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L:\4761\Aqua GWA Filing Exhibits\"/>
    </mc:Choice>
  </mc:AlternateContent>
  <xr:revisionPtr revIDLastSave="0" documentId="8_{DD555394-DD41-4E2A-BABD-5A39F8C4D153}" xr6:coauthVersionLast="47" xr6:coauthVersionMax="47" xr10:uidLastSave="{00000000-0000-0000-0000-000000000000}"/>
  <bookViews>
    <workbookView xWindow="-120" yWindow="-120" windowWidth="25440" windowHeight="15390" firstSheet="5" activeTab="12" xr2:uid="{E499255D-74DD-465E-8166-D0BE5DA2E9AC}"/>
  </bookViews>
  <sheets>
    <sheet name="Summary" sheetId="1" r:id="rId1"/>
    <sheet name="103-Property Heldfor Future Use" sheetId="19" r:id="rId2"/>
    <sheet name="303 - Land &amp; Land Rights" sheetId="2" r:id="rId3"/>
    <sheet name="304-Structures &amp; Improvements" sheetId="4" r:id="rId4"/>
    <sheet name="331- Distribution Mains" sheetId="6" r:id="rId5"/>
    <sheet name="331-1 - Valves" sheetId="9" r:id="rId6"/>
    <sheet name="335- Hydrants" sheetId="7" r:id="rId7"/>
    <sheet name="311-Pumping Equipment" sheetId="8" r:id="rId8"/>
    <sheet name="330- Tanks" sheetId="11" r:id="rId9"/>
    <sheet name="333-Service Lines" sheetId="12" r:id="rId10"/>
    <sheet name="341-Vehicles" sheetId="13" r:id="rId11"/>
    <sheet name="310-Power Generation" sheetId="14" r:id="rId12"/>
    <sheet name="ENR Index " sheetId="17" r:id="rId13"/>
  </sheets>
  <definedNames>
    <definedName name="_xlnm.Print_Area" localSheetId="2">'303 - Land &amp; Land Rights'!$B$2:$K$59</definedName>
    <definedName name="_xlnm.Print_Area" localSheetId="3">'304-Structures &amp; Improvements'!$B$2:$M$39</definedName>
    <definedName name="_xlnm.Print_Area" localSheetId="7">'311-Pumping Equipment'!$B$2:$L$11</definedName>
    <definedName name="_xlnm.Print_Area" localSheetId="4">'331- Distribution Mains'!$B$1:$P$177</definedName>
    <definedName name="_xlnm.Print_Area" localSheetId="5">'331-1 - Valves'!$B$1:$J$119</definedName>
    <definedName name="_xlnm.Print_Area" localSheetId="6">'335- Hydrants'!$B$2:$K$33</definedName>
    <definedName name="_xlnm.Print_Area" localSheetId="0">Summary!$B$2:$D$16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2" i="1" l="1"/>
  <c r="M108" i="12"/>
  <c r="K52" i="2"/>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I112" i="6"/>
  <c r="I113" i="6"/>
  <c r="I114" i="6"/>
  <c r="I115" i="6"/>
  <c r="I116" i="6"/>
  <c r="I117" i="6"/>
  <c r="I118" i="6"/>
  <c r="I119" i="6"/>
  <c r="I120" i="6"/>
  <c r="I121"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I151" i="6"/>
  <c r="I152" i="6"/>
  <c r="I153" i="6"/>
  <c r="I154" i="6"/>
  <c r="I155" i="6"/>
  <c r="I156" i="6"/>
  <c r="I157" i="6"/>
  <c r="I158" i="6"/>
  <c r="I159" i="6"/>
  <c r="I160" i="6"/>
  <c r="I161" i="6"/>
  <c r="I162" i="6"/>
  <c r="I163" i="6"/>
  <c r="I164" i="6"/>
  <c r="I165" i="6"/>
  <c r="I166" i="6"/>
  <c r="I167" i="6"/>
  <c r="I168" i="6"/>
  <c r="I169" i="6"/>
  <c r="I170" i="6"/>
  <c r="I6" i="6"/>
  <c r="D4" i="1"/>
  <c r="J10" i="19"/>
  <c r="J11" i="19" s="1"/>
  <c r="D13" i="1"/>
  <c r="D10" i="1"/>
  <c r="D9" i="1"/>
  <c r="D8" i="1"/>
  <c r="M34" i="12"/>
  <c r="M66" i="12"/>
  <c r="J30" i="12"/>
  <c r="M30" i="12" s="1"/>
  <c r="J33" i="12"/>
  <c r="M33" i="12" s="1"/>
  <c r="J34" i="12"/>
  <c r="J35" i="12"/>
  <c r="M35" i="12" s="1"/>
  <c r="J37" i="12"/>
  <c r="M37" i="12" s="1"/>
  <c r="J38" i="12"/>
  <c r="M38" i="12" s="1"/>
  <c r="J39" i="12"/>
  <c r="M39" i="12" s="1"/>
  <c r="J41" i="12"/>
  <c r="M41" i="12" s="1"/>
  <c r="J44" i="12"/>
  <c r="M44" i="12" s="1"/>
  <c r="J46" i="12"/>
  <c r="M46" i="12" s="1"/>
  <c r="J52" i="12"/>
  <c r="M52" i="12" s="1"/>
  <c r="J53" i="12"/>
  <c r="M53" i="12" s="1"/>
  <c r="J54" i="12"/>
  <c r="M54" i="12" s="1"/>
  <c r="J55" i="12"/>
  <c r="M55" i="12" s="1"/>
  <c r="J56" i="12"/>
  <c r="M56" i="12" s="1"/>
  <c r="J57" i="12"/>
  <c r="M57" i="12" s="1"/>
  <c r="J58" i="12"/>
  <c r="M58" i="12" s="1"/>
  <c r="J59" i="12"/>
  <c r="M59" i="12" s="1"/>
  <c r="J60" i="12"/>
  <c r="M60" i="12" s="1"/>
  <c r="J61" i="12"/>
  <c r="M61" i="12" s="1"/>
  <c r="J62" i="12"/>
  <c r="M62" i="12" s="1"/>
  <c r="J63" i="12"/>
  <c r="M63" i="12" s="1"/>
  <c r="J64" i="12"/>
  <c r="M64" i="12" s="1"/>
  <c r="J65" i="12"/>
  <c r="M65" i="12" s="1"/>
  <c r="J66" i="12"/>
  <c r="J67" i="12"/>
  <c r="M67" i="12" s="1"/>
  <c r="J68" i="12"/>
  <c r="M68" i="12" s="1"/>
  <c r="J69" i="12"/>
  <c r="M69" i="12" s="1"/>
  <c r="J70" i="12"/>
  <c r="M70" i="12" s="1"/>
  <c r="J73" i="12"/>
  <c r="M73" i="12" s="1"/>
  <c r="J74" i="12"/>
  <c r="M74" i="12" s="1"/>
  <c r="J75" i="12"/>
  <c r="M75" i="12" s="1"/>
  <c r="J76" i="12"/>
  <c r="M76" i="12" s="1"/>
  <c r="J77" i="12"/>
  <c r="M77" i="12" s="1"/>
  <c r="J78" i="12"/>
  <c r="M78" i="12" s="1"/>
  <c r="J79" i="12"/>
  <c r="M79" i="12" s="1"/>
  <c r="J80" i="12"/>
  <c r="M80" i="12" s="1"/>
  <c r="J82" i="12"/>
  <c r="M82" i="12" s="1"/>
  <c r="J83" i="12"/>
  <c r="M83" i="12" s="1"/>
  <c r="J84" i="12"/>
  <c r="M84" i="12" s="1"/>
  <c r="J86" i="12"/>
  <c r="M86" i="12" s="1"/>
  <c r="J87" i="12"/>
  <c r="M87" i="12" s="1"/>
  <c r="J89" i="12"/>
  <c r="M89" i="12" s="1"/>
  <c r="J91" i="12"/>
  <c r="M91" i="12" s="1"/>
  <c r="J93" i="12"/>
  <c r="M93" i="12" s="1"/>
  <c r="J97" i="12"/>
  <c r="M97" i="12" s="1"/>
  <c r="J101" i="12"/>
  <c r="M101" i="12" s="1"/>
  <c r="J102" i="12"/>
  <c r="M102" i="12" s="1"/>
  <c r="J103" i="12"/>
  <c r="M103" i="12" s="1"/>
  <c r="J104" i="12"/>
  <c r="M104" i="12" s="1"/>
  <c r="J105" i="12"/>
  <c r="M105" i="12" s="1"/>
  <c r="D106" i="12"/>
  <c r="J106" i="12" s="1"/>
  <c r="M106" i="12" s="1"/>
  <c r="D100" i="12"/>
  <c r="J100" i="12" s="1"/>
  <c r="M100" i="12" s="1"/>
  <c r="D99" i="12"/>
  <c r="J99" i="12" s="1"/>
  <c r="M99" i="12" s="1"/>
  <c r="D98" i="12"/>
  <c r="J98" i="12" s="1"/>
  <c r="M98" i="12" s="1"/>
  <c r="D96" i="12"/>
  <c r="J96" i="12" s="1"/>
  <c r="M96" i="12" s="1"/>
  <c r="D95" i="12"/>
  <c r="J95" i="12" s="1"/>
  <c r="M95" i="12" s="1"/>
  <c r="D94" i="12"/>
  <c r="J94" i="12" s="1"/>
  <c r="M94" i="12" s="1"/>
  <c r="D92" i="12"/>
  <c r="J92" i="12" s="1"/>
  <c r="M92" i="12" s="1"/>
  <c r="D90" i="12"/>
  <c r="J90" i="12" s="1"/>
  <c r="M90" i="12" s="1"/>
  <c r="D89" i="12"/>
  <c r="D88" i="12"/>
  <c r="J88" i="12" s="1"/>
  <c r="M88" i="12" s="1"/>
  <c r="D85" i="12"/>
  <c r="J85" i="12" s="1"/>
  <c r="M85" i="12" s="1"/>
  <c r="D81" i="12"/>
  <c r="J81" i="12" s="1"/>
  <c r="M81" i="12" s="1"/>
  <c r="D72" i="12"/>
  <c r="J72" i="12" s="1"/>
  <c r="M72" i="12" s="1"/>
  <c r="D51" i="12"/>
  <c r="J51" i="12" s="1"/>
  <c r="M51" i="12" s="1"/>
  <c r="D50" i="12"/>
  <c r="J50" i="12" s="1"/>
  <c r="M50" i="12" s="1"/>
  <c r="D49" i="12"/>
  <c r="J49" i="12" s="1"/>
  <c r="M49" i="12" s="1"/>
  <c r="D48" i="12"/>
  <c r="J48" i="12" s="1"/>
  <c r="M48" i="12" s="1"/>
  <c r="D47" i="12"/>
  <c r="J47" i="12" s="1"/>
  <c r="M47" i="12" s="1"/>
  <c r="D45" i="12"/>
  <c r="J45" i="12" s="1"/>
  <c r="M45" i="12" s="1"/>
  <c r="D43" i="12"/>
  <c r="J43" i="12" s="1"/>
  <c r="M43" i="12" s="1"/>
  <c r="D42" i="12"/>
  <c r="J42" i="12" s="1"/>
  <c r="M42" i="12" s="1"/>
  <c r="D41" i="12"/>
  <c r="D40" i="12"/>
  <c r="J40" i="12" s="1"/>
  <c r="M40" i="12" s="1"/>
  <c r="D36" i="12"/>
  <c r="J36" i="12" s="1"/>
  <c r="M36" i="12" s="1"/>
  <c r="D31" i="12"/>
  <c r="J31" i="12" s="1"/>
  <c r="M31" i="12" s="1"/>
  <c r="D71" i="12"/>
  <c r="J71" i="12" s="1"/>
  <c r="M71" i="12" s="1"/>
  <c r="D32" i="12"/>
  <c r="J32" i="12" s="1"/>
  <c r="M32" i="12" s="1"/>
  <c r="J8" i="12"/>
  <c r="M8" i="12" s="1"/>
  <c r="J30" i="4"/>
  <c r="M30" i="4" s="1"/>
  <c r="M7" i="4" s="1"/>
  <c r="J31" i="4"/>
  <c r="M31" i="4" s="1"/>
  <c r="H5" i="14"/>
  <c r="K5" i="14" s="1"/>
  <c r="J33" i="4"/>
  <c r="M33" i="4" s="1"/>
  <c r="J32" i="4"/>
  <c r="M32" i="4" s="1"/>
  <c r="J6" i="6"/>
  <c r="J14" i="6"/>
  <c r="J15" i="6"/>
  <c r="J10" i="6"/>
  <c r="J9" i="6"/>
  <c r="J11" i="6"/>
  <c r="J12" i="6"/>
  <c r="J13" i="6"/>
  <c r="D7" i="12" l="1"/>
  <c r="J7" i="12" s="1"/>
  <c r="M7" i="12" s="1"/>
  <c r="D9" i="12"/>
  <c r="J9" i="12" s="1"/>
  <c r="M9" i="12" s="1"/>
  <c r="D10" i="12"/>
  <c r="J10" i="12" s="1"/>
  <c r="M10" i="12" s="1"/>
  <c r="D11" i="12"/>
  <c r="J11" i="12" s="1"/>
  <c r="M11" i="12" s="1"/>
  <c r="D12" i="12"/>
  <c r="J12" i="12" s="1"/>
  <c r="M12" i="12" s="1"/>
  <c r="D13" i="12"/>
  <c r="J13" i="12" s="1"/>
  <c r="M13" i="12" s="1"/>
  <c r="D14" i="12"/>
  <c r="J14" i="12" s="1"/>
  <c r="M14" i="12" s="1"/>
  <c r="D15" i="12"/>
  <c r="J15" i="12" s="1"/>
  <c r="M15" i="12" s="1"/>
  <c r="D16" i="12"/>
  <c r="J16" i="12" s="1"/>
  <c r="M16" i="12" s="1"/>
  <c r="D17" i="12"/>
  <c r="J17" i="12" s="1"/>
  <c r="M17" i="12" s="1"/>
  <c r="D18" i="12"/>
  <c r="J18" i="12" s="1"/>
  <c r="M18" i="12" s="1"/>
  <c r="D19" i="12"/>
  <c r="J19" i="12" s="1"/>
  <c r="M19" i="12" s="1"/>
  <c r="D20" i="12"/>
  <c r="J20" i="12" s="1"/>
  <c r="M20" i="12" s="1"/>
  <c r="D21" i="12"/>
  <c r="J21" i="12" s="1"/>
  <c r="M21" i="12" s="1"/>
  <c r="D22" i="12"/>
  <c r="J22" i="12" s="1"/>
  <c r="M22" i="12" s="1"/>
  <c r="D23" i="12"/>
  <c r="J23" i="12" s="1"/>
  <c r="M23" i="12" s="1"/>
  <c r="D24" i="12"/>
  <c r="J24" i="12" s="1"/>
  <c r="M24" i="12" s="1"/>
  <c r="D25" i="12"/>
  <c r="J25" i="12" s="1"/>
  <c r="M25" i="12" s="1"/>
  <c r="D26" i="12"/>
  <c r="J26" i="12" s="1"/>
  <c r="M26" i="12" s="1"/>
  <c r="D27" i="12"/>
  <c r="J27" i="12" s="1"/>
  <c r="M27" i="12" s="1"/>
  <c r="D28" i="12"/>
  <c r="J28" i="12" s="1"/>
  <c r="M28" i="12" s="1"/>
  <c r="D29" i="12"/>
  <c r="J29" i="12" s="1"/>
  <c r="M29" i="12" s="1"/>
  <c r="D6" i="12"/>
  <c r="J6" i="12" s="1"/>
  <c r="M6" i="12" s="1"/>
  <c r="K31" i="7"/>
  <c r="K7" i="7"/>
  <c r="K8" i="7"/>
  <c r="K9" i="7"/>
  <c r="K10" i="7"/>
  <c r="K11" i="7"/>
  <c r="K12" i="7"/>
  <c r="K13" i="7"/>
  <c r="K14" i="7"/>
  <c r="K15" i="7"/>
  <c r="K16" i="7"/>
  <c r="K17" i="7"/>
  <c r="K19" i="7"/>
  <c r="K21" i="7"/>
  <c r="K22" i="7"/>
  <c r="K24" i="7"/>
  <c r="K26" i="7"/>
  <c r="K27" i="7"/>
  <c r="K28" i="7"/>
  <c r="K6" i="7"/>
  <c r="H7" i="7"/>
  <c r="H8" i="7"/>
  <c r="H9" i="7"/>
  <c r="H10" i="7"/>
  <c r="H11" i="7"/>
  <c r="H12" i="7"/>
  <c r="H13" i="7"/>
  <c r="H14" i="7"/>
  <c r="H15" i="7"/>
  <c r="H16" i="7"/>
  <c r="H17" i="7"/>
  <c r="H18" i="7"/>
  <c r="K18" i="7" s="1"/>
  <c r="H19" i="7"/>
  <c r="H20" i="7"/>
  <c r="K20" i="7" s="1"/>
  <c r="H21" i="7"/>
  <c r="H22" i="7"/>
  <c r="H23" i="7"/>
  <c r="K23" i="7" s="1"/>
  <c r="H24" i="7"/>
  <c r="H25" i="7"/>
  <c r="K25" i="7" s="1"/>
  <c r="H26" i="7"/>
  <c r="H27" i="7"/>
  <c r="H28" i="7"/>
  <c r="H29" i="7"/>
  <c r="K29" i="7" s="1"/>
  <c r="H6" i="7"/>
  <c r="J8" i="9"/>
  <c r="J9" i="9"/>
  <c r="J11" i="9"/>
  <c r="J12" i="9"/>
  <c r="J15" i="9"/>
  <c r="J21" i="9"/>
  <c r="J24" i="9"/>
  <c r="J27" i="9"/>
  <c r="J33" i="9"/>
  <c r="J36" i="9"/>
  <c r="J39" i="9"/>
  <c r="J45" i="9"/>
  <c r="J69" i="9"/>
  <c r="J71" i="9"/>
  <c r="J72" i="9"/>
  <c r="J75" i="9"/>
  <c r="J81" i="9"/>
  <c r="J83" i="9"/>
  <c r="J84" i="9"/>
  <c r="J87" i="9"/>
  <c r="J95" i="9"/>
  <c r="J96" i="9"/>
  <c r="J98" i="9"/>
  <c r="J99" i="9"/>
  <c r="J107" i="9"/>
  <c r="J108" i="9"/>
  <c r="J110" i="9"/>
  <c r="J111" i="9"/>
  <c r="G7" i="9"/>
  <c r="J7" i="9" s="1"/>
  <c r="G8" i="9"/>
  <c r="G9" i="9"/>
  <c r="G10" i="9"/>
  <c r="J10" i="9" s="1"/>
  <c r="G11" i="9"/>
  <c r="G6" i="9"/>
  <c r="J6" i="9" s="1"/>
  <c r="G112" i="9"/>
  <c r="J112" i="9" s="1"/>
  <c r="G111" i="9"/>
  <c r="G92" i="9"/>
  <c r="J92" i="9" s="1"/>
  <c r="G93" i="9"/>
  <c r="J93" i="9" s="1"/>
  <c r="G94" i="9"/>
  <c r="J94" i="9" s="1"/>
  <c r="G95" i="9"/>
  <c r="G96" i="9"/>
  <c r="G97" i="9"/>
  <c r="J97" i="9" s="1"/>
  <c r="G98" i="9"/>
  <c r="G99" i="9"/>
  <c r="G100" i="9"/>
  <c r="J100" i="9" s="1"/>
  <c r="G101" i="9"/>
  <c r="J101" i="9" s="1"/>
  <c r="G102" i="9"/>
  <c r="J102" i="9" s="1"/>
  <c r="G103" i="9"/>
  <c r="J103" i="9" s="1"/>
  <c r="G104" i="9"/>
  <c r="J104" i="9" s="1"/>
  <c r="G105" i="9"/>
  <c r="J105" i="9" s="1"/>
  <c r="G106" i="9"/>
  <c r="J106" i="9" s="1"/>
  <c r="G107" i="9"/>
  <c r="G108" i="9"/>
  <c r="G109" i="9"/>
  <c r="J109" i="9" s="1"/>
  <c r="G110" i="9"/>
  <c r="G91" i="9"/>
  <c r="J91" i="9" s="1"/>
  <c r="G88" i="9"/>
  <c r="J88" i="9" s="1"/>
  <c r="G89" i="9"/>
  <c r="J89" i="9" s="1"/>
  <c r="G90" i="9"/>
  <c r="J90" i="9" s="1"/>
  <c r="G87" i="9"/>
  <c r="G67" i="9"/>
  <c r="J67" i="9" s="1"/>
  <c r="G68" i="9"/>
  <c r="J68" i="9" s="1"/>
  <c r="G69" i="9"/>
  <c r="G70" i="9"/>
  <c r="J70" i="9" s="1"/>
  <c r="G71" i="9"/>
  <c r="G72" i="9"/>
  <c r="G73" i="9"/>
  <c r="J73" i="9" s="1"/>
  <c r="G74" i="9"/>
  <c r="J74" i="9" s="1"/>
  <c r="G75" i="9"/>
  <c r="G76" i="9"/>
  <c r="J76" i="9" s="1"/>
  <c r="G77" i="9"/>
  <c r="J77" i="9" s="1"/>
  <c r="G78" i="9"/>
  <c r="J78" i="9" s="1"/>
  <c r="G79" i="9"/>
  <c r="J79" i="9" s="1"/>
  <c r="G80" i="9"/>
  <c r="J80" i="9" s="1"/>
  <c r="G81" i="9"/>
  <c r="G82" i="9"/>
  <c r="J82" i="9" s="1"/>
  <c r="G83" i="9"/>
  <c r="G84" i="9"/>
  <c r="G85" i="9"/>
  <c r="J85" i="9" s="1"/>
  <c r="G86" i="9"/>
  <c r="J86" i="9" s="1"/>
  <c r="G66" i="9"/>
  <c r="J66" i="9" s="1"/>
  <c r="G47" i="9"/>
  <c r="J47" i="9" s="1"/>
  <c r="G48" i="9"/>
  <c r="J48" i="9" s="1"/>
  <c r="G49" i="9"/>
  <c r="J49" i="9" s="1"/>
  <c r="G50" i="9"/>
  <c r="J50" i="9" s="1"/>
  <c r="G51" i="9"/>
  <c r="J51" i="9" s="1"/>
  <c r="G52" i="9"/>
  <c r="J52" i="9" s="1"/>
  <c r="G53" i="9"/>
  <c r="J53" i="9" s="1"/>
  <c r="G54" i="9"/>
  <c r="J54" i="9" s="1"/>
  <c r="G55" i="9"/>
  <c r="J55" i="9" s="1"/>
  <c r="G56" i="9"/>
  <c r="J56" i="9" s="1"/>
  <c r="G57" i="9"/>
  <c r="J57" i="9" s="1"/>
  <c r="G58" i="9"/>
  <c r="J58" i="9" s="1"/>
  <c r="G59" i="9"/>
  <c r="J59" i="9" s="1"/>
  <c r="G60" i="9"/>
  <c r="J60" i="9" s="1"/>
  <c r="G61" i="9"/>
  <c r="J61" i="9" s="1"/>
  <c r="G62" i="9"/>
  <c r="J62" i="9" s="1"/>
  <c r="G63" i="9"/>
  <c r="J63" i="9" s="1"/>
  <c r="G64" i="9"/>
  <c r="J64" i="9" s="1"/>
  <c r="G65" i="9"/>
  <c r="J65" i="9" s="1"/>
  <c r="G46" i="9"/>
  <c r="J46" i="9" s="1"/>
  <c r="G30" i="9"/>
  <c r="J30" i="9" s="1"/>
  <c r="G31" i="9"/>
  <c r="J31" i="9" s="1"/>
  <c r="G32" i="9"/>
  <c r="J32" i="9" s="1"/>
  <c r="G33" i="9"/>
  <c r="G34" i="9"/>
  <c r="J34" i="9" s="1"/>
  <c r="G35" i="9"/>
  <c r="J35" i="9" s="1"/>
  <c r="G36" i="9"/>
  <c r="G37" i="9"/>
  <c r="J37" i="9" s="1"/>
  <c r="G38" i="9"/>
  <c r="J38" i="9" s="1"/>
  <c r="G39" i="9"/>
  <c r="G40" i="9"/>
  <c r="J40" i="9" s="1"/>
  <c r="G41" i="9"/>
  <c r="J41" i="9" s="1"/>
  <c r="G42" i="9"/>
  <c r="J42" i="9" s="1"/>
  <c r="G43" i="9"/>
  <c r="J43" i="9" s="1"/>
  <c r="G44" i="9"/>
  <c r="J44" i="9" s="1"/>
  <c r="G45" i="9"/>
  <c r="G29" i="9"/>
  <c r="J29" i="9" s="1"/>
  <c r="G28" i="9"/>
  <c r="J28" i="9" s="1"/>
  <c r="G27" i="9"/>
  <c r="G13" i="9"/>
  <c r="J13" i="9" s="1"/>
  <c r="G14" i="9"/>
  <c r="J14" i="9" s="1"/>
  <c r="G15" i="9"/>
  <c r="G16" i="9"/>
  <c r="J16" i="9" s="1"/>
  <c r="G17" i="9"/>
  <c r="J17" i="9" s="1"/>
  <c r="G18" i="9"/>
  <c r="J18" i="9" s="1"/>
  <c r="G19" i="9"/>
  <c r="J19" i="9" s="1"/>
  <c r="G20" i="9"/>
  <c r="J20" i="9" s="1"/>
  <c r="G21" i="9"/>
  <c r="G22" i="9"/>
  <c r="J22" i="9" s="1"/>
  <c r="G23" i="9"/>
  <c r="J23" i="9" s="1"/>
  <c r="G24" i="9"/>
  <c r="G25" i="9"/>
  <c r="J25" i="9" s="1"/>
  <c r="G26" i="9"/>
  <c r="J26" i="9" s="1"/>
  <c r="G12" i="9"/>
  <c r="J170" i="6"/>
  <c r="J169" i="6"/>
  <c r="J168" i="6"/>
  <c r="J157" i="6"/>
  <c r="J158" i="6"/>
  <c r="J159" i="6"/>
  <c r="J160" i="6"/>
  <c r="J161" i="6"/>
  <c r="J162" i="6"/>
  <c r="J163" i="6"/>
  <c r="J164" i="6"/>
  <c r="J165" i="6"/>
  <c r="J166" i="6"/>
  <c r="J167" i="6"/>
  <c r="J156" i="6"/>
  <c r="J153" i="6"/>
  <c r="J154" i="6"/>
  <c r="J155" i="6"/>
  <c r="J152" i="6"/>
  <c r="J144" i="6"/>
  <c r="J145" i="6"/>
  <c r="J146" i="6"/>
  <c r="J147" i="6"/>
  <c r="J148" i="6"/>
  <c r="J149" i="6"/>
  <c r="J150" i="6"/>
  <c r="J151" i="6"/>
  <c r="J143" i="6"/>
  <c r="J142" i="6"/>
  <c r="J141" i="6"/>
  <c r="J140" i="6"/>
  <c r="J139" i="6"/>
  <c r="J137" i="6"/>
  <c r="J138" i="6"/>
  <c r="J136" i="6"/>
  <c r="J135" i="6"/>
  <c r="J134" i="6"/>
  <c r="J130" i="6"/>
  <c r="J131" i="6"/>
  <c r="J132" i="6"/>
  <c r="J133" i="6"/>
  <c r="J129" i="6"/>
  <c r="J127" i="6"/>
  <c r="J128" i="6"/>
  <c r="J126" i="6"/>
  <c r="J125" i="6"/>
  <c r="J124" i="6"/>
  <c r="J118" i="6"/>
  <c r="J119" i="6"/>
  <c r="J120" i="6"/>
  <c r="J121" i="6"/>
  <c r="J122" i="6"/>
  <c r="J123" i="6"/>
  <c r="J117" i="6"/>
  <c r="J113" i="6"/>
  <c r="J114" i="6"/>
  <c r="J115" i="6"/>
  <c r="J116" i="6"/>
  <c r="J112" i="6"/>
  <c r="J105" i="6"/>
  <c r="J106" i="6"/>
  <c r="J107" i="6"/>
  <c r="J108" i="6"/>
  <c r="J109" i="6"/>
  <c r="J110" i="6"/>
  <c r="J111" i="6"/>
  <c r="J104" i="6"/>
  <c r="J103" i="6"/>
  <c r="J92" i="6"/>
  <c r="J93" i="6"/>
  <c r="J94" i="6"/>
  <c r="J95" i="6"/>
  <c r="J96" i="6"/>
  <c r="J97" i="6"/>
  <c r="J98" i="6"/>
  <c r="J99" i="6"/>
  <c r="J100" i="6"/>
  <c r="J101" i="6"/>
  <c r="J102" i="6"/>
  <c r="J91" i="6"/>
  <c r="J88" i="6"/>
  <c r="J89" i="6"/>
  <c r="J90" i="6"/>
  <c r="J87" i="6"/>
  <c r="J81" i="6"/>
  <c r="J82" i="6"/>
  <c r="J83" i="6"/>
  <c r="J84" i="6"/>
  <c r="J85" i="6"/>
  <c r="J86" i="6"/>
  <c r="J80" i="6"/>
  <c r="J74" i="6"/>
  <c r="J75" i="6"/>
  <c r="J76" i="6"/>
  <c r="J77" i="6"/>
  <c r="J78" i="6"/>
  <c r="J79" i="6"/>
  <c r="J73" i="6"/>
  <c r="J72" i="6"/>
  <c r="J67" i="6"/>
  <c r="J68" i="6"/>
  <c r="J69" i="6"/>
  <c r="J70" i="6"/>
  <c r="J71" i="6"/>
  <c r="J66" i="6"/>
  <c r="J61" i="6"/>
  <c r="J62" i="6"/>
  <c r="J63" i="6"/>
  <c r="J64" i="6"/>
  <c r="J65" i="6"/>
  <c r="J60" i="6"/>
  <c r="J59" i="6"/>
  <c r="J58" i="6"/>
  <c r="J57" i="6"/>
  <c r="J53" i="6"/>
  <c r="J54" i="6"/>
  <c r="J55" i="6"/>
  <c r="J56" i="6"/>
  <c r="J52" i="6"/>
  <c r="J48" i="6"/>
  <c r="J49" i="6"/>
  <c r="J50" i="6"/>
  <c r="J51" i="6"/>
  <c r="J47" i="6"/>
  <c r="J41" i="6"/>
  <c r="J42" i="6"/>
  <c r="J43" i="6"/>
  <c r="J44" i="6"/>
  <c r="J45" i="6"/>
  <c r="J46" i="6"/>
  <c r="J40" i="6"/>
  <c r="J39" i="6" l="1"/>
  <c r="K39" i="6" s="1"/>
  <c r="N39" i="6" s="1"/>
  <c r="J34" i="6"/>
  <c r="J35" i="6"/>
  <c r="J36" i="6"/>
  <c r="K36" i="6" s="1"/>
  <c r="N36" i="6" s="1"/>
  <c r="J37" i="6"/>
  <c r="K37" i="6" s="1"/>
  <c r="N37" i="6" s="1"/>
  <c r="J38" i="6"/>
  <c r="K38" i="6" s="1"/>
  <c r="N38" i="6" s="1"/>
  <c r="J33" i="6"/>
  <c r="K33" i="6" s="1"/>
  <c r="N33" i="6" s="1"/>
  <c r="J32" i="6"/>
  <c r="K32" i="6" s="1"/>
  <c r="N32" i="6" s="1"/>
  <c r="J31" i="6"/>
  <c r="K31" i="6" s="1"/>
  <c r="N31" i="6" s="1"/>
  <c r="J28" i="6"/>
  <c r="K28" i="6" s="1"/>
  <c r="N28" i="6" s="1"/>
  <c r="J30" i="6"/>
  <c r="K30" i="6" s="1"/>
  <c r="N30" i="6" s="1"/>
  <c r="J29" i="6"/>
  <c r="J27" i="6"/>
  <c r="K27" i="6" s="1"/>
  <c r="N27" i="6" s="1"/>
  <c r="J26" i="6"/>
  <c r="J21" i="6"/>
  <c r="K21" i="6" s="1"/>
  <c r="N21" i="6" s="1"/>
  <c r="J22" i="6"/>
  <c r="K22" i="6" s="1"/>
  <c r="N22" i="6" s="1"/>
  <c r="J23" i="6"/>
  <c r="J24" i="6"/>
  <c r="J25" i="6"/>
  <c r="K25" i="6" s="1"/>
  <c r="N25" i="6" s="1"/>
  <c r="J20" i="6"/>
  <c r="K20" i="6" s="1"/>
  <c r="N20" i="6" s="1"/>
  <c r="J17" i="6"/>
  <c r="K17" i="6" s="1"/>
  <c r="N17" i="6" s="1"/>
  <c r="J18" i="6"/>
  <c r="K18" i="6" s="1"/>
  <c r="N18" i="6" s="1"/>
  <c r="J19" i="6"/>
  <c r="K19" i="6" s="1"/>
  <c r="N19" i="6" s="1"/>
  <c r="J16" i="6"/>
  <c r="J7" i="6"/>
  <c r="J8" i="6"/>
  <c r="K168" i="6"/>
  <c r="N168" i="6" s="1"/>
  <c r="K143" i="6"/>
  <c r="N143" i="6" s="1"/>
  <c r="K144" i="6"/>
  <c r="N144" i="6" s="1"/>
  <c r="K145" i="6"/>
  <c r="N145" i="6" s="1"/>
  <c r="K146" i="6"/>
  <c r="N146" i="6" s="1"/>
  <c r="K147" i="6"/>
  <c r="N147" i="6" s="1"/>
  <c r="K148" i="6"/>
  <c r="N148" i="6" s="1"/>
  <c r="K149" i="6"/>
  <c r="N149" i="6" s="1"/>
  <c r="K150" i="6"/>
  <c r="N150" i="6" s="1"/>
  <c r="K151" i="6"/>
  <c r="N151" i="6" s="1"/>
  <c r="K152" i="6"/>
  <c r="N152" i="6" s="1"/>
  <c r="K153" i="6"/>
  <c r="N153" i="6" s="1"/>
  <c r="K154" i="6"/>
  <c r="N154" i="6" s="1"/>
  <c r="K155" i="6"/>
  <c r="N155" i="6" s="1"/>
  <c r="K156" i="6"/>
  <c r="N156" i="6" s="1"/>
  <c r="K157" i="6"/>
  <c r="N157" i="6" s="1"/>
  <c r="K158" i="6"/>
  <c r="N158" i="6" s="1"/>
  <c r="K159" i="6"/>
  <c r="N159" i="6" s="1"/>
  <c r="K136" i="6"/>
  <c r="N136" i="6" s="1"/>
  <c r="K137" i="6"/>
  <c r="N137" i="6" s="1"/>
  <c r="K138" i="6"/>
  <c r="N138" i="6" s="1"/>
  <c r="K139" i="6"/>
  <c r="N139" i="6" s="1"/>
  <c r="K140" i="6"/>
  <c r="N140" i="6" s="1"/>
  <c r="K141" i="6"/>
  <c r="N141" i="6" s="1"/>
  <c r="K142" i="6"/>
  <c r="N142" i="6" s="1"/>
  <c r="K104" i="6"/>
  <c r="N104" i="6" s="1"/>
  <c r="K105" i="6"/>
  <c r="N105" i="6" s="1"/>
  <c r="K106" i="6"/>
  <c r="N106" i="6" s="1"/>
  <c r="K107" i="6"/>
  <c r="N107" i="6" s="1"/>
  <c r="K108" i="6"/>
  <c r="N108" i="6" s="1"/>
  <c r="K109" i="6"/>
  <c r="N109" i="6" s="1"/>
  <c r="K110" i="6"/>
  <c r="N110" i="6" s="1"/>
  <c r="K111" i="6"/>
  <c r="N111" i="6" s="1"/>
  <c r="K112" i="6"/>
  <c r="N112" i="6" s="1"/>
  <c r="K113" i="6"/>
  <c r="N113" i="6" s="1"/>
  <c r="K114" i="6"/>
  <c r="N114" i="6" s="1"/>
  <c r="K115" i="6"/>
  <c r="N115" i="6" s="1"/>
  <c r="K116" i="6"/>
  <c r="N116" i="6" s="1"/>
  <c r="K117" i="6"/>
  <c r="N117" i="6" s="1"/>
  <c r="K118" i="6"/>
  <c r="N118" i="6" s="1"/>
  <c r="K119" i="6"/>
  <c r="N119" i="6" s="1"/>
  <c r="K120" i="6"/>
  <c r="N120" i="6" s="1"/>
  <c r="K121" i="6"/>
  <c r="N121" i="6" s="1"/>
  <c r="K122" i="6"/>
  <c r="N122" i="6" s="1"/>
  <c r="K123" i="6"/>
  <c r="N123" i="6" s="1"/>
  <c r="K124" i="6"/>
  <c r="N124" i="6" s="1"/>
  <c r="K125" i="6"/>
  <c r="N125" i="6" s="1"/>
  <c r="K126" i="6"/>
  <c r="N126" i="6" s="1"/>
  <c r="K127" i="6"/>
  <c r="N127" i="6" s="1"/>
  <c r="K128" i="6"/>
  <c r="N128" i="6" s="1"/>
  <c r="K129" i="6"/>
  <c r="N129" i="6" s="1"/>
  <c r="K130" i="6"/>
  <c r="N130" i="6" s="1"/>
  <c r="K131" i="6"/>
  <c r="N131" i="6" s="1"/>
  <c r="K132" i="6"/>
  <c r="N132" i="6" s="1"/>
  <c r="K133" i="6"/>
  <c r="N133" i="6" s="1"/>
  <c r="K134" i="6"/>
  <c r="N134" i="6" s="1"/>
  <c r="K135" i="6"/>
  <c r="N135" i="6" s="1"/>
  <c r="K60" i="6"/>
  <c r="N60" i="6" s="1"/>
  <c r="K61" i="6"/>
  <c r="N61" i="6" s="1"/>
  <c r="K62" i="6"/>
  <c r="N62" i="6" s="1"/>
  <c r="K63" i="6"/>
  <c r="N63" i="6" s="1"/>
  <c r="K64" i="6"/>
  <c r="N64" i="6" s="1"/>
  <c r="K65" i="6"/>
  <c r="N65" i="6" s="1"/>
  <c r="K66" i="6"/>
  <c r="N66" i="6" s="1"/>
  <c r="K67" i="6"/>
  <c r="N67" i="6" s="1"/>
  <c r="K68" i="6"/>
  <c r="N68" i="6" s="1"/>
  <c r="K69" i="6"/>
  <c r="N69" i="6" s="1"/>
  <c r="K70" i="6"/>
  <c r="N70" i="6" s="1"/>
  <c r="K71" i="6"/>
  <c r="N71" i="6" s="1"/>
  <c r="K72" i="6"/>
  <c r="N72" i="6" s="1"/>
  <c r="K73" i="6"/>
  <c r="N73" i="6" s="1"/>
  <c r="K74" i="6"/>
  <c r="N74" i="6" s="1"/>
  <c r="K75" i="6"/>
  <c r="N75" i="6" s="1"/>
  <c r="K76" i="6"/>
  <c r="N76" i="6" s="1"/>
  <c r="K77" i="6"/>
  <c r="N77" i="6" s="1"/>
  <c r="K78" i="6"/>
  <c r="N78" i="6" s="1"/>
  <c r="K79" i="6"/>
  <c r="N79" i="6" s="1"/>
  <c r="K80" i="6"/>
  <c r="N80" i="6" s="1"/>
  <c r="K81" i="6"/>
  <c r="N81" i="6" s="1"/>
  <c r="K82" i="6"/>
  <c r="N82" i="6" s="1"/>
  <c r="K83" i="6"/>
  <c r="N83" i="6" s="1"/>
  <c r="K84" i="6"/>
  <c r="N84" i="6" s="1"/>
  <c r="K85" i="6"/>
  <c r="N85" i="6" s="1"/>
  <c r="K86" i="6"/>
  <c r="N86" i="6" s="1"/>
  <c r="K87" i="6"/>
  <c r="N87" i="6" s="1"/>
  <c r="K88" i="6"/>
  <c r="N88" i="6" s="1"/>
  <c r="K89" i="6"/>
  <c r="N89" i="6" s="1"/>
  <c r="K90" i="6"/>
  <c r="N90" i="6" s="1"/>
  <c r="K91" i="6"/>
  <c r="N91" i="6" s="1"/>
  <c r="K92" i="6"/>
  <c r="N92" i="6" s="1"/>
  <c r="K93" i="6"/>
  <c r="N93" i="6" s="1"/>
  <c r="K94" i="6"/>
  <c r="N94" i="6" s="1"/>
  <c r="K95" i="6"/>
  <c r="N95" i="6" s="1"/>
  <c r="K96" i="6"/>
  <c r="N96" i="6" s="1"/>
  <c r="K97" i="6"/>
  <c r="N97" i="6" s="1"/>
  <c r="K98" i="6"/>
  <c r="N98" i="6" s="1"/>
  <c r="K99" i="6"/>
  <c r="N99" i="6" s="1"/>
  <c r="K100" i="6"/>
  <c r="N100" i="6" s="1"/>
  <c r="K101" i="6"/>
  <c r="N101" i="6" s="1"/>
  <c r="K102" i="6"/>
  <c r="N102" i="6" s="1"/>
  <c r="K103" i="6"/>
  <c r="N103" i="6" s="1"/>
  <c r="K52" i="6"/>
  <c r="N52" i="6" s="1"/>
  <c r="K53" i="6"/>
  <c r="N53" i="6" s="1"/>
  <c r="K54" i="6"/>
  <c r="N54" i="6" s="1"/>
  <c r="K55" i="6"/>
  <c r="N55" i="6" s="1"/>
  <c r="K56" i="6"/>
  <c r="N56" i="6" s="1"/>
  <c r="K57" i="6"/>
  <c r="N57" i="6" s="1"/>
  <c r="K58" i="6"/>
  <c r="N58" i="6" s="1"/>
  <c r="K59" i="6"/>
  <c r="N59" i="6" s="1"/>
  <c r="K40" i="6"/>
  <c r="N40" i="6" s="1"/>
  <c r="K41" i="6"/>
  <c r="N41" i="6" s="1"/>
  <c r="K42" i="6"/>
  <c r="N42" i="6" s="1"/>
  <c r="K43" i="6"/>
  <c r="N43" i="6" s="1"/>
  <c r="K44" i="6"/>
  <c r="N44" i="6" s="1"/>
  <c r="K45" i="6"/>
  <c r="N45" i="6" s="1"/>
  <c r="K46" i="6"/>
  <c r="N46" i="6" s="1"/>
  <c r="K47" i="6"/>
  <c r="N47" i="6" s="1"/>
  <c r="K48" i="6"/>
  <c r="N48" i="6" s="1"/>
  <c r="K49" i="6"/>
  <c r="N49" i="6" s="1"/>
  <c r="K50" i="6"/>
  <c r="N50" i="6" s="1"/>
  <c r="K51" i="6"/>
  <c r="N51" i="6" s="1"/>
  <c r="K29" i="6"/>
  <c r="N29" i="6" s="1"/>
  <c r="K34" i="6"/>
  <c r="N34" i="6" s="1"/>
  <c r="K35" i="6"/>
  <c r="N35" i="6" s="1"/>
  <c r="K23" i="6"/>
  <c r="N23" i="6" s="1"/>
  <c r="K24" i="6"/>
  <c r="N24" i="6" s="1"/>
  <c r="K26" i="6"/>
  <c r="N26" i="6" s="1"/>
  <c r="K7" i="14"/>
  <c r="D14" i="1" s="1"/>
  <c r="K170" i="6" l="1"/>
  <c r="N170" i="6" s="1"/>
  <c r="K169" i="6"/>
  <c r="N169" i="6" s="1"/>
  <c r="K51" i="2"/>
  <c r="J13" i="13"/>
  <c r="K30" i="2"/>
  <c r="K31" i="2"/>
  <c r="K32" i="2"/>
  <c r="K33" i="2"/>
  <c r="K34" i="2"/>
  <c r="K35" i="2"/>
  <c r="K36" i="2"/>
  <c r="K37" i="2"/>
  <c r="K38" i="2"/>
  <c r="K39" i="2"/>
  <c r="K40" i="2"/>
  <c r="K41" i="2"/>
  <c r="K42" i="2"/>
  <c r="K43" i="2"/>
  <c r="K44" i="2"/>
  <c r="K45" i="2"/>
  <c r="K46" i="2"/>
  <c r="K47" i="2"/>
  <c r="K48" i="2"/>
  <c r="K49" i="2"/>
  <c r="K50" i="2"/>
  <c r="K29" i="2"/>
  <c r="K28" i="2"/>
  <c r="K27" i="2"/>
  <c r="K26" i="2"/>
  <c r="K25" i="2"/>
  <c r="K24" i="2"/>
  <c r="K23" i="2"/>
  <c r="K22" i="2"/>
  <c r="K21" i="2"/>
  <c r="K20" i="2"/>
  <c r="K19" i="2"/>
  <c r="K18" i="2"/>
  <c r="K17" i="2"/>
  <c r="K16" i="2"/>
  <c r="K15" i="2"/>
  <c r="K14" i="2"/>
  <c r="K13" i="2"/>
  <c r="K12" i="2"/>
  <c r="K11" i="2"/>
  <c r="K7" i="2"/>
  <c r="K8" i="2"/>
  <c r="K9" i="2"/>
  <c r="K10" i="2"/>
  <c r="K167" i="6"/>
  <c r="N167" i="6" s="1"/>
  <c r="K166" i="6"/>
  <c r="N166" i="6" s="1"/>
  <c r="K165" i="6"/>
  <c r="N165" i="6" s="1"/>
  <c r="K164" i="6"/>
  <c r="N164" i="6" s="1"/>
  <c r="K163" i="6"/>
  <c r="N163" i="6" s="1"/>
  <c r="K162" i="6"/>
  <c r="N162" i="6" s="1"/>
  <c r="K161" i="6"/>
  <c r="N161" i="6" s="1"/>
  <c r="K160" i="6"/>
  <c r="N160" i="6" s="1"/>
  <c r="I13" i="11"/>
  <c r="L13" i="11" s="1"/>
  <c r="I15" i="11"/>
  <c r="L15" i="11" s="1"/>
  <c r="I17" i="11"/>
  <c r="I18" i="11"/>
  <c r="L18" i="11" s="1"/>
  <c r="I10" i="11"/>
  <c r="L10" i="11" s="1"/>
  <c r="I7" i="11"/>
  <c r="L7" i="11" s="1"/>
  <c r="L21" i="11" l="1"/>
  <c r="D11" i="1" s="1"/>
  <c r="K7" i="6"/>
  <c r="N7" i="6" s="1"/>
  <c r="J114" i="9" l="1"/>
  <c r="K14" i="6"/>
  <c r="N14" i="6" s="1"/>
  <c r="K11" i="6"/>
  <c r="N11" i="6" s="1"/>
  <c r="K12" i="6"/>
  <c r="N12" i="6" s="1"/>
  <c r="K6" i="6"/>
  <c r="N6" i="6" s="1"/>
  <c r="K13" i="6"/>
  <c r="N13" i="6" s="1"/>
  <c r="K10" i="6"/>
  <c r="N10" i="6" s="1"/>
  <c r="K15" i="6"/>
  <c r="N15" i="6" s="1"/>
  <c r="K16" i="6"/>
  <c r="N16" i="6" s="1"/>
  <c r="K9" i="6"/>
  <c r="N9" i="6" s="1"/>
  <c r="K8" i="6"/>
  <c r="N8" i="6" s="1"/>
  <c r="N172" i="6" l="1"/>
  <c r="D7" i="1" s="1"/>
  <c r="K6" i="2"/>
  <c r="I6" i="8"/>
  <c r="L8" i="8" l="1"/>
  <c r="M36" i="4" l="1"/>
  <c r="D6" i="1" s="1"/>
  <c r="D5" i="1"/>
  <c r="D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tc={242DB6BC-1E9E-437A-B09B-908E5FFDA447}</author>
  </authors>
  <commentList>
    <comment ref="M7" authorId="0" shapeId="0" xr:uid="{242DB6BC-1E9E-437A-B09B-908E5FFDA447}">
      <text>
        <t>[Threaded comment]
Your version of Excel allows you to read this threaded comment; however, any edits to it will get removed if the file is opened in a newer version of Excel. Learn more: https://go.microsoft.com/fwlink/?linkid=870924
Comment:
    Value of individual plant components to be subtracted from this price if replaced</t>
      </text>
    </comment>
  </commentList>
</comments>
</file>

<file path=xl/sharedStrings.xml><?xml version="1.0" encoding="utf-8"?>
<sst xmlns="http://schemas.openxmlformats.org/spreadsheetml/2006/main" count="1680" uniqueCount="268">
  <si>
    <t>Account No.</t>
  </si>
  <si>
    <t>Description</t>
  </si>
  <si>
    <t>Original Cost</t>
  </si>
  <si>
    <t>TOTAL</t>
  </si>
  <si>
    <t>Year Constructed</t>
  </si>
  <si>
    <t>Quantity</t>
  </si>
  <si>
    <t>Units</t>
  </si>
  <si>
    <t>Unit Price</t>
  </si>
  <si>
    <t>Current Evaluation</t>
  </si>
  <si>
    <t>Current ENR Construction Cost Index</t>
  </si>
  <si>
    <t>Old ENR Construction Cost Index</t>
  </si>
  <si>
    <t>Diameter (in)</t>
  </si>
  <si>
    <t>Pipe Material</t>
  </si>
  <si>
    <t>Length (LF)</t>
  </si>
  <si>
    <t>Count</t>
  </si>
  <si>
    <t>LS</t>
  </si>
  <si>
    <t>EA</t>
  </si>
  <si>
    <t>Easement</t>
  </si>
  <si>
    <t>Original Construction</t>
  </si>
  <si>
    <t>Property</t>
  </si>
  <si>
    <t>PVC</t>
  </si>
  <si>
    <t>---</t>
  </si>
  <si>
    <t>Year Acquired</t>
  </si>
  <si>
    <t>Notes:</t>
  </si>
  <si>
    <t>Notes</t>
  </si>
  <si>
    <t>1</t>
  </si>
  <si>
    <t>1,2,3</t>
  </si>
  <si>
    <t>ID</t>
  </si>
  <si>
    <t>Pipe Cost</t>
  </si>
  <si>
    <t>3</t>
  </si>
  <si>
    <t>1,2</t>
  </si>
  <si>
    <t>Greenville Water Treatment Plant Property (Tax Parcel ID No. 19 0815 550 and 19 0815 551)</t>
  </si>
  <si>
    <t>Greenville Water Treatment Plant</t>
  </si>
  <si>
    <t>Filter media replaced</t>
  </si>
  <si>
    <t>Constructed</t>
  </si>
  <si>
    <t>East Tank #1 (0.250 MG)</t>
  </si>
  <si>
    <t>East Tank #2 (1.0 MG)</t>
  </si>
  <si>
    <t>South Tank (0.750 MG)</t>
  </si>
  <si>
    <t>West Tank (0.255 MG)</t>
  </si>
  <si>
    <t>North Tank (0.750 MG)</t>
  </si>
  <si>
    <t>Hydrants</t>
  </si>
  <si>
    <t>Hydrant Cost</t>
  </si>
  <si>
    <t>Copper</t>
  </si>
  <si>
    <t>HDPE</t>
  </si>
  <si>
    <t>C900</t>
  </si>
  <si>
    <t>C909</t>
  </si>
  <si>
    <t>Booster Station Relocation</t>
  </si>
  <si>
    <t>F-150 Super Cab 4X4 Pickup Truck-68,000 miles</t>
  </si>
  <si>
    <t>F-150 Super Cab 4X4 Pickup Truck-57,000 miles</t>
  </si>
  <si>
    <t>F-150 Super Cab 4X4 Pickup Truck-10,800 miles</t>
  </si>
  <si>
    <t>F-550 Dump Truck</t>
  </si>
  <si>
    <t>Greenville Municipal Water Authority Building (Tax Parcel ID No. 55 516 045)</t>
  </si>
  <si>
    <t>Greenville East Tanks Property (Tax Parcel ID No. 09 044 141)</t>
  </si>
  <si>
    <t>Greenville West Tanks Property (Tax Parcel ID No. 31 055 121)</t>
  </si>
  <si>
    <t>1. Year Acquired according to Mercer County GIS Records.</t>
  </si>
  <si>
    <t>2. Greenville Municipal Water Authority is investigating subdividision and sale of a portion of this property.</t>
  </si>
  <si>
    <t>Greenville Booster Pump Station Site</t>
  </si>
  <si>
    <t>331</t>
  </si>
  <si>
    <t>335</t>
  </si>
  <si>
    <t>311</t>
  </si>
  <si>
    <t>341</t>
  </si>
  <si>
    <t>310</t>
  </si>
  <si>
    <t>John Deere 200 KW Tagalong Diesel Generator</t>
  </si>
  <si>
    <t>Parker Trailer</t>
  </si>
  <si>
    <t>330</t>
  </si>
  <si>
    <t>333</t>
  </si>
  <si>
    <t>Galvanized</t>
  </si>
  <si>
    <t>Cast Iron</t>
  </si>
  <si>
    <t>331-1</t>
  </si>
  <si>
    <t>TOTAL Account No. 335 Hydrants</t>
  </si>
  <si>
    <t>Easement (Tax Parcel ID No. 55 519 005)</t>
  </si>
  <si>
    <t>Easement (Tax Parcel ID No. 09 044 102)</t>
  </si>
  <si>
    <t>Easement (Tax Parcel ID No. 09 044 116)</t>
  </si>
  <si>
    <t>Easement (Tax Parcel ID No. 09 044 002 002)</t>
  </si>
  <si>
    <t>Easement (Tax Parcel ID No. 09 043 150)</t>
  </si>
  <si>
    <t>Easement (Tax Parcel ID No. 09 043 151)</t>
  </si>
  <si>
    <t>Easement (Tax Parcel ID No. 09 044 102 001)</t>
  </si>
  <si>
    <t>Easement (Tax Parcel ID No. 09 044 141)</t>
  </si>
  <si>
    <t>Easement (Tax Parcel ID No. 09 043 155 006 011)</t>
  </si>
  <si>
    <t>Easement (Tax Parcel ID No. 09 044 141 001)</t>
  </si>
  <si>
    <t>Easement (Tax Parcel ID No. 09 043 124)</t>
  </si>
  <si>
    <t>Easement (Tax Parcel ID No. 09 056 303)</t>
  </si>
  <si>
    <t>Easement (Tax Parcel ID No. 09 056 235 001)</t>
  </si>
  <si>
    <t>Easement (Tax Parcel ID No. 55 516 088 001)</t>
  </si>
  <si>
    <t>Easement (Tax Parcel ID No. 09 496.A 010)</t>
  </si>
  <si>
    <t>Easement (Tax Parcel ID No. 55 511 072 001)</t>
  </si>
  <si>
    <t>Easement (Tax Parcel ID No. 55 516 081)</t>
  </si>
  <si>
    <t>Easement (Tax Parcel ID No. 55 516 022 001)</t>
  </si>
  <si>
    <t>Easement (Tax Parcel ID No. 55 516 023)</t>
  </si>
  <si>
    <t>Easement (Tax Parcel ID No. 55 516 088)</t>
  </si>
  <si>
    <t>Easement (Tax Parcel ID No. 55 516 023 001)</t>
  </si>
  <si>
    <t>Easement (Tax Parcel ID No. 55 518 108)</t>
  </si>
  <si>
    <t>Easement (Tax Parcel ID No. 31 055 121)</t>
  </si>
  <si>
    <t>Easement (Tax Parcel ID No. 31 055 123)</t>
  </si>
  <si>
    <t>Easement (Tax Parcel ID No. 31 055 124)</t>
  </si>
  <si>
    <t>Easement (Tax Parcel ID No. 31 055 125)</t>
  </si>
  <si>
    <t>Easement (Tax Parcel ID No. 31 055 122)</t>
  </si>
  <si>
    <t>Easement (Tax Parcel ID No. 09 043 123)</t>
  </si>
  <si>
    <t>Easement (Tax Parcel ID No. 09 043 135)</t>
  </si>
  <si>
    <t>Easement (Tax Parcel ID No. 55 525 039)</t>
  </si>
  <si>
    <t>Easement (Tax Parcel ID No. 55 525 040)</t>
  </si>
  <si>
    <t>Easement (Tax Parcel ID No. 55 525 046)</t>
  </si>
  <si>
    <t>Easement (Tax Parcel ID No. 55 525 047)</t>
  </si>
  <si>
    <t>Easement (Tax Parcel ID No. 09 056 053)</t>
  </si>
  <si>
    <t>Easement (Tax Parcel ID No. 09 056 054)</t>
  </si>
  <si>
    <t>Easement (Tax Parcel ID No. 55 529 075)</t>
  </si>
  <si>
    <t>Easement (Tax Parcel ID No. 55 529 072)</t>
  </si>
  <si>
    <t>Easement (Tax Parcel ID No. 55 506 002)</t>
  </si>
  <si>
    <t>Easement (Tax Parcel ID No. 09 056 053 001)</t>
  </si>
  <si>
    <t>303</t>
  </si>
  <si>
    <t>VIN</t>
  </si>
  <si>
    <t>1FTEX1EM6DFC36383</t>
  </si>
  <si>
    <t>1FTEX1EP6HFB90361</t>
  </si>
  <si>
    <t>1FTEX1EP3MKD59219</t>
  </si>
  <si>
    <t>1FDAF56S8XEB25409</t>
  </si>
  <si>
    <t>1FDUF5HY0JEC10623</t>
  </si>
  <si>
    <t>13ZHS101181001086</t>
  </si>
  <si>
    <t>304</t>
  </si>
  <si>
    <t xml:space="preserve">2. No current cost estimated, original MSRP listed </t>
  </si>
  <si>
    <t>Year</t>
  </si>
  <si>
    <t>January</t>
  </si>
  <si>
    <t>February</t>
  </si>
  <si>
    <t>March</t>
  </si>
  <si>
    <t>April</t>
  </si>
  <si>
    <t>May</t>
  </si>
  <si>
    <t>June</t>
  </si>
  <si>
    <t>July</t>
  </si>
  <si>
    <t>August</t>
  </si>
  <si>
    <t>September</t>
  </si>
  <si>
    <t>October</t>
  </si>
  <si>
    <t>November</t>
  </si>
  <si>
    <t>Annual Average</t>
  </si>
  <si>
    <t>December</t>
  </si>
  <si>
    <r>
      <rPr>
        <b/>
        <sz val="12"/>
        <rFont val="Calibri"/>
        <family val="2"/>
        <scheme val="minor"/>
      </rPr>
      <t>2021
2022</t>
    </r>
  </si>
  <si>
    <t>ENR'S CONSTRUCTION COST INDEX HISTORY (1990-2024)</t>
  </si>
  <si>
    <r>
      <rPr>
        <b/>
        <sz val="11"/>
        <rFont val="Calibri"/>
        <family val="2"/>
      </rPr>
      <t>YEAR</t>
    </r>
  </si>
  <si>
    <r>
      <rPr>
        <b/>
        <sz val="12"/>
        <rFont val="Calibri"/>
        <family val="2"/>
        <scheme val="minor"/>
      </rPr>
      <t>AVG</t>
    </r>
  </si>
  <si>
    <r>
      <rPr>
        <b/>
        <sz val="12"/>
        <rFont val="Calibri"/>
        <family val="2"/>
        <scheme val="minor"/>
      </rPr>
      <t>YEAR</t>
    </r>
  </si>
  <si>
    <t>YEAR</t>
  </si>
  <si>
    <t>ENR ANNUAL AVERAGE (1908-2023)</t>
  </si>
  <si>
    <t>to 1996 and the fabricated 20-city price from 1996, plus 1.128 tons of portland  cement  at the 20-city price, plus 1,088 board ft of 2 x 4 lumber at the 20-city price.</t>
  </si>
  <si>
    <r>
      <rPr>
        <b/>
        <sz val="8"/>
        <color rgb="FF323232"/>
        <rFont val="Arial"/>
        <family val="2"/>
      </rPr>
      <t xml:space="preserve">HOW ENR BUILDS  THE INDEX:  </t>
    </r>
    <r>
      <rPr>
        <sz val="8"/>
        <color rgb="FF323232"/>
        <rFont val="Arial"/>
        <family val="2"/>
      </rPr>
      <t>200 hours of common  labor at the 20-city average  of common  labor rates, plus 25 cwt of standard  structural  steel shapes  at the mill price prior</t>
    </r>
  </si>
  <si>
    <t xml:space="preserve">Notes: </t>
  </si>
  <si>
    <t>Ductile Iron</t>
  </si>
  <si>
    <t>C-900 PVC</t>
  </si>
  <si>
    <t xml:space="preserve">C909 </t>
  </si>
  <si>
    <t>C-909 PVC</t>
  </si>
  <si>
    <t>TOTAL Account No. 331 Transmission &amp; Distribution Mains</t>
  </si>
  <si>
    <t>Structures and Improvements</t>
  </si>
  <si>
    <t xml:space="preserve">341 </t>
  </si>
  <si>
    <t>1,4</t>
  </si>
  <si>
    <t>5,6</t>
  </si>
  <si>
    <t>Sludge Holding Tank</t>
  </si>
  <si>
    <t>Filter Press Building</t>
  </si>
  <si>
    <t>Filter Press</t>
  </si>
  <si>
    <t xml:space="preserve">   Raw Water Holding Tank</t>
  </si>
  <si>
    <t xml:space="preserve">   Raw Water Pumps (Vertical Turbine)</t>
  </si>
  <si>
    <t xml:space="preserve">   Super Pulsator</t>
  </si>
  <si>
    <t xml:space="preserve">   Upflow Clarifier</t>
  </si>
  <si>
    <t xml:space="preserve">   Multimedia Filters</t>
  </si>
  <si>
    <t xml:space="preserve">   Finished Water Wet Well</t>
  </si>
  <si>
    <t xml:space="preserve">   High Service Pumps</t>
  </si>
  <si>
    <t xml:space="preserve">   Chlorine Feed System</t>
  </si>
  <si>
    <t xml:space="preserve">   PAC Feed System</t>
  </si>
  <si>
    <t xml:space="preserve">   Caustic Feed System</t>
  </si>
  <si>
    <t xml:space="preserve">   Potassium Permanganate Feed System</t>
  </si>
  <si>
    <t xml:space="preserve">   Fluoride Feed System</t>
  </si>
  <si>
    <t xml:space="preserve">   Filter Polymer Feed System</t>
  </si>
  <si>
    <t xml:space="preserve">   Sludge Polymer Feed System</t>
  </si>
  <si>
    <t xml:space="preserve">   Aqua Mag Feed System</t>
  </si>
  <si>
    <t xml:space="preserve">   Ammonia Feed System</t>
  </si>
  <si>
    <t>1. LS - Lump Sum</t>
  </si>
  <si>
    <t>2. Cost provided represents the original construction cost of the plant. No current evaluation has been prepared.</t>
  </si>
  <si>
    <t>3. Item is from the original construction of the plant and has been accounted for in the original construction price.</t>
  </si>
  <si>
    <t xml:space="preserve">   Blowers</t>
  </si>
  <si>
    <t>1. Mains from 1890 use the 1908 ENR number. ENR only extends back to 1908.</t>
  </si>
  <si>
    <t>1. Install year for valves has been estimated based on the approximate age of the main.</t>
  </si>
  <si>
    <t>1. Install year for hydrants has been estimated based on the approximate age of the main.</t>
  </si>
  <si>
    <t>2. Hydrants from 1890 use the 1908 ENR number. ENR only extends back to 1908.</t>
  </si>
  <si>
    <t>1. No current value estimated, original purchase price is provided.</t>
  </si>
  <si>
    <t>1. EA - Each</t>
  </si>
  <si>
    <t>1. EA -Each</t>
  </si>
  <si>
    <t>3. Estimated original MSRP based on comparable trailers on the market. Tow behind, single axle, 2,995 GVWR</t>
  </si>
  <si>
    <t>1,3</t>
  </si>
  <si>
    <t>Property for Future Use 43 S. Race Street (Tax Parcel ID No. 55 516 098)</t>
  </si>
  <si>
    <t>Property for Future Use 51. S. Race Street (Tax Parcel ID No. 55 516 099)</t>
  </si>
  <si>
    <t>Property for Future Use 1 State Street (55 516 100)</t>
  </si>
  <si>
    <t>Property for Future Use 22 S. Front Street (55 516 081)</t>
  </si>
  <si>
    <t>Property for Future Use 24 S. Front Street (55 516 082)</t>
  </si>
  <si>
    <t>Condition Assessment</t>
  </si>
  <si>
    <t>Good</t>
  </si>
  <si>
    <t>Excellent</t>
  </si>
  <si>
    <t xml:space="preserve">   HVAC System</t>
  </si>
  <si>
    <t>Fair</t>
  </si>
  <si>
    <t>Lead</t>
  </si>
  <si>
    <t>Estimated Installation Cost per Linear Foot</t>
  </si>
  <si>
    <t>Poly</t>
  </si>
  <si>
    <t>Black Plastic</t>
  </si>
  <si>
    <t>Brass</t>
  </si>
  <si>
    <t>Iron Pipe</t>
  </si>
  <si>
    <t>334</t>
  </si>
  <si>
    <t>336</t>
  </si>
  <si>
    <t>337</t>
  </si>
  <si>
    <t>338</t>
  </si>
  <si>
    <t>1. Service line age has been approximated by the age of the main to which the service connects, except where appropriate based upon known material of construction.</t>
  </si>
  <si>
    <t>2. Lead services have been identified as having no installation cost as their installation is no longer allowed.</t>
  </si>
  <si>
    <t>3,5,6</t>
  </si>
  <si>
    <t>2. Valves from 1890 use the 1908 ENR number. ENR only extends back to 1908.</t>
  </si>
  <si>
    <t>3. Services from 1890 use the 1908 ENR number. ENR only extends back to 1908.</t>
  </si>
  <si>
    <t>4. Where material is unknown, residential services have been assumed to be 3/4" Copper Services.</t>
  </si>
  <si>
    <t>5. Service line serves an industrial or commercial user.</t>
  </si>
  <si>
    <t>6. Where total linear footage was unavailable, an average service length of 15' has been assumed.</t>
  </si>
  <si>
    <t>1,4,6</t>
  </si>
  <si>
    <t>Pumping Equipment</t>
  </si>
  <si>
    <t>TOTAL Account No. 311 Pumping Equipment</t>
  </si>
  <si>
    <t>Land and Land Rights</t>
  </si>
  <si>
    <t>TOTAL Account No. 303 Land and Land Rights</t>
  </si>
  <si>
    <t>TOTAL Account No.304 Structures and Improvements</t>
  </si>
  <si>
    <t>TOTAL Account No. 331-1 Transmission &amp; Distribution Mains - Valves</t>
  </si>
  <si>
    <t>TOTAL Account No. 330 Distribution Reservoirs &amp; Standpipes</t>
  </si>
  <si>
    <t>Distribution Reservoirs &amp; Standpipes</t>
  </si>
  <si>
    <t>Transmission &amp; Distribution Mains</t>
  </si>
  <si>
    <t>Transmission &amp; Distribution Mains - Valves</t>
  </si>
  <si>
    <t>Services</t>
  </si>
  <si>
    <t>TOTAL Account No. 333 Services</t>
  </si>
  <si>
    <t>Transportation Equipment</t>
  </si>
  <si>
    <t>TOTAL Account No. 341 Transportation Equipment</t>
  </si>
  <si>
    <t>Power Generation Equipment</t>
  </si>
  <si>
    <t>TOTAL Account No. 310 Power Generation Equipment</t>
  </si>
  <si>
    <t>3,5</t>
  </si>
  <si>
    <t>Transmission and Distribution Mains</t>
  </si>
  <si>
    <t>Transmission and Distribution Mains - Valves</t>
  </si>
  <si>
    <t>Distribution Reservoirs and Standpipes</t>
  </si>
  <si>
    <t>103</t>
  </si>
  <si>
    <t>Property Held for Future Use</t>
  </si>
  <si>
    <t>2. No current value estimated, original purchase price is provided</t>
  </si>
  <si>
    <t>TOTAL Account No. 103 Property Held for Future Use</t>
  </si>
  <si>
    <t>Land Held for Future Use</t>
  </si>
  <si>
    <t xml:space="preserve">   Sludge Holding Tank</t>
  </si>
  <si>
    <t>Poor</t>
  </si>
  <si>
    <t>Tideflex Mixer</t>
  </si>
  <si>
    <t>GridBee Mixer</t>
  </si>
  <si>
    <t>4. One Raw Water Pump was refurbished in 2023, and another was replaced. The cost for the refurbishment AND replacement has been deducted from the original plant cost, and accounted for with the new raw pump.</t>
  </si>
  <si>
    <t xml:space="preserve">   PAC Tank</t>
  </si>
  <si>
    <t xml:space="preserve">   SCADA System</t>
  </si>
  <si>
    <t>1,5</t>
  </si>
  <si>
    <t>5. Cost provided is from the time of replacement and represents original cost. No current evaluation has been prepared.</t>
  </si>
  <si>
    <t>6. SCADA System install approximated to the nearest decade.</t>
  </si>
  <si>
    <t>3,4</t>
  </si>
  <si>
    <t>1,6</t>
  </si>
  <si>
    <t xml:space="preserve">   Backwash Sludge Tank</t>
  </si>
  <si>
    <t>4. Booster Pump Station construction incomplete at the time of this report.</t>
  </si>
  <si>
    <t>5. Easements identified by overlaying main and valve GIS data on county tax parcel GIS.  Each overlapping parcel has been identified as an easement. Additional records may be necessary to determine whether an easement agreement was established.</t>
  </si>
  <si>
    <t>6. Cost of easements assumed to be $1.00 each at the time of acquisition.</t>
  </si>
  <si>
    <t>4</t>
  </si>
  <si>
    <t>3. The Greenville East Tanks Property shall be subdivieded between Aqua and GMWA to allow Aqua to have access from Hadley Road and Methodist Road.</t>
  </si>
  <si>
    <t>Greenville Municipal Water Authority, Mercer County, Pennsylvania
Original Cost of Water System
March 2024
Account No. 103 Property Held for Future Use</t>
  </si>
  <si>
    <t>Greenville Municipal Water Authority, Mercer County, Pennsylvania
Original Cost of Water System
March 2024
Account No. 303 Land and Land Rights</t>
  </si>
  <si>
    <t>Greenville Municipal Water Authority, Mercer County, Pennsylvania
Original Cost of Water System
March 2024
Account No. 304 Structures and Improvements</t>
  </si>
  <si>
    <t>Greenville Municipal Water Authority, Mercer County, Pennsylvania
Original Cost of Water System
March 2024
Account No. 331 Transmission &amp; Distribution Mains</t>
  </si>
  <si>
    <t>Greenville Municipal Water Authority, Mercer County, Pennsylvania
Original Cost of Water System
March 2024
Account No. 331-1 Transmission &amp; Distribution Mains - Valves</t>
  </si>
  <si>
    <t>Greenville Municipal Water Authroity, Mercer County, Pennsylvania
Original Cost of Water System
March 2024
Account No. 335 Hydrants</t>
  </si>
  <si>
    <t>Greenville Municipal Water Authority, Mercer County, Pennsylvania
Original Cost of Water System
March 2024
Account No. 311 Pumping Equipment</t>
  </si>
  <si>
    <t>Greenville Municipal Water Authority, Mercer County, Pennsylvania
Original Cost of Water System
March 2024
Account No. 330 Distribution Reservoirs &amp; Standpipes</t>
  </si>
  <si>
    <t>Greenville Municipal Water Authority, Mercer County, Pennsylvania
Original Cost of Water System
March 2024
Account No. 341 Transportation Equipment</t>
  </si>
  <si>
    <t>Greenville Municipal Water Authority, Mercer County, Pennsylvania
Original Cost of Water System
March 2024
Account No. 310 Power Generation Equipment</t>
  </si>
  <si>
    <r>
      <t xml:space="preserve">Greenville Municipal Water Authority, Mercer County, Pennsylvania
Original Cost of Water System
</t>
    </r>
    <r>
      <rPr>
        <b/>
        <sz val="11"/>
        <color rgb="FFFF0000"/>
        <rFont val="Calibri"/>
        <family val="2"/>
        <scheme val="minor"/>
      </rPr>
      <t>April 2024</t>
    </r>
    <r>
      <rPr>
        <b/>
        <sz val="11"/>
        <color theme="1"/>
        <rFont val="Calibri"/>
        <family val="2"/>
        <scheme val="minor"/>
      </rPr>
      <t xml:space="preserve">
Account No.333  Service Lines - </t>
    </r>
    <r>
      <rPr>
        <b/>
        <sz val="11"/>
        <color rgb="FFFF0000"/>
        <rFont val="Calibri"/>
        <family val="2"/>
        <scheme val="minor"/>
      </rPr>
      <t>REVISION 1</t>
    </r>
  </si>
  <si>
    <r>
      <t xml:space="preserve">Greenville Municipal Water Authority
Original Cost of Water System - </t>
    </r>
    <r>
      <rPr>
        <b/>
        <sz val="11"/>
        <color rgb="FFFF0000"/>
        <rFont val="Calibri"/>
        <family val="2"/>
        <scheme val="minor"/>
      </rPr>
      <t>REVISION 1</t>
    </r>
    <r>
      <rPr>
        <b/>
        <sz val="11"/>
        <color theme="1"/>
        <rFont val="Calibri"/>
        <family val="2"/>
        <scheme val="minor"/>
      </rPr>
      <t xml:space="preserve">
</t>
    </r>
    <r>
      <rPr>
        <b/>
        <sz val="11"/>
        <color rgb="FFFF0000"/>
        <rFont val="Calibri"/>
        <family val="2"/>
        <scheme val="minor"/>
      </rPr>
      <t>April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</si>
</sst>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0.0"/>
    <numFmt numFmtId="165" formatCode="###0;###0"/>
    <numFmt numFmtId="166" formatCode="0.000"/>
  </numFmts>
  <fonts count="25"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b/>
      <i/>
      <sz val="11"/>
      <color theme="1"/>
      <name val="Calibri"/>
      <family val="2"/>
      <scheme val="minor"/>
    </font>
    <font>
      <sz val="11"/>
      <color theme="1"/>
      <name val="Calibri"/>
      <family val="2"/>
    </font>
    <font>
      <b/>
      <sz val="11"/>
      <name val="Calibri"/>
      <family val="2"/>
      <scheme val="minor"/>
    </font>
    <font>
      <sz val="11"/>
      <name val="Calibri"/>
      <family val="2"/>
    </font>
    <font>
      <b/>
      <i/>
      <sz val="11"/>
      <name val="Calibri"/>
      <family val="2"/>
      <scheme val="minor"/>
    </font>
    <font>
      <i/>
      <sz val="11"/>
      <name val="Calibri"/>
      <family val="2"/>
      <scheme val="minor"/>
    </font>
    <font>
      <sz val="8"/>
      <name val="Calibri"/>
      <family val="2"/>
      <scheme val="minor"/>
    </font>
    <font>
      <b/>
      <sz val="12"/>
      <name val="Calibri"/>
      <family val="2"/>
    </font>
    <font>
      <sz val="12"/>
      <name val="Calibri"/>
      <family val="2"/>
      <scheme val="minor"/>
    </font>
    <font>
      <b/>
      <sz val="12"/>
      <name val="Calibri"/>
      <family val="2"/>
      <scheme val="minor"/>
    </font>
    <font>
      <sz val="11"/>
      <color rgb="FF323232"/>
      <name val="Calibri"/>
      <family val="2"/>
      <scheme val="minor"/>
    </font>
    <font>
      <b/>
      <sz val="16"/>
      <name val="Arial"/>
      <family val="34"/>
    </font>
    <font>
      <sz val="16"/>
      <color theme="1"/>
      <name val="Calibri"/>
      <family val="2"/>
      <scheme val="minor"/>
    </font>
    <font>
      <b/>
      <sz val="11"/>
      <name val="Calibri"/>
      <family val="2"/>
    </font>
    <font>
      <sz val="11"/>
      <color rgb="FF000000"/>
      <name val="Calibri"/>
      <family val="2"/>
      <scheme val="minor"/>
    </font>
    <font>
      <b/>
      <sz val="16"/>
      <color theme="1"/>
      <name val="Arial"/>
      <family val="2"/>
    </font>
    <font>
      <b/>
      <sz val="8"/>
      <color rgb="FF323232"/>
      <name val="Arial"/>
      <family val="2"/>
    </font>
    <font>
      <sz val="8"/>
      <color rgb="FF323232"/>
      <name val="Arial"/>
      <family val="2"/>
    </font>
    <font>
      <sz val="10"/>
      <name val="Arial"/>
      <family val="2"/>
    </font>
    <font>
      <b/>
      <sz val="11"/>
      <color rgb="FFFF0000"/>
      <name val="Calibri"/>
      <family val="2"/>
      <scheme val="minor"/>
    </font>
  </fonts>
  <fills count="6">
    <fill>
      <patternFill patternType="none"/>
    </fill>
    <fill>
      <patternFill patternType="gray125"/>
    </fill>
    <fill>
      <patternFill patternType="solid">
        <fgColor rgb="FFFFFFFF"/>
      </patternFill>
    </fill>
    <fill>
      <patternFill patternType="solid">
        <fgColor rgb="FFC0C0C0"/>
      </patternFill>
    </fill>
    <fill>
      <patternFill patternType="solid">
        <fgColor theme="0" tint="-0.249977111117893"/>
        <bgColor indexed="64"/>
      </patternFill>
    </fill>
    <fill>
      <patternFill patternType="solid">
        <fgColor theme="2"/>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44" fontId="1" fillId="0" borderId="0" applyFont="0" applyFill="0" applyBorder="0" applyAlignment="0" applyProtection="0"/>
    <xf numFmtId="0" fontId="23" fillId="0" borderId="0" applyNumberFormat="0" applyFill="0" applyBorder="0" applyAlignment="0" applyProtection="0"/>
  </cellStyleXfs>
  <cellXfs count="204">
    <xf numFmtId="0" fontId="0" fillId="0" borderId="0" xfId="0"/>
    <xf numFmtId="0" fontId="0" fillId="0" borderId="0" xfId="0" applyAlignment="1">
      <alignment horizontal="center"/>
    </xf>
    <xf numFmtId="49" fontId="0" fillId="0" borderId="0" xfId="0" applyNumberFormat="1" applyAlignment="1">
      <alignment horizontal="center"/>
    </xf>
    <xf numFmtId="0" fontId="0" fillId="0" borderId="1" xfId="0" applyBorder="1"/>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44" fontId="0" fillId="0" borderId="7" xfId="1" applyFont="1" applyBorder="1"/>
    <xf numFmtId="49" fontId="0" fillId="0" borderId="8" xfId="0" applyNumberFormat="1" applyBorder="1" applyAlignment="1">
      <alignment horizontal="center"/>
    </xf>
    <xf numFmtId="44" fontId="0" fillId="0" borderId="9" xfId="1" applyFont="1" applyBorder="1"/>
    <xf numFmtId="49" fontId="0" fillId="0" borderId="11" xfId="0" applyNumberFormat="1" applyBorder="1" applyAlignment="1">
      <alignment horizontal="center"/>
    </xf>
    <xf numFmtId="0" fontId="0" fillId="0" borderId="12" xfId="0" applyBorder="1"/>
    <xf numFmtId="44" fontId="0" fillId="0" borderId="13" xfId="1" applyFont="1" applyBorder="1"/>
    <xf numFmtId="44" fontId="2" fillId="0" borderId="4" xfId="1" applyFont="1" applyBorder="1"/>
    <xf numFmtId="49" fontId="0" fillId="0" borderId="10" xfId="0" applyNumberFormat="1" applyBorder="1" applyAlignment="1">
      <alignment horizontal="center"/>
    </xf>
    <xf numFmtId="0" fontId="2" fillId="0" borderId="6" xfId="0" applyFont="1" applyBorder="1"/>
    <xf numFmtId="0" fontId="2" fillId="0" borderId="16" xfId="0" applyFont="1" applyBorder="1"/>
    <xf numFmtId="0" fontId="0" fillId="0" borderId="17" xfId="0" applyBorder="1"/>
    <xf numFmtId="0" fontId="0" fillId="0" borderId="18" xfId="0" applyBorder="1"/>
    <xf numFmtId="0" fontId="2" fillId="0" borderId="15" xfId="0" applyFont="1" applyBorder="1" applyAlignment="1">
      <alignment horizontal="center" vertical="center" wrapText="1"/>
    </xf>
    <xf numFmtId="49" fontId="2" fillId="0" borderId="5" xfId="0" applyNumberFormat="1" applyFont="1" applyBorder="1" applyAlignment="1">
      <alignment horizontal="center"/>
    </xf>
    <xf numFmtId="0" fontId="2" fillId="0" borderId="1" xfId="0" applyFont="1" applyBorder="1"/>
    <xf numFmtId="0" fontId="2" fillId="0" borderId="16" xfId="0" applyFont="1"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44" fontId="2" fillId="0" borderId="16" xfId="1" applyFont="1" applyBorder="1"/>
    <xf numFmtId="44" fontId="0" fillId="0" borderId="17" xfId="1" applyFont="1" applyBorder="1"/>
    <xf numFmtId="44" fontId="0" fillId="0" borderId="18" xfId="1" applyFont="1" applyBorder="1"/>
    <xf numFmtId="44" fontId="0" fillId="0" borderId="17" xfId="1" applyFont="1" applyFill="1" applyBorder="1"/>
    <xf numFmtId="44" fontId="0" fillId="0" borderId="1" xfId="1" applyFont="1" applyBorder="1"/>
    <xf numFmtId="49" fontId="2" fillId="0" borderId="20" xfId="0" applyNumberFormat="1" applyFont="1" applyBorder="1" applyAlignment="1">
      <alignment horizontal="right"/>
    </xf>
    <xf numFmtId="0" fontId="0" fillId="0" borderId="18" xfId="0" quotePrefix="1" applyBorder="1" applyAlignment="1">
      <alignment horizontal="center"/>
    </xf>
    <xf numFmtId="0" fontId="0" fillId="0" borderId="17" xfId="0" quotePrefix="1" applyBorder="1" applyAlignment="1">
      <alignment horizontal="center"/>
    </xf>
    <xf numFmtId="49" fontId="4" fillId="0" borderId="0" xfId="0" applyNumberFormat="1" applyFont="1" applyAlignment="1">
      <alignment horizontal="left"/>
    </xf>
    <xf numFmtId="49" fontId="5" fillId="0" borderId="0" xfId="0" applyNumberFormat="1" applyFont="1" applyAlignment="1">
      <alignment horizontal="left"/>
    </xf>
    <xf numFmtId="0" fontId="2" fillId="0" borderId="14" xfId="0" applyFont="1" applyBorder="1" applyAlignment="1">
      <alignment horizontal="center" vertical="center"/>
    </xf>
    <xf numFmtId="49" fontId="2" fillId="0" borderId="21" xfId="0" applyNumberFormat="1" applyFont="1" applyBorder="1" applyAlignment="1">
      <alignment horizontal="center"/>
    </xf>
    <xf numFmtId="49" fontId="0" fillId="0" borderId="22" xfId="0" applyNumberFormat="1" applyBorder="1" applyAlignment="1">
      <alignment horizontal="center"/>
    </xf>
    <xf numFmtId="49" fontId="0" fillId="0" borderId="23" xfId="0" applyNumberFormat="1" applyBorder="1" applyAlignment="1">
      <alignment horizontal="center"/>
    </xf>
    <xf numFmtId="44" fontId="0" fillId="0" borderId="9" xfId="1" applyFont="1" applyFill="1" applyBorder="1"/>
    <xf numFmtId="44" fontId="0" fillId="0" borderId="17" xfId="0" applyNumberFormat="1" applyBorder="1"/>
    <xf numFmtId="49" fontId="0" fillId="0" borderId="21" xfId="0" applyNumberFormat="1" applyBorder="1" applyAlignment="1">
      <alignment horizontal="center"/>
    </xf>
    <xf numFmtId="44" fontId="0" fillId="0" borderId="7" xfId="1" applyFont="1" applyFill="1" applyBorder="1"/>
    <xf numFmtId="49" fontId="2" fillId="0" borderId="24" xfId="0" applyNumberFormat="1" applyFont="1" applyBorder="1" applyAlignment="1">
      <alignment horizontal="center"/>
    </xf>
    <xf numFmtId="49" fontId="0" fillId="0" borderId="25" xfId="0" applyNumberFormat="1" applyBorder="1" applyAlignment="1">
      <alignment horizontal="center"/>
    </xf>
    <xf numFmtId="0" fontId="2" fillId="0" borderId="27" xfId="0" applyFont="1" applyBorder="1"/>
    <xf numFmtId="44" fontId="0" fillId="0" borderId="28" xfId="1" applyFont="1" applyFill="1" applyBorder="1"/>
    <xf numFmtId="44" fontId="0" fillId="0" borderId="13" xfId="1" applyFont="1" applyFill="1" applyBorder="1"/>
    <xf numFmtId="44" fontId="2" fillId="0" borderId="4" xfId="1" applyFont="1" applyFill="1" applyBorder="1"/>
    <xf numFmtId="0" fontId="2" fillId="0" borderId="26" xfId="0" applyFont="1" applyBorder="1" applyAlignment="1">
      <alignment horizontal="center"/>
    </xf>
    <xf numFmtId="0" fontId="6" fillId="0" borderId="1" xfId="0" applyFont="1" applyBorder="1" applyAlignment="1">
      <alignment horizontal="center"/>
    </xf>
    <xf numFmtId="0" fontId="0" fillId="0" borderId="12" xfId="0" applyBorder="1" applyAlignment="1">
      <alignment horizontal="center"/>
    </xf>
    <xf numFmtId="0" fontId="2" fillId="0" borderId="27" xfId="0" applyFont="1" applyBorder="1" applyAlignment="1">
      <alignment horizontal="center"/>
    </xf>
    <xf numFmtId="164" fontId="6" fillId="0" borderId="1" xfId="0" applyNumberFormat="1" applyFont="1" applyBorder="1" applyAlignment="1">
      <alignment horizontal="center"/>
    </xf>
    <xf numFmtId="44" fontId="0" fillId="0" borderId="1" xfId="1" applyFont="1" applyFill="1" applyBorder="1"/>
    <xf numFmtId="44" fontId="6" fillId="0" borderId="1" xfId="0" applyNumberFormat="1" applyFont="1" applyBorder="1" applyAlignment="1">
      <alignment horizontal="center"/>
    </xf>
    <xf numFmtId="0" fontId="3" fillId="0" borderId="0" xfId="0" applyFont="1" applyAlignment="1">
      <alignment horizontal="center"/>
    </xf>
    <xf numFmtId="0" fontId="3" fillId="0" borderId="0" xfId="0" applyFont="1"/>
    <xf numFmtId="0" fontId="7" fillId="0" borderId="2"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wrapText="1"/>
    </xf>
    <xf numFmtId="0" fontId="7" fillId="0" borderId="4" xfId="0" applyFont="1" applyBorder="1" applyAlignment="1">
      <alignment horizontal="center" vertical="center"/>
    </xf>
    <xf numFmtId="49" fontId="7" fillId="0" borderId="5" xfId="0" applyNumberFormat="1" applyFont="1" applyBorder="1" applyAlignment="1">
      <alignment horizontal="center"/>
    </xf>
    <xf numFmtId="49" fontId="3" fillId="0" borderId="21" xfId="0" applyNumberFormat="1" applyFont="1" applyBorder="1" applyAlignment="1">
      <alignment horizontal="center"/>
    </xf>
    <xf numFmtId="0" fontId="7" fillId="0" borderId="16" xfId="0" applyFont="1" applyBorder="1"/>
    <xf numFmtId="44" fontId="3" fillId="0" borderId="7" xfId="1" applyFont="1" applyFill="1" applyBorder="1"/>
    <xf numFmtId="49" fontId="7" fillId="0" borderId="24" xfId="0" applyNumberFormat="1" applyFont="1" applyBorder="1" applyAlignment="1">
      <alignment horizontal="center"/>
    </xf>
    <xf numFmtId="49" fontId="3" fillId="0" borderId="25" xfId="0" applyNumberFormat="1" applyFont="1" applyBorder="1" applyAlignment="1">
      <alignment horizontal="center"/>
    </xf>
    <xf numFmtId="0" fontId="7" fillId="0" borderId="27" xfId="0" applyFont="1" applyBorder="1"/>
    <xf numFmtId="44" fontId="3" fillId="0" borderId="28" xfId="1" applyFont="1" applyFill="1" applyBorder="1"/>
    <xf numFmtId="44" fontId="3" fillId="0" borderId="1" xfId="1" applyFont="1" applyFill="1" applyBorder="1"/>
    <xf numFmtId="44" fontId="7" fillId="0" borderId="4" xfId="1" applyFont="1" applyFill="1" applyBorder="1"/>
    <xf numFmtId="49" fontId="9" fillId="0" borderId="0" xfId="0" applyNumberFormat="1" applyFont="1" applyAlignment="1">
      <alignment horizontal="left"/>
    </xf>
    <xf numFmtId="49" fontId="10" fillId="0" borderId="0" xfId="0" applyNumberFormat="1" applyFont="1" applyAlignment="1">
      <alignment horizontal="left"/>
    </xf>
    <xf numFmtId="49" fontId="3" fillId="0" borderId="0" xfId="0" applyNumberFormat="1" applyFont="1" applyAlignment="1">
      <alignment horizontal="center"/>
    </xf>
    <xf numFmtId="0" fontId="7" fillId="0" borderId="16" xfId="0" applyFont="1" applyBorder="1" applyAlignment="1">
      <alignment horizontal="center"/>
    </xf>
    <xf numFmtId="0" fontId="7" fillId="0" borderId="27" xfId="0" applyFont="1" applyBorder="1" applyAlignment="1">
      <alignment horizontal="center"/>
    </xf>
    <xf numFmtId="0" fontId="8" fillId="0" borderId="1" xfId="0" applyFont="1" applyBorder="1" applyAlignment="1">
      <alignment horizontal="center"/>
    </xf>
    <xf numFmtId="0" fontId="7" fillId="0" borderId="3" xfId="0" applyFont="1" applyBorder="1" applyAlignment="1">
      <alignment horizontal="center" vertical="center"/>
    </xf>
    <xf numFmtId="0" fontId="7" fillId="0" borderId="26" xfId="0" applyFont="1" applyBorder="1" applyAlignment="1">
      <alignment horizontal="center"/>
    </xf>
    <xf numFmtId="49" fontId="8" fillId="0" borderId="1" xfId="0" applyNumberFormat="1" applyFont="1" applyBorder="1" applyAlignment="1">
      <alignment horizontal="center"/>
    </xf>
    <xf numFmtId="0" fontId="2" fillId="0" borderId="0" xfId="0" applyFont="1"/>
    <xf numFmtId="0" fontId="2" fillId="0" borderId="12" xfId="0" applyFont="1" applyBorder="1"/>
    <xf numFmtId="0" fontId="0" fillId="0" borderId="1" xfId="0" applyBorder="1" applyAlignment="1">
      <alignment horizontal="center"/>
    </xf>
    <xf numFmtId="0" fontId="2" fillId="0" borderId="0" xfId="0" applyFont="1" applyAlignment="1">
      <alignment vertical="center"/>
    </xf>
    <xf numFmtId="44" fontId="2" fillId="0" borderId="0" xfId="1" applyFont="1" applyFill="1" applyBorder="1"/>
    <xf numFmtId="49" fontId="2" fillId="0" borderId="0" xfId="0" applyNumberFormat="1" applyFont="1"/>
    <xf numFmtId="44" fontId="2" fillId="0" borderId="29" xfId="1" applyFont="1" applyFill="1" applyBorder="1"/>
    <xf numFmtId="49" fontId="3" fillId="0" borderId="24" xfId="0" applyNumberFormat="1" applyFont="1" applyBorder="1" applyAlignment="1">
      <alignment horizontal="center"/>
    </xf>
    <xf numFmtId="0" fontId="3" fillId="0" borderId="27" xfId="0" applyFont="1" applyBorder="1" applyAlignment="1">
      <alignment horizontal="center"/>
    </xf>
    <xf numFmtId="49" fontId="0" fillId="0" borderId="24" xfId="0" applyNumberFormat="1" applyBorder="1" applyAlignment="1">
      <alignment horizontal="center"/>
    </xf>
    <xf numFmtId="12" fontId="0" fillId="0" borderId="12" xfId="0" applyNumberFormat="1" applyBorder="1" applyAlignment="1">
      <alignment horizontal="center" vertical="center"/>
    </xf>
    <xf numFmtId="0" fontId="0" fillId="0" borderId="11" xfId="0" applyBorder="1" applyAlignment="1">
      <alignment horizontal="center"/>
    </xf>
    <xf numFmtId="0" fontId="6" fillId="0" borderId="12" xfId="0" applyFont="1" applyBorder="1" applyAlignment="1">
      <alignment horizontal="center"/>
    </xf>
    <xf numFmtId="44" fontId="6" fillId="0" borderId="12" xfId="0" applyNumberFormat="1" applyFont="1" applyBorder="1" applyAlignment="1">
      <alignment horizontal="center"/>
    </xf>
    <xf numFmtId="44" fontId="0" fillId="0" borderId="12" xfId="1" applyFont="1" applyFill="1" applyBorder="1"/>
    <xf numFmtId="0" fontId="2" fillId="0" borderId="15" xfId="0" applyFont="1" applyBorder="1" applyAlignment="1">
      <alignment horizontal="center" vertical="center"/>
    </xf>
    <xf numFmtId="0" fontId="0" fillId="0" borderId="1" xfId="0" applyBorder="1" applyAlignment="1">
      <alignment horizontal="center" vertical="center" wrapText="1"/>
    </xf>
    <xf numFmtId="42" fontId="0" fillId="0" borderId="9" xfId="1" applyNumberFormat="1" applyFont="1" applyBorder="1"/>
    <xf numFmtId="49" fontId="0" fillId="0" borderId="31" xfId="0" applyNumberFormat="1" applyBorder="1" applyAlignment="1">
      <alignment horizontal="center"/>
    </xf>
    <xf numFmtId="0" fontId="0" fillId="0" borderId="32" xfId="0" applyBorder="1"/>
    <xf numFmtId="44" fontId="0" fillId="0" borderId="33" xfId="1" applyFont="1" applyBorder="1"/>
    <xf numFmtId="0" fontId="4" fillId="0" borderId="0" xfId="0" applyFont="1"/>
    <xf numFmtId="165" fontId="14" fillId="3" borderId="34" xfId="0" applyNumberFormat="1" applyFont="1" applyFill="1" applyBorder="1" applyAlignment="1">
      <alignment horizontal="left" vertical="top" wrapText="1"/>
    </xf>
    <xf numFmtId="165" fontId="15" fillId="2" borderId="34" xfId="0" applyNumberFormat="1" applyFont="1" applyFill="1" applyBorder="1" applyAlignment="1">
      <alignment horizontal="center" vertical="top" wrapText="1"/>
    </xf>
    <xf numFmtId="165" fontId="15" fillId="2" borderId="1" xfId="0" applyNumberFormat="1" applyFont="1" applyFill="1" applyBorder="1" applyAlignment="1">
      <alignment horizontal="center" vertical="top" wrapText="1"/>
    </xf>
    <xf numFmtId="165" fontId="15" fillId="5" borderId="34" xfId="0" applyNumberFormat="1" applyFont="1" applyFill="1" applyBorder="1" applyAlignment="1">
      <alignment horizontal="center" vertical="top" wrapText="1"/>
    </xf>
    <xf numFmtId="165" fontId="15" fillId="5" borderId="36" xfId="0" applyNumberFormat="1" applyFont="1" applyFill="1" applyBorder="1" applyAlignment="1">
      <alignment horizontal="center" vertical="top" wrapText="1"/>
    </xf>
    <xf numFmtId="165" fontId="15" fillId="5" borderId="1" xfId="0" applyNumberFormat="1" applyFont="1" applyFill="1" applyBorder="1" applyAlignment="1">
      <alignment horizontal="center" vertical="top" wrapText="1"/>
    </xf>
    <xf numFmtId="0" fontId="0" fillId="5" borderId="1" xfId="0" applyFill="1" applyBorder="1" applyAlignment="1">
      <alignment horizontal="center" vertical="top" wrapText="1"/>
    </xf>
    <xf numFmtId="165" fontId="15" fillId="5" borderId="37" xfId="0" applyNumberFormat="1" applyFont="1" applyFill="1" applyBorder="1" applyAlignment="1">
      <alignment horizontal="center" vertical="top" wrapText="1"/>
    </xf>
    <xf numFmtId="0" fontId="12" fillId="3" borderId="39"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12" fillId="3" borderId="38" xfId="0" applyFont="1" applyFill="1" applyBorder="1" applyAlignment="1">
      <alignment horizontal="center" vertical="center" wrapText="1"/>
    </xf>
    <xf numFmtId="165" fontId="14" fillId="3" borderId="41" xfId="0" applyNumberFormat="1" applyFont="1" applyFill="1" applyBorder="1" applyAlignment="1">
      <alignment horizontal="center" vertical="center" wrapText="1"/>
    </xf>
    <xf numFmtId="165" fontId="14" fillId="3" borderId="42" xfId="0" applyNumberFormat="1" applyFont="1" applyFill="1" applyBorder="1" applyAlignment="1">
      <alignment horizontal="center" vertical="top" wrapText="1"/>
    </xf>
    <xf numFmtId="165" fontId="14" fillId="3" borderId="43" xfId="0" applyNumberFormat="1" applyFont="1" applyFill="1" applyBorder="1" applyAlignment="1">
      <alignment horizontal="center" vertical="center" wrapText="1"/>
    </xf>
    <xf numFmtId="165" fontId="14" fillId="3" borderId="44" xfId="0" applyNumberFormat="1" applyFont="1" applyFill="1" applyBorder="1" applyAlignment="1">
      <alignment horizontal="center" vertical="top" wrapText="1"/>
    </xf>
    <xf numFmtId="165" fontId="14" fillId="3" borderId="45" xfId="0" applyNumberFormat="1" applyFont="1" applyFill="1" applyBorder="1" applyAlignment="1">
      <alignment horizontal="center" vertical="center" wrapText="1"/>
    </xf>
    <xf numFmtId="165" fontId="14" fillId="3" borderId="46" xfId="0" applyNumberFormat="1" applyFont="1" applyFill="1" applyBorder="1" applyAlignment="1">
      <alignment horizontal="center" vertical="top" wrapText="1"/>
    </xf>
    <xf numFmtId="165" fontId="14" fillId="3" borderId="9" xfId="0" applyNumberFormat="1" applyFont="1" applyFill="1" applyBorder="1" applyAlignment="1">
      <alignment horizontal="center" vertical="top" wrapText="1"/>
    </xf>
    <xf numFmtId="165" fontId="14" fillId="3" borderId="8" xfId="0" applyNumberFormat="1" applyFont="1" applyFill="1" applyBorder="1" applyAlignment="1">
      <alignment horizontal="center" vertical="center" wrapText="1"/>
    </xf>
    <xf numFmtId="165" fontId="14" fillId="3" borderId="10" xfId="0" applyNumberFormat="1" applyFont="1" applyFill="1" applyBorder="1" applyAlignment="1">
      <alignment horizontal="center" vertical="center" wrapText="1"/>
    </xf>
    <xf numFmtId="165" fontId="15" fillId="5" borderId="47" xfId="0" applyNumberFormat="1" applyFont="1" applyFill="1" applyBorder="1" applyAlignment="1">
      <alignment horizontal="center" vertical="top" wrapText="1"/>
    </xf>
    <xf numFmtId="0" fontId="0" fillId="5" borderId="47" xfId="0" applyFill="1" applyBorder="1" applyAlignment="1">
      <alignment horizontal="center"/>
    </xf>
    <xf numFmtId="0" fontId="0" fillId="4" borderId="48" xfId="0" applyFill="1" applyBorder="1" applyAlignment="1">
      <alignment horizontal="center"/>
    </xf>
    <xf numFmtId="0" fontId="0" fillId="2" borderId="0" xfId="0" applyFill="1" applyAlignment="1">
      <alignment horizontal="left" vertical="top"/>
    </xf>
    <xf numFmtId="165" fontId="15" fillId="2" borderId="34" xfId="0" applyNumberFormat="1" applyFont="1" applyFill="1" applyBorder="1" applyAlignment="1">
      <alignment horizontal="center" vertical="center" wrapText="1"/>
    </xf>
    <xf numFmtId="165" fontId="19" fillId="2" borderId="34" xfId="0" applyNumberFormat="1" applyFont="1" applyFill="1" applyBorder="1" applyAlignment="1">
      <alignment horizontal="center" vertical="center" wrapText="1"/>
    </xf>
    <xf numFmtId="0" fontId="22" fillId="2" borderId="0" xfId="0" applyFont="1" applyFill="1" applyAlignment="1">
      <alignment horizontal="left" vertical="top"/>
    </xf>
    <xf numFmtId="165" fontId="18" fillId="3" borderId="43" xfId="0" applyNumberFormat="1" applyFont="1" applyFill="1" applyBorder="1" applyAlignment="1">
      <alignment horizontal="left" vertical="center" wrapText="1"/>
    </xf>
    <xf numFmtId="165" fontId="15" fillId="2" borderId="44" xfId="0" applyNumberFormat="1" applyFont="1" applyFill="1" applyBorder="1" applyAlignment="1">
      <alignment horizontal="left" vertical="top" wrapText="1"/>
    </xf>
    <xf numFmtId="0" fontId="0" fillId="2" borderId="44" xfId="0" applyFill="1" applyBorder="1" applyAlignment="1">
      <alignment horizontal="left" vertical="top" wrapText="1"/>
    </xf>
    <xf numFmtId="165" fontId="18" fillId="3" borderId="49" xfId="0" applyNumberFormat="1" applyFont="1" applyFill="1" applyBorder="1" applyAlignment="1">
      <alignment horizontal="left" vertical="center" wrapText="1"/>
    </xf>
    <xf numFmtId="165" fontId="15" fillId="2" borderId="50" xfId="0" applyNumberFormat="1" applyFont="1" applyFill="1" applyBorder="1" applyAlignment="1">
      <alignment horizontal="center" vertical="top" wrapText="1"/>
    </xf>
    <xf numFmtId="165" fontId="14" fillId="3" borderId="50" xfId="0" applyNumberFormat="1" applyFont="1" applyFill="1" applyBorder="1" applyAlignment="1">
      <alignment horizontal="left" vertical="top" wrapText="1"/>
    </xf>
    <xf numFmtId="165" fontId="15" fillId="2" borderId="50" xfId="0" applyNumberFormat="1" applyFont="1" applyFill="1" applyBorder="1" applyAlignment="1">
      <alignment horizontal="center" vertical="center" wrapText="1"/>
    </xf>
    <xf numFmtId="0" fontId="0" fillId="2" borderId="52" xfId="0" applyFill="1" applyBorder="1" applyAlignment="1">
      <alignment horizontal="left" vertical="top" wrapText="1"/>
    </xf>
    <xf numFmtId="0" fontId="8" fillId="3" borderId="41" xfId="0" applyFont="1" applyFill="1" applyBorder="1" applyAlignment="1">
      <alignment horizontal="left" vertical="center" wrapText="1"/>
    </xf>
    <xf numFmtId="0" fontId="13" fillId="3" borderId="37" xfId="0" applyFont="1" applyFill="1" applyBorder="1" applyAlignment="1">
      <alignment horizontal="center" vertical="top" wrapText="1"/>
    </xf>
    <xf numFmtId="0" fontId="13" fillId="3" borderId="37" xfId="0" applyFont="1" applyFill="1" applyBorder="1" applyAlignment="1">
      <alignment horizontal="left" vertical="top" wrapText="1"/>
    </xf>
    <xf numFmtId="0" fontId="14" fillId="3" borderId="37" xfId="0" applyFont="1" applyFill="1" applyBorder="1" applyAlignment="1">
      <alignment horizontal="left" vertical="top" wrapText="1"/>
    </xf>
    <xf numFmtId="0" fontId="13" fillId="3" borderId="42" xfId="0" applyFont="1" applyFill="1" applyBorder="1" applyAlignment="1">
      <alignment horizontal="left" vertical="top" wrapText="1"/>
    </xf>
    <xf numFmtId="164" fontId="23" fillId="0" borderId="1" xfId="2" applyNumberFormat="1" applyFill="1" applyBorder="1" applyAlignment="1" applyProtection="1">
      <alignment horizontal="center"/>
    </xf>
    <xf numFmtId="164" fontId="3" fillId="0" borderId="1" xfId="2" applyNumberFormat="1" applyFont="1" applyFill="1" applyBorder="1" applyAlignment="1" applyProtection="1">
      <alignment horizontal="center"/>
    </xf>
    <xf numFmtId="0" fontId="3" fillId="0" borderId="1" xfId="2" applyFont="1" applyFill="1" applyBorder="1" applyAlignment="1" applyProtection="1">
      <alignment horizontal="center"/>
    </xf>
    <xf numFmtId="1" fontId="3" fillId="0" borderId="1" xfId="2" applyNumberFormat="1" applyFont="1" applyFill="1" applyBorder="1" applyAlignment="1" applyProtection="1">
      <alignment horizontal="center"/>
    </xf>
    <xf numFmtId="0" fontId="23" fillId="0" borderId="1" xfId="2" applyFill="1" applyBorder="1" applyAlignment="1" applyProtection="1">
      <alignment horizontal="center"/>
    </xf>
    <xf numFmtId="1" fontId="23" fillId="0" borderId="1" xfId="2" applyNumberFormat="1" applyFill="1" applyBorder="1" applyAlignment="1" applyProtection="1">
      <alignment horizontal="center"/>
    </xf>
    <xf numFmtId="164" fontId="0" fillId="0" borderId="0" xfId="0" applyNumberFormat="1" applyAlignment="1">
      <alignment horizontal="center"/>
    </xf>
    <xf numFmtId="49" fontId="0" fillId="0" borderId="1" xfId="0" applyNumberFormat="1" applyBorder="1" applyAlignment="1">
      <alignment horizontal="center"/>
    </xf>
    <xf numFmtId="44" fontId="0" fillId="0" borderId="0" xfId="1" applyFont="1" applyBorder="1"/>
    <xf numFmtId="44" fontId="0" fillId="0" borderId="18" xfId="0" quotePrefix="1" applyNumberFormat="1" applyBorder="1" applyAlignment="1">
      <alignment horizontal="center"/>
    </xf>
    <xf numFmtId="44" fontId="0" fillId="0" borderId="17" xfId="1" applyFont="1" applyBorder="1" applyAlignment="1">
      <alignment horizontal="center"/>
    </xf>
    <xf numFmtId="44" fontId="0" fillId="0" borderId="17" xfId="0" applyNumberFormat="1" applyBorder="1" applyAlignment="1">
      <alignment horizontal="center"/>
    </xf>
    <xf numFmtId="166" fontId="0" fillId="0" borderId="12" xfId="0" applyNumberFormat="1" applyBorder="1" applyAlignment="1">
      <alignment horizontal="center"/>
    </xf>
    <xf numFmtId="2" fontId="0" fillId="0" borderId="12" xfId="0" applyNumberFormat="1" applyBorder="1" applyAlignment="1">
      <alignment horizontal="center"/>
    </xf>
    <xf numFmtId="1" fontId="0" fillId="0" borderId="12" xfId="0" applyNumberFormat="1" applyBorder="1" applyAlignment="1">
      <alignment horizontal="center"/>
    </xf>
    <xf numFmtId="44" fontId="6" fillId="0" borderId="12" xfId="1" applyFont="1" applyBorder="1" applyAlignment="1">
      <alignment horizontal="center"/>
    </xf>
    <xf numFmtId="0" fontId="7" fillId="0" borderId="6" xfId="0" applyFont="1" applyBorder="1" applyAlignment="1">
      <alignment horizontal="left"/>
    </xf>
    <xf numFmtId="37" fontId="0" fillId="0" borderId="17" xfId="1" applyNumberFormat="1" applyFont="1" applyBorder="1" applyAlignment="1">
      <alignment horizontal="center"/>
    </xf>
    <xf numFmtId="0" fontId="2" fillId="0" borderId="53" xfId="0" applyFont="1" applyBorder="1" applyAlignment="1">
      <alignment horizontal="center"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3" fillId="0" borderId="26" xfId="0" applyFont="1" applyBorder="1"/>
    <xf numFmtId="44" fontId="3" fillId="0" borderId="28" xfId="1" applyFont="1" applyBorder="1"/>
    <xf numFmtId="0" fontId="0" fillId="0" borderId="5" xfId="0" applyBorder="1" applyAlignment="1">
      <alignment horizontal="center" vertical="center"/>
    </xf>
    <xf numFmtId="0" fontId="0" fillId="0" borderId="6" xfId="0" applyBorder="1" applyAlignment="1">
      <alignment horizontal="left" vertical="center"/>
    </xf>
    <xf numFmtId="44" fontId="0" fillId="0" borderId="7" xfId="0" applyNumberFormat="1" applyBorder="1" applyAlignment="1">
      <alignment horizontal="center" vertical="center"/>
    </xf>
    <xf numFmtId="44" fontId="24" fillId="0" borderId="30" xfId="1" applyFont="1" applyBorder="1"/>
    <xf numFmtId="0" fontId="2"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49" fontId="2" fillId="0" borderId="2" xfId="0" applyNumberFormat="1" applyFont="1" applyBorder="1" applyAlignment="1">
      <alignment horizontal="right"/>
    </xf>
    <xf numFmtId="49" fontId="2" fillId="0" borderId="3" xfId="0" applyNumberFormat="1" applyFont="1" applyBorder="1" applyAlignment="1">
      <alignment horizontal="right"/>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30" xfId="0" applyFont="1" applyBorder="1" applyAlignment="1">
      <alignment horizontal="center" vertical="center" wrapText="1"/>
    </xf>
    <xf numFmtId="49" fontId="2" fillId="0" borderId="19" xfId="0" applyNumberFormat="1" applyFont="1" applyBorder="1" applyAlignment="1">
      <alignment horizontal="right"/>
    </xf>
    <xf numFmtId="49" fontId="2" fillId="0" borderId="20" xfId="0" applyNumberFormat="1" applyFont="1" applyBorder="1" applyAlignment="1">
      <alignment horizontal="right"/>
    </xf>
    <xf numFmtId="49" fontId="2" fillId="0" borderId="14" xfId="0" applyNumberFormat="1" applyFont="1" applyBorder="1" applyAlignment="1">
      <alignment horizontal="right"/>
    </xf>
    <xf numFmtId="0" fontId="2" fillId="0" borderId="14" xfId="0" applyFont="1" applyBorder="1" applyAlignment="1">
      <alignment horizontal="center" vertical="center" wrapText="1"/>
    </xf>
    <xf numFmtId="0" fontId="2" fillId="0" borderId="15" xfId="0" applyFont="1" applyBorder="1" applyAlignment="1">
      <alignment horizontal="center" vertical="center"/>
    </xf>
    <xf numFmtId="0" fontId="7" fillId="0" borderId="2"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0" applyFont="1" applyBorder="1" applyAlignment="1">
      <alignment horizontal="center" vertical="center"/>
    </xf>
    <xf numFmtId="0" fontId="7" fillId="0" borderId="15" xfId="0" applyFont="1" applyBorder="1" applyAlignment="1">
      <alignment horizontal="center" vertical="center"/>
    </xf>
    <xf numFmtId="0" fontId="7" fillId="0" borderId="4" xfId="0" applyFont="1" applyBorder="1" applyAlignment="1">
      <alignment horizontal="center" vertical="center"/>
    </xf>
    <xf numFmtId="49" fontId="7" fillId="0" borderId="19" xfId="0" applyNumberFormat="1" applyFont="1" applyBorder="1" applyAlignment="1">
      <alignment horizontal="right"/>
    </xf>
    <xf numFmtId="49" fontId="7" fillId="0" borderId="20" xfId="0" applyNumberFormat="1" applyFont="1" applyBorder="1" applyAlignment="1">
      <alignment horizontal="right"/>
    </xf>
    <xf numFmtId="49" fontId="7" fillId="0" borderId="14" xfId="0" applyNumberFormat="1" applyFont="1" applyBorder="1" applyAlignment="1">
      <alignment horizontal="right"/>
    </xf>
    <xf numFmtId="0" fontId="2" fillId="0" borderId="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4" xfId="0" applyFont="1" applyBorder="1" applyAlignment="1">
      <alignment horizontal="center" vertical="center" wrapText="1"/>
    </xf>
    <xf numFmtId="49" fontId="2" fillId="0" borderId="30" xfId="0" applyNumberFormat="1" applyFont="1" applyBorder="1" applyAlignment="1">
      <alignment horizontal="right"/>
    </xf>
    <xf numFmtId="0" fontId="16" fillId="2" borderId="19"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20" fillId="2" borderId="19" xfId="0" applyFont="1" applyFill="1" applyBorder="1" applyAlignment="1">
      <alignment horizontal="center" vertical="top" wrapText="1"/>
    </xf>
    <xf numFmtId="0" fontId="20" fillId="2" borderId="20" xfId="0" applyFont="1" applyFill="1" applyBorder="1" applyAlignment="1">
      <alignment horizontal="center" vertical="top" wrapText="1"/>
    </xf>
    <xf numFmtId="0" fontId="20" fillId="2" borderId="30" xfId="0" applyFont="1" applyFill="1" applyBorder="1" applyAlignment="1">
      <alignment horizontal="center" vertical="top" wrapText="1"/>
    </xf>
    <xf numFmtId="0" fontId="0" fillId="2" borderId="35" xfId="0" applyFill="1" applyBorder="1" applyAlignment="1">
      <alignment horizontal="left" vertical="top" wrapText="1"/>
    </xf>
    <xf numFmtId="0" fontId="0" fillId="2" borderId="51" xfId="0" applyFill="1" applyBorder="1" applyAlignment="1">
      <alignment horizontal="left" vertical="top" wrapText="1"/>
    </xf>
  </cellXfs>
  <cellStyles count="3">
    <cellStyle name="Currency" xfId="1" builtinId="4"/>
    <cellStyle name="Normal" xfId="0" builtinId="0"/>
    <cellStyle name="Normal 2" xfId="2" xr:uid="{D6C018ED-D2CB-4B3C-AC03-F256614F4D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Macy Divens" id="{BCEE2A55-FE4B-470F-92B4-2C615C61D36B}" userId="S::mdivens@entecheng.com::0bee94ab-e097-4669-a422-c2e110b3aa1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7" dT="2024-01-19T12:00:20.81" personId="{BCEE2A55-FE4B-470F-92B4-2C615C61D36B}" id="{242DB6BC-1E9E-437A-B09B-908E5FFDA447}">
    <text>Value of individual plant components to be subtracted from this price if replaced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37C3-BB0D-45E9-B0B9-50DAA86913D8}">
  <sheetPr>
    <pageSetUpPr fitToPage="1"/>
  </sheetPr>
  <dimension ref="B1:D36"/>
  <sheetViews>
    <sheetView zoomScale="101" zoomScaleNormal="17" workbookViewId="0">
      <selection activeCell="H22" sqref="H22"/>
    </sheetView>
  </sheetViews>
  <sheetFormatPr defaultRowHeight="15" x14ac:dyDescent="0.25"/>
  <cols>
    <col min="2" max="2" width="16.7109375" style="1" customWidth="1"/>
    <col min="3" max="3" width="70.28515625" customWidth="1"/>
    <col min="4" max="4" width="22.42578125" customWidth="1"/>
  </cols>
  <sheetData>
    <row r="1" spans="2:4" ht="15.75" thickBot="1" x14ac:dyDescent="0.3"/>
    <row r="2" spans="2:4" ht="72" customHeight="1" thickBot="1" x14ac:dyDescent="0.3">
      <c r="B2" s="170" t="s">
        <v>267</v>
      </c>
      <c r="C2" s="171"/>
      <c r="D2" s="172"/>
    </row>
    <row r="3" spans="2:4" ht="36.75" customHeight="1" thickBot="1" x14ac:dyDescent="0.3">
      <c r="B3" s="161" t="s">
        <v>0</v>
      </c>
      <c r="C3" s="162" t="s">
        <v>1</v>
      </c>
      <c r="D3" s="163" t="s">
        <v>2</v>
      </c>
    </row>
    <row r="4" spans="2:4" ht="15" customHeight="1" x14ac:dyDescent="0.25">
      <c r="B4" s="166">
        <v>103</v>
      </c>
      <c r="C4" s="167" t="s">
        <v>237</v>
      </c>
      <c r="D4" s="168">
        <f>'103-Property Heldfor Future Use'!J11</f>
        <v>38001</v>
      </c>
    </row>
    <row r="5" spans="2:4" x14ac:dyDescent="0.25">
      <c r="B5" s="88" t="s">
        <v>109</v>
      </c>
      <c r="C5" s="164" t="s">
        <v>215</v>
      </c>
      <c r="D5" s="165">
        <f>'303 - Land &amp; Land Rights'!K52</f>
        <v>40</v>
      </c>
    </row>
    <row r="6" spans="2:4" x14ac:dyDescent="0.25">
      <c r="B6" s="8" t="s">
        <v>117</v>
      </c>
      <c r="C6" s="3" t="s">
        <v>148</v>
      </c>
      <c r="D6" s="9">
        <f>'304-Structures &amp; Improvements'!M36</f>
        <v>7077004.320014799</v>
      </c>
    </row>
    <row r="7" spans="2:4" x14ac:dyDescent="0.25">
      <c r="B7" s="8" t="s">
        <v>57</v>
      </c>
      <c r="C7" s="3" t="s">
        <v>230</v>
      </c>
      <c r="D7" s="9">
        <f>'331- Distribution Mains'!N172</f>
        <v>14526526.450966248</v>
      </c>
    </row>
    <row r="8" spans="2:4" x14ac:dyDescent="0.25">
      <c r="B8" s="8" t="s">
        <v>68</v>
      </c>
      <c r="C8" s="3" t="s">
        <v>231</v>
      </c>
      <c r="D8" s="9">
        <f>'331-1 - Valves'!J114</f>
        <v>1035088.2663706993</v>
      </c>
    </row>
    <row r="9" spans="2:4" x14ac:dyDescent="0.25">
      <c r="B9" s="8" t="s">
        <v>58</v>
      </c>
      <c r="C9" s="3" t="s">
        <v>40</v>
      </c>
      <c r="D9" s="9">
        <f>'335- Hydrants'!K31</f>
        <v>603842.72290048096</v>
      </c>
    </row>
    <row r="10" spans="2:4" x14ac:dyDescent="0.25">
      <c r="B10" s="8" t="s">
        <v>59</v>
      </c>
      <c r="C10" s="3" t="s">
        <v>213</v>
      </c>
      <c r="D10" s="9">
        <f>'311-Pumping Equipment'!L8</f>
        <v>749500</v>
      </c>
    </row>
    <row r="11" spans="2:4" x14ac:dyDescent="0.25">
      <c r="B11" s="8" t="s">
        <v>64</v>
      </c>
      <c r="C11" s="3" t="s">
        <v>232</v>
      </c>
      <c r="D11" s="9">
        <f>'330- Tanks'!L21</f>
        <v>1358537.1610062891</v>
      </c>
    </row>
    <row r="12" spans="2:4" x14ac:dyDescent="0.25">
      <c r="B12" s="8" t="s">
        <v>65</v>
      </c>
      <c r="C12" s="3" t="s">
        <v>223</v>
      </c>
      <c r="D12" s="9">
        <f>'333-Service Lines'!M108</f>
        <v>1321627.5248242693</v>
      </c>
    </row>
    <row r="13" spans="2:4" x14ac:dyDescent="0.25">
      <c r="B13" s="8" t="s">
        <v>149</v>
      </c>
      <c r="C13" s="3" t="s">
        <v>225</v>
      </c>
      <c r="D13" s="9">
        <f>'341-Vehicles'!J13</f>
        <v>174634</v>
      </c>
    </row>
    <row r="14" spans="2:4" x14ac:dyDescent="0.25">
      <c r="B14" s="8" t="s">
        <v>61</v>
      </c>
      <c r="C14" s="3" t="s">
        <v>227</v>
      </c>
      <c r="D14" s="9">
        <f>'310-Power Generation'!K7</f>
        <v>95646.71653718091</v>
      </c>
    </row>
    <row r="15" spans="2:4" ht="15.75" thickBot="1" x14ac:dyDescent="0.3">
      <c r="B15" s="99"/>
      <c r="C15" s="100"/>
      <c r="D15" s="101"/>
    </row>
    <row r="16" spans="2:4" ht="30.75" customHeight="1" thickBot="1" x14ac:dyDescent="0.3">
      <c r="B16" s="173" t="s">
        <v>3</v>
      </c>
      <c r="C16" s="174"/>
      <c r="D16" s="13">
        <f>SUM(D4:D14)</f>
        <v>26980448.162619967</v>
      </c>
    </row>
    <row r="17" spans="2:2" x14ac:dyDescent="0.25">
      <c r="B17" s="2"/>
    </row>
    <row r="18" spans="2:2" x14ac:dyDescent="0.25">
      <c r="B18" s="2"/>
    </row>
    <row r="19" spans="2:2" x14ac:dyDescent="0.25">
      <c r="B19" s="2"/>
    </row>
    <row r="20" spans="2:2" x14ac:dyDescent="0.25">
      <c r="B20" s="2"/>
    </row>
    <row r="21" spans="2:2" x14ac:dyDescent="0.25">
      <c r="B21" s="2"/>
    </row>
    <row r="22" spans="2:2" x14ac:dyDescent="0.25">
      <c r="B22" s="2"/>
    </row>
    <row r="23" spans="2:2" x14ac:dyDescent="0.25">
      <c r="B23" s="2"/>
    </row>
    <row r="24" spans="2:2" x14ac:dyDescent="0.25">
      <c r="B24" s="2"/>
    </row>
    <row r="25" spans="2:2" x14ac:dyDescent="0.25">
      <c r="B25" s="2"/>
    </row>
    <row r="26" spans="2:2" x14ac:dyDescent="0.25">
      <c r="B26" s="2"/>
    </row>
    <row r="27" spans="2:2" x14ac:dyDescent="0.25">
      <c r="B27" s="2"/>
    </row>
    <row r="28" spans="2:2" x14ac:dyDescent="0.25">
      <c r="B28" s="2"/>
    </row>
    <row r="29" spans="2:2" x14ac:dyDescent="0.25">
      <c r="B29" s="2"/>
    </row>
    <row r="30" spans="2:2" x14ac:dyDescent="0.25">
      <c r="B30" s="2"/>
    </row>
    <row r="31" spans="2:2" x14ac:dyDescent="0.25">
      <c r="B31" s="2"/>
    </row>
    <row r="32" spans="2:2" x14ac:dyDescent="0.25">
      <c r="B32" s="2"/>
    </row>
    <row r="33" spans="2:2" x14ac:dyDescent="0.25">
      <c r="B33" s="2"/>
    </row>
    <row r="34" spans="2:2" x14ac:dyDescent="0.25">
      <c r="B34" s="2"/>
    </row>
    <row r="35" spans="2:2" x14ac:dyDescent="0.25">
      <c r="B35" s="2"/>
    </row>
    <row r="36" spans="2:2" x14ac:dyDescent="0.25">
      <c r="B36" s="2"/>
    </row>
  </sheetData>
  <mergeCells count="2">
    <mergeCell ref="B2:D2"/>
    <mergeCell ref="B16:C16"/>
  </mergeCells>
  <pageMargins left="0.7" right="0.7" top="0.75" bottom="0.75" header="0.3" footer="0.3"/>
  <pageSetup orientation="landscape"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8AF57-DCEA-47B7-805B-1086DA8E0E69}">
  <dimension ref="A1:M115"/>
  <sheetViews>
    <sheetView topLeftCell="A69" zoomScale="85" zoomScaleNormal="85" workbookViewId="0">
      <selection activeCell="M108" sqref="M108"/>
    </sheetView>
  </sheetViews>
  <sheetFormatPr defaultRowHeight="15" x14ac:dyDescent="0.25"/>
  <cols>
    <col min="1" max="1" width="13.7109375" customWidth="1"/>
    <col min="3" max="3" width="13.85546875" customWidth="1"/>
    <col min="4" max="4" width="12.7109375" customWidth="1"/>
    <col min="6" max="7" width="12.85546875" customWidth="1"/>
    <col min="8" max="8" width="13" customWidth="1"/>
    <col min="9" max="9" width="15.42578125" customWidth="1"/>
    <col min="10" max="10" width="16.28515625" customWidth="1"/>
    <col min="11" max="11" width="13" customWidth="1"/>
    <col min="12" max="12" width="12.7109375" customWidth="1"/>
    <col min="13" max="13" width="18.85546875" customWidth="1"/>
  </cols>
  <sheetData>
    <row r="1" spans="1:13" ht="15.75" thickBot="1" x14ac:dyDescent="0.3"/>
    <row r="2" spans="1:13" ht="74.25" customHeight="1" thickBot="1" x14ac:dyDescent="0.3">
      <c r="A2" s="175" t="s">
        <v>266</v>
      </c>
      <c r="B2" s="176"/>
      <c r="C2" s="176"/>
      <c r="D2" s="176"/>
      <c r="E2" s="176"/>
      <c r="F2" s="176"/>
      <c r="G2" s="176"/>
      <c r="H2" s="176"/>
      <c r="I2" s="176"/>
      <c r="J2" s="176"/>
      <c r="K2" s="176"/>
      <c r="L2" s="176"/>
      <c r="M2" s="177"/>
    </row>
    <row r="3" spans="1:13" ht="51.75" customHeight="1" thickBot="1" x14ac:dyDescent="0.3">
      <c r="A3" s="4" t="s">
        <v>0</v>
      </c>
      <c r="B3" s="35" t="s">
        <v>24</v>
      </c>
      <c r="C3" s="5" t="s">
        <v>27</v>
      </c>
      <c r="D3" s="19" t="s">
        <v>13</v>
      </c>
      <c r="E3" s="19" t="s">
        <v>11</v>
      </c>
      <c r="F3" s="19" t="s">
        <v>12</v>
      </c>
      <c r="G3" s="19" t="s">
        <v>14</v>
      </c>
      <c r="H3" s="19" t="s">
        <v>4</v>
      </c>
      <c r="I3" s="60" t="s">
        <v>195</v>
      </c>
      <c r="J3" s="19" t="s">
        <v>8</v>
      </c>
      <c r="K3" s="19" t="s">
        <v>9</v>
      </c>
      <c r="L3" s="19" t="s">
        <v>10</v>
      </c>
      <c r="M3" s="6" t="s">
        <v>2</v>
      </c>
    </row>
    <row r="4" spans="1:13" x14ac:dyDescent="0.25">
      <c r="A4" s="20" t="s">
        <v>65</v>
      </c>
      <c r="B4" s="41"/>
      <c r="C4" s="15" t="s">
        <v>223</v>
      </c>
      <c r="D4" s="22"/>
      <c r="E4" s="22"/>
      <c r="F4" s="22"/>
      <c r="G4" s="22"/>
      <c r="H4" s="22"/>
      <c r="I4" s="22"/>
      <c r="J4" s="16"/>
      <c r="K4" s="16"/>
      <c r="L4" s="16"/>
      <c r="M4" s="42"/>
    </row>
    <row r="5" spans="1:13" x14ac:dyDescent="0.25">
      <c r="A5" s="43"/>
      <c r="B5" s="44"/>
      <c r="C5" s="49"/>
      <c r="D5" s="52"/>
      <c r="E5" s="52"/>
      <c r="F5" s="52"/>
      <c r="G5" s="52"/>
      <c r="H5" s="52"/>
      <c r="I5" s="52"/>
      <c r="J5" s="45"/>
      <c r="K5" s="45"/>
      <c r="L5" s="45"/>
      <c r="M5" s="46"/>
    </row>
    <row r="6" spans="1:13" x14ac:dyDescent="0.25">
      <c r="A6" s="150" t="s">
        <v>65</v>
      </c>
      <c r="B6" s="51" t="s">
        <v>26</v>
      </c>
      <c r="C6" s="93">
        <v>0.75</v>
      </c>
      <c r="D6" s="93">
        <f>G6*15</f>
        <v>1350</v>
      </c>
      <c r="E6" s="51">
        <v>0.75</v>
      </c>
      <c r="F6" s="91" t="s">
        <v>194</v>
      </c>
      <c r="G6" s="93">
        <v>90</v>
      </c>
      <c r="H6" s="93">
        <v>1890</v>
      </c>
      <c r="I6" s="158">
        <v>0</v>
      </c>
      <c r="J6" s="95">
        <f>I6*D6</f>
        <v>0</v>
      </c>
      <c r="K6" s="23">
        <v>13515</v>
      </c>
      <c r="L6" s="51">
        <v>97</v>
      </c>
      <c r="M6" s="46">
        <f t="shared" ref="M6:M69" si="0">J6*L6/K6</f>
        <v>0</v>
      </c>
    </row>
    <row r="7" spans="1:13" x14ac:dyDescent="0.25">
      <c r="A7" s="90" t="s">
        <v>65</v>
      </c>
      <c r="B7" s="51" t="s">
        <v>30</v>
      </c>
      <c r="C7" s="93">
        <v>0.75</v>
      </c>
      <c r="D7" s="93">
        <f t="shared" ref="D7:D29" si="1">G7*15</f>
        <v>1650</v>
      </c>
      <c r="E7" s="51">
        <v>0.75</v>
      </c>
      <c r="F7" s="91" t="s">
        <v>194</v>
      </c>
      <c r="G7" s="93">
        <v>110</v>
      </c>
      <c r="H7" s="93">
        <v>1920</v>
      </c>
      <c r="I7" s="158">
        <v>0</v>
      </c>
      <c r="J7" s="95">
        <f t="shared" ref="J7:J70" si="2">I7*D7</f>
        <v>0</v>
      </c>
      <c r="K7" s="23">
        <v>13515</v>
      </c>
      <c r="L7" s="51">
        <v>251</v>
      </c>
      <c r="M7" s="46">
        <f t="shared" si="0"/>
        <v>0</v>
      </c>
    </row>
    <row r="8" spans="1:13" x14ac:dyDescent="0.25">
      <c r="A8" s="90" t="s">
        <v>65</v>
      </c>
      <c r="B8" s="51" t="s">
        <v>30</v>
      </c>
      <c r="C8" s="93">
        <v>0.75</v>
      </c>
      <c r="D8" s="93">
        <v>90</v>
      </c>
      <c r="E8" s="51">
        <v>0.75</v>
      </c>
      <c r="F8" s="91" t="s">
        <v>194</v>
      </c>
      <c r="G8" s="93">
        <v>6</v>
      </c>
      <c r="H8" s="93">
        <v>1930</v>
      </c>
      <c r="I8" s="158">
        <v>0</v>
      </c>
      <c r="J8" s="95">
        <f t="shared" si="2"/>
        <v>0</v>
      </c>
      <c r="K8" s="23">
        <v>13515</v>
      </c>
      <c r="L8" s="51">
        <v>203</v>
      </c>
      <c r="M8" s="46">
        <f t="shared" si="0"/>
        <v>0</v>
      </c>
    </row>
    <row r="9" spans="1:13" x14ac:dyDescent="0.25">
      <c r="A9" s="90" t="s">
        <v>65</v>
      </c>
      <c r="B9" s="51" t="s">
        <v>212</v>
      </c>
      <c r="C9" s="93">
        <v>0.75</v>
      </c>
      <c r="D9" s="93">
        <f t="shared" si="1"/>
        <v>1230</v>
      </c>
      <c r="E9" s="51">
        <v>0.75</v>
      </c>
      <c r="F9" s="91" t="s">
        <v>42</v>
      </c>
      <c r="G9" s="93">
        <v>82</v>
      </c>
      <c r="H9" s="93">
        <v>1930</v>
      </c>
      <c r="I9" s="158">
        <v>66</v>
      </c>
      <c r="J9" s="95">
        <f t="shared" si="2"/>
        <v>81180</v>
      </c>
      <c r="K9" s="23">
        <v>13515</v>
      </c>
      <c r="L9" s="51">
        <v>203</v>
      </c>
      <c r="M9" s="46">
        <f t="shared" si="0"/>
        <v>1219.3518312985573</v>
      </c>
    </row>
    <row r="10" spans="1:13" x14ac:dyDescent="0.25">
      <c r="A10" s="90" t="s">
        <v>65</v>
      </c>
      <c r="B10" s="51" t="s">
        <v>212</v>
      </c>
      <c r="C10" s="93">
        <v>0.75</v>
      </c>
      <c r="D10" s="93">
        <f t="shared" si="1"/>
        <v>3120</v>
      </c>
      <c r="E10" s="51">
        <v>0.75</v>
      </c>
      <c r="F10" s="91" t="s">
        <v>42</v>
      </c>
      <c r="G10" s="93">
        <v>208</v>
      </c>
      <c r="H10" s="93">
        <v>1940</v>
      </c>
      <c r="I10" s="158">
        <v>66</v>
      </c>
      <c r="J10" s="95">
        <f t="shared" si="2"/>
        <v>205920</v>
      </c>
      <c r="K10" s="23">
        <v>13515</v>
      </c>
      <c r="L10" s="51">
        <v>242</v>
      </c>
      <c r="M10" s="46">
        <f t="shared" si="0"/>
        <v>3687.2097669256382</v>
      </c>
    </row>
    <row r="11" spans="1:13" x14ac:dyDescent="0.25">
      <c r="A11" s="90" t="s">
        <v>65</v>
      </c>
      <c r="B11" s="51" t="s">
        <v>212</v>
      </c>
      <c r="C11" s="93">
        <v>0.75</v>
      </c>
      <c r="D11" s="93">
        <f t="shared" si="1"/>
        <v>1230</v>
      </c>
      <c r="E11" s="51">
        <v>0.75</v>
      </c>
      <c r="F11" s="91" t="s">
        <v>42</v>
      </c>
      <c r="G11" s="93">
        <v>82</v>
      </c>
      <c r="H11" s="93">
        <v>1950</v>
      </c>
      <c r="I11" s="158">
        <v>66</v>
      </c>
      <c r="J11" s="95">
        <f t="shared" si="2"/>
        <v>81180</v>
      </c>
      <c r="K11" s="23">
        <v>13515</v>
      </c>
      <c r="L11" s="51">
        <v>510</v>
      </c>
      <c r="M11" s="46">
        <f t="shared" si="0"/>
        <v>3063.3962264150941</v>
      </c>
    </row>
    <row r="12" spans="1:13" x14ac:dyDescent="0.25">
      <c r="A12" s="90" t="s">
        <v>65</v>
      </c>
      <c r="B12" s="51" t="s">
        <v>212</v>
      </c>
      <c r="C12" s="93">
        <v>0.75</v>
      </c>
      <c r="D12" s="93">
        <f t="shared" si="1"/>
        <v>1170</v>
      </c>
      <c r="E12" s="51">
        <v>0.75</v>
      </c>
      <c r="F12" s="91" t="s">
        <v>42</v>
      </c>
      <c r="G12" s="93">
        <v>78</v>
      </c>
      <c r="H12" s="93">
        <v>1960</v>
      </c>
      <c r="I12" s="158">
        <v>66</v>
      </c>
      <c r="J12" s="95">
        <f t="shared" si="2"/>
        <v>77220</v>
      </c>
      <c r="K12" s="23">
        <v>13515</v>
      </c>
      <c r="L12" s="51">
        <v>824</v>
      </c>
      <c r="M12" s="46">
        <f t="shared" si="0"/>
        <v>4708.0488346281909</v>
      </c>
    </row>
    <row r="13" spans="1:13" x14ac:dyDescent="0.25">
      <c r="A13" s="90" t="s">
        <v>65</v>
      </c>
      <c r="B13" s="51" t="s">
        <v>212</v>
      </c>
      <c r="C13" s="93">
        <v>0.75</v>
      </c>
      <c r="D13" s="93">
        <f t="shared" si="1"/>
        <v>5700</v>
      </c>
      <c r="E13" s="51">
        <v>0.75</v>
      </c>
      <c r="F13" s="91" t="s">
        <v>42</v>
      </c>
      <c r="G13" s="93">
        <v>380</v>
      </c>
      <c r="H13" s="93">
        <v>1970</v>
      </c>
      <c r="I13" s="158">
        <v>66</v>
      </c>
      <c r="J13" s="95">
        <f t="shared" si="2"/>
        <v>376200</v>
      </c>
      <c r="K13" s="23">
        <v>13515</v>
      </c>
      <c r="L13" s="51">
        <v>1381</v>
      </c>
      <c r="M13" s="46">
        <f t="shared" si="0"/>
        <v>38441.15427302997</v>
      </c>
    </row>
    <row r="14" spans="1:13" x14ac:dyDescent="0.25">
      <c r="A14" s="90" t="s">
        <v>65</v>
      </c>
      <c r="B14" s="51" t="s">
        <v>212</v>
      </c>
      <c r="C14" s="93">
        <v>0.75</v>
      </c>
      <c r="D14" s="93">
        <f t="shared" si="1"/>
        <v>1995</v>
      </c>
      <c r="E14" s="51">
        <v>0.75</v>
      </c>
      <c r="F14" s="91" t="s">
        <v>42</v>
      </c>
      <c r="G14" s="93">
        <v>133</v>
      </c>
      <c r="H14" s="93">
        <v>1980</v>
      </c>
      <c r="I14" s="158">
        <v>66</v>
      </c>
      <c r="J14" s="95">
        <f t="shared" si="2"/>
        <v>131670</v>
      </c>
      <c r="K14" s="23">
        <v>13515</v>
      </c>
      <c r="L14" s="51">
        <v>3237</v>
      </c>
      <c r="M14" s="46">
        <f t="shared" si="0"/>
        <v>31536.499445061043</v>
      </c>
    </row>
    <row r="15" spans="1:13" x14ac:dyDescent="0.25">
      <c r="A15" s="90" t="s">
        <v>65</v>
      </c>
      <c r="B15" s="51" t="s">
        <v>212</v>
      </c>
      <c r="C15" s="93">
        <v>0.75</v>
      </c>
      <c r="D15" s="93">
        <f t="shared" si="1"/>
        <v>45</v>
      </c>
      <c r="E15" s="51">
        <v>0.75</v>
      </c>
      <c r="F15" s="91" t="s">
        <v>42</v>
      </c>
      <c r="G15" s="93">
        <v>3</v>
      </c>
      <c r="H15" s="93">
        <v>1985</v>
      </c>
      <c r="I15" s="158">
        <v>66</v>
      </c>
      <c r="J15" s="95">
        <f t="shared" si="2"/>
        <v>2970</v>
      </c>
      <c r="K15" s="23">
        <v>13515</v>
      </c>
      <c r="L15" s="51">
        <v>4195</v>
      </c>
      <c r="M15" s="46">
        <f t="shared" si="0"/>
        <v>921.87569367369588</v>
      </c>
    </row>
    <row r="16" spans="1:13" x14ac:dyDescent="0.25">
      <c r="A16" s="90" t="s">
        <v>65</v>
      </c>
      <c r="B16" s="51" t="s">
        <v>212</v>
      </c>
      <c r="C16" s="93">
        <v>0.75</v>
      </c>
      <c r="D16" s="93">
        <f t="shared" si="1"/>
        <v>465</v>
      </c>
      <c r="E16" s="51">
        <v>0.75</v>
      </c>
      <c r="F16" s="91" t="s">
        <v>42</v>
      </c>
      <c r="G16" s="93">
        <v>31</v>
      </c>
      <c r="H16" s="93">
        <v>1990</v>
      </c>
      <c r="I16" s="158">
        <v>66</v>
      </c>
      <c r="J16" s="95">
        <f t="shared" si="2"/>
        <v>30690</v>
      </c>
      <c r="K16" s="23">
        <v>13515</v>
      </c>
      <c r="L16" s="51">
        <v>4732</v>
      </c>
      <c r="M16" s="46">
        <f t="shared" si="0"/>
        <v>10745.473917869034</v>
      </c>
    </row>
    <row r="17" spans="1:13" x14ac:dyDescent="0.25">
      <c r="A17" s="90" t="s">
        <v>65</v>
      </c>
      <c r="B17" s="51" t="s">
        <v>212</v>
      </c>
      <c r="C17" s="93">
        <v>0.75</v>
      </c>
      <c r="D17" s="93">
        <f t="shared" si="1"/>
        <v>660</v>
      </c>
      <c r="E17" s="51">
        <v>0.75</v>
      </c>
      <c r="F17" s="91" t="s">
        <v>42</v>
      </c>
      <c r="G17" s="93">
        <v>44</v>
      </c>
      <c r="H17" s="93">
        <v>1996</v>
      </c>
      <c r="I17" s="158">
        <v>66</v>
      </c>
      <c r="J17" s="95">
        <f t="shared" si="2"/>
        <v>43560</v>
      </c>
      <c r="K17" s="23">
        <v>13515</v>
      </c>
      <c r="L17" s="51">
        <v>5620</v>
      </c>
      <c r="M17" s="46">
        <f t="shared" si="0"/>
        <v>18113.740288568257</v>
      </c>
    </row>
    <row r="18" spans="1:13" x14ac:dyDescent="0.25">
      <c r="A18" s="90" t="s">
        <v>65</v>
      </c>
      <c r="B18" s="51" t="s">
        <v>212</v>
      </c>
      <c r="C18" s="93">
        <v>0.75</v>
      </c>
      <c r="D18" s="93">
        <f t="shared" si="1"/>
        <v>150</v>
      </c>
      <c r="E18" s="51">
        <v>0.75</v>
      </c>
      <c r="F18" s="91" t="s">
        <v>42</v>
      </c>
      <c r="G18" s="93">
        <v>10</v>
      </c>
      <c r="H18" s="93">
        <v>1999</v>
      </c>
      <c r="I18" s="158">
        <v>66</v>
      </c>
      <c r="J18" s="95">
        <f t="shared" si="2"/>
        <v>9900</v>
      </c>
      <c r="K18" s="23">
        <v>13515</v>
      </c>
      <c r="L18" s="51">
        <v>6059</v>
      </c>
      <c r="M18" s="46">
        <f t="shared" si="0"/>
        <v>4438.335183129856</v>
      </c>
    </row>
    <row r="19" spans="1:13" x14ac:dyDescent="0.25">
      <c r="A19" s="90" t="s">
        <v>65</v>
      </c>
      <c r="B19" s="51" t="s">
        <v>212</v>
      </c>
      <c r="C19" s="93">
        <v>0.75</v>
      </c>
      <c r="D19" s="93">
        <f t="shared" si="1"/>
        <v>135</v>
      </c>
      <c r="E19" s="51">
        <v>0.75</v>
      </c>
      <c r="F19" s="91" t="s">
        <v>42</v>
      </c>
      <c r="G19" s="93">
        <v>9</v>
      </c>
      <c r="H19" s="93">
        <v>2000</v>
      </c>
      <c r="I19" s="158">
        <v>66</v>
      </c>
      <c r="J19" s="95">
        <f t="shared" si="2"/>
        <v>8910</v>
      </c>
      <c r="K19" s="23">
        <v>13515</v>
      </c>
      <c r="L19" s="51">
        <v>6221</v>
      </c>
      <c r="M19" s="46">
        <f t="shared" si="0"/>
        <v>4101.3029966703662</v>
      </c>
    </row>
    <row r="20" spans="1:13" x14ac:dyDescent="0.25">
      <c r="A20" s="90" t="s">
        <v>65</v>
      </c>
      <c r="B20" s="51" t="s">
        <v>212</v>
      </c>
      <c r="C20" s="93">
        <v>0.75</v>
      </c>
      <c r="D20" s="93">
        <f t="shared" si="1"/>
        <v>225</v>
      </c>
      <c r="E20" s="51">
        <v>0.75</v>
      </c>
      <c r="F20" s="91" t="s">
        <v>42</v>
      </c>
      <c r="G20" s="93">
        <v>15</v>
      </c>
      <c r="H20" s="93">
        <v>2001</v>
      </c>
      <c r="I20" s="158">
        <v>66</v>
      </c>
      <c r="J20" s="95">
        <f t="shared" si="2"/>
        <v>14850</v>
      </c>
      <c r="K20" s="23">
        <v>13515</v>
      </c>
      <c r="L20" s="51">
        <v>6343</v>
      </c>
      <c r="M20" s="46">
        <f t="shared" si="0"/>
        <v>6969.5560488346282</v>
      </c>
    </row>
    <row r="21" spans="1:13" x14ac:dyDescent="0.25">
      <c r="A21" s="90" t="s">
        <v>65</v>
      </c>
      <c r="B21" s="51" t="s">
        <v>212</v>
      </c>
      <c r="C21" s="93">
        <v>0.75</v>
      </c>
      <c r="D21" s="93">
        <f t="shared" si="1"/>
        <v>630</v>
      </c>
      <c r="E21" s="51">
        <v>0.75</v>
      </c>
      <c r="F21" s="91" t="s">
        <v>42</v>
      </c>
      <c r="G21" s="93">
        <v>42</v>
      </c>
      <c r="H21" s="93">
        <v>2003</v>
      </c>
      <c r="I21" s="158">
        <v>66</v>
      </c>
      <c r="J21" s="95">
        <f t="shared" si="2"/>
        <v>41580</v>
      </c>
      <c r="K21" s="23">
        <v>13515</v>
      </c>
      <c r="L21" s="51">
        <v>6694</v>
      </c>
      <c r="M21" s="46">
        <f t="shared" si="0"/>
        <v>20594.637069922308</v>
      </c>
    </row>
    <row r="22" spans="1:13" x14ac:dyDescent="0.25">
      <c r="A22" s="90" t="s">
        <v>65</v>
      </c>
      <c r="B22" s="51" t="s">
        <v>212</v>
      </c>
      <c r="C22" s="93">
        <v>0.75</v>
      </c>
      <c r="D22" s="93">
        <f t="shared" si="1"/>
        <v>360</v>
      </c>
      <c r="E22" s="51">
        <v>0.75</v>
      </c>
      <c r="F22" s="91" t="s">
        <v>42</v>
      </c>
      <c r="G22" s="93">
        <v>24</v>
      </c>
      <c r="H22" s="93">
        <v>2004</v>
      </c>
      <c r="I22" s="158">
        <v>66</v>
      </c>
      <c r="J22" s="95">
        <f t="shared" si="2"/>
        <v>23760</v>
      </c>
      <c r="K22" s="23">
        <v>13515</v>
      </c>
      <c r="L22" s="51">
        <v>7115</v>
      </c>
      <c r="M22" s="46">
        <f t="shared" si="0"/>
        <v>12508.501664816869</v>
      </c>
    </row>
    <row r="23" spans="1:13" x14ac:dyDescent="0.25">
      <c r="A23" s="90" t="s">
        <v>65</v>
      </c>
      <c r="B23" s="51" t="s">
        <v>212</v>
      </c>
      <c r="C23" s="93">
        <v>0.75</v>
      </c>
      <c r="D23" s="93">
        <f t="shared" si="1"/>
        <v>1725</v>
      </c>
      <c r="E23" s="51">
        <v>0.75</v>
      </c>
      <c r="F23" s="91" t="s">
        <v>42</v>
      </c>
      <c r="G23" s="93">
        <v>115</v>
      </c>
      <c r="H23" s="93">
        <v>2008</v>
      </c>
      <c r="I23" s="158">
        <v>66</v>
      </c>
      <c r="J23" s="95">
        <f t="shared" si="2"/>
        <v>113850</v>
      </c>
      <c r="K23" s="23">
        <v>13515</v>
      </c>
      <c r="L23" s="51">
        <v>8310</v>
      </c>
      <c r="M23" s="46">
        <f t="shared" si="0"/>
        <v>70003.218645948946</v>
      </c>
    </row>
    <row r="24" spans="1:13" x14ac:dyDescent="0.25">
      <c r="A24" s="90" t="s">
        <v>65</v>
      </c>
      <c r="B24" s="51" t="s">
        <v>212</v>
      </c>
      <c r="C24" s="93">
        <v>0.75</v>
      </c>
      <c r="D24" s="93">
        <f t="shared" si="1"/>
        <v>9105</v>
      </c>
      <c r="E24" s="51">
        <v>0.75</v>
      </c>
      <c r="F24" s="91" t="s">
        <v>42</v>
      </c>
      <c r="G24" s="93">
        <v>607</v>
      </c>
      <c r="H24" s="93">
        <v>2013</v>
      </c>
      <c r="I24" s="158">
        <v>66</v>
      </c>
      <c r="J24" s="95">
        <f t="shared" si="2"/>
        <v>600930</v>
      </c>
      <c r="K24" s="23">
        <v>13515</v>
      </c>
      <c r="L24" s="51">
        <v>9547</v>
      </c>
      <c r="M24" s="46">
        <f t="shared" si="0"/>
        <v>424497.12985571584</v>
      </c>
    </row>
    <row r="25" spans="1:13" x14ac:dyDescent="0.25">
      <c r="A25" s="90" t="s">
        <v>65</v>
      </c>
      <c r="B25" s="51" t="s">
        <v>212</v>
      </c>
      <c r="C25" s="93">
        <v>0.75</v>
      </c>
      <c r="D25" s="93">
        <f t="shared" si="1"/>
        <v>345</v>
      </c>
      <c r="E25" s="51">
        <v>0.75</v>
      </c>
      <c r="F25" s="91" t="s">
        <v>42</v>
      </c>
      <c r="G25" s="93">
        <v>23</v>
      </c>
      <c r="H25" s="93">
        <v>2015</v>
      </c>
      <c r="I25" s="158">
        <v>66</v>
      </c>
      <c r="J25" s="95">
        <f t="shared" si="2"/>
        <v>22770</v>
      </c>
      <c r="K25" s="23">
        <v>13515</v>
      </c>
      <c r="L25" s="51">
        <v>10031</v>
      </c>
      <c r="M25" s="46">
        <f t="shared" si="0"/>
        <v>16900.17536071032</v>
      </c>
    </row>
    <row r="26" spans="1:13" x14ac:dyDescent="0.25">
      <c r="A26" s="90" t="s">
        <v>65</v>
      </c>
      <c r="B26" s="51" t="s">
        <v>212</v>
      </c>
      <c r="C26" s="93">
        <v>0.75</v>
      </c>
      <c r="D26" s="93">
        <f t="shared" si="1"/>
        <v>1275</v>
      </c>
      <c r="E26" s="51">
        <v>0.75</v>
      </c>
      <c r="F26" s="91" t="s">
        <v>42</v>
      </c>
      <c r="G26" s="93">
        <v>85</v>
      </c>
      <c r="H26" s="93">
        <v>2018</v>
      </c>
      <c r="I26" s="158">
        <v>66</v>
      </c>
      <c r="J26" s="95">
        <f t="shared" si="2"/>
        <v>84150</v>
      </c>
      <c r="K26" s="23">
        <v>13515</v>
      </c>
      <c r="L26" s="51">
        <v>11062</v>
      </c>
      <c r="M26" s="46">
        <f t="shared" si="0"/>
        <v>68876.60377358491</v>
      </c>
    </row>
    <row r="27" spans="1:13" x14ac:dyDescent="0.25">
      <c r="A27" s="90" t="s">
        <v>65</v>
      </c>
      <c r="B27" s="51" t="s">
        <v>212</v>
      </c>
      <c r="C27" s="93">
        <v>0.75</v>
      </c>
      <c r="D27" s="93">
        <f t="shared" si="1"/>
        <v>1155</v>
      </c>
      <c r="E27" s="51">
        <v>0.75</v>
      </c>
      <c r="F27" s="91" t="s">
        <v>42</v>
      </c>
      <c r="G27" s="93">
        <v>77</v>
      </c>
      <c r="H27" s="93">
        <v>2020</v>
      </c>
      <c r="I27" s="158">
        <v>66</v>
      </c>
      <c r="J27" s="95">
        <f t="shared" si="2"/>
        <v>76230</v>
      </c>
      <c r="K27" s="23">
        <v>13515</v>
      </c>
      <c r="L27" s="51">
        <v>11466</v>
      </c>
      <c r="M27" s="46">
        <f t="shared" si="0"/>
        <v>64672.821309655941</v>
      </c>
    </row>
    <row r="28" spans="1:13" x14ac:dyDescent="0.25">
      <c r="A28" s="10" t="s">
        <v>65</v>
      </c>
      <c r="B28" s="51" t="s">
        <v>212</v>
      </c>
      <c r="C28" s="93">
        <v>0.75</v>
      </c>
      <c r="D28" s="93">
        <f t="shared" si="1"/>
        <v>2895</v>
      </c>
      <c r="E28" s="51">
        <v>0.75</v>
      </c>
      <c r="F28" s="91" t="s">
        <v>42</v>
      </c>
      <c r="G28" s="93">
        <v>193</v>
      </c>
      <c r="H28" s="93">
        <v>2022</v>
      </c>
      <c r="I28" s="158">
        <v>66</v>
      </c>
      <c r="J28" s="95">
        <f t="shared" si="2"/>
        <v>191070</v>
      </c>
      <c r="K28" s="23">
        <v>13515</v>
      </c>
      <c r="L28" s="51">
        <v>13007</v>
      </c>
      <c r="M28" s="46">
        <f t="shared" si="0"/>
        <v>183888.08657047726</v>
      </c>
    </row>
    <row r="29" spans="1:13" x14ac:dyDescent="0.25">
      <c r="A29" s="8" t="s">
        <v>65</v>
      </c>
      <c r="B29" s="51" t="s">
        <v>212</v>
      </c>
      <c r="C29" s="93">
        <v>0.75</v>
      </c>
      <c r="D29" s="93">
        <f t="shared" si="1"/>
        <v>2010</v>
      </c>
      <c r="E29" s="51">
        <v>0.75</v>
      </c>
      <c r="F29" s="91" t="s">
        <v>42</v>
      </c>
      <c r="G29" s="93">
        <v>134</v>
      </c>
      <c r="H29" s="93">
        <v>2023</v>
      </c>
      <c r="I29" s="158">
        <v>66</v>
      </c>
      <c r="J29" s="95">
        <f t="shared" si="2"/>
        <v>132660</v>
      </c>
      <c r="K29" s="23">
        <v>13515</v>
      </c>
      <c r="L29" s="51">
        <v>13358</v>
      </c>
      <c r="M29" s="46">
        <f t="shared" si="0"/>
        <v>131118.92563817979</v>
      </c>
    </row>
    <row r="30" spans="1:13" x14ac:dyDescent="0.25">
      <c r="A30" s="90" t="s">
        <v>65</v>
      </c>
      <c r="B30" s="51">
        <v>5</v>
      </c>
      <c r="C30" s="93">
        <v>0.75</v>
      </c>
      <c r="D30" s="93">
        <v>3</v>
      </c>
      <c r="E30" s="51">
        <v>0.75</v>
      </c>
      <c r="F30" s="91" t="s">
        <v>196</v>
      </c>
      <c r="G30" s="93">
        <v>1</v>
      </c>
      <c r="H30" s="93">
        <v>1999</v>
      </c>
      <c r="I30" s="158">
        <v>44</v>
      </c>
      <c r="J30" s="95">
        <f t="shared" si="2"/>
        <v>132</v>
      </c>
      <c r="K30" s="23">
        <v>13515</v>
      </c>
      <c r="L30" s="51">
        <v>6059</v>
      </c>
      <c r="M30" s="46">
        <f t="shared" si="0"/>
        <v>59.177802441731409</v>
      </c>
    </row>
    <row r="31" spans="1:13" x14ac:dyDescent="0.25">
      <c r="A31" s="90" t="s">
        <v>200</v>
      </c>
      <c r="B31" s="51" t="s">
        <v>151</v>
      </c>
      <c r="C31" s="93">
        <v>1</v>
      </c>
      <c r="D31" s="93">
        <f>G31*15</f>
        <v>15</v>
      </c>
      <c r="E31" s="51">
        <v>1</v>
      </c>
      <c r="F31" s="91" t="s">
        <v>196</v>
      </c>
      <c r="G31" s="93">
        <v>1</v>
      </c>
      <c r="H31" s="93">
        <v>2016</v>
      </c>
      <c r="I31" s="158">
        <v>44</v>
      </c>
      <c r="J31" s="95">
        <f t="shared" si="2"/>
        <v>660</v>
      </c>
      <c r="K31" s="23">
        <v>13515</v>
      </c>
      <c r="L31" s="51">
        <v>10339</v>
      </c>
      <c r="M31" s="46">
        <f t="shared" si="0"/>
        <v>504.90122086570477</v>
      </c>
    </row>
    <row r="32" spans="1:13" x14ac:dyDescent="0.25">
      <c r="A32" s="90" t="s">
        <v>58</v>
      </c>
      <c r="B32" s="51">
        <v>5</v>
      </c>
      <c r="C32" s="93">
        <v>1</v>
      </c>
      <c r="D32" s="93">
        <f>130+267</f>
        <v>397</v>
      </c>
      <c r="E32" s="51">
        <v>1</v>
      </c>
      <c r="F32" s="91" t="s">
        <v>196</v>
      </c>
      <c r="G32" s="93">
        <v>3</v>
      </c>
      <c r="H32" s="93">
        <v>2020</v>
      </c>
      <c r="I32" s="158">
        <v>44</v>
      </c>
      <c r="J32" s="95">
        <f t="shared" si="2"/>
        <v>17468</v>
      </c>
      <c r="K32" s="23">
        <v>13515</v>
      </c>
      <c r="L32" s="51">
        <v>11466</v>
      </c>
      <c r="M32" s="46">
        <f t="shared" si="0"/>
        <v>14819.68834628191</v>
      </c>
    </row>
    <row r="33" spans="1:13" x14ac:dyDescent="0.25">
      <c r="A33" s="90" t="s">
        <v>201</v>
      </c>
      <c r="B33" s="51">
        <v>5</v>
      </c>
      <c r="C33" s="93">
        <v>2</v>
      </c>
      <c r="D33" s="93">
        <v>33.5</v>
      </c>
      <c r="E33" s="51">
        <v>2</v>
      </c>
      <c r="F33" s="91" t="s">
        <v>196</v>
      </c>
      <c r="G33" s="93">
        <v>1</v>
      </c>
      <c r="H33" s="93">
        <v>2018</v>
      </c>
      <c r="I33" s="158">
        <v>66</v>
      </c>
      <c r="J33" s="95">
        <f t="shared" si="2"/>
        <v>2211</v>
      </c>
      <c r="K33" s="23">
        <v>13515</v>
      </c>
      <c r="L33" s="51">
        <v>11062</v>
      </c>
      <c r="M33" s="46">
        <f t="shared" si="0"/>
        <v>1809.6990011098778</v>
      </c>
    </row>
    <row r="34" spans="1:13" x14ac:dyDescent="0.25">
      <c r="A34" s="90" t="s">
        <v>202</v>
      </c>
      <c r="B34" s="51">
        <v>5</v>
      </c>
      <c r="C34" s="93">
        <v>2</v>
      </c>
      <c r="D34" s="93">
        <v>76.5</v>
      </c>
      <c r="E34" s="51">
        <v>2</v>
      </c>
      <c r="F34" s="91" t="s">
        <v>196</v>
      </c>
      <c r="G34" s="93">
        <v>2</v>
      </c>
      <c r="H34" s="93">
        <v>2022</v>
      </c>
      <c r="I34" s="158">
        <v>66</v>
      </c>
      <c r="J34" s="95">
        <f t="shared" si="2"/>
        <v>5049</v>
      </c>
      <c r="K34" s="23">
        <v>13515</v>
      </c>
      <c r="L34" s="51">
        <v>13007</v>
      </c>
      <c r="M34" s="46">
        <f t="shared" si="0"/>
        <v>4859.2188679245282</v>
      </c>
    </row>
    <row r="35" spans="1:13" x14ac:dyDescent="0.25">
      <c r="A35" s="90" t="s">
        <v>203</v>
      </c>
      <c r="B35" s="51">
        <v>5</v>
      </c>
      <c r="C35" s="93">
        <v>2</v>
      </c>
      <c r="D35" s="93">
        <v>2</v>
      </c>
      <c r="E35" s="51">
        <v>2</v>
      </c>
      <c r="F35" s="91" t="s">
        <v>196</v>
      </c>
      <c r="G35" s="93">
        <v>5</v>
      </c>
      <c r="H35" s="93">
        <v>2023</v>
      </c>
      <c r="I35" s="158">
        <v>66</v>
      </c>
      <c r="J35" s="95">
        <f t="shared" si="2"/>
        <v>132</v>
      </c>
      <c r="K35" s="23">
        <v>13515</v>
      </c>
      <c r="L35" s="51">
        <v>13358</v>
      </c>
      <c r="M35" s="46">
        <f t="shared" si="0"/>
        <v>130.46659267480578</v>
      </c>
    </row>
    <row r="36" spans="1:13" x14ac:dyDescent="0.25">
      <c r="A36" s="90" t="s">
        <v>65</v>
      </c>
      <c r="B36" s="51" t="s">
        <v>151</v>
      </c>
      <c r="C36" s="93">
        <v>0.75</v>
      </c>
      <c r="D36" s="93">
        <f>G36*15</f>
        <v>15</v>
      </c>
      <c r="E36" s="51">
        <v>0.75</v>
      </c>
      <c r="F36" s="91" t="s">
        <v>197</v>
      </c>
      <c r="G36" s="93">
        <v>1</v>
      </c>
      <c r="H36" s="93">
        <v>2013</v>
      </c>
      <c r="I36" s="158">
        <v>44</v>
      </c>
      <c r="J36" s="95">
        <f t="shared" si="2"/>
        <v>660</v>
      </c>
      <c r="K36" s="23">
        <v>13515</v>
      </c>
      <c r="L36" s="51">
        <v>9547</v>
      </c>
      <c r="M36" s="46">
        <f t="shared" si="0"/>
        <v>466.22419533851274</v>
      </c>
    </row>
    <row r="37" spans="1:13" x14ac:dyDescent="0.25">
      <c r="A37" s="90" t="s">
        <v>65</v>
      </c>
      <c r="B37" s="51">
        <v>5</v>
      </c>
      <c r="C37" s="93">
        <v>2</v>
      </c>
      <c r="D37" s="93">
        <v>2</v>
      </c>
      <c r="E37" s="51">
        <v>2</v>
      </c>
      <c r="F37" s="91" t="s">
        <v>198</v>
      </c>
      <c r="G37" s="93">
        <v>1</v>
      </c>
      <c r="H37" s="93">
        <v>1950</v>
      </c>
      <c r="I37" s="158">
        <v>99</v>
      </c>
      <c r="J37" s="95">
        <f t="shared" si="2"/>
        <v>198</v>
      </c>
      <c r="K37" s="23">
        <v>13515</v>
      </c>
      <c r="L37" s="51">
        <v>510</v>
      </c>
      <c r="M37" s="46">
        <f t="shared" si="0"/>
        <v>7.4716981132075473</v>
      </c>
    </row>
    <row r="38" spans="1:13" x14ac:dyDescent="0.25">
      <c r="A38" s="90" t="s">
        <v>65</v>
      </c>
      <c r="B38" s="51">
        <v>5</v>
      </c>
      <c r="C38" s="93">
        <v>4</v>
      </c>
      <c r="D38" s="93">
        <v>4</v>
      </c>
      <c r="E38" s="51">
        <v>4</v>
      </c>
      <c r="F38" s="91" t="s">
        <v>44</v>
      </c>
      <c r="G38" s="93">
        <v>2</v>
      </c>
      <c r="H38" s="93">
        <v>2020</v>
      </c>
      <c r="I38" s="158">
        <v>108</v>
      </c>
      <c r="J38" s="95">
        <f t="shared" si="2"/>
        <v>432</v>
      </c>
      <c r="K38" s="23">
        <v>13515</v>
      </c>
      <c r="L38" s="51">
        <v>11466</v>
      </c>
      <c r="M38" s="46">
        <f t="shared" si="0"/>
        <v>366.50477247502772</v>
      </c>
    </row>
    <row r="39" spans="1:13" x14ac:dyDescent="0.25">
      <c r="A39" s="90" t="s">
        <v>65</v>
      </c>
      <c r="B39" s="51">
        <v>5</v>
      </c>
      <c r="C39" s="93">
        <v>6</v>
      </c>
      <c r="D39" s="93">
        <v>4</v>
      </c>
      <c r="E39" s="51">
        <v>6</v>
      </c>
      <c r="F39" s="91" t="s">
        <v>44</v>
      </c>
      <c r="G39" s="93">
        <v>2</v>
      </c>
      <c r="H39" s="93">
        <v>2013</v>
      </c>
      <c r="I39" s="158">
        <v>113</v>
      </c>
      <c r="J39" s="95">
        <f t="shared" si="2"/>
        <v>452</v>
      </c>
      <c r="K39" s="23">
        <v>13515</v>
      </c>
      <c r="L39" s="51">
        <v>9547</v>
      </c>
      <c r="M39" s="46">
        <f t="shared" si="0"/>
        <v>319.29293377728447</v>
      </c>
    </row>
    <row r="40" spans="1:13" x14ac:dyDescent="0.25">
      <c r="A40" s="90" t="s">
        <v>65</v>
      </c>
      <c r="B40" s="51" t="s">
        <v>151</v>
      </c>
      <c r="C40" s="93">
        <v>8</v>
      </c>
      <c r="D40" s="93">
        <f>G40*15</f>
        <v>15</v>
      </c>
      <c r="E40" s="51">
        <v>8</v>
      </c>
      <c r="F40" s="91" t="s">
        <v>44</v>
      </c>
      <c r="G40" s="93">
        <v>1</v>
      </c>
      <c r="H40" s="93">
        <v>2013</v>
      </c>
      <c r="I40" s="158">
        <v>139</v>
      </c>
      <c r="J40" s="95">
        <f t="shared" si="2"/>
        <v>2085</v>
      </c>
      <c r="K40" s="23">
        <v>13515</v>
      </c>
      <c r="L40" s="51">
        <v>9547</v>
      </c>
      <c r="M40" s="46">
        <f t="shared" si="0"/>
        <v>1472.84461709212</v>
      </c>
    </row>
    <row r="41" spans="1:13" x14ac:dyDescent="0.25">
      <c r="A41" s="90" t="s">
        <v>65</v>
      </c>
      <c r="B41" s="51" t="s">
        <v>151</v>
      </c>
      <c r="C41" s="93">
        <v>8</v>
      </c>
      <c r="D41" s="93">
        <f>G41*15</f>
        <v>15</v>
      </c>
      <c r="E41" s="51">
        <v>8</v>
      </c>
      <c r="F41" s="91" t="s">
        <v>44</v>
      </c>
      <c r="G41" s="93">
        <v>1</v>
      </c>
      <c r="H41" s="93">
        <v>2015</v>
      </c>
      <c r="I41" s="158">
        <v>139</v>
      </c>
      <c r="J41" s="95">
        <f t="shared" si="2"/>
        <v>2085</v>
      </c>
      <c r="K41" s="23">
        <v>13515</v>
      </c>
      <c r="L41" s="51">
        <v>10031</v>
      </c>
      <c r="M41" s="46">
        <f t="shared" si="0"/>
        <v>1547.5127635960043</v>
      </c>
    </row>
    <row r="42" spans="1:13" x14ac:dyDescent="0.25">
      <c r="A42" s="90" t="s">
        <v>65</v>
      </c>
      <c r="B42" s="51" t="s">
        <v>151</v>
      </c>
      <c r="C42" s="93">
        <v>8</v>
      </c>
      <c r="D42" s="93">
        <f>G42*15</f>
        <v>15</v>
      </c>
      <c r="E42" s="51">
        <v>8</v>
      </c>
      <c r="F42" s="91" t="s">
        <v>44</v>
      </c>
      <c r="G42" s="93">
        <v>1</v>
      </c>
      <c r="H42" s="93">
        <v>2023</v>
      </c>
      <c r="I42" s="158">
        <v>139</v>
      </c>
      <c r="J42" s="95">
        <f t="shared" si="2"/>
        <v>2085</v>
      </c>
      <c r="K42" s="23">
        <v>13515</v>
      </c>
      <c r="L42" s="51">
        <v>13358</v>
      </c>
      <c r="M42" s="46">
        <f t="shared" si="0"/>
        <v>2060.7791342952273</v>
      </c>
    </row>
    <row r="43" spans="1:13" x14ac:dyDescent="0.25">
      <c r="A43" s="10" t="s">
        <v>65</v>
      </c>
      <c r="B43" s="51" t="s">
        <v>151</v>
      </c>
      <c r="C43" s="93">
        <v>6</v>
      </c>
      <c r="D43" s="93">
        <f>G43*15</f>
        <v>15</v>
      </c>
      <c r="E43" s="51">
        <v>6</v>
      </c>
      <c r="F43" s="91" t="s">
        <v>45</v>
      </c>
      <c r="G43" s="93">
        <v>1</v>
      </c>
      <c r="H43" s="93">
        <v>2022</v>
      </c>
      <c r="I43" s="158">
        <v>113</v>
      </c>
      <c r="J43" s="95">
        <f t="shared" si="2"/>
        <v>1695</v>
      </c>
      <c r="K43" s="23">
        <v>13515</v>
      </c>
      <c r="L43" s="51">
        <v>13007</v>
      </c>
      <c r="M43" s="46">
        <f t="shared" si="0"/>
        <v>1631.2885682574918</v>
      </c>
    </row>
    <row r="44" spans="1:13" x14ac:dyDescent="0.25">
      <c r="A44" s="8" t="s">
        <v>65</v>
      </c>
      <c r="B44" s="51">
        <v>5</v>
      </c>
      <c r="C44" s="93">
        <v>2</v>
      </c>
      <c r="D44" s="93">
        <v>48</v>
      </c>
      <c r="E44" s="51">
        <v>2</v>
      </c>
      <c r="F44" s="91" t="s">
        <v>67</v>
      </c>
      <c r="G44" s="93">
        <v>2</v>
      </c>
      <c r="H44" s="93">
        <v>1920</v>
      </c>
      <c r="I44" s="158">
        <v>99</v>
      </c>
      <c r="J44" s="95">
        <f t="shared" si="2"/>
        <v>4752</v>
      </c>
      <c r="K44" s="23">
        <v>13515</v>
      </c>
      <c r="L44" s="51">
        <v>251</v>
      </c>
      <c r="M44" s="46">
        <f t="shared" si="0"/>
        <v>88.253940066592676</v>
      </c>
    </row>
    <row r="45" spans="1:13" x14ac:dyDescent="0.25">
      <c r="A45" s="90" t="s">
        <v>65</v>
      </c>
      <c r="B45" s="51" t="s">
        <v>151</v>
      </c>
      <c r="C45" s="93">
        <v>4</v>
      </c>
      <c r="D45" s="93">
        <f>G45*15</f>
        <v>30</v>
      </c>
      <c r="E45" s="51">
        <v>4</v>
      </c>
      <c r="F45" s="91" t="s">
        <v>67</v>
      </c>
      <c r="G45" s="93">
        <v>2</v>
      </c>
      <c r="H45" s="93">
        <v>2001</v>
      </c>
      <c r="I45" s="158">
        <v>162</v>
      </c>
      <c r="J45" s="95">
        <f t="shared" si="2"/>
        <v>4860</v>
      </c>
      <c r="K45" s="23">
        <v>13515</v>
      </c>
      <c r="L45" s="51">
        <v>6343</v>
      </c>
      <c r="M45" s="46">
        <f t="shared" si="0"/>
        <v>2280.9456159822421</v>
      </c>
    </row>
    <row r="46" spans="1:13" x14ac:dyDescent="0.25">
      <c r="A46" s="90" t="s">
        <v>65</v>
      </c>
      <c r="B46" s="51">
        <v>5</v>
      </c>
      <c r="C46" s="93">
        <v>6</v>
      </c>
      <c r="D46" s="93">
        <v>19</v>
      </c>
      <c r="E46" s="51">
        <v>6</v>
      </c>
      <c r="F46" s="91" t="s">
        <v>67</v>
      </c>
      <c r="G46" s="93">
        <v>2</v>
      </c>
      <c r="H46" s="93">
        <v>1940</v>
      </c>
      <c r="I46" s="158">
        <v>170</v>
      </c>
      <c r="J46" s="95">
        <f t="shared" si="2"/>
        <v>3230</v>
      </c>
      <c r="K46" s="23">
        <v>13515</v>
      </c>
      <c r="L46" s="51">
        <v>242</v>
      </c>
      <c r="M46" s="46">
        <f t="shared" si="0"/>
        <v>57.836477987421382</v>
      </c>
    </row>
    <row r="47" spans="1:13" x14ac:dyDescent="0.25">
      <c r="A47" s="90" t="s">
        <v>65</v>
      </c>
      <c r="B47" s="51" t="s">
        <v>151</v>
      </c>
      <c r="C47" s="93">
        <v>6</v>
      </c>
      <c r="D47" s="93">
        <f>G47*15</f>
        <v>30</v>
      </c>
      <c r="E47" s="51">
        <v>6</v>
      </c>
      <c r="F47" s="91" t="s">
        <v>67</v>
      </c>
      <c r="G47" s="93">
        <v>2</v>
      </c>
      <c r="H47" s="93">
        <v>1970</v>
      </c>
      <c r="I47" s="158">
        <v>170</v>
      </c>
      <c r="J47" s="95">
        <f t="shared" si="2"/>
        <v>5100</v>
      </c>
      <c r="K47" s="23">
        <v>13515</v>
      </c>
      <c r="L47" s="51">
        <v>1381</v>
      </c>
      <c r="M47" s="46">
        <f t="shared" si="0"/>
        <v>521.13207547169816</v>
      </c>
    </row>
    <row r="48" spans="1:13" x14ac:dyDescent="0.25">
      <c r="A48" s="90" t="s">
        <v>65</v>
      </c>
      <c r="B48" s="51" t="s">
        <v>151</v>
      </c>
      <c r="C48" s="93">
        <v>6</v>
      </c>
      <c r="D48" s="93">
        <f>G48*15</f>
        <v>30</v>
      </c>
      <c r="E48" s="51">
        <v>6</v>
      </c>
      <c r="F48" s="91" t="s">
        <v>67</v>
      </c>
      <c r="G48" s="93">
        <v>2</v>
      </c>
      <c r="H48" s="93">
        <v>2001</v>
      </c>
      <c r="I48" s="158">
        <v>170</v>
      </c>
      <c r="J48" s="95">
        <f t="shared" si="2"/>
        <v>5100</v>
      </c>
      <c r="K48" s="23">
        <v>13515</v>
      </c>
      <c r="L48" s="51">
        <v>6343</v>
      </c>
      <c r="M48" s="46">
        <f t="shared" si="0"/>
        <v>2393.5849056603774</v>
      </c>
    </row>
    <row r="49" spans="1:13" x14ac:dyDescent="0.25">
      <c r="A49" s="90" t="s">
        <v>65</v>
      </c>
      <c r="B49" s="51" t="s">
        <v>151</v>
      </c>
      <c r="C49" s="93">
        <v>8</v>
      </c>
      <c r="D49" s="93">
        <f>G49*15</f>
        <v>15</v>
      </c>
      <c r="E49" s="51">
        <v>8</v>
      </c>
      <c r="F49" s="91" t="s">
        <v>67</v>
      </c>
      <c r="G49" s="93">
        <v>1</v>
      </c>
      <c r="H49" s="93">
        <v>1970</v>
      </c>
      <c r="I49" s="158">
        <v>177</v>
      </c>
      <c r="J49" s="95">
        <f t="shared" si="2"/>
        <v>2655</v>
      </c>
      <c r="K49" s="23">
        <v>13515</v>
      </c>
      <c r="L49" s="51">
        <v>1381</v>
      </c>
      <c r="M49" s="46">
        <f t="shared" si="0"/>
        <v>271.29522752497223</v>
      </c>
    </row>
    <row r="50" spans="1:13" x14ac:dyDescent="0.25">
      <c r="A50" s="90" t="s">
        <v>65</v>
      </c>
      <c r="B50" s="51" t="s">
        <v>151</v>
      </c>
      <c r="C50" s="93">
        <v>8</v>
      </c>
      <c r="D50" s="93">
        <f>G50*15</f>
        <v>15</v>
      </c>
      <c r="E50" s="51">
        <v>8</v>
      </c>
      <c r="F50" s="91" t="s">
        <v>67</v>
      </c>
      <c r="G50" s="93">
        <v>1</v>
      </c>
      <c r="H50" s="93">
        <v>2015</v>
      </c>
      <c r="I50" s="158">
        <v>177</v>
      </c>
      <c r="J50" s="95">
        <f t="shared" si="2"/>
        <v>2655</v>
      </c>
      <c r="K50" s="23">
        <v>13515</v>
      </c>
      <c r="L50" s="51">
        <v>10031</v>
      </c>
      <c r="M50" s="46">
        <f t="shared" si="0"/>
        <v>1970.5738068812432</v>
      </c>
    </row>
    <row r="51" spans="1:13" x14ac:dyDescent="0.25">
      <c r="A51" s="90" t="s">
        <v>65</v>
      </c>
      <c r="B51" s="51" t="s">
        <v>151</v>
      </c>
      <c r="C51" s="93">
        <v>8</v>
      </c>
      <c r="D51" s="93">
        <f>G51*15</f>
        <v>15</v>
      </c>
      <c r="E51" s="51">
        <v>8</v>
      </c>
      <c r="F51" s="91" t="s">
        <v>67</v>
      </c>
      <c r="G51" s="93">
        <v>1</v>
      </c>
      <c r="H51" s="93">
        <v>2020</v>
      </c>
      <c r="I51" s="158">
        <v>177</v>
      </c>
      <c r="J51" s="95">
        <f t="shared" si="2"/>
        <v>2655</v>
      </c>
      <c r="K51" s="23">
        <v>13515</v>
      </c>
      <c r="L51" s="51">
        <v>11466</v>
      </c>
      <c r="M51" s="46">
        <f t="shared" si="0"/>
        <v>2252.4772475027748</v>
      </c>
    </row>
    <row r="52" spans="1:13" x14ac:dyDescent="0.25">
      <c r="A52" s="90" t="s">
        <v>65</v>
      </c>
      <c r="B52" s="51" t="s">
        <v>229</v>
      </c>
      <c r="C52" s="93">
        <v>0.75</v>
      </c>
      <c r="D52" s="93">
        <v>55</v>
      </c>
      <c r="E52" s="51">
        <v>0.75</v>
      </c>
      <c r="F52" s="91" t="s">
        <v>42</v>
      </c>
      <c r="G52" s="93">
        <v>2</v>
      </c>
      <c r="H52" s="93">
        <v>1890</v>
      </c>
      <c r="I52" s="158">
        <v>66</v>
      </c>
      <c r="J52" s="95">
        <f t="shared" si="2"/>
        <v>3630</v>
      </c>
      <c r="K52" s="23">
        <v>13515</v>
      </c>
      <c r="L52" s="51">
        <v>97</v>
      </c>
      <c r="M52" s="46">
        <f t="shared" si="0"/>
        <v>26.053274139844618</v>
      </c>
    </row>
    <row r="53" spans="1:13" x14ac:dyDescent="0.25">
      <c r="A53" s="90" t="s">
        <v>65</v>
      </c>
      <c r="B53" s="51">
        <v>5</v>
      </c>
      <c r="C53" s="93">
        <v>0.75</v>
      </c>
      <c r="D53" s="93">
        <v>1110</v>
      </c>
      <c r="E53" s="51">
        <v>0.75</v>
      </c>
      <c r="F53" s="91" t="s">
        <v>42</v>
      </c>
      <c r="G53" s="93">
        <v>75</v>
      </c>
      <c r="H53" s="93">
        <v>1920</v>
      </c>
      <c r="I53" s="158">
        <v>66</v>
      </c>
      <c r="J53" s="95">
        <f t="shared" si="2"/>
        <v>73260</v>
      </c>
      <c r="K53" s="23">
        <v>13515</v>
      </c>
      <c r="L53" s="51">
        <v>251</v>
      </c>
      <c r="M53" s="46">
        <f t="shared" si="0"/>
        <v>1360.5815760266371</v>
      </c>
    </row>
    <row r="54" spans="1:13" x14ac:dyDescent="0.25">
      <c r="A54" s="90" t="s">
        <v>65</v>
      </c>
      <c r="B54" s="51">
        <v>5</v>
      </c>
      <c r="C54" s="93">
        <v>0.75</v>
      </c>
      <c r="D54" s="93">
        <v>12</v>
      </c>
      <c r="E54" s="51">
        <v>0.75</v>
      </c>
      <c r="F54" s="91" t="s">
        <v>42</v>
      </c>
      <c r="G54" s="93">
        <v>1</v>
      </c>
      <c r="H54" s="93">
        <v>1930</v>
      </c>
      <c r="I54" s="158">
        <v>66</v>
      </c>
      <c r="J54" s="95">
        <f t="shared" si="2"/>
        <v>792</v>
      </c>
      <c r="K54" s="23">
        <v>13515</v>
      </c>
      <c r="L54" s="51">
        <v>203</v>
      </c>
      <c r="M54" s="46">
        <f t="shared" si="0"/>
        <v>11.896115427302997</v>
      </c>
    </row>
    <row r="55" spans="1:13" x14ac:dyDescent="0.25">
      <c r="A55" s="90" t="s">
        <v>65</v>
      </c>
      <c r="B55" s="51">
        <v>5</v>
      </c>
      <c r="C55" s="93">
        <v>0.75</v>
      </c>
      <c r="D55" s="93">
        <v>42</v>
      </c>
      <c r="E55" s="51">
        <v>0.75</v>
      </c>
      <c r="F55" s="91" t="s">
        <v>42</v>
      </c>
      <c r="G55" s="93">
        <v>4</v>
      </c>
      <c r="H55" s="93">
        <v>1940</v>
      </c>
      <c r="I55" s="158">
        <v>66</v>
      </c>
      <c r="J55" s="95">
        <f t="shared" si="2"/>
        <v>2772</v>
      </c>
      <c r="K55" s="23">
        <v>13515</v>
      </c>
      <c r="L55" s="51">
        <v>242</v>
      </c>
      <c r="M55" s="46">
        <f t="shared" si="0"/>
        <v>49.635516093229747</v>
      </c>
    </row>
    <row r="56" spans="1:13" x14ac:dyDescent="0.25">
      <c r="A56" s="90" t="s">
        <v>65</v>
      </c>
      <c r="B56" s="51">
        <v>5</v>
      </c>
      <c r="C56" s="93">
        <v>0.75</v>
      </c>
      <c r="D56" s="93">
        <v>99</v>
      </c>
      <c r="E56" s="51">
        <v>0.75</v>
      </c>
      <c r="F56" s="91" t="s">
        <v>42</v>
      </c>
      <c r="G56" s="93">
        <v>7</v>
      </c>
      <c r="H56" s="93">
        <v>1950</v>
      </c>
      <c r="I56" s="158">
        <v>66</v>
      </c>
      <c r="J56" s="95">
        <f t="shared" si="2"/>
        <v>6534</v>
      </c>
      <c r="K56" s="23">
        <v>13515</v>
      </c>
      <c r="L56" s="51">
        <v>510</v>
      </c>
      <c r="M56" s="46">
        <f t="shared" si="0"/>
        <v>246.56603773584905</v>
      </c>
    </row>
    <row r="57" spans="1:13" x14ac:dyDescent="0.25">
      <c r="A57" s="90" t="s">
        <v>65</v>
      </c>
      <c r="B57" s="51">
        <v>5</v>
      </c>
      <c r="C57" s="93">
        <v>0.75</v>
      </c>
      <c r="D57" s="93">
        <v>55</v>
      </c>
      <c r="E57" s="51">
        <v>0.75</v>
      </c>
      <c r="F57" s="91" t="s">
        <v>42</v>
      </c>
      <c r="G57" s="93">
        <v>1</v>
      </c>
      <c r="H57" s="93">
        <v>1970</v>
      </c>
      <c r="I57" s="158">
        <v>66</v>
      </c>
      <c r="J57" s="95">
        <f t="shared" si="2"/>
        <v>3630</v>
      </c>
      <c r="K57" s="23">
        <v>13515</v>
      </c>
      <c r="L57" s="51">
        <v>1381</v>
      </c>
      <c r="M57" s="46">
        <f t="shared" si="0"/>
        <v>370.92341842397337</v>
      </c>
    </row>
    <row r="58" spans="1:13" x14ac:dyDescent="0.25">
      <c r="A58" s="90" t="s">
        <v>65</v>
      </c>
      <c r="B58" s="51">
        <v>5</v>
      </c>
      <c r="C58" s="93">
        <v>0.75</v>
      </c>
      <c r="D58" s="93">
        <v>77</v>
      </c>
      <c r="E58" s="51">
        <v>0.75</v>
      </c>
      <c r="F58" s="91" t="s">
        <v>42</v>
      </c>
      <c r="G58" s="93">
        <v>7</v>
      </c>
      <c r="H58" s="93">
        <v>1980</v>
      </c>
      <c r="I58" s="158">
        <v>66</v>
      </c>
      <c r="J58" s="95">
        <f t="shared" si="2"/>
        <v>5082</v>
      </c>
      <c r="K58" s="23">
        <v>13515</v>
      </c>
      <c r="L58" s="51">
        <v>3237</v>
      </c>
      <c r="M58" s="46">
        <f t="shared" si="0"/>
        <v>1217.1982241953385</v>
      </c>
    </row>
    <row r="59" spans="1:13" x14ac:dyDescent="0.25">
      <c r="A59" s="90" t="s">
        <v>65</v>
      </c>
      <c r="B59" s="51">
        <v>5</v>
      </c>
      <c r="C59" s="93">
        <v>0.75</v>
      </c>
      <c r="D59" s="93">
        <v>18</v>
      </c>
      <c r="E59" s="51">
        <v>0.75</v>
      </c>
      <c r="F59" s="91" t="s">
        <v>42</v>
      </c>
      <c r="G59" s="93">
        <v>3</v>
      </c>
      <c r="H59" s="93">
        <v>1990</v>
      </c>
      <c r="I59" s="158">
        <v>66</v>
      </c>
      <c r="J59" s="95">
        <f t="shared" si="2"/>
        <v>1188</v>
      </c>
      <c r="K59" s="23">
        <v>13515</v>
      </c>
      <c r="L59" s="51">
        <v>4732</v>
      </c>
      <c r="M59" s="46">
        <f t="shared" si="0"/>
        <v>415.95382907880133</v>
      </c>
    </row>
    <row r="60" spans="1:13" x14ac:dyDescent="0.25">
      <c r="A60" s="90" t="s">
        <v>65</v>
      </c>
      <c r="B60" s="51">
        <v>5</v>
      </c>
      <c r="C60" s="93">
        <v>0.75</v>
      </c>
      <c r="D60" s="93">
        <v>55</v>
      </c>
      <c r="E60" s="51">
        <v>0.75</v>
      </c>
      <c r="F60" s="91" t="s">
        <v>42</v>
      </c>
      <c r="G60" s="93">
        <v>3</v>
      </c>
      <c r="H60" s="93">
        <v>1996</v>
      </c>
      <c r="I60" s="158">
        <v>66</v>
      </c>
      <c r="J60" s="95">
        <f t="shared" si="2"/>
        <v>3630</v>
      </c>
      <c r="K60" s="23">
        <v>13515</v>
      </c>
      <c r="L60" s="51">
        <v>5620</v>
      </c>
      <c r="M60" s="46">
        <f t="shared" si="0"/>
        <v>1509.4783573806881</v>
      </c>
    </row>
    <row r="61" spans="1:13" x14ac:dyDescent="0.25">
      <c r="A61" s="90" t="s">
        <v>65</v>
      </c>
      <c r="B61" s="51">
        <v>5</v>
      </c>
      <c r="C61" s="93">
        <v>0.75</v>
      </c>
      <c r="D61" s="93">
        <v>155</v>
      </c>
      <c r="E61" s="51">
        <v>0.75</v>
      </c>
      <c r="F61" s="91" t="s">
        <v>42</v>
      </c>
      <c r="G61" s="93">
        <v>7</v>
      </c>
      <c r="H61" s="93">
        <v>1999</v>
      </c>
      <c r="I61" s="158">
        <v>66</v>
      </c>
      <c r="J61" s="95">
        <f t="shared" si="2"/>
        <v>10230</v>
      </c>
      <c r="K61" s="23">
        <v>13515</v>
      </c>
      <c r="L61" s="51">
        <v>6059</v>
      </c>
      <c r="M61" s="46">
        <f t="shared" si="0"/>
        <v>4586.2796892341839</v>
      </c>
    </row>
    <row r="62" spans="1:13" x14ac:dyDescent="0.25">
      <c r="A62" s="90" t="s">
        <v>65</v>
      </c>
      <c r="B62" s="51">
        <v>5</v>
      </c>
      <c r="C62" s="93">
        <v>0.75</v>
      </c>
      <c r="D62" s="93">
        <v>32</v>
      </c>
      <c r="E62" s="51">
        <v>0.75</v>
      </c>
      <c r="F62" s="91" t="s">
        <v>42</v>
      </c>
      <c r="G62" s="93">
        <v>1</v>
      </c>
      <c r="H62" s="93">
        <v>2001</v>
      </c>
      <c r="I62" s="158">
        <v>66</v>
      </c>
      <c r="J62" s="95">
        <f t="shared" si="2"/>
        <v>2112</v>
      </c>
      <c r="K62" s="23">
        <v>13515</v>
      </c>
      <c r="L62" s="51">
        <v>6343</v>
      </c>
      <c r="M62" s="46">
        <f t="shared" si="0"/>
        <v>991.22574916759152</v>
      </c>
    </row>
    <row r="63" spans="1:13" x14ac:dyDescent="0.25">
      <c r="A63" s="90" t="s">
        <v>65</v>
      </c>
      <c r="B63" s="51">
        <v>5</v>
      </c>
      <c r="C63" s="93">
        <v>0.75</v>
      </c>
      <c r="D63" s="93">
        <v>81</v>
      </c>
      <c r="E63" s="51">
        <v>0.75</v>
      </c>
      <c r="F63" s="91" t="s">
        <v>42</v>
      </c>
      <c r="G63" s="93">
        <v>10</v>
      </c>
      <c r="H63" s="93">
        <v>2008</v>
      </c>
      <c r="I63" s="158">
        <v>66</v>
      </c>
      <c r="J63" s="95">
        <f t="shared" si="2"/>
        <v>5346</v>
      </c>
      <c r="K63" s="23">
        <v>13515</v>
      </c>
      <c r="L63" s="51">
        <v>8310</v>
      </c>
      <c r="M63" s="46">
        <f t="shared" si="0"/>
        <v>3287.1076581576026</v>
      </c>
    </row>
    <row r="64" spans="1:13" x14ac:dyDescent="0.25">
      <c r="A64" s="90" t="s">
        <v>65</v>
      </c>
      <c r="B64" s="51">
        <v>5</v>
      </c>
      <c r="C64" s="50">
        <v>0.75</v>
      </c>
      <c r="D64" s="50">
        <v>215</v>
      </c>
      <c r="E64" s="51">
        <v>0.75</v>
      </c>
      <c r="F64" s="91" t="s">
        <v>42</v>
      </c>
      <c r="G64" s="50">
        <v>7</v>
      </c>
      <c r="H64" s="50">
        <v>2013</v>
      </c>
      <c r="I64" s="158">
        <v>66</v>
      </c>
      <c r="J64" s="95">
        <f t="shared" si="2"/>
        <v>14190</v>
      </c>
      <c r="K64" s="23">
        <v>13515</v>
      </c>
      <c r="L64" s="51">
        <v>9547</v>
      </c>
      <c r="M64" s="46">
        <f t="shared" si="0"/>
        <v>10023.820199778025</v>
      </c>
    </row>
    <row r="65" spans="1:13" x14ac:dyDescent="0.25">
      <c r="A65" s="90" t="s">
        <v>65</v>
      </c>
      <c r="B65" s="51">
        <v>5</v>
      </c>
      <c r="C65" s="50">
        <v>0.75</v>
      </c>
      <c r="D65" s="50">
        <v>132</v>
      </c>
      <c r="E65" s="51">
        <v>0.75</v>
      </c>
      <c r="F65" s="91" t="s">
        <v>42</v>
      </c>
      <c r="G65" s="50">
        <v>3</v>
      </c>
      <c r="H65" s="50">
        <v>2015</v>
      </c>
      <c r="I65" s="158">
        <v>66</v>
      </c>
      <c r="J65" s="95">
        <f t="shared" si="2"/>
        <v>8712</v>
      </c>
      <c r="K65" s="23">
        <v>13515</v>
      </c>
      <c r="L65" s="51">
        <v>10031</v>
      </c>
      <c r="M65" s="46">
        <f t="shared" si="0"/>
        <v>6466.1540510543837</v>
      </c>
    </row>
    <row r="66" spans="1:13" x14ac:dyDescent="0.25">
      <c r="A66" s="90" t="s">
        <v>65</v>
      </c>
      <c r="B66" s="51">
        <v>5</v>
      </c>
      <c r="C66" s="50">
        <v>0.75</v>
      </c>
      <c r="D66" s="50">
        <v>142</v>
      </c>
      <c r="E66" s="51">
        <v>0.75</v>
      </c>
      <c r="F66" s="91" t="s">
        <v>42</v>
      </c>
      <c r="G66" s="50">
        <v>2</v>
      </c>
      <c r="H66" s="50">
        <v>2016</v>
      </c>
      <c r="I66" s="158">
        <v>66</v>
      </c>
      <c r="J66" s="95">
        <f t="shared" si="2"/>
        <v>9372</v>
      </c>
      <c r="K66" s="23">
        <v>13515</v>
      </c>
      <c r="L66" s="51">
        <v>10339</v>
      </c>
      <c r="M66" s="46">
        <f t="shared" si="0"/>
        <v>7169.5973362930081</v>
      </c>
    </row>
    <row r="67" spans="1:13" x14ac:dyDescent="0.25">
      <c r="A67" s="90" t="s">
        <v>65</v>
      </c>
      <c r="B67" s="51">
        <v>5</v>
      </c>
      <c r="C67" s="50">
        <v>0.75</v>
      </c>
      <c r="D67" s="50">
        <v>4</v>
      </c>
      <c r="E67" s="51">
        <v>0.75</v>
      </c>
      <c r="F67" s="91" t="s">
        <v>42</v>
      </c>
      <c r="G67" s="50">
        <v>2</v>
      </c>
      <c r="H67" s="50">
        <v>2018</v>
      </c>
      <c r="I67" s="158">
        <v>66</v>
      </c>
      <c r="J67" s="95">
        <f t="shared" si="2"/>
        <v>264</v>
      </c>
      <c r="K67" s="23">
        <v>13515</v>
      </c>
      <c r="L67" s="51">
        <v>11062</v>
      </c>
      <c r="M67" s="46">
        <f t="shared" si="0"/>
        <v>216.0834628190899</v>
      </c>
    </row>
    <row r="68" spans="1:13" x14ac:dyDescent="0.25">
      <c r="A68" s="90" t="s">
        <v>65</v>
      </c>
      <c r="B68" s="51">
        <v>5</v>
      </c>
      <c r="C68" s="50">
        <v>0.75</v>
      </c>
      <c r="D68" s="50">
        <v>194</v>
      </c>
      <c r="E68" s="51">
        <v>0.75</v>
      </c>
      <c r="F68" s="91" t="s">
        <v>42</v>
      </c>
      <c r="G68" s="50">
        <v>11</v>
      </c>
      <c r="H68" s="50">
        <v>2020</v>
      </c>
      <c r="I68" s="158">
        <v>66</v>
      </c>
      <c r="J68" s="95">
        <f t="shared" si="2"/>
        <v>12804</v>
      </c>
      <c r="K68" s="23">
        <v>13515</v>
      </c>
      <c r="L68" s="51">
        <v>11466</v>
      </c>
      <c r="M68" s="46">
        <f t="shared" si="0"/>
        <v>10862.79422863485</v>
      </c>
    </row>
    <row r="69" spans="1:13" x14ac:dyDescent="0.25">
      <c r="A69" s="90" t="s">
        <v>65</v>
      </c>
      <c r="B69" s="51">
        <v>5</v>
      </c>
      <c r="C69" s="50">
        <v>0.75</v>
      </c>
      <c r="D69" s="50">
        <v>53</v>
      </c>
      <c r="E69" s="51">
        <v>0.75</v>
      </c>
      <c r="F69" s="91" t="s">
        <v>42</v>
      </c>
      <c r="G69" s="50">
        <v>2</v>
      </c>
      <c r="H69" s="50">
        <v>2022</v>
      </c>
      <c r="I69" s="158">
        <v>66</v>
      </c>
      <c r="J69" s="95">
        <f t="shared" si="2"/>
        <v>3498</v>
      </c>
      <c r="K69" s="23">
        <v>13515</v>
      </c>
      <c r="L69" s="51">
        <v>13007</v>
      </c>
      <c r="M69" s="46">
        <f t="shared" si="0"/>
        <v>3366.5176470588235</v>
      </c>
    </row>
    <row r="70" spans="1:13" x14ac:dyDescent="0.25">
      <c r="A70" s="90" t="s">
        <v>65</v>
      </c>
      <c r="B70" s="51">
        <v>5</v>
      </c>
      <c r="C70" s="50">
        <v>0.75</v>
      </c>
      <c r="D70" s="50">
        <v>152</v>
      </c>
      <c r="E70" s="51">
        <v>0.75</v>
      </c>
      <c r="F70" s="91" t="s">
        <v>42</v>
      </c>
      <c r="G70" s="50">
        <v>8</v>
      </c>
      <c r="H70" s="50">
        <v>2023</v>
      </c>
      <c r="I70" s="158">
        <v>66</v>
      </c>
      <c r="J70" s="95">
        <f t="shared" si="2"/>
        <v>10032</v>
      </c>
      <c r="K70" s="23">
        <v>13515</v>
      </c>
      <c r="L70" s="51">
        <v>13358</v>
      </c>
      <c r="M70" s="46">
        <f t="shared" ref="M70:M106" si="3">J70*L70/K70</f>
        <v>9915.4610432852387</v>
      </c>
    </row>
    <row r="71" spans="1:13" x14ac:dyDescent="0.25">
      <c r="A71" s="90" t="s">
        <v>65</v>
      </c>
      <c r="B71" s="51">
        <v>5</v>
      </c>
      <c r="C71" s="157">
        <v>1</v>
      </c>
      <c r="D71" s="157">
        <f>265+33</f>
        <v>298</v>
      </c>
      <c r="E71" s="51">
        <v>1</v>
      </c>
      <c r="F71" s="91" t="s">
        <v>42</v>
      </c>
      <c r="G71" s="157">
        <v>22</v>
      </c>
      <c r="H71" s="157">
        <v>1920</v>
      </c>
      <c r="I71" s="158">
        <v>80</v>
      </c>
      <c r="J71" s="95">
        <f t="shared" ref="J71:J106" si="4">I71*D71</f>
        <v>23840</v>
      </c>
      <c r="K71" s="23">
        <v>13515</v>
      </c>
      <c r="L71" s="51">
        <v>251</v>
      </c>
      <c r="M71" s="46">
        <f t="shared" si="3"/>
        <v>442.75545689974103</v>
      </c>
    </row>
    <row r="72" spans="1:13" x14ac:dyDescent="0.25">
      <c r="A72" s="90" t="s">
        <v>65</v>
      </c>
      <c r="B72" s="51" t="s">
        <v>151</v>
      </c>
      <c r="C72" s="157">
        <v>1</v>
      </c>
      <c r="D72" s="157">
        <f>G72*15</f>
        <v>15</v>
      </c>
      <c r="E72" s="51">
        <v>1</v>
      </c>
      <c r="F72" s="91" t="s">
        <v>42</v>
      </c>
      <c r="G72" s="157">
        <v>1</v>
      </c>
      <c r="H72" s="157">
        <v>1930</v>
      </c>
      <c r="I72" s="158">
        <v>80</v>
      </c>
      <c r="J72" s="95">
        <f t="shared" si="4"/>
        <v>1200</v>
      </c>
      <c r="K72" s="23">
        <v>13515</v>
      </c>
      <c r="L72" s="51">
        <v>203</v>
      </c>
      <c r="M72" s="46">
        <f t="shared" si="3"/>
        <v>18.024417314095448</v>
      </c>
    </row>
    <row r="73" spans="1:13" x14ac:dyDescent="0.25">
      <c r="A73" s="90" t="s">
        <v>65</v>
      </c>
      <c r="B73" s="51">
        <v>5</v>
      </c>
      <c r="C73" s="157">
        <v>1</v>
      </c>
      <c r="D73" s="157">
        <v>49</v>
      </c>
      <c r="E73" s="51">
        <v>1</v>
      </c>
      <c r="F73" s="91" t="s">
        <v>42</v>
      </c>
      <c r="G73" s="157">
        <v>3</v>
      </c>
      <c r="H73" s="157">
        <v>1950</v>
      </c>
      <c r="I73" s="158">
        <v>80</v>
      </c>
      <c r="J73" s="95">
        <f t="shared" si="4"/>
        <v>3920</v>
      </c>
      <c r="K73" s="23">
        <v>13515</v>
      </c>
      <c r="L73" s="51">
        <v>510</v>
      </c>
      <c r="M73" s="46">
        <f t="shared" si="3"/>
        <v>147.9245283018868</v>
      </c>
    </row>
    <row r="74" spans="1:13" x14ac:dyDescent="0.25">
      <c r="A74" s="90" t="s">
        <v>65</v>
      </c>
      <c r="B74" s="51">
        <v>5</v>
      </c>
      <c r="C74" s="157">
        <v>1</v>
      </c>
      <c r="D74" s="157">
        <v>122</v>
      </c>
      <c r="E74" s="51">
        <v>1</v>
      </c>
      <c r="F74" s="91" t="s">
        <v>42</v>
      </c>
      <c r="G74" s="157">
        <v>15</v>
      </c>
      <c r="H74" s="157">
        <v>1970</v>
      </c>
      <c r="I74" s="158">
        <v>80</v>
      </c>
      <c r="J74" s="95">
        <f t="shared" si="4"/>
        <v>9760</v>
      </c>
      <c r="K74" s="23">
        <v>13515</v>
      </c>
      <c r="L74" s="51">
        <v>1381</v>
      </c>
      <c r="M74" s="46">
        <f t="shared" si="3"/>
        <v>997.3037365889752</v>
      </c>
    </row>
    <row r="75" spans="1:13" x14ac:dyDescent="0.25">
      <c r="A75" s="90" t="s">
        <v>65</v>
      </c>
      <c r="B75" s="51">
        <v>5</v>
      </c>
      <c r="C75" s="157">
        <v>1</v>
      </c>
      <c r="D75" s="157">
        <v>66</v>
      </c>
      <c r="E75" s="51">
        <v>1</v>
      </c>
      <c r="F75" s="91" t="s">
        <v>42</v>
      </c>
      <c r="G75" s="157">
        <v>3</v>
      </c>
      <c r="H75" s="157">
        <v>1980</v>
      </c>
      <c r="I75" s="158">
        <v>80</v>
      </c>
      <c r="J75" s="95">
        <f t="shared" si="4"/>
        <v>5280</v>
      </c>
      <c r="K75" s="23">
        <v>13515</v>
      </c>
      <c r="L75" s="51">
        <v>3237</v>
      </c>
      <c r="M75" s="46">
        <f t="shared" si="3"/>
        <v>1264.6215316315206</v>
      </c>
    </row>
    <row r="76" spans="1:13" x14ac:dyDescent="0.25">
      <c r="A76" s="90" t="s">
        <v>65</v>
      </c>
      <c r="B76" s="51">
        <v>5</v>
      </c>
      <c r="C76" s="157">
        <v>1</v>
      </c>
      <c r="D76" s="157">
        <v>77</v>
      </c>
      <c r="E76" s="51">
        <v>1</v>
      </c>
      <c r="F76" s="91" t="s">
        <v>42</v>
      </c>
      <c r="G76" s="157">
        <v>4</v>
      </c>
      <c r="H76" s="157">
        <v>1990</v>
      </c>
      <c r="I76" s="158">
        <v>80</v>
      </c>
      <c r="J76" s="95">
        <f t="shared" si="4"/>
        <v>6160</v>
      </c>
      <c r="K76" s="23">
        <v>13515</v>
      </c>
      <c r="L76" s="51">
        <v>4732</v>
      </c>
      <c r="M76" s="46">
        <f t="shared" si="3"/>
        <v>2156.7976322604513</v>
      </c>
    </row>
    <row r="77" spans="1:13" x14ac:dyDescent="0.25">
      <c r="A77" s="90" t="s">
        <v>65</v>
      </c>
      <c r="B77" s="51">
        <v>5</v>
      </c>
      <c r="C77" s="157">
        <v>1</v>
      </c>
      <c r="D77" s="157">
        <v>86</v>
      </c>
      <c r="E77" s="51">
        <v>1</v>
      </c>
      <c r="F77" s="91" t="s">
        <v>42</v>
      </c>
      <c r="G77" s="157">
        <v>2</v>
      </c>
      <c r="H77" s="157">
        <v>1996</v>
      </c>
      <c r="I77" s="158">
        <v>80</v>
      </c>
      <c r="J77" s="95">
        <f t="shared" si="4"/>
        <v>6880</v>
      </c>
      <c r="K77" s="23">
        <v>13515</v>
      </c>
      <c r="L77" s="51">
        <v>5620</v>
      </c>
      <c r="M77" s="46">
        <f t="shared" si="3"/>
        <v>2860.9396966333702</v>
      </c>
    </row>
    <row r="78" spans="1:13" x14ac:dyDescent="0.25">
      <c r="A78" s="90" t="s">
        <v>65</v>
      </c>
      <c r="B78" s="51">
        <v>5</v>
      </c>
      <c r="C78" s="157">
        <v>1</v>
      </c>
      <c r="D78" s="157">
        <v>201</v>
      </c>
      <c r="E78" s="51">
        <v>1</v>
      </c>
      <c r="F78" s="91" t="s">
        <v>42</v>
      </c>
      <c r="G78" s="157">
        <v>14</v>
      </c>
      <c r="H78" s="157">
        <v>1999</v>
      </c>
      <c r="I78" s="158">
        <v>80</v>
      </c>
      <c r="J78" s="95">
        <f t="shared" si="4"/>
        <v>16080</v>
      </c>
      <c r="K78" s="23">
        <v>13515</v>
      </c>
      <c r="L78" s="51">
        <v>6059</v>
      </c>
      <c r="M78" s="46">
        <f t="shared" si="3"/>
        <v>7208.9322974472807</v>
      </c>
    </row>
    <row r="79" spans="1:13" x14ac:dyDescent="0.25">
      <c r="A79" s="90" t="s">
        <v>65</v>
      </c>
      <c r="B79" s="51">
        <v>5</v>
      </c>
      <c r="C79" s="93">
        <v>1</v>
      </c>
      <c r="D79" s="93">
        <v>22</v>
      </c>
      <c r="E79" s="51">
        <v>1</v>
      </c>
      <c r="F79" s="91" t="s">
        <v>42</v>
      </c>
      <c r="G79" s="93">
        <v>7</v>
      </c>
      <c r="H79" s="93">
        <v>2001</v>
      </c>
      <c r="I79" s="158">
        <v>80</v>
      </c>
      <c r="J79" s="95">
        <f t="shared" si="4"/>
        <v>1760</v>
      </c>
      <c r="K79" s="23">
        <v>13515</v>
      </c>
      <c r="L79" s="51">
        <v>6343</v>
      </c>
      <c r="M79" s="46">
        <f t="shared" si="3"/>
        <v>826.02145763965962</v>
      </c>
    </row>
    <row r="80" spans="1:13" x14ac:dyDescent="0.25">
      <c r="A80" s="90" t="s">
        <v>65</v>
      </c>
      <c r="B80" s="51">
        <v>5</v>
      </c>
      <c r="C80" s="93">
        <v>1</v>
      </c>
      <c r="D80" s="93">
        <v>194</v>
      </c>
      <c r="E80" s="51">
        <v>1</v>
      </c>
      <c r="F80" s="91" t="s">
        <v>42</v>
      </c>
      <c r="G80" s="93">
        <v>7</v>
      </c>
      <c r="H80" s="93">
        <v>2008</v>
      </c>
      <c r="I80" s="158">
        <v>80</v>
      </c>
      <c r="J80" s="95">
        <f t="shared" si="4"/>
        <v>15520</v>
      </c>
      <c r="K80" s="23">
        <v>13515</v>
      </c>
      <c r="L80" s="51">
        <v>8310</v>
      </c>
      <c r="M80" s="46">
        <f t="shared" si="3"/>
        <v>9542.8190899001111</v>
      </c>
    </row>
    <row r="81" spans="1:13" x14ac:dyDescent="0.25">
      <c r="A81" s="90" t="s">
        <v>65</v>
      </c>
      <c r="B81" s="51" t="s">
        <v>151</v>
      </c>
      <c r="C81" s="93">
        <v>1</v>
      </c>
      <c r="D81" s="93">
        <f>G81*15</f>
        <v>30</v>
      </c>
      <c r="E81" s="51">
        <v>1</v>
      </c>
      <c r="F81" s="91" t="s">
        <v>42</v>
      </c>
      <c r="G81" s="93">
        <v>2</v>
      </c>
      <c r="H81" s="93">
        <v>2016</v>
      </c>
      <c r="I81" s="158">
        <v>80</v>
      </c>
      <c r="J81" s="95">
        <f t="shared" si="4"/>
        <v>2400</v>
      </c>
      <c r="K81" s="23">
        <v>13515</v>
      </c>
      <c r="L81" s="51">
        <v>10339</v>
      </c>
      <c r="M81" s="46">
        <f t="shared" si="3"/>
        <v>1836.0044395116538</v>
      </c>
    </row>
    <row r="82" spans="1:13" x14ac:dyDescent="0.25">
      <c r="A82" s="90" t="s">
        <v>65</v>
      </c>
      <c r="B82" s="51">
        <v>5</v>
      </c>
      <c r="C82" s="50">
        <v>1</v>
      </c>
      <c r="D82" s="50">
        <v>3</v>
      </c>
      <c r="E82" s="51">
        <v>1</v>
      </c>
      <c r="F82" s="91" t="s">
        <v>42</v>
      </c>
      <c r="G82" s="50">
        <v>1</v>
      </c>
      <c r="H82" s="50">
        <v>2018</v>
      </c>
      <c r="I82" s="158">
        <v>80</v>
      </c>
      <c r="J82" s="95">
        <f t="shared" si="4"/>
        <v>240</v>
      </c>
      <c r="K82" s="23">
        <v>13515</v>
      </c>
      <c r="L82" s="51">
        <v>11062</v>
      </c>
      <c r="M82" s="46">
        <f t="shared" si="3"/>
        <v>196.43951165371809</v>
      </c>
    </row>
    <row r="83" spans="1:13" x14ac:dyDescent="0.25">
      <c r="A83" s="90" t="s">
        <v>65</v>
      </c>
      <c r="B83" s="51">
        <v>5</v>
      </c>
      <c r="C83" s="50">
        <v>1</v>
      </c>
      <c r="D83" s="50">
        <v>433</v>
      </c>
      <c r="E83" s="51">
        <v>1</v>
      </c>
      <c r="F83" s="91" t="s">
        <v>42</v>
      </c>
      <c r="G83" s="50">
        <v>23</v>
      </c>
      <c r="H83" s="50">
        <v>2020</v>
      </c>
      <c r="I83" s="158">
        <v>80</v>
      </c>
      <c r="J83" s="95">
        <f t="shared" si="4"/>
        <v>34640</v>
      </c>
      <c r="K83" s="23">
        <v>13515</v>
      </c>
      <c r="L83" s="51">
        <v>11466</v>
      </c>
      <c r="M83" s="46">
        <f t="shared" si="3"/>
        <v>29388.253052164262</v>
      </c>
    </row>
    <row r="84" spans="1:13" x14ac:dyDescent="0.25">
      <c r="A84" s="90" t="s">
        <v>65</v>
      </c>
      <c r="B84" s="51">
        <v>5</v>
      </c>
      <c r="C84" s="50">
        <v>1</v>
      </c>
      <c r="D84" s="50">
        <v>28</v>
      </c>
      <c r="E84" s="51">
        <v>1</v>
      </c>
      <c r="F84" s="91" t="s">
        <v>42</v>
      </c>
      <c r="G84" s="50">
        <v>2</v>
      </c>
      <c r="H84" s="50">
        <v>2023</v>
      </c>
      <c r="I84" s="158">
        <v>80</v>
      </c>
      <c r="J84" s="95">
        <f t="shared" si="4"/>
        <v>2240</v>
      </c>
      <c r="K84" s="23">
        <v>13515</v>
      </c>
      <c r="L84" s="51">
        <v>13358</v>
      </c>
      <c r="M84" s="46">
        <f t="shared" si="3"/>
        <v>2213.9785423603403</v>
      </c>
    </row>
    <row r="85" spans="1:13" x14ac:dyDescent="0.25">
      <c r="A85" s="90" t="s">
        <v>65</v>
      </c>
      <c r="B85" s="51" t="s">
        <v>151</v>
      </c>
      <c r="C85" s="50">
        <v>1.5</v>
      </c>
      <c r="D85" s="50">
        <f>G85*15</f>
        <v>15</v>
      </c>
      <c r="E85" s="51">
        <v>1.5</v>
      </c>
      <c r="F85" s="91" t="s">
        <v>42</v>
      </c>
      <c r="G85" s="50">
        <v>1</v>
      </c>
      <c r="H85" s="50">
        <v>2016</v>
      </c>
      <c r="I85" s="158">
        <v>90</v>
      </c>
      <c r="J85" s="95">
        <f t="shared" si="4"/>
        <v>1350</v>
      </c>
      <c r="K85" s="23">
        <v>13515</v>
      </c>
      <c r="L85" s="51">
        <v>10339</v>
      </c>
      <c r="M85" s="46">
        <f t="shared" si="3"/>
        <v>1032.7524972253052</v>
      </c>
    </row>
    <row r="86" spans="1:13" x14ac:dyDescent="0.25">
      <c r="A86" s="90" t="s">
        <v>200</v>
      </c>
      <c r="B86" s="51" t="s">
        <v>229</v>
      </c>
      <c r="C86" s="50">
        <v>2</v>
      </c>
      <c r="D86" s="50">
        <v>3</v>
      </c>
      <c r="E86" s="51">
        <v>2</v>
      </c>
      <c r="F86" s="91" t="s">
        <v>42</v>
      </c>
      <c r="G86" s="50">
        <v>5</v>
      </c>
      <c r="H86" s="50">
        <v>1890</v>
      </c>
      <c r="I86" s="158">
        <v>120</v>
      </c>
      <c r="J86" s="95">
        <f t="shared" si="4"/>
        <v>360</v>
      </c>
      <c r="K86" s="23">
        <v>13515</v>
      </c>
      <c r="L86" s="51">
        <v>97</v>
      </c>
      <c r="M86" s="46">
        <f t="shared" si="3"/>
        <v>2.583795782463929</v>
      </c>
    </row>
    <row r="87" spans="1:13" x14ac:dyDescent="0.25">
      <c r="A87" s="90" t="s">
        <v>65</v>
      </c>
      <c r="B87" s="51">
        <v>5</v>
      </c>
      <c r="C87" s="50">
        <v>2</v>
      </c>
      <c r="D87" s="50">
        <v>24</v>
      </c>
      <c r="E87" s="51">
        <v>2</v>
      </c>
      <c r="F87" s="91" t="s">
        <v>42</v>
      </c>
      <c r="G87" s="50">
        <v>2</v>
      </c>
      <c r="H87" s="50">
        <v>1920</v>
      </c>
      <c r="I87" s="158">
        <v>120</v>
      </c>
      <c r="J87" s="95">
        <f t="shared" si="4"/>
        <v>2880</v>
      </c>
      <c r="K87" s="23">
        <v>13515</v>
      </c>
      <c r="L87" s="51">
        <v>251</v>
      </c>
      <c r="M87" s="46">
        <f t="shared" si="3"/>
        <v>53.48723640399556</v>
      </c>
    </row>
    <row r="88" spans="1:13" x14ac:dyDescent="0.25">
      <c r="A88" s="90" t="s">
        <v>65</v>
      </c>
      <c r="B88" s="51" t="s">
        <v>151</v>
      </c>
      <c r="C88" s="50">
        <v>2</v>
      </c>
      <c r="D88" s="50">
        <f>G88*15</f>
        <v>45</v>
      </c>
      <c r="E88" s="51">
        <v>2</v>
      </c>
      <c r="F88" s="91" t="s">
        <v>42</v>
      </c>
      <c r="G88" s="50">
        <v>3</v>
      </c>
      <c r="H88" s="50">
        <v>1970</v>
      </c>
      <c r="I88" s="158">
        <v>120</v>
      </c>
      <c r="J88" s="95">
        <f t="shared" si="4"/>
        <v>5400</v>
      </c>
      <c r="K88" s="23">
        <v>13515</v>
      </c>
      <c r="L88" s="51">
        <v>1381</v>
      </c>
      <c r="M88" s="46">
        <f t="shared" si="3"/>
        <v>551.78690344062159</v>
      </c>
    </row>
    <row r="89" spans="1:13" x14ac:dyDescent="0.25">
      <c r="A89" s="90" t="s">
        <v>65</v>
      </c>
      <c r="B89" s="51" t="s">
        <v>151</v>
      </c>
      <c r="C89" s="157">
        <v>2</v>
      </c>
      <c r="D89" s="157">
        <f>G89*15</f>
        <v>60</v>
      </c>
      <c r="E89" s="51">
        <v>2</v>
      </c>
      <c r="F89" s="91" t="s">
        <v>42</v>
      </c>
      <c r="G89" s="157">
        <v>4</v>
      </c>
      <c r="H89" s="157">
        <v>1999</v>
      </c>
      <c r="I89" s="158">
        <v>120</v>
      </c>
      <c r="J89" s="95">
        <f t="shared" si="4"/>
        <v>7200</v>
      </c>
      <c r="K89" s="23">
        <v>13515</v>
      </c>
      <c r="L89" s="51">
        <v>6059</v>
      </c>
      <c r="M89" s="46">
        <f t="shared" si="3"/>
        <v>3227.8801331853497</v>
      </c>
    </row>
    <row r="90" spans="1:13" x14ac:dyDescent="0.25">
      <c r="A90" s="90" t="s">
        <v>65</v>
      </c>
      <c r="B90" s="51" t="s">
        <v>151</v>
      </c>
      <c r="C90" s="157">
        <v>2</v>
      </c>
      <c r="D90" s="157">
        <f>G90*15</f>
        <v>15</v>
      </c>
      <c r="E90" s="51">
        <v>2</v>
      </c>
      <c r="F90" s="91" t="s">
        <v>42</v>
      </c>
      <c r="G90" s="157">
        <v>1</v>
      </c>
      <c r="H90" s="157">
        <v>2015</v>
      </c>
      <c r="I90" s="158">
        <v>120</v>
      </c>
      <c r="J90" s="95">
        <f t="shared" si="4"/>
        <v>1800</v>
      </c>
      <c r="K90" s="23">
        <v>13515</v>
      </c>
      <c r="L90" s="51">
        <v>10031</v>
      </c>
      <c r="M90" s="46">
        <f t="shared" si="3"/>
        <v>1335.982241953385</v>
      </c>
    </row>
    <row r="91" spans="1:13" x14ac:dyDescent="0.25">
      <c r="A91" s="90" t="s">
        <v>65</v>
      </c>
      <c r="B91" s="51">
        <v>5</v>
      </c>
      <c r="C91" s="157">
        <v>2</v>
      </c>
      <c r="D91" s="157">
        <v>37</v>
      </c>
      <c r="E91" s="51">
        <v>2</v>
      </c>
      <c r="F91" s="91" t="s">
        <v>42</v>
      </c>
      <c r="G91" s="157">
        <v>1</v>
      </c>
      <c r="H91" s="157">
        <v>2020</v>
      </c>
      <c r="I91" s="158">
        <v>120</v>
      </c>
      <c r="J91" s="95">
        <f t="shared" si="4"/>
        <v>4440</v>
      </c>
      <c r="K91" s="23">
        <v>13515</v>
      </c>
      <c r="L91" s="51">
        <v>11466</v>
      </c>
      <c r="M91" s="46">
        <f t="shared" si="3"/>
        <v>3766.8546059933406</v>
      </c>
    </row>
    <row r="92" spans="1:13" x14ac:dyDescent="0.25">
      <c r="A92" s="90" t="s">
        <v>65</v>
      </c>
      <c r="B92" s="51" t="s">
        <v>151</v>
      </c>
      <c r="C92" s="157">
        <v>6</v>
      </c>
      <c r="D92" s="157">
        <f>G92*15</f>
        <v>15</v>
      </c>
      <c r="E92" s="51">
        <v>6</v>
      </c>
      <c r="F92" s="91" t="s">
        <v>143</v>
      </c>
      <c r="G92" s="157">
        <v>1</v>
      </c>
      <c r="H92" s="157">
        <v>1999</v>
      </c>
      <c r="I92" s="158">
        <v>198</v>
      </c>
      <c r="J92" s="95">
        <f t="shared" si="4"/>
        <v>2970</v>
      </c>
      <c r="K92" s="23">
        <v>13515</v>
      </c>
      <c r="L92" s="51">
        <v>6059</v>
      </c>
      <c r="M92" s="46">
        <f t="shared" si="3"/>
        <v>1331.5005549389566</v>
      </c>
    </row>
    <row r="93" spans="1:13" x14ac:dyDescent="0.25">
      <c r="A93" s="90" t="s">
        <v>65</v>
      </c>
      <c r="B93" s="51">
        <v>5</v>
      </c>
      <c r="C93" s="157">
        <v>6</v>
      </c>
      <c r="D93" s="157">
        <v>6</v>
      </c>
      <c r="E93" s="51">
        <v>6</v>
      </c>
      <c r="F93" s="91" t="s">
        <v>143</v>
      </c>
      <c r="G93" s="157">
        <v>2</v>
      </c>
      <c r="H93" s="157">
        <v>2020</v>
      </c>
      <c r="I93" s="158">
        <v>198</v>
      </c>
      <c r="J93" s="95">
        <f t="shared" si="4"/>
        <v>1188</v>
      </c>
      <c r="K93" s="23">
        <v>13515</v>
      </c>
      <c r="L93" s="51">
        <v>11466</v>
      </c>
      <c r="M93" s="46">
        <f t="shared" si="3"/>
        <v>1007.8881243063263</v>
      </c>
    </row>
    <row r="94" spans="1:13" x14ac:dyDescent="0.25">
      <c r="A94" s="90" t="s">
        <v>65</v>
      </c>
      <c r="B94" s="51" t="s">
        <v>206</v>
      </c>
      <c r="C94" s="157">
        <v>8</v>
      </c>
      <c r="D94" s="157">
        <f>G94*15</f>
        <v>15</v>
      </c>
      <c r="E94" s="51">
        <v>8</v>
      </c>
      <c r="F94" s="91" t="s">
        <v>143</v>
      </c>
      <c r="G94" s="157">
        <v>1</v>
      </c>
      <c r="H94" s="157">
        <v>1890</v>
      </c>
      <c r="I94" s="158">
        <v>207</v>
      </c>
      <c r="J94" s="95">
        <f t="shared" si="4"/>
        <v>3105</v>
      </c>
      <c r="K94" s="23">
        <v>13515</v>
      </c>
      <c r="L94" s="51">
        <v>97</v>
      </c>
      <c r="M94" s="46">
        <f t="shared" si="3"/>
        <v>22.285238623751386</v>
      </c>
    </row>
    <row r="95" spans="1:13" x14ac:dyDescent="0.25">
      <c r="A95" s="90" t="s">
        <v>65</v>
      </c>
      <c r="B95" s="51" t="s">
        <v>151</v>
      </c>
      <c r="C95" s="157">
        <v>8</v>
      </c>
      <c r="D95" s="157">
        <f>G95*15</f>
        <v>90</v>
      </c>
      <c r="E95" s="51">
        <v>8</v>
      </c>
      <c r="F95" s="91" t="s">
        <v>143</v>
      </c>
      <c r="G95" s="157">
        <v>6</v>
      </c>
      <c r="H95" s="157">
        <v>1999</v>
      </c>
      <c r="I95" s="158">
        <v>207</v>
      </c>
      <c r="J95" s="95">
        <f t="shared" si="4"/>
        <v>18630</v>
      </c>
      <c r="K95" s="23">
        <v>13515</v>
      </c>
      <c r="L95" s="51">
        <v>6059</v>
      </c>
      <c r="M95" s="46">
        <f t="shared" si="3"/>
        <v>8352.1398446170915</v>
      </c>
    </row>
    <row r="96" spans="1:13" x14ac:dyDescent="0.25">
      <c r="A96" s="90" t="s">
        <v>65</v>
      </c>
      <c r="B96" s="51" t="s">
        <v>151</v>
      </c>
      <c r="C96" s="157">
        <v>8</v>
      </c>
      <c r="D96" s="157">
        <f>G96*15</f>
        <v>15</v>
      </c>
      <c r="E96" s="51">
        <v>8</v>
      </c>
      <c r="F96" s="91" t="s">
        <v>143</v>
      </c>
      <c r="G96" s="157">
        <v>1</v>
      </c>
      <c r="H96" s="157">
        <v>2001</v>
      </c>
      <c r="I96" s="158">
        <v>207</v>
      </c>
      <c r="J96" s="95">
        <f t="shared" si="4"/>
        <v>3105</v>
      </c>
      <c r="K96" s="23">
        <v>13515</v>
      </c>
      <c r="L96" s="51">
        <v>6343</v>
      </c>
      <c r="M96" s="46">
        <f t="shared" si="3"/>
        <v>1457.2708102108768</v>
      </c>
    </row>
    <row r="97" spans="1:13" x14ac:dyDescent="0.25">
      <c r="A97" s="90" t="s">
        <v>65</v>
      </c>
      <c r="B97" s="51">
        <v>5</v>
      </c>
      <c r="C97" s="50">
        <v>0.75</v>
      </c>
      <c r="D97" s="50">
        <v>27</v>
      </c>
      <c r="E97" s="51">
        <v>0.75</v>
      </c>
      <c r="F97" s="91" t="s">
        <v>66</v>
      </c>
      <c r="G97" s="50">
        <v>1</v>
      </c>
      <c r="H97" s="50">
        <v>1920</v>
      </c>
      <c r="I97" s="158">
        <v>65</v>
      </c>
      <c r="J97" s="95">
        <f t="shared" si="4"/>
        <v>1755</v>
      </c>
      <c r="K97" s="23">
        <v>13515</v>
      </c>
      <c r="L97" s="51">
        <v>251</v>
      </c>
      <c r="M97" s="46">
        <f t="shared" si="3"/>
        <v>32.593784683684795</v>
      </c>
    </row>
    <row r="98" spans="1:13" x14ac:dyDescent="0.25">
      <c r="A98" s="90" t="s">
        <v>65</v>
      </c>
      <c r="B98" s="51" t="s">
        <v>151</v>
      </c>
      <c r="C98" s="157">
        <v>3</v>
      </c>
      <c r="D98" s="157">
        <f>G98*15</f>
        <v>105</v>
      </c>
      <c r="E98" s="51">
        <v>3</v>
      </c>
      <c r="F98" s="91" t="s">
        <v>66</v>
      </c>
      <c r="G98" s="157">
        <v>7</v>
      </c>
      <c r="H98" s="157">
        <v>1970</v>
      </c>
      <c r="I98" s="158">
        <v>131</v>
      </c>
      <c r="J98" s="95">
        <f t="shared" si="4"/>
        <v>13755</v>
      </c>
      <c r="K98" s="23">
        <v>13515</v>
      </c>
      <c r="L98" s="51">
        <v>1381</v>
      </c>
      <c r="M98" s="46">
        <f t="shared" si="3"/>
        <v>1405.5238623751388</v>
      </c>
    </row>
    <row r="99" spans="1:13" x14ac:dyDescent="0.25">
      <c r="A99" s="90" t="s">
        <v>65</v>
      </c>
      <c r="B99" s="51" t="s">
        <v>151</v>
      </c>
      <c r="C99" s="157">
        <v>2</v>
      </c>
      <c r="D99" s="157">
        <f>G99*15</f>
        <v>15</v>
      </c>
      <c r="E99" s="51">
        <v>2</v>
      </c>
      <c r="F99" s="91" t="s">
        <v>43</v>
      </c>
      <c r="G99" s="157">
        <v>1</v>
      </c>
      <c r="H99" s="157">
        <v>2015</v>
      </c>
      <c r="I99" s="158">
        <v>66</v>
      </c>
      <c r="J99" s="95">
        <f t="shared" si="4"/>
        <v>990</v>
      </c>
      <c r="K99" s="23">
        <v>13515</v>
      </c>
      <c r="L99" s="51">
        <v>10031</v>
      </c>
      <c r="M99" s="46">
        <f t="shared" si="3"/>
        <v>734.79023307436182</v>
      </c>
    </row>
    <row r="100" spans="1:13" x14ac:dyDescent="0.25">
      <c r="A100" s="90" t="s">
        <v>65</v>
      </c>
      <c r="B100" s="51" t="s">
        <v>151</v>
      </c>
      <c r="C100" s="157">
        <v>2</v>
      </c>
      <c r="D100" s="157">
        <f>G100*15</f>
        <v>15</v>
      </c>
      <c r="E100" s="51">
        <v>2</v>
      </c>
      <c r="F100" s="91" t="s">
        <v>199</v>
      </c>
      <c r="G100" s="157">
        <v>1</v>
      </c>
      <c r="H100" s="157">
        <v>2020</v>
      </c>
      <c r="I100" s="158">
        <v>116</v>
      </c>
      <c r="J100" s="95">
        <f t="shared" si="4"/>
        <v>1740</v>
      </c>
      <c r="K100" s="23">
        <v>13515</v>
      </c>
      <c r="L100" s="51">
        <v>11466</v>
      </c>
      <c r="M100" s="46">
        <f t="shared" si="3"/>
        <v>1476.1997780244174</v>
      </c>
    </row>
    <row r="101" spans="1:13" x14ac:dyDescent="0.25">
      <c r="A101" s="90" t="s">
        <v>65</v>
      </c>
      <c r="B101" s="51" t="s">
        <v>30</v>
      </c>
      <c r="C101" s="157">
        <v>0.625</v>
      </c>
      <c r="D101" s="157">
        <v>61</v>
      </c>
      <c r="E101" s="155">
        <v>0.625</v>
      </c>
      <c r="F101" s="91" t="s">
        <v>194</v>
      </c>
      <c r="G101" s="157">
        <v>5</v>
      </c>
      <c r="H101" s="157">
        <v>1920</v>
      </c>
      <c r="I101" s="158">
        <v>0</v>
      </c>
      <c r="J101" s="95">
        <f t="shared" si="4"/>
        <v>0</v>
      </c>
      <c r="K101" s="23">
        <v>13515</v>
      </c>
      <c r="L101" s="51">
        <v>251</v>
      </c>
      <c r="M101" s="46">
        <f t="shared" si="3"/>
        <v>0</v>
      </c>
    </row>
    <row r="102" spans="1:13" x14ac:dyDescent="0.25">
      <c r="A102" s="90" t="s">
        <v>65</v>
      </c>
      <c r="B102" s="51" t="s">
        <v>30</v>
      </c>
      <c r="C102" s="157">
        <v>0.75</v>
      </c>
      <c r="D102" s="157">
        <v>33</v>
      </c>
      <c r="E102" s="156">
        <v>0.75</v>
      </c>
      <c r="F102" s="91" t="s">
        <v>194</v>
      </c>
      <c r="G102" s="157">
        <v>6</v>
      </c>
      <c r="H102" s="157">
        <v>1920</v>
      </c>
      <c r="I102" s="158">
        <v>0</v>
      </c>
      <c r="J102" s="95">
        <f t="shared" si="4"/>
        <v>0</v>
      </c>
      <c r="K102" s="23">
        <v>13515</v>
      </c>
      <c r="L102" s="51">
        <v>251</v>
      </c>
      <c r="M102" s="46">
        <f t="shared" si="3"/>
        <v>0</v>
      </c>
    </row>
    <row r="103" spans="1:13" x14ac:dyDescent="0.25">
      <c r="A103" s="90" t="s">
        <v>65</v>
      </c>
      <c r="B103" s="51" t="s">
        <v>30</v>
      </c>
      <c r="C103" s="157">
        <v>1</v>
      </c>
      <c r="D103" s="157">
        <v>37</v>
      </c>
      <c r="E103" s="157">
        <v>1</v>
      </c>
      <c r="F103" s="91" t="s">
        <v>194</v>
      </c>
      <c r="G103" s="157">
        <v>1</v>
      </c>
      <c r="H103" s="157">
        <v>1920</v>
      </c>
      <c r="I103" s="158">
        <v>0</v>
      </c>
      <c r="J103" s="95">
        <f t="shared" si="4"/>
        <v>0</v>
      </c>
      <c r="K103" s="23">
        <v>13515</v>
      </c>
      <c r="L103" s="51">
        <v>251</v>
      </c>
      <c r="M103" s="46">
        <f t="shared" si="3"/>
        <v>0</v>
      </c>
    </row>
    <row r="104" spans="1:13" x14ac:dyDescent="0.25">
      <c r="A104" s="90" t="s">
        <v>65</v>
      </c>
      <c r="B104" s="51" t="s">
        <v>30</v>
      </c>
      <c r="C104" s="157">
        <v>2</v>
      </c>
      <c r="D104" s="157">
        <v>38</v>
      </c>
      <c r="E104" s="157">
        <v>2</v>
      </c>
      <c r="F104" s="91" t="s">
        <v>194</v>
      </c>
      <c r="G104" s="157">
        <v>2</v>
      </c>
      <c r="H104" s="157">
        <v>1920</v>
      </c>
      <c r="I104" s="158">
        <v>0</v>
      </c>
      <c r="J104" s="95">
        <f t="shared" si="4"/>
        <v>0</v>
      </c>
      <c r="K104" s="23">
        <v>13515</v>
      </c>
      <c r="L104" s="51">
        <v>251</v>
      </c>
      <c r="M104" s="46">
        <f t="shared" si="3"/>
        <v>0</v>
      </c>
    </row>
    <row r="105" spans="1:13" x14ac:dyDescent="0.25">
      <c r="A105" s="90" t="s">
        <v>65</v>
      </c>
      <c r="B105" s="51" t="s">
        <v>151</v>
      </c>
      <c r="C105" s="157">
        <v>2</v>
      </c>
      <c r="D105" s="157">
        <v>0</v>
      </c>
      <c r="E105" s="51">
        <v>2</v>
      </c>
      <c r="F105" s="91" t="s">
        <v>20</v>
      </c>
      <c r="G105" s="157">
        <v>1</v>
      </c>
      <c r="H105" s="157">
        <v>2016</v>
      </c>
      <c r="I105" s="158">
        <v>66</v>
      </c>
      <c r="J105" s="95">
        <f t="shared" si="4"/>
        <v>0</v>
      </c>
      <c r="K105" s="23">
        <v>13515</v>
      </c>
      <c r="L105" s="51">
        <v>10339</v>
      </c>
      <c r="M105" s="46">
        <f t="shared" si="3"/>
        <v>0</v>
      </c>
    </row>
    <row r="106" spans="1:13" x14ac:dyDescent="0.25">
      <c r="A106" s="90" t="s">
        <v>65</v>
      </c>
      <c r="B106" s="51" t="s">
        <v>151</v>
      </c>
      <c r="C106" s="157">
        <v>4</v>
      </c>
      <c r="D106" s="157">
        <f>G106*15</f>
        <v>15</v>
      </c>
      <c r="E106" s="51">
        <v>4</v>
      </c>
      <c r="F106" s="91" t="s">
        <v>20</v>
      </c>
      <c r="G106" s="157">
        <v>1</v>
      </c>
      <c r="H106" s="157">
        <v>2020</v>
      </c>
      <c r="I106" s="158">
        <v>108</v>
      </c>
      <c r="J106" s="95">
        <f t="shared" si="4"/>
        <v>1620</v>
      </c>
      <c r="K106" s="23">
        <v>13515</v>
      </c>
      <c r="L106" s="51">
        <v>114666</v>
      </c>
      <c r="M106" s="46">
        <f t="shared" si="3"/>
        <v>13744.648168701442</v>
      </c>
    </row>
    <row r="107" spans="1:13" ht="15.75" thickBot="1" x14ac:dyDescent="0.3">
      <c r="A107" s="92"/>
      <c r="B107" s="11"/>
      <c r="C107" s="51"/>
      <c r="D107" s="51"/>
      <c r="E107" s="51"/>
      <c r="F107" s="91"/>
      <c r="G107" s="91"/>
      <c r="H107" s="93"/>
      <c r="I107" s="94"/>
      <c r="J107" s="95"/>
      <c r="K107" s="24"/>
      <c r="L107" s="11"/>
      <c r="M107" s="46"/>
    </row>
    <row r="108" spans="1:13" ht="15.75" thickBot="1" x14ac:dyDescent="0.3">
      <c r="A108" s="178" t="s">
        <v>224</v>
      </c>
      <c r="B108" s="179"/>
      <c r="C108" s="179"/>
      <c r="D108" s="179"/>
      <c r="E108" s="179"/>
      <c r="F108" s="179"/>
      <c r="G108" s="179"/>
      <c r="H108" s="179"/>
      <c r="I108" s="179"/>
      <c r="J108" s="179"/>
      <c r="K108" s="179"/>
      <c r="L108" s="194"/>
      <c r="M108" s="169">
        <f>SUM(M6:M106)</f>
        <v>1321627.5248242693</v>
      </c>
    </row>
    <row r="109" spans="1:13" x14ac:dyDescent="0.25">
      <c r="A109" s="102" t="s">
        <v>23</v>
      </c>
    </row>
    <row r="110" spans="1:13" x14ac:dyDescent="0.25">
      <c r="A110" s="102" t="s">
        <v>204</v>
      </c>
    </row>
    <row r="111" spans="1:13" x14ac:dyDescent="0.25">
      <c r="A111" s="102" t="s">
        <v>205</v>
      </c>
    </row>
    <row r="112" spans="1:13" x14ac:dyDescent="0.25">
      <c r="A112" s="33" t="s">
        <v>208</v>
      </c>
    </row>
    <row r="113" spans="1:1" x14ac:dyDescent="0.25">
      <c r="A113" s="102" t="s">
        <v>209</v>
      </c>
    </row>
    <row r="114" spans="1:1" x14ac:dyDescent="0.25">
      <c r="A114" s="102" t="s">
        <v>210</v>
      </c>
    </row>
    <row r="115" spans="1:1" x14ac:dyDescent="0.25">
      <c r="A115" s="102" t="s">
        <v>211</v>
      </c>
    </row>
  </sheetData>
  <mergeCells count="2">
    <mergeCell ref="A2:M2"/>
    <mergeCell ref="A108:L108"/>
  </mergeCells>
  <phoneticPr fontId="11" type="noConversion"/>
  <pageMargins left="0.7" right="0.7" top="0.75" bottom="0.75" header="0.3" footer="0.3"/>
  <pageSetup paperSize="3" scale="5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6A96F-2AE1-4B47-BB77-CD3E5838D2BC}">
  <sheetPr>
    <pageSetUpPr fitToPage="1"/>
  </sheetPr>
  <dimension ref="B1:J17"/>
  <sheetViews>
    <sheetView workbookViewId="0">
      <selection activeCell="J13" sqref="J13"/>
    </sheetView>
  </sheetViews>
  <sheetFormatPr defaultRowHeight="15" x14ac:dyDescent="0.25"/>
  <cols>
    <col min="2" max="2" width="12.28515625" customWidth="1"/>
    <col min="4" max="4" width="42.7109375" bestFit="1" customWidth="1"/>
    <col min="5" max="5" width="26.140625" customWidth="1"/>
    <col min="6" max="6" width="14.5703125" customWidth="1"/>
    <col min="9" max="9" width="17.42578125" customWidth="1"/>
    <col min="10" max="10" width="25" customWidth="1"/>
  </cols>
  <sheetData>
    <row r="1" spans="2:10" ht="15.75" thickBot="1" x14ac:dyDescent="0.3"/>
    <row r="2" spans="2:10" ht="84.6" customHeight="1" thickBot="1" x14ac:dyDescent="0.3">
      <c r="B2" s="175" t="s">
        <v>264</v>
      </c>
      <c r="C2" s="176"/>
      <c r="D2" s="176"/>
      <c r="E2" s="176"/>
      <c r="F2" s="176"/>
      <c r="G2" s="176"/>
      <c r="H2" s="176"/>
      <c r="I2" s="176"/>
      <c r="J2" s="177"/>
    </row>
    <row r="3" spans="2:10" ht="30.75" thickBot="1" x14ac:dyDescent="0.3">
      <c r="B3" s="4" t="s">
        <v>0</v>
      </c>
      <c r="C3" s="35" t="s">
        <v>24</v>
      </c>
      <c r="D3" s="5" t="s">
        <v>1</v>
      </c>
      <c r="E3" s="96" t="s">
        <v>110</v>
      </c>
      <c r="F3" s="19" t="s">
        <v>4</v>
      </c>
      <c r="G3" s="19" t="s">
        <v>5</v>
      </c>
      <c r="H3" s="19" t="s">
        <v>6</v>
      </c>
      <c r="I3" s="19" t="s">
        <v>7</v>
      </c>
      <c r="J3" s="6" t="s">
        <v>2</v>
      </c>
    </row>
    <row r="4" spans="2:10" x14ac:dyDescent="0.25">
      <c r="B4" s="20"/>
      <c r="C4" s="41"/>
      <c r="D4" s="15" t="s">
        <v>225</v>
      </c>
      <c r="E4" s="16"/>
      <c r="F4" s="22"/>
      <c r="G4" s="22"/>
      <c r="H4" s="22"/>
      <c r="I4" s="25"/>
      <c r="J4" s="7"/>
    </row>
    <row r="5" spans="2:10" x14ac:dyDescent="0.25">
      <c r="B5" s="8"/>
      <c r="C5" s="37"/>
      <c r="D5" s="3"/>
      <c r="E5" s="17"/>
      <c r="F5" s="23"/>
      <c r="G5" s="23"/>
      <c r="H5" s="23"/>
      <c r="I5" s="26"/>
      <c r="J5" s="9"/>
    </row>
    <row r="6" spans="2:10" x14ac:dyDescent="0.25">
      <c r="B6" s="8" t="s">
        <v>60</v>
      </c>
      <c r="C6" s="37" t="s">
        <v>25</v>
      </c>
      <c r="D6" s="3" t="s">
        <v>47</v>
      </c>
      <c r="E6" s="23" t="s">
        <v>111</v>
      </c>
      <c r="F6" s="23">
        <v>2013</v>
      </c>
      <c r="G6" s="23">
        <v>1</v>
      </c>
      <c r="H6" s="23" t="s">
        <v>16</v>
      </c>
      <c r="I6" s="26">
        <v>12899</v>
      </c>
      <c r="J6" s="98">
        <v>30000</v>
      </c>
    </row>
    <row r="7" spans="2:10" x14ac:dyDescent="0.25">
      <c r="B7" s="8" t="s">
        <v>60</v>
      </c>
      <c r="C7" s="37" t="s">
        <v>25</v>
      </c>
      <c r="D7" s="3" t="s">
        <v>48</v>
      </c>
      <c r="E7" s="23" t="s">
        <v>112</v>
      </c>
      <c r="F7" s="23">
        <v>2017</v>
      </c>
      <c r="G7" s="23">
        <v>1</v>
      </c>
      <c r="H7" s="23" t="s">
        <v>16</v>
      </c>
      <c r="I7" s="26">
        <v>19083</v>
      </c>
      <c r="J7" s="9">
        <v>37080</v>
      </c>
    </row>
    <row r="8" spans="2:10" x14ac:dyDescent="0.25">
      <c r="B8" s="8" t="s">
        <v>60</v>
      </c>
      <c r="C8" s="37" t="s">
        <v>25</v>
      </c>
      <c r="D8" s="3" t="s">
        <v>49</v>
      </c>
      <c r="E8" s="97" t="s">
        <v>113</v>
      </c>
      <c r="F8" s="23">
        <v>2021</v>
      </c>
      <c r="G8" s="23">
        <v>1</v>
      </c>
      <c r="H8" s="23" t="s">
        <v>16</v>
      </c>
      <c r="I8" s="26">
        <v>33066</v>
      </c>
      <c r="J8" s="9">
        <v>39834</v>
      </c>
    </row>
    <row r="9" spans="2:10" x14ac:dyDescent="0.25">
      <c r="B9" s="8" t="s">
        <v>60</v>
      </c>
      <c r="C9" s="37" t="s">
        <v>30</v>
      </c>
      <c r="D9" s="3" t="s">
        <v>50</v>
      </c>
      <c r="E9" s="97" t="s">
        <v>114</v>
      </c>
      <c r="F9" s="23">
        <v>1999</v>
      </c>
      <c r="G9" s="23">
        <v>1</v>
      </c>
      <c r="H9" s="23" t="s">
        <v>16</v>
      </c>
      <c r="I9" s="26"/>
      <c r="J9" s="9">
        <v>27170</v>
      </c>
    </row>
    <row r="10" spans="2:10" x14ac:dyDescent="0.25">
      <c r="B10" s="8" t="s">
        <v>60</v>
      </c>
      <c r="C10" s="37" t="s">
        <v>30</v>
      </c>
      <c r="D10" s="3" t="s">
        <v>50</v>
      </c>
      <c r="E10" s="97" t="s">
        <v>115</v>
      </c>
      <c r="F10" s="23">
        <v>2018</v>
      </c>
      <c r="G10" s="23">
        <v>1</v>
      </c>
      <c r="H10" s="23" t="s">
        <v>16</v>
      </c>
      <c r="I10" s="26"/>
      <c r="J10" s="9">
        <v>37550</v>
      </c>
    </row>
    <row r="11" spans="2:10" x14ac:dyDescent="0.25">
      <c r="B11" s="8" t="s">
        <v>60</v>
      </c>
      <c r="C11" s="37" t="s">
        <v>183</v>
      </c>
      <c r="D11" s="3" t="s">
        <v>63</v>
      </c>
      <c r="E11" s="97" t="s">
        <v>116</v>
      </c>
      <c r="F11" s="23">
        <v>2007</v>
      </c>
      <c r="G11" s="23">
        <v>1</v>
      </c>
      <c r="H11" s="23" t="s">
        <v>16</v>
      </c>
      <c r="I11" s="26"/>
      <c r="J11" s="9">
        <v>3000</v>
      </c>
    </row>
    <row r="12" spans="2:10" ht="15.75" thickBot="1" x14ac:dyDescent="0.3">
      <c r="B12" s="8"/>
      <c r="C12" s="37"/>
      <c r="D12" s="3"/>
      <c r="E12" s="17"/>
      <c r="F12" s="23"/>
      <c r="G12" s="23"/>
      <c r="H12" s="23"/>
      <c r="I12" s="26"/>
      <c r="J12" s="9"/>
    </row>
    <row r="13" spans="2:10" ht="15.75" thickBot="1" x14ac:dyDescent="0.3">
      <c r="B13" s="178" t="s">
        <v>226</v>
      </c>
      <c r="C13" s="179"/>
      <c r="D13" s="179"/>
      <c r="E13" s="179"/>
      <c r="F13" s="179"/>
      <c r="G13" s="179"/>
      <c r="H13" s="179"/>
      <c r="I13" s="180"/>
      <c r="J13" s="48">
        <f>SUM(J4:J12)</f>
        <v>174634</v>
      </c>
    </row>
    <row r="14" spans="2:10" x14ac:dyDescent="0.25">
      <c r="B14" s="34" t="s">
        <v>23</v>
      </c>
      <c r="C14" s="2"/>
    </row>
    <row r="15" spans="2:10" x14ac:dyDescent="0.25">
      <c r="B15" s="33" t="s">
        <v>181</v>
      </c>
      <c r="C15" s="2"/>
    </row>
    <row r="16" spans="2:10" x14ac:dyDescent="0.25">
      <c r="B16" s="102" t="s">
        <v>118</v>
      </c>
    </row>
    <row r="17" spans="2:3" x14ac:dyDescent="0.25">
      <c r="B17" s="33" t="s">
        <v>182</v>
      </c>
      <c r="C17" s="2"/>
    </row>
  </sheetData>
  <mergeCells count="2">
    <mergeCell ref="B2:J2"/>
    <mergeCell ref="B13:I13"/>
  </mergeCells>
  <pageMargins left="0.7" right="0.7" top="0.75" bottom="0.75" header="0.3" footer="0.3"/>
  <pageSetup scale="7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8C1AA-29C9-49BF-ABF6-38BB50FE3CAA}">
  <sheetPr>
    <pageSetUpPr fitToPage="1"/>
  </sheetPr>
  <dimension ref="A1:K9"/>
  <sheetViews>
    <sheetView zoomScale="115" zoomScaleNormal="115" workbookViewId="0">
      <selection activeCell="I23" sqref="I23"/>
    </sheetView>
  </sheetViews>
  <sheetFormatPr defaultRowHeight="15" x14ac:dyDescent="0.25"/>
  <cols>
    <col min="1" max="1" width="14.7109375" customWidth="1"/>
    <col min="3" max="3" width="46.28515625" customWidth="1"/>
    <col min="4" max="4" width="16.7109375" customWidth="1"/>
    <col min="7" max="7" width="13.42578125" bestFit="1" customWidth="1"/>
    <col min="8" max="8" width="22.28515625" customWidth="1"/>
    <col min="9" max="9" width="14" customWidth="1"/>
    <col min="10" max="10" width="13.42578125" customWidth="1"/>
    <col min="11" max="11" width="12.5703125" bestFit="1" customWidth="1"/>
  </cols>
  <sheetData>
    <row r="1" spans="1:11" ht="63" customHeight="1" thickBot="1" x14ac:dyDescent="0.3">
      <c r="A1" s="175" t="s">
        <v>265</v>
      </c>
      <c r="B1" s="176"/>
      <c r="C1" s="176"/>
      <c r="D1" s="176"/>
      <c r="E1" s="176"/>
      <c r="F1" s="176"/>
      <c r="G1" s="176"/>
      <c r="H1" s="176"/>
      <c r="I1" s="176"/>
      <c r="J1" s="176"/>
      <c r="K1" s="177"/>
    </row>
    <row r="2" spans="1:11" ht="45.75" thickBot="1" x14ac:dyDescent="0.3">
      <c r="A2" s="4" t="s">
        <v>0</v>
      </c>
      <c r="B2" s="35" t="s">
        <v>24</v>
      </c>
      <c r="C2" s="5" t="s">
        <v>1</v>
      </c>
      <c r="D2" s="19" t="s">
        <v>4</v>
      </c>
      <c r="E2" s="19" t="s">
        <v>5</v>
      </c>
      <c r="F2" s="19" t="s">
        <v>6</v>
      </c>
      <c r="G2" s="19" t="s">
        <v>7</v>
      </c>
      <c r="H2" s="19" t="s">
        <v>8</v>
      </c>
      <c r="I2" s="19" t="s">
        <v>9</v>
      </c>
      <c r="J2" s="19" t="s">
        <v>10</v>
      </c>
      <c r="K2" s="6" t="s">
        <v>2</v>
      </c>
    </row>
    <row r="3" spans="1:11" x14ac:dyDescent="0.25">
      <c r="A3" s="20"/>
      <c r="B3" s="41"/>
      <c r="C3" s="15" t="s">
        <v>227</v>
      </c>
      <c r="D3" s="22"/>
      <c r="E3" s="22"/>
      <c r="F3" s="22"/>
      <c r="G3" s="22"/>
      <c r="H3" s="22"/>
      <c r="I3" s="22"/>
      <c r="J3" s="25"/>
      <c r="K3" s="7"/>
    </row>
    <row r="4" spans="1:11" x14ac:dyDescent="0.25">
      <c r="A4" s="8"/>
      <c r="B4" s="37"/>
      <c r="C4" s="3"/>
      <c r="D4" s="23"/>
      <c r="E4" s="23"/>
      <c r="F4" s="23"/>
      <c r="G4" s="23"/>
      <c r="H4" s="23"/>
      <c r="I4" s="23"/>
      <c r="J4" s="26"/>
      <c r="K4" s="9"/>
    </row>
    <row r="5" spans="1:11" x14ac:dyDescent="0.25">
      <c r="A5" s="8" t="s">
        <v>61</v>
      </c>
      <c r="B5" s="37" t="s">
        <v>25</v>
      </c>
      <c r="C5" s="3" t="s">
        <v>62</v>
      </c>
      <c r="D5" s="23">
        <v>2020</v>
      </c>
      <c r="E5" s="23">
        <v>1</v>
      </c>
      <c r="F5" s="23" t="s">
        <v>16</v>
      </c>
      <c r="G5" s="153">
        <v>112739</v>
      </c>
      <c r="H5" s="154">
        <f>G5*E5</f>
        <v>112739</v>
      </c>
      <c r="I5" s="23">
        <v>13515</v>
      </c>
      <c r="J5" s="160">
        <v>11466</v>
      </c>
      <c r="K5" s="9">
        <f t="shared" ref="K5" si="0">H5*J5/I5</f>
        <v>95646.71653718091</v>
      </c>
    </row>
    <row r="6" spans="1:11" ht="15.75" thickBot="1" x14ac:dyDescent="0.3">
      <c r="A6" s="8"/>
      <c r="B6" s="37"/>
      <c r="C6" s="3"/>
      <c r="D6" s="23"/>
      <c r="E6" s="23"/>
      <c r="F6" s="23"/>
      <c r="G6" s="23"/>
      <c r="H6" s="23"/>
      <c r="I6" s="23"/>
      <c r="J6" s="26"/>
      <c r="K6" s="9"/>
    </row>
    <row r="7" spans="1:11" ht="15.75" thickBot="1" x14ac:dyDescent="0.3">
      <c r="A7" s="178" t="s">
        <v>228</v>
      </c>
      <c r="B7" s="179"/>
      <c r="C7" s="179"/>
      <c r="D7" s="179"/>
      <c r="E7" s="179"/>
      <c r="F7" s="179"/>
      <c r="G7" s="179"/>
      <c r="H7" s="179"/>
      <c r="I7" s="179"/>
      <c r="J7" s="180"/>
      <c r="K7" s="48">
        <f>SUM(K3:K6)</f>
        <v>95646.71653718091</v>
      </c>
    </row>
    <row r="8" spans="1:11" x14ac:dyDescent="0.25">
      <c r="A8" s="34" t="s">
        <v>142</v>
      </c>
      <c r="B8" s="2"/>
    </row>
    <row r="9" spans="1:11" x14ac:dyDescent="0.25">
      <c r="A9" s="33" t="s">
        <v>180</v>
      </c>
      <c r="B9" s="2"/>
    </row>
  </sheetData>
  <mergeCells count="2">
    <mergeCell ref="A1:K1"/>
    <mergeCell ref="A7:J7"/>
  </mergeCells>
  <pageMargins left="0.7" right="0.7" top="0.75" bottom="0.75" header="0.3" footer="0.3"/>
  <pageSetup scale="6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30328-74E2-4002-8A3D-27C105B76C72}">
  <sheetPr>
    <pageSetUpPr fitToPage="1"/>
  </sheetPr>
  <dimension ref="A1:N70"/>
  <sheetViews>
    <sheetView tabSelected="1" workbookViewId="0">
      <pane ySplit="2" topLeftCell="A3" activePane="bottomLeft" state="frozen"/>
      <selection pane="bottomLeft" activeCell="U12" sqref="U12"/>
    </sheetView>
  </sheetViews>
  <sheetFormatPr defaultRowHeight="15" x14ac:dyDescent="0.25"/>
  <cols>
    <col min="3" max="3" width="10.28515625" customWidth="1"/>
    <col min="10" max="10" width="12.5703125" customWidth="1"/>
    <col min="12" max="12" width="11.28515625" customWidth="1"/>
    <col min="13" max="13" width="10.5703125" customWidth="1"/>
    <col min="14" max="14" width="13.28515625" customWidth="1"/>
  </cols>
  <sheetData>
    <row r="1" spans="1:14" ht="28.9" customHeight="1" thickBot="1" x14ac:dyDescent="0.3">
      <c r="A1" s="195" t="s">
        <v>134</v>
      </c>
      <c r="B1" s="196"/>
      <c r="C1" s="196"/>
      <c r="D1" s="196"/>
      <c r="E1" s="196"/>
      <c r="F1" s="196"/>
      <c r="G1" s="196"/>
      <c r="H1" s="196"/>
      <c r="I1" s="196"/>
      <c r="J1" s="196"/>
      <c r="K1" s="196"/>
      <c r="L1" s="196"/>
      <c r="M1" s="196"/>
      <c r="N1" s="197"/>
    </row>
    <row r="2" spans="1:14" ht="32.25" thickBot="1" x14ac:dyDescent="0.3">
      <c r="A2" s="113" t="s">
        <v>119</v>
      </c>
      <c r="B2" s="111" t="s">
        <v>120</v>
      </c>
      <c r="C2" s="111" t="s">
        <v>121</v>
      </c>
      <c r="D2" s="111" t="s">
        <v>122</v>
      </c>
      <c r="E2" s="111" t="s">
        <v>123</v>
      </c>
      <c r="F2" s="111" t="s">
        <v>124</v>
      </c>
      <c r="G2" s="111" t="s">
        <v>125</v>
      </c>
      <c r="H2" s="111" t="s">
        <v>126</v>
      </c>
      <c r="I2" s="111" t="s">
        <v>127</v>
      </c>
      <c r="J2" s="111" t="s">
        <v>128</v>
      </c>
      <c r="K2" s="111" t="s">
        <v>129</v>
      </c>
      <c r="L2" s="111" t="s">
        <v>130</v>
      </c>
      <c r="M2" s="111" t="s">
        <v>132</v>
      </c>
      <c r="N2" s="112" t="s">
        <v>131</v>
      </c>
    </row>
    <row r="3" spans="1:14" ht="15.75" x14ac:dyDescent="0.25">
      <c r="A3" s="114">
        <v>1990</v>
      </c>
      <c r="B3" s="110">
        <v>4680</v>
      </c>
      <c r="C3" s="110">
        <v>4685</v>
      </c>
      <c r="D3" s="110">
        <v>4691</v>
      </c>
      <c r="E3" s="110">
        <v>4693</v>
      </c>
      <c r="F3" s="110">
        <v>4707</v>
      </c>
      <c r="G3" s="110">
        <v>4732</v>
      </c>
      <c r="H3" s="110">
        <v>4734</v>
      </c>
      <c r="I3" s="110">
        <v>4752</v>
      </c>
      <c r="J3" s="110">
        <v>4774</v>
      </c>
      <c r="K3" s="110">
        <v>4771</v>
      </c>
      <c r="L3" s="110">
        <v>4787</v>
      </c>
      <c r="M3" s="110">
        <v>4777</v>
      </c>
      <c r="N3" s="115">
        <v>4732</v>
      </c>
    </row>
    <row r="4" spans="1:14" ht="15.75" x14ac:dyDescent="0.25">
      <c r="A4" s="116">
        <v>1991</v>
      </c>
      <c r="B4" s="104">
        <v>4777</v>
      </c>
      <c r="C4" s="104">
        <v>4773</v>
      </c>
      <c r="D4" s="104">
        <v>4772</v>
      </c>
      <c r="E4" s="104">
        <v>4766</v>
      </c>
      <c r="F4" s="104">
        <v>4801</v>
      </c>
      <c r="G4" s="104">
        <v>4818</v>
      </c>
      <c r="H4" s="104">
        <v>4854</v>
      </c>
      <c r="I4" s="104">
        <v>4892</v>
      </c>
      <c r="J4" s="104">
        <v>4891</v>
      </c>
      <c r="K4" s="104">
        <v>4892</v>
      </c>
      <c r="L4" s="104">
        <v>4896</v>
      </c>
      <c r="M4" s="104">
        <v>4889</v>
      </c>
      <c r="N4" s="117">
        <v>4835</v>
      </c>
    </row>
    <row r="5" spans="1:14" ht="15.75" x14ac:dyDescent="0.25">
      <c r="A5" s="116">
        <v>1992</v>
      </c>
      <c r="B5" s="106">
        <v>4888</v>
      </c>
      <c r="C5" s="106">
        <v>4884</v>
      </c>
      <c r="D5" s="106">
        <v>4927</v>
      </c>
      <c r="E5" s="106">
        <v>4946</v>
      </c>
      <c r="F5" s="106">
        <v>4965</v>
      </c>
      <c r="G5" s="106">
        <v>4973</v>
      </c>
      <c r="H5" s="106">
        <v>4992</v>
      </c>
      <c r="I5" s="106">
        <v>5032</v>
      </c>
      <c r="J5" s="106">
        <v>5042</v>
      </c>
      <c r="K5" s="106">
        <v>5052</v>
      </c>
      <c r="L5" s="106">
        <v>5058</v>
      </c>
      <c r="M5" s="106">
        <v>5059</v>
      </c>
      <c r="N5" s="117">
        <v>4985</v>
      </c>
    </row>
    <row r="6" spans="1:14" ht="15.75" x14ac:dyDescent="0.25">
      <c r="A6" s="116">
        <v>1993</v>
      </c>
      <c r="B6" s="104">
        <v>5071</v>
      </c>
      <c r="C6" s="104">
        <v>5070</v>
      </c>
      <c r="D6" s="104">
        <v>5106</v>
      </c>
      <c r="E6" s="104">
        <v>5167</v>
      </c>
      <c r="F6" s="104">
        <v>5262</v>
      </c>
      <c r="G6" s="104">
        <v>5260</v>
      </c>
      <c r="H6" s="104">
        <v>5252</v>
      </c>
      <c r="I6" s="104">
        <v>5230</v>
      </c>
      <c r="J6" s="104">
        <v>5255</v>
      </c>
      <c r="K6" s="104">
        <v>5264</v>
      </c>
      <c r="L6" s="104">
        <v>5278</v>
      </c>
      <c r="M6" s="104">
        <v>5310</v>
      </c>
      <c r="N6" s="117">
        <v>5210</v>
      </c>
    </row>
    <row r="7" spans="1:14" ht="15.75" x14ac:dyDescent="0.25">
      <c r="A7" s="116">
        <v>1994</v>
      </c>
      <c r="B7" s="106">
        <v>5336</v>
      </c>
      <c r="C7" s="106">
        <v>5371</v>
      </c>
      <c r="D7" s="106">
        <v>5381</v>
      </c>
      <c r="E7" s="106">
        <v>5405</v>
      </c>
      <c r="F7" s="106">
        <v>5405</v>
      </c>
      <c r="G7" s="106">
        <v>5408</v>
      </c>
      <c r="H7" s="106">
        <v>5409</v>
      </c>
      <c r="I7" s="106">
        <v>5424</v>
      </c>
      <c r="J7" s="106">
        <v>5437</v>
      </c>
      <c r="K7" s="106">
        <v>5437</v>
      </c>
      <c r="L7" s="106">
        <v>5439</v>
      </c>
      <c r="M7" s="106">
        <v>5439</v>
      </c>
      <c r="N7" s="117">
        <v>5408</v>
      </c>
    </row>
    <row r="8" spans="1:14" ht="15.75" x14ac:dyDescent="0.25">
      <c r="A8" s="116">
        <v>1995</v>
      </c>
      <c r="B8" s="104">
        <v>5443</v>
      </c>
      <c r="C8" s="104">
        <v>5444</v>
      </c>
      <c r="D8" s="104">
        <v>5435</v>
      </c>
      <c r="E8" s="104">
        <v>5432</v>
      </c>
      <c r="F8" s="104">
        <v>5433</v>
      </c>
      <c r="G8" s="104">
        <v>5432</v>
      </c>
      <c r="H8" s="104">
        <v>5484</v>
      </c>
      <c r="I8" s="104">
        <v>5506</v>
      </c>
      <c r="J8" s="104">
        <v>5491</v>
      </c>
      <c r="K8" s="104">
        <v>5511</v>
      </c>
      <c r="L8" s="104">
        <v>5519</v>
      </c>
      <c r="M8" s="104">
        <v>5524</v>
      </c>
      <c r="N8" s="117">
        <v>5471</v>
      </c>
    </row>
    <row r="9" spans="1:14" ht="15.75" x14ac:dyDescent="0.25">
      <c r="A9" s="116">
        <v>1996</v>
      </c>
      <c r="B9" s="106">
        <v>5523</v>
      </c>
      <c r="C9" s="106">
        <v>5532</v>
      </c>
      <c r="D9" s="106">
        <v>5537</v>
      </c>
      <c r="E9" s="106">
        <v>5550</v>
      </c>
      <c r="F9" s="106">
        <v>5572</v>
      </c>
      <c r="G9" s="106">
        <v>5597</v>
      </c>
      <c r="H9" s="106">
        <v>5617</v>
      </c>
      <c r="I9" s="106">
        <v>5652</v>
      </c>
      <c r="J9" s="106">
        <v>5683</v>
      </c>
      <c r="K9" s="106">
        <v>5719</v>
      </c>
      <c r="L9" s="106">
        <v>5740</v>
      </c>
      <c r="M9" s="106">
        <v>5744</v>
      </c>
      <c r="N9" s="117">
        <v>5620</v>
      </c>
    </row>
    <row r="10" spans="1:14" ht="15.75" x14ac:dyDescent="0.25">
      <c r="A10" s="116">
        <v>1997</v>
      </c>
      <c r="B10" s="104">
        <v>5765</v>
      </c>
      <c r="C10" s="104">
        <v>5769</v>
      </c>
      <c r="D10" s="104">
        <v>5759</v>
      </c>
      <c r="E10" s="104">
        <v>5799</v>
      </c>
      <c r="F10" s="104">
        <v>5837</v>
      </c>
      <c r="G10" s="104">
        <v>5860</v>
      </c>
      <c r="H10" s="104">
        <v>5863</v>
      </c>
      <c r="I10" s="104">
        <v>5854</v>
      </c>
      <c r="J10" s="104">
        <v>5851</v>
      </c>
      <c r="K10" s="104">
        <v>5848</v>
      </c>
      <c r="L10" s="104">
        <v>5838</v>
      </c>
      <c r="M10" s="104">
        <v>5858</v>
      </c>
      <c r="N10" s="117">
        <v>5826</v>
      </c>
    </row>
    <row r="11" spans="1:14" ht="15.75" x14ac:dyDescent="0.25">
      <c r="A11" s="116">
        <v>1998</v>
      </c>
      <c r="B11" s="106">
        <v>5852</v>
      </c>
      <c r="C11" s="106">
        <v>5874</v>
      </c>
      <c r="D11" s="106">
        <v>5875</v>
      </c>
      <c r="E11" s="106">
        <v>5883</v>
      </c>
      <c r="F11" s="106">
        <v>5881</v>
      </c>
      <c r="G11" s="106">
        <v>5895</v>
      </c>
      <c r="H11" s="106">
        <v>5921</v>
      </c>
      <c r="I11" s="106">
        <v>5929</v>
      </c>
      <c r="J11" s="106">
        <v>5963</v>
      </c>
      <c r="K11" s="106">
        <v>5986</v>
      </c>
      <c r="L11" s="106">
        <v>5995</v>
      </c>
      <c r="M11" s="106">
        <v>5991</v>
      </c>
      <c r="N11" s="117">
        <v>5920</v>
      </c>
    </row>
    <row r="12" spans="1:14" ht="15.75" x14ac:dyDescent="0.25">
      <c r="A12" s="116">
        <v>1999</v>
      </c>
      <c r="B12" s="104">
        <v>6000</v>
      </c>
      <c r="C12" s="104">
        <v>5992</v>
      </c>
      <c r="D12" s="104">
        <v>5986</v>
      </c>
      <c r="E12" s="104">
        <v>6008</v>
      </c>
      <c r="F12" s="104">
        <v>6006</v>
      </c>
      <c r="G12" s="104">
        <v>6039</v>
      </c>
      <c r="H12" s="104">
        <v>6076</v>
      </c>
      <c r="I12" s="104">
        <v>6091</v>
      </c>
      <c r="J12" s="104">
        <v>6128</v>
      </c>
      <c r="K12" s="104">
        <v>6134</v>
      </c>
      <c r="L12" s="104">
        <v>6127</v>
      </c>
      <c r="M12" s="104">
        <v>6127</v>
      </c>
      <c r="N12" s="117">
        <v>6059</v>
      </c>
    </row>
    <row r="13" spans="1:14" ht="15.75" x14ac:dyDescent="0.25">
      <c r="A13" s="116">
        <v>2000</v>
      </c>
      <c r="B13" s="106">
        <v>6130</v>
      </c>
      <c r="C13" s="106">
        <v>6160</v>
      </c>
      <c r="D13" s="106">
        <v>6202</v>
      </c>
      <c r="E13" s="106">
        <v>6201</v>
      </c>
      <c r="F13" s="106">
        <v>6233</v>
      </c>
      <c r="G13" s="106">
        <v>6238</v>
      </c>
      <c r="H13" s="106">
        <v>6225</v>
      </c>
      <c r="I13" s="106">
        <v>6233</v>
      </c>
      <c r="J13" s="106">
        <v>6224</v>
      </c>
      <c r="K13" s="106">
        <v>6259</v>
      </c>
      <c r="L13" s="106">
        <v>6266</v>
      </c>
      <c r="M13" s="106">
        <v>6283</v>
      </c>
      <c r="N13" s="117">
        <v>6221</v>
      </c>
    </row>
    <row r="14" spans="1:14" ht="15.75" x14ac:dyDescent="0.25">
      <c r="A14" s="116">
        <v>2001</v>
      </c>
      <c r="B14" s="104">
        <v>6281</v>
      </c>
      <c r="C14" s="104">
        <v>6272</v>
      </c>
      <c r="D14" s="104">
        <v>6279</v>
      </c>
      <c r="E14" s="104">
        <v>6286</v>
      </c>
      <c r="F14" s="104">
        <v>6288</v>
      </c>
      <c r="G14" s="104">
        <v>6318</v>
      </c>
      <c r="H14" s="104">
        <v>6404</v>
      </c>
      <c r="I14" s="104">
        <v>6389</v>
      </c>
      <c r="J14" s="104">
        <v>6391</v>
      </c>
      <c r="K14" s="104">
        <v>6397</v>
      </c>
      <c r="L14" s="104">
        <v>6410</v>
      </c>
      <c r="M14" s="104">
        <v>6390</v>
      </c>
      <c r="N14" s="117">
        <v>6343</v>
      </c>
    </row>
    <row r="15" spans="1:14" ht="15.75" x14ac:dyDescent="0.25">
      <c r="A15" s="116">
        <v>2002</v>
      </c>
      <c r="B15" s="106">
        <v>6462</v>
      </c>
      <c r="C15" s="106">
        <v>6462</v>
      </c>
      <c r="D15" s="106">
        <v>6502</v>
      </c>
      <c r="E15" s="106">
        <v>6480</v>
      </c>
      <c r="F15" s="106">
        <v>6512</v>
      </c>
      <c r="G15" s="106">
        <v>6532</v>
      </c>
      <c r="H15" s="106">
        <v>6605</v>
      </c>
      <c r="I15" s="106">
        <v>6592</v>
      </c>
      <c r="J15" s="106">
        <v>6589</v>
      </c>
      <c r="K15" s="106">
        <v>6579</v>
      </c>
      <c r="L15" s="106">
        <v>6578</v>
      </c>
      <c r="M15" s="106">
        <v>6563</v>
      </c>
      <c r="N15" s="117">
        <v>6538</v>
      </c>
    </row>
    <row r="16" spans="1:14" ht="15.75" x14ac:dyDescent="0.25">
      <c r="A16" s="116">
        <v>2003</v>
      </c>
      <c r="B16" s="104">
        <v>6581</v>
      </c>
      <c r="C16" s="104">
        <v>6640</v>
      </c>
      <c r="D16" s="104">
        <v>6627</v>
      </c>
      <c r="E16" s="104">
        <v>6635</v>
      </c>
      <c r="F16" s="104">
        <v>6642</v>
      </c>
      <c r="G16" s="104">
        <v>6694</v>
      </c>
      <c r="H16" s="104">
        <v>6695</v>
      </c>
      <c r="I16" s="104">
        <v>6733</v>
      </c>
      <c r="J16" s="104">
        <v>6741</v>
      </c>
      <c r="K16" s="104">
        <v>6771</v>
      </c>
      <c r="L16" s="104">
        <v>6794</v>
      </c>
      <c r="M16" s="104">
        <v>6782</v>
      </c>
      <c r="N16" s="117">
        <v>6694</v>
      </c>
    </row>
    <row r="17" spans="1:14" ht="15.75" x14ac:dyDescent="0.25">
      <c r="A17" s="116">
        <v>2004</v>
      </c>
      <c r="B17" s="106">
        <v>6825</v>
      </c>
      <c r="C17" s="106">
        <v>6862</v>
      </c>
      <c r="D17" s="106">
        <v>6957</v>
      </c>
      <c r="E17" s="106">
        <v>7017</v>
      </c>
      <c r="F17" s="106">
        <v>7065</v>
      </c>
      <c r="G17" s="106">
        <v>7109</v>
      </c>
      <c r="H17" s="106">
        <v>7126</v>
      </c>
      <c r="I17" s="106">
        <v>7188</v>
      </c>
      <c r="J17" s="106">
        <v>7298</v>
      </c>
      <c r="K17" s="106">
        <v>7314</v>
      </c>
      <c r="L17" s="106">
        <v>7312</v>
      </c>
      <c r="M17" s="106">
        <v>7308</v>
      </c>
      <c r="N17" s="117">
        <v>7115</v>
      </c>
    </row>
    <row r="18" spans="1:14" ht="15.75" x14ac:dyDescent="0.25">
      <c r="A18" s="116">
        <v>2005</v>
      </c>
      <c r="B18" s="104">
        <v>7297</v>
      </c>
      <c r="C18" s="104">
        <v>7298</v>
      </c>
      <c r="D18" s="104">
        <v>7309</v>
      </c>
      <c r="E18" s="104">
        <v>7355</v>
      </c>
      <c r="F18" s="104">
        <v>7398</v>
      </c>
      <c r="G18" s="104">
        <v>7415</v>
      </c>
      <c r="H18" s="104">
        <v>7422</v>
      </c>
      <c r="I18" s="104">
        <v>7479</v>
      </c>
      <c r="J18" s="104">
        <v>7540</v>
      </c>
      <c r="K18" s="104">
        <v>7563</v>
      </c>
      <c r="L18" s="104">
        <v>7630</v>
      </c>
      <c r="M18" s="104">
        <v>7647</v>
      </c>
      <c r="N18" s="117">
        <v>7446</v>
      </c>
    </row>
    <row r="19" spans="1:14" ht="15.75" x14ac:dyDescent="0.25">
      <c r="A19" s="116">
        <v>2006</v>
      </c>
      <c r="B19" s="106">
        <v>7660</v>
      </c>
      <c r="C19" s="106">
        <v>7689</v>
      </c>
      <c r="D19" s="106">
        <v>7692</v>
      </c>
      <c r="E19" s="106">
        <v>7695</v>
      </c>
      <c r="F19" s="106">
        <v>7691</v>
      </c>
      <c r="G19" s="106">
        <v>7700</v>
      </c>
      <c r="H19" s="106">
        <v>7721</v>
      </c>
      <c r="I19" s="106">
        <v>7722</v>
      </c>
      <c r="J19" s="106">
        <v>7763</v>
      </c>
      <c r="K19" s="106">
        <v>7883</v>
      </c>
      <c r="L19" s="106">
        <v>7911</v>
      </c>
      <c r="M19" s="106">
        <v>7888</v>
      </c>
      <c r="N19" s="117">
        <v>7751</v>
      </c>
    </row>
    <row r="20" spans="1:14" ht="15.75" x14ac:dyDescent="0.25">
      <c r="A20" s="116">
        <v>2007</v>
      </c>
      <c r="B20" s="104">
        <v>7880</v>
      </c>
      <c r="C20" s="104">
        <v>7880</v>
      </c>
      <c r="D20" s="104">
        <v>7856</v>
      </c>
      <c r="E20" s="104">
        <v>7865</v>
      </c>
      <c r="F20" s="104">
        <v>7942</v>
      </c>
      <c r="G20" s="104">
        <v>7939</v>
      </c>
      <c r="H20" s="104">
        <v>7959</v>
      </c>
      <c r="I20" s="104">
        <v>8007</v>
      </c>
      <c r="J20" s="104">
        <v>8050</v>
      </c>
      <c r="K20" s="104">
        <v>8045</v>
      </c>
      <c r="L20" s="104">
        <v>8092</v>
      </c>
      <c r="M20" s="104">
        <v>8089</v>
      </c>
      <c r="N20" s="117">
        <v>7966</v>
      </c>
    </row>
    <row r="21" spans="1:14" ht="15.75" x14ac:dyDescent="0.25">
      <c r="A21" s="116">
        <v>2008</v>
      </c>
      <c r="B21" s="106">
        <v>8090</v>
      </c>
      <c r="C21" s="106">
        <v>8094</v>
      </c>
      <c r="D21" s="106">
        <v>8109</v>
      </c>
      <c r="E21" s="106">
        <v>8112</v>
      </c>
      <c r="F21" s="106">
        <v>8141</v>
      </c>
      <c r="G21" s="106">
        <v>8185</v>
      </c>
      <c r="H21" s="106">
        <v>8293</v>
      </c>
      <c r="I21" s="106">
        <v>8362</v>
      </c>
      <c r="J21" s="106">
        <v>8557</v>
      </c>
      <c r="K21" s="106">
        <v>8623</v>
      </c>
      <c r="L21" s="106">
        <v>8602</v>
      </c>
      <c r="M21" s="106">
        <v>8551</v>
      </c>
      <c r="N21" s="117">
        <v>8310</v>
      </c>
    </row>
    <row r="22" spans="1:14" ht="15.75" x14ac:dyDescent="0.25">
      <c r="A22" s="116">
        <v>2009</v>
      </c>
      <c r="B22" s="104">
        <v>8549</v>
      </c>
      <c r="C22" s="104">
        <v>8533</v>
      </c>
      <c r="D22" s="104">
        <v>8534</v>
      </c>
      <c r="E22" s="104">
        <v>8528</v>
      </c>
      <c r="F22" s="104">
        <v>8574</v>
      </c>
      <c r="G22" s="104">
        <v>8578</v>
      </c>
      <c r="H22" s="104">
        <v>8566</v>
      </c>
      <c r="I22" s="104">
        <v>8564</v>
      </c>
      <c r="J22" s="104">
        <v>8586</v>
      </c>
      <c r="K22" s="104">
        <v>8596</v>
      </c>
      <c r="L22" s="104">
        <v>8592</v>
      </c>
      <c r="M22" s="104">
        <v>8641</v>
      </c>
      <c r="N22" s="117">
        <v>8570</v>
      </c>
    </row>
    <row r="23" spans="1:14" ht="15.75" x14ac:dyDescent="0.25">
      <c r="A23" s="116">
        <v>2010</v>
      </c>
      <c r="B23" s="106">
        <v>8660</v>
      </c>
      <c r="C23" s="106">
        <v>8672</v>
      </c>
      <c r="D23" s="106">
        <v>8671</v>
      </c>
      <c r="E23" s="106">
        <v>8677</v>
      </c>
      <c r="F23" s="106">
        <v>8761</v>
      </c>
      <c r="G23" s="106">
        <v>8805</v>
      </c>
      <c r="H23" s="106">
        <v>8844</v>
      </c>
      <c r="I23" s="106">
        <v>8837</v>
      </c>
      <c r="J23" s="106">
        <v>8836</v>
      </c>
      <c r="K23" s="106">
        <v>8921</v>
      </c>
      <c r="L23" s="106">
        <v>8951</v>
      </c>
      <c r="M23" s="106">
        <v>8952</v>
      </c>
      <c r="N23" s="117">
        <v>8799</v>
      </c>
    </row>
    <row r="24" spans="1:14" ht="15.75" x14ac:dyDescent="0.25">
      <c r="A24" s="116">
        <v>2011</v>
      </c>
      <c r="B24" s="104">
        <v>8938</v>
      </c>
      <c r="C24" s="104">
        <v>8998</v>
      </c>
      <c r="D24" s="104">
        <v>9011</v>
      </c>
      <c r="E24" s="104">
        <v>9027</v>
      </c>
      <c r="F24" s="104">
        <v>9035</v>
      </c>
      <c r="G24" s="104">
        <v>9053</v>
      </c>
      <c r="H24" s="104">
        <v>9080</v>
      </c>
      <c r="I24" s="104">
        <v>9088</v>
      </c>
      <c r="J24" s="104">
        <v>9116</v>
      </c>
      <c r="K24" s="104">
        <v>9147</v>
      </c>
      <c r="L24" s="104">
        <v>9173</v>
      </c>
      <c r="M24" s="104">
        <v>9172</v>
      </c>
      <c r="N24" s="117">
        <v>9070</v>
      </c>
    </row>
    <row r="25" spans="1:14" ht="15.75" x14ac:dyDescent="0.25">
      <c r="A25" s="116">
        <v>2012</v>
      </c>
      <c r="B25" s="106">
        <v>9176</v>
      </c>
      <c r="C25" s="106">
        <v>9198</v>
      </c>
      <c r="D25" s="106">
        <v>9268</v>
      </c>
      <c r="E25" s="106">
        <v>9273</v>
      </c>
      <c r="F25" s="106">
        <v>9290</v>
      </c>
      <c r="G25" s="106">
        <v>9291</v>
      </c>
      <c r="H25" s="106">
        <v>9324</v>
      </c>
      <c r="I25" s="106">
        <v>9351</v>
      </c>
      <c r="J25" s="106">
        <v>9341</v>
      </c>
      <c r="K25" s="106">
        <v>9376</v>
      </c>
      <c r="L25" s="106">
        <v>9398</v>
      </c>
      <c r="M25" s="106">
        <v>9412</v>
      </c>
      <c r="N25" s="117">
        <v>9308</v>
      </c>
    </row>
    <row r="26" spans="1:14" ht="15.75" x14ac:dyDescent="0.25">
      <c r="A26" s="116">
        <v>2013</v>
      </c>
      <c r="B26" s="104">
        <v>9437</v>
      </c>
      <c r="C26" s="104">
        <v>9453</v>
      </c>
      <c r="D26" s="104">
        <v>9456</v>
      </c>
      <c r="E26" s="104">
        <v>9484</v>
      </c>
      <c r="F26" s="104">
        <v>9516</v>
      </c>
      <c r="G26" s="104">
        <v>9542</v>
      </c>
      <c r="H26" s="104">
        <v>9552</v>
      </c>
      <c r="I26" s="104">
        <v>9545</v>
      </c>
      <c r="J26" s="104">
        <v>9552</v>
      </c>
      <c r="K26" s="104">
        <v>9689</v>
      </c>
      <c r="L26" s="104">
        <v>9666</v>
      </c>
      <c r="M26" s="104">
        <v>9668</v>
      </c>
      <c r="N26" s="117">
        <v>9547</v>
      </c>
    </row>
    <row r="27" spans="1:14" ht="15.75" x14ac:dyDescent="0.25">
      <c r="A27" s="116">
        <v>2014</v>
      </c>
      <c r="B27" s="106">
        <v>9664</v>
      </c>
      <c r="C27" s="106">
        <v>9681</v>
      </c>
      <c r="D27" s="106">
        <v>9702</v>
      </c>
      <c r="E27" s="106">
        <v>9750</v>
      </c>
      <c r="F27" s="106">
        <v>9796</v>
      </c>
      <c r="G27" s="106">
        <v>9800</v>
      </c>
      <c r="H27" s="106">
        <v>9835</v>
      </c>
      <c r="I27" s="106">
        <v>9846</v>
      </c>
      <c r="J27" s="106">
        <v>9870</v>
      </c>
      <c r="K27" s="106">
        <v>9886</v>
      </c>
      <c r="L27" s="106">
        <v>9912</v>
      </c>
      <c r="M27" s="106">
        <v>9936</v>
      </c>
      <c r="N27" s="117">
        <v>9807</v>
      </c>
    </row>
    <row r="28" spans="1:14" ht="15.75" x14ac:dyDescent="0.25">
      <c r="A28" s="116">
        <v>2015</v>
      </c>
      <c r="B28" s="104">
        <v>9972</v>
      </c>
      <c r="C28" s="104">
        <v>9962</v>
      </c>
      <c r="D28" s="104">
        <v>9972</v>
      </c>
      <c r="E28" s="104">
        <v>9992</v>
      </c>
      <c r="F28" s="104">
        <v>9979</v>
      </c>
      <c r="G28" s="104">
        <v>10039</v>
      </c>
      <c r="H28" s="104">
        <v>10037</v>
      </c>
      <c r="I28" s="104">
        <v>10039</v>
      </c>
      <c r="J28" s="104">
        <v>10065</v>
      </c>
      <c r="K28" s="104">
        <v>10128</v>
      </c>
      <c r="L28" s="104">
        <v>10092</v>
      </c>
      <c r="M28" s="104">
        <v>10092</v>
      </c>
      <c r="N28" s="117">
        <v>10031</v>
      </c>
    </row>
    <row r="29" spans="1:14" ht="15.75" x14ac:dyDescent="0.25">
      <c r="A29" s="116">
        <v>2016</v>
      </c>
      <c r="B29" s="106">
        <v>10133</v>
      </c>
      <c r="C29" s="106">
        <v>10182</v>
      </c>
      <c r="D29" s="106">
        <v>10242</v>
      </c>
      <c r="E29" s="106">
        <v>10280</v>
      </c>
      <c r="F29" s="106">
        <v>10315</v>
      </c>
      <c r="G29" s="106">
        <v>10337</v>
      </c>
      <c r="H29" s="106">
        <v>10379</v>
      </c>
      <c r="I29" s="106">
        <v>10385</v>
      </c>
      <c r="J29" s="106">
        <v>10403</v>
      </c>
      <c r="K29" s="106">
        <v>10435</v>
      </c>
      <c r="L29" s="106">
        <v>10442</v>
      </c>
      <c r="M29" s="106">
        <v>10530</v>
      </c>
      <c r="N29" s="117">
        <v>10339</v>
      </c>
    </row>
    <row r="30" spans="1:14" ht="15.75" x14ac:dyDescent="0.25">
      <c r="A30" s="116">
        <v>2017</v>
      </c>
      <c r="B30" s="104">
        <v>10542</v>
      </c>
      <c r="C30" s="104">
        <v>10559</v>
      </c>
      <c r="D30" s="104">
        <v>10667</v>
      </c>
      <c r="E30" s="104">
        <v>10678</v>
      </c>
      <c r="F30" s="104">
        <v>10692</v>
      </c>
      <c r="G30" s="104">
        <v>10703</v>
      </c>
      <c r="H30" s="104">
        <v>10789</v>
      </c>
      <c r="I30" s="104">
        <v>10826</v>
      </c>
      <c r="J30" s="104">
        <v>10823</v>
      </c>
      <c r="K30" s="104">
        <v>10817</v>
      </c>
      <c r="L30" s="104">
        <v>10870</v>
      </c>
      <c r="M30" s="104">
        <v>10873</v>
      </c>
      <c r="N30" s="117">
        <v>10737</v>
      </c>
    </row>
    <row r="31" spans="1:14" ht="15.75" x14ac:dyDescent="0.25">
      <c r="A31" s="116">
        <v>2018</v>
      </c>
      <c r="B31" s="106">
        <v>10878</v>
      </c>
      <c r="C31" s="106">
        <v>10889</v>
      </c>
      <c r="D31" s="106">
        <v>10959</v>
      </c>
      <c r="E31" s="106">
        <v>10972</v>
      </c>
      <c r="F31" s="106">
        <v>11013</v>
      </c>
      <c r="G31" s="106">
        <v>11069</v>
      </c>
      <c r="H31" s="106">
        <v>11116</v>
      </c>
      <c r="I31" s="106">
        <v>11124</v>
      </c>
      <c r="J31" s="106">
        <v>11170</v>
      </c>
      <c r="K31" s="106">
        <v>11183</v>
      </c>
      <c r="L31" s="106">
        <v>11184</v>
      </c>
      <c r="M31" s="106">
        <v>11186</v>
      </c>
      <c r="N31" s="117">
        <v>11062</v>
      </c>
    </row>
    <row r="32" spans="1:14" ht="15.75" x14ac:dyDescent="0.25">
      <c r="A32" s="116">
        <v>2019</v>
      </c>
      <c r="B32" s="104">
        <v>11206</v>
      </c>
      <c r="C32" s="104">
        <v>11213</v>
      </c>
      <c r="D32" s="104">
        <v>11228</v>
      </c>
      <c r="E32" s="104">
        <v>11228</v>
      </c>
      <c r="F32" s="104">
        <v>11230</v>
      </c>
      <c r="G32" s="104">
        <v>11268</v>
      </c>
      <c r="H32" s="104">
        <v>11293</v>
      </c>
      <c r="I32" s="104">
        <v>11311</v>
      </c>
      <c r="J32" s="104">
        <v>11311</v>
      </c>
      <c r="K32" s="104">
        <v>11326</v>
      </c>
      <c r="L32" s="104">
        <v>11381</v>
      </c>
      <c r="M32" s="104">
        <v>11381</v>
      </c>
      <c r="N32" s="117">
        <v>11281</v>
      </c>
    </row>
    <row r="33" spans="1:14" ht="15.75" x14ac:dyDescent="0.25">
      <c r="A33" s="118">
        <v>2020</v>
      </c>
      <c r="B33" s="107">
        <v>11392</v>
      </c>
      <c r="C33" s="107">
        <v>11396</v>
      </c>
      <c r="D33" s="107">
        <v>11397</v>
      </c>
      <c r="E33" s="107">
        <v>11412</v>
      </c>
      <c r="F33" s="107">
        <v>11418</v>
      </c>
      <c r="G33" s="107">
        <v>11436</v>
      </c>
      <c r="H33" s="107">
        <v>11439</v>
      </c>
      <c r="I33" s="107">
        <v>11455</v>
      </c>
      <c r="J33" s="107">
        <v>11499</v>
      </c>
      <c r="K33" s="107">
        <v>11539</v>
      </c>
      <c r="L33" s="107">
        <v>11579</v>
      </c>
      <c r="M33" s="107">
        <v>11626</v>
      </c>
      <c r="N33" s="119">
        <v>11466</v>
      </c>
    </row>
    <row r="34" spans="1:14" ht="15.75" x14ac:dyDescent="0.25">
      <c r="A34" s="198" t="s">
        <v>133</v>
      </c>
      <c r="B34" s="105">
        <v>11628</v>
      </c>
      <c r="C34" s="105">
        <v>11699</v>
      </c>
      <c r="D34" s="105">
        <v>11750</v>
      </c>
      <c r="E34" s="105">
        <v>11849</v>
      </c>
      <c r="F34" s="105">
        <v>11990</v>
      </c>
      <c r="G34" s="105">
        <v>12112</v>
      </c>
      <c r="H34" s="105">
        <v>12237</v>
      </c>
      <c r="I34" s="105">
        <v>12463</v>
      </c>
      <c r="J34" s="105">
        <v>12464</v>
      </c>
      <c r="K34" s="105">
        <v>12464</v>
      </c>
      <c r="L34" s="105">
        <v>12467</v>
      </c>
      <c r="M34" s="105">
        <v>12481</v>
      </c>
      <c r="N34" s="120">
        <v>12134</v>
      </c>
    </row>
    <row r="35" spans="1:14" ht="15.75" x14ac:dyDescent="0.25">
      <c r="A35" s="198"/>
      <c r="B35" s="108">
        <v>12556</v>
      </c>
      <c r="C35" s="108">
        <v>12684</v>
      </c>
      <c r="D35" s="108">
        <v>12791</v>
      </c>
      <c r="E35" s="108">
        <v>12899</v>
      </c>
      <c r="F35" s="108">
        <v>13004</v>
      </c>
      <c r="G35" s="109">
        <v>13111</v>
      </c>
      <c r="H35" s="109">
        <v>13168</v>
      </c>
      <c r="I35" s="109">
        <v>13171</v>
      </c>
      <c r="J35" s="109">
        <v>13173</v>
      </c>
      <c r="K35" s="109">
        <v>13175</v>
      </c>
      <c r="L35" s="109">
        <v>13175</v>
      </c>
      <c r="M35" s="109">
        <v>13175</v>
      </c>
      <c r="N35" s="120">
        <v>13007</v>
      </c>
    </row>
    <row r="36" spans="1:14" ht="15.75" x14ac:dyDescent="0.25">
      <c r="A36" s="121">
        <v>2023</v>
      </c>
      <c r="B36" s="105">
        <v>13175</v>
      </c>
      <c r="C36" s="105">
        <v>13176</v>
      </c>
      <c r="D36" s="105">
        <v>13176</v>
      </c>
      <c r="E36" s="105">
        <v>13230</v>
      </c>
      <c r="F36" s="105">
        <v>13288</v>
      </c>
      <c r="G36" s="105">
        <v>13345</v>
      </c>
      <c r="H36" s="105">
        <v>13425</v>
      </c>
      <c r="I36" s="105">
        <v>13473</v>
      </c>
      <c r="J36" s="105">
        <v>13486</v>
      </c>
      <c r="K36" s="105">
        <v>13498</v>
      </c>
      <c r="L36" s="105">
        <v>13511</v>
      </c>
      <c r="M36" s="105">
        <v>13515</v>
      </c>
      <c r="N36" s="120">
        <v>13358</v>
      </c>
    </row>
    <row r="37" spans="1:14" ht="16.5" thickBot="1" x14ac:dyDescent="0.3">
      <c r="A37" s="122">
        <v>2024</v>
      </c>
      <c r="B37" s="123">
        <v>13515</v>
      </c>
      <c r="C37" s="124"/>
      <c r="D37" s="124"/>
      <c r="E37" s="124"/>
      <c r="F37" s="124"/>
      <c r="G37" s="124"/>
      <c r="H37" s="124"/>
      <c r="I37" s="124"/>
      <c r="J37" s="124"/>
      <c r="K37" s="124"/>
      <c r="L37" s="124"/>
      <c r="M37" s="124"/>
      <c r="N37" s="125"/>
    </row>
    <row r="40" spans="1:14" ht="15.75" thickBot="1" x14ac:dyDescent="0.3"/>
    <row r="41" spans="1:14" ht="21" thickBot="1" x14ac:dyDescent="0.3">
      <c r="A41" s="199" t="s">
        <v>139</v>
      </c>
      <c r="B41" s="200"/>
      <c r="C41" s="200"/>
      <c r="D41" s="200"/>
      <c r="E41" s="200"/>
      <c r="F41" s="200"/>
      <c r="G41" s="200"/>
      <c r="H41" s="200"/>
      <c r="I41" s="200"/>
      <c r="J41" s="200"/>
      <c r="K41" s="200"/>
      <c r="L41" s="200"/>
      <c r="M41" s="200"/>
      <c r="N41" s="201"/>
    </row>
    <row r="42" spans="1:14" ht="15.75" x14ac:dyDescent="0.25">
      <c r="A42" s="138" t="s">
        <v>135</v>
      </c>
      <c r="B42" s="139" t="s">
        <v>136</v>
      </c>
      <c r="C42" s="202"/>
      <c r="D42" s="140" t="s">
        <v>137</v>
      </c>
      <c r="E42" s="139" t="s">
        <v>136</v>
      </c>
      <c r="F42" s="202"/>
      <c r="G42" s="140" t="s">
        <v>137</v>
      </c>
      <c r="H42" s="139" t="s">
        <v>136</v>
      </c>
      <c r="I42" s="202"/>
      <c r="J42" s="141" t="s">
        <v>138</v>
      </c>
      <c r="K42" s="140" t="s">
        <v>136</v>
      </c>
      <c r="L42" s="202"/>
      <c r="M42" s="140" t="s">
        <v>137</v>
      </c>
      <c r="N42" s="142" t="s">
        <v>136</v>
      </c>
    </row>
    <row r="43" spans="1:14" ht="15.75" x14ac:dyDescent="0.25">
      <c r="A43" s="130">
        <v>1908</v>
      </c>
      <c r="B43" s="104">
        <v>97</v>
      </c>
      <c r="C43" s="202"/>
      <c r="D43" s="103">
        <v>1934</v>
      </c>
      <c r="E43" s="104">
        <v>198</v>
      </c>
      <c r="F43" s="202"/>
      <c r="G43" s="103">
        <v>1960</v>
      </c>
      <c r="H43" s="127">
        <v>824</v>
      </c>
      <c r="I43" s="202"/>
      <c r="J43" s="103">
        <v>1986</v>
      </c>
      <c r="K43" s="127">
        <v>4295</v>
      </c>
      <c r="L43" s="202"/>
      <c r="M43" s="103">
        <v>2012</v>
      </c>
      <c r="N43" s="131">
        <v>9308</v>
      </c>
    </row>
    <row r="44" spans="1:14" ht="15.75" x14ac:dyDescent="0.25">
      <c r="A44" s="130">
        <v>1909</v>
      </c>
      <c r="B44" s="104">
        <v>91</v>
      </c>
      <c r="C44" s="202"/>
      <c r="D44" s="103">
        <v>1935</v>
      </c>
      <c r="E44" s="104">
        <v>196</v>
      </c>
      <c r="F44" s="202"/>
      <c r="G44" s="103">
        <v>1961</v>
      </c>
      <c r="H44" s="127">
        <v>847</v>
      </c>
      <c r="I44" s="202"/>
      <c r="J44" s="103">
        <v>1987</v>
      </c>
      <c r="K44" s="127">
        <v>4406</v>
      </c>
      <c r="L44" s="202"/>
      <c r="M44" s="103">
        <v>2013</v>
      </c>
      <c r="N44" s="131">
        <v>9547</v>
      </c>
    </row>
    <row r="45" spans="1:14" ht="15.75" x14ac:dyDescent="0.25">
      <c r="A45" s="130">
        <v>1910</v>
      </c>
      <c r="B45" s="104">
        <v>96</v>
      </c>
      <c r="C45" s="202"/>
      <c r="D45" s="103">
        <v>1936</v>
      </c>
      <c r="E45" s="104">
        <v>206</v>
      </c>
      <c r="F45" s="202"/>
      <c r="G45" s="103">
        <v>1962</v>
      </c>
      <c r="H45" s="127">
        <v>872</v>
      </c>
      <c r="I45" s="202"/>
      <c r="J45" s="103">
        <v>1988</v>
      </c>
      <c r="K45" s="127">
        <v>4519</v>
      </c>
      <c r="L45" s="202"/>
      <c r="M45" s="103">
        <v>2014</v>
      </c>
      <c r="N45" s="131">
        <v>9807</v>
      </c>
    </row>
    <row r="46" spans="1:14" ht="15.75" x14ac:dyDescent="0.25">
      <c r="A46" s="130">
        <v>1911</v>
      </c>
      <c r="B46" s="104">
        <v>93</v>
      </c>
      <c r="C46" s="202"/>
      <c r="D46" s="103">
        <v>1937</v>
      </c>
      <c r="E46" s="104">
        <v>235</v>
      </c>
      <c r="F46" s="202"/>
      <c r="G46" s="103">
        <v>1963</v>
      </c>
      <c r="H46" s="127">
        <v>901</v>
      </c>
      <c r="I46" s="202"/>
      <c r="J46" s="103">
        <v>1989</v>
      </c>
      <c r="K46" s="127">
        <v>4615</v>
      </c>
      <c r="L46" s="202"/>
      <c r="M46" s="103">
        <v>2015</v>
      </c>
      <c r="N46" s="131">
        <v>10031</v>
      </c>
    </row>
    <row r="47" spans="1:14" ht="15.75" x14ac:dyDescent="0.25">
      <c r="A47" s="130">
        <v>1912</v>
      </c>
      <c r="B47" s="104">
        <v>91</v>
      </c>
      <c r="C47" s="202"/>
      <c r="D47" s="103">
        <v>1938</v>
      </c>
      <c r="E47" s="104">
        <v>236</v>
      </c>
      <c r="F47" s="202"/>
      <c r="G47" s="103">
        <v>1964</v>
      </c>
      <c r="H47" s="127">
        <v>936</v>
      </c>
      <c r="I47" s="202"/>
      <c r="J47" s="103">
        <v>1990</v>
      </c>
      <c r="K47" s="127">
        <v>4732</v>
      </c>
      <c r="L47" s="202"/>
      <c r="M47" s="103">
        <v>2016</v>
      </c>
      <c r="N47" s="131">
        <v>10339</v>
      </c>
    </row>
    <row r="48" spans="1:14" ht="15.75" x14ac:dyDescent="0.25">
      <c r="A48" s="130">
        <v>1913</v>
      </c>
      <c r="B48" s="104">
        <v>100</v>
      </c>
      <c r="C48" s="202"/>
      <c r="D48" s="103">
        <v>1939</v>
      </c>
      <c r="E48" s="104">
        <v>236</v>
      </c>
      <c r="F48" s="202"/>
      <c r="G48" s="103">
        <v>1965</v>
      </c>
      <c r="H48" s="127">
        <v>971</v>
      </c>
      <c r="I48" s="202"/>
      <c r="J48" s="103">
        <v>1991</v>
      </c>
      <c r="K48" s="127">
        <v>4835</v>
      </c>
      <c r="L48" s="202"/>
      <c r="M48" s="103">
        <v>2017</v>
      </c>
      <c r="N48" s="131">
        <v>10737</v>
      </c>
    </row>
    <row r="49" spans="1:14" ht="15.75" x14ac:dyDescent="0.25">
      <c r="A49" s="130">
        <v>1914</v>
      </c>
      <c r="B49" s="104">
        <v>89</v>
      </c>
      <c r="C49" s="202"/>
      <c r="D49" s="103">
        <v>1940</v>
      </c>
      <c r="E49" s="104">
        <v>242</v>
      </c>
      <c r="F49" s="202"/>
      <c r="G49" s="103">
        <v>1966</v>
      </c>
      <c r="H49" s="127">
        <v>1019</v>
      </c>
      <c r="I49" s="202"/>
      <c r="J49" s="103">
        <v>1992</v>
      </c>
      <c r="K49" s="127">
        <v>4985</v>
      </c>
      <c r="L49" s="202"/>
      <c r="M49" s="103">
        <v>2018</v>
      </c>
      <c r="N49" s="131">
        <v>11062</v>
      </c>
    </row>
    <row r="50" spans="1:14" ht="15.75" x14ac:dyDescent="0.25">
      <c r="A50" s="130">
        <v>1915</v>
      </c>
      <c r="B50" s="104">
        <v>93</v>
      </c>
      <c r="C50" s="202"/>
      <c r="D50" s="103">
        <v>1941</v>
      </c>
      <c r="E50" s="104">
        <v>258</v>
      </c>
      <c r="F50" s="202"/>
      <c r="G50" s="103">
        <v>1967</v>
      </c>
      <c r="H50" s="127">
        <v>1074</v>
      </c>
      <c r="I50" s="202"/>
      <c r="J50" s="103">
        <v>1993</v>
      </c>
      <c r="K50" s="127">
        <v>5210</v>
      </c>
      <c r="L50" s="202"/>
      <c r="M50" s="103">
        <v>2019</v>
      </c>
      <c r="N50" s="131">
        <v>11281</v>
      </c>
    </row>
    <row r="51" spans="1:14" ht="15.75" x14ac:dyDescent="0.25">
      <c r="A51" s="130">
        <v>1916</v>
      </c>
      <c r="B51" s="104">
        <v>130</v>
      </c>
      <c r="C51" s="202"/>
      <c r="D51" s="103">
        <v>1942</v>
      </c>
      <c r="E51" s="104">
        <v>276</v>
      </c>
      <c r="F51" s="202"/>
      <c r="G51" s="103">
        <v>1968</v>
      </c>
      <c r="H51" s="127">
        <v>1155</v>
      </c>
      <c r="I51" s="202"/>
      <c r="J51" s="103">
        <v>1994</v>
      </c>
      <c r="K51" s="127">
        <v>5408</v>
      </c>
      <c r="L51" s="202"/>
      <c r="M51" s="103">
        <v>2020</v>
      </c>
      <c r="N51" s="131">
        <v>11466</v>
      </c>
    </row>
    <row r="52" spans="1:14" ht="15.75" x14ac:dyDescent="0.25">
      <c r="A52" s="130">
        <v>1917</v>
      </c>
      <c r="B52" s="104">
        <v>181</v>
      </c>
      <c r="C52" s="202"/>
      <c r="D52" s="103">
        <v>1943</v>
      </c>
      <c r="E52" s="104">
        <v>290</v>
      </c>
      <c r="F52" s="202"/>
      <c r="G52" s="103">
        <v>1969</v>
      </c>
      <c r="H52" s="127">
        <v>1269</v>
      </c>
      <c r="I52" s="202"/>
      <c r="J52" s="103">
        <v>1995</v>
      </c>
      <c r="K52" s="127">
        <v>5471</v>
      </c>
      <c r="L52" s="202"/>
      <c r="M52" s="103">
        <v>2021</v>
      </c>
      <c r="N52" s="131">
        <v>12134</v>
      </c>
    </row>
    <row r="53" spans="1:14" ht="15.75" x14ac:dyDescent="0.25">
      <c r="A53" s="130">
        <v>1918</v>
      </c>
      <c r="B53" s="104">
        <v>189</v>
      </c>
      <c r="C53" s="202"/>
      <c r="D53" s="103">
        <v>1944</v>
      </c>
      <c r="E53" s="104">
        <v>299</v>
      </c>
      <c r="F53" s="202"/>
      <c r="G53" s="103">
        <v>1970</v>
      </c>
      <c r="H53" s="127">
        <v>1381</v>
      </c>
      <c r="I53" s="202"/>
      <c r="J53" s="103">
        <v>1996</v>
      </c>
      <c r="K53" s="127">
        <v>5620</v>
      </c>
      <c r="L53" s="202"/>
      <c r="M53" s="103">
        <v>2022</v>
      </c>
      <c r="N53" s="132">
        <v>13007</v>
      </c>
    </row>
    <row r="54" spans="1:14" ht="15.75" x14ac:dyDescent="0.25">
      <c r="A54" s="130">
        <v>1919</v>
      </c>
      <c r="B54" s="104">
        <v>198</v>
      </c>
      <c r="C54" s="202"/>
      <c r="D54" s="103">
        <v>1945</v>
      </c>
      <c r="E54" s="104">
        <v>308</v>
      </c>
      <c r="F54" s="202"/>
      <c r="G54" s="103">
        <v>1971</v>
      </c>
      <c r="H54" s="127">
        <v>1581</v>
      </c>
      <c r="I54" s="202"/>
      <c r="J54" s="103">
        <v>1997</v>
      </c>
      <c r="K54" s="127">
        <v>5826</v>
      </c>
      <c r="L54" s="202"/>
      <c r="M54" s="103">
        <v>2023</v>
      </c>
      <c r="N54" s="132">
        <v>13358</v>
      </c>
    </row>
    <row r="55" spans="1:14" ht="15.75" x14ac:dyDescent="0.25">
      <c r="A55" s="130">
        <v>1920</v>
      </c>
      <c r="B55" s="104">
        <v>251</v>
      </c>
      <c r="C55" s="202"/>
      <c r="D55" s="103">
        <v>1946</v>
      </c>
      <c r="E55" s="104">
        <v>346</v>
      </c>
      <c r="F55" s="202"/>
      <c r="G55" s="103">
        <v>1972</v>
      </c>
      <c r="H55" s="127">
        <v>1753</v>
      </c>
      <c r="I55" s="202"/>
      <c r="J55" s="103">
        <v>1998</v>
      </c>
      <c r="K55" s="127">
        <v>5920</v>
      </c>
      <c r="L55" s="202"/>
      <c r="M55" s="103">
        <v>2024</v>
      </c>
      <c r="N55" s="132"/>
    </row>
    <row r="56" spans="1:14" ht="15.75" x14ac:dyDescent="0.25">
      <c r="A56" s="130">
        <v>1921</v>
      </c>
      <c r="B56" s="104">
        <v>202</v>
      </c>
      <c r="C56" s="202"/>
      <c r="D56" s="103">
        <v>1947</v>
      </c>
      <c r="E56" s="104">
        <v>413</v>
      </c>
      <c r="F56" s="202"/>
      <c r="G56" s="103">
        <v>1973</v>
      </c>
      <c r="H56" s="127">
        <v>1895</v>
      </c>
      <c r="I56" s="202"/>
      <c r="J56" s="103">
        <v>1999</v>
      </c>
      <c r="K56" s="127">
        <v>6059</v>
      </c>
      <c r="L56" s="202"/>
      <c r="M56" s="103">
        <v>2025</v>
      </c>
      <c r="N56" s="132"/>
    </row>
    <row r="57" spans="1:14" ht="15.75" x14ac:dyDescent="0.25">
      <c r="A57" s="130">
        <v>1922</v>
      </c>
      <c r="B57" s="104">
        <v>174</v>
      </c>
      <c r="C57" s="202"/>
      <c r="D57" s="103">
        <v>1948</v>
      </c>
      <c r="E57" s="104">
        <v>461</v>
      </c>
      <c r="F57" s="202"/>
      <c r="G57" s="103">
        <v>1974</v>
      </c>
      <c r="H57" s="127">
        <v>2020</v>
      </c>
      <c r="I57" s="202"/>
      <c r="J57" s="103">
        <v>2000</v>
      </c>
      <c r="K57" s="127">
        <v>6221</v>
      </c>
      <c r="L57" s="202"/>
      <c r="M57" s="103">
        <v>2026</v>
      </c>
      <c r="N57" s="132"/>
    </row>
    <row r="58" spans="1:14" ht="15.75" x14ac:dyDescent="0.25">
      <c r="A58" s="130">
        <v>1923</v>
      </c>
      <c r="B58" s="104">
        <v>214</v>
      </c>
      <c r="C58" s="202"/>
      <c r="D58" s="103">
        <v>1949</v>
      </c>
      <c r="E58" s="104">
        <v>477</v>
      </c>
      <c r="F58" s="202"/>
      <c r="G58" s="103">
        <v>1975</v>
      </c>
      <c r="H58" s="127">
        <v>2212</v>
      </c>
      <c r="I58" s="202"/>
      <c r="J58" s="103">
        <v>2001</v>
      </c>
      <c r="K58" s="127">
        <v>6343</v>
      </c>
      <c r="L58" s="202"/>
      <c r="M58" s="103">
        <v>2027</v>
      </c>
      <c r="N58" s="132"/>
    </row>
    <row r="59" spans="1:14" ht="15.75" x14ac:dyDescent="0.25">
      <c r="A59" s="130">
        <v>1924</v>
      </c>
      <c r="B59" s="104">
        <v>215</v>
      </c>
      <c r="C59" s="202"/>
      <c r="D59" s="103">
        <v>1950</v>
      </c>
      <c r="E59" s="104">
        <v>510</v>
      </c>
      <c r="F59" s="202"/>
      <c r="G59" s="103">
        <v>1976</v>
      </c>
      <c r="H59" s="127">
        <v>2401</v>
      </c>
      <c r="I59" s="202"/>
      <c r="J59" s="103">
        <v>2002</v>
      </c>
      <c r="K59" s="127">
        <v>6538</v>
      </c>
      <c r="L59" s="202"/>
      <c r="M59" s="103">
        <v>2028</v>
      </c>
      <c r="N59" s="132"/>
    </row>
    <row r="60" spans="1:14" ht="15.75" x14ac:dyDescent="0.25">
      <c r="A60" s="130">
        <v>1925</v>
      </c>
      <c r="B60" s="104">
        <v>207</v>
      </c>
      <c r="C60" s="202"/>
      <c r="D60" s="103">
        <v>1951</v>
      </c>
      <c r="E60" s="104">
        <v>543</v>
      </c>
      <c r="F60" s="202"/>
      <c r="G60" s="103">
        <v>1977</v>
      </c>
      <c r="H60" s="127">
        <v>2576</v>
      </c>
      <c r="I60" s="202"/>
      <c r="J60" s="103">
        <v>2003</v>
      </c>
      <c r="K60" s="127">
        <v>6694</v>
      </c>
      <c r="L60" s="202"/>
      <c r="M60" s="103">
        <v>2029</v>
      </c>
      <c r="N60" s="132"/>
    </row>
    <row r="61" spans="1:14" ht="15.75" x14ac:dyDescent="0.25">
      <c r="A61" s="130">
        <v>1926</v>
      </c>
      <c r="B61" s="104">
        <v>208</v>
      </c>
      <c r="C61" s="202"/>
      <c r="D61" s="103">
        <v>1952</v>
      </c>
      <c r="E61" s="104">
        <v>569</v>
      </c>
      <c r="F61" s="202"/>
      <c r="G61" s="103">
        <v>1978</v>
      </c>
      <c r="H61" s="128">
        <v>2776</v>
      </c>
      <c r="I61" s="202"/>
      <c r="J61" s="103">
        <v>2004</v>
      </c>
      <c r="K61" s="127">
        <v>7115</v>
      </c>
      <c r="L61" s="202"/>
      <c r="M61" s="103">
        <v>2030</v>
      </c>
      <c r="N61" s="132"/>
    </row>
    <row r="62" spans="1:14" ht="15.75" x14ac:dyDescent="0.25">
      <c r="A62" s="130">
        <v>1927</v>
      </c>
      <c r="B62" s="104">
        <v>206</v>
      </c>
      <c r="C62" s="202"/>
      <c r="D62" s="103">
        <v>1953</v>
      </c>
      <c r="E62" s="104">
        <v>600</v>
      </c>
      <c r="F62" s="202"/>
      <c r="G62" s="103">
        <v>1979</v>
      </c>
      <c r="H62" s="128">
        <v>3003</v>
      </c>
      <c r="I62" s="202"/>
      <c r="J62" s="103">
        <v>2005</v>
      </c>
      <c r="K62" s="127">
        <v>7446</v>
      </c>
      <c r="L62" s="202"/>
      <c r="M62" s="103">
        <v>2031</v>
      </c>
      <c r="N62" s="132"/>
    </row>
    <row r="63" spans="1:14" ht="15.75" x14ac:dyDescent="0.25">
      <c r="A63" s="130">
        <v>1928</v>
      </c>
      <c r="B63" s="104">
        <v>207</v>
      </c>
      <c r="C63" s="202"/>
      <c r="D63" s="103">
        <v>1954</v>
      </c>
      <c r="E63" s="104">
        <v>628</v>
      </c>
      <c r="F63" s="202"/>
      <c r="G63" s="103">
        <v>1980</v>
      </c>
      <c r="H63" s="128">
        <v>3237</v>
      </c>
      <c r="I63" s="202"/>
      <c r="J63" s="103">
        <v>2006</v>
      </c>
      <c r="K63" s="127">
        <v>7751</v>
      </c>
      <c r="L63" s="202"/>
      <c r="M63" s="103">
        <v>2032</v>
      </c>
      <c r="N63" s="132"/>
    </row>
    <row r="64" spans="1:14" ht="15.75" x14ac:dyDescent="0.25">
      <c r="A64" s="130">
        <v>1929</v>
      </c>
      <c r="B64" s="104">
        <v>207</v>
      </c>
      <c r="C64" s="202"/>
      <c r="D64" s="103">
        <v>1955</v>
      </c>
      <c r="E64" s="104">
        <v>660</v>
      </c>
      <c r="F64" s="202"/>
      <c r="G64" s="103">
        <v>1981</v>
      </c>
      <c r="H64" s="128">
        <v>3535</v>
      </c>
      <c r="I64" s="202"/>
      <c r="J64" s="103">
        <v>2007</v>
      </c>
      <c r="K64" s="127">
        <v>7966</v>
      </c>
      <c r="L64" s="202"/>
      <c r="M64" s="103">
        <v>2033</v>
      </c>
      <c r="N64" s="132"/>
    </row>
    <row r="65" spans="1:14" ht="15.75" x14ac:dyDescent="0.25">
      <c r="A65" s="130">
        <v>1930</v>
      </c>
      <c r="B65" s="104">
        <v>203</v>
      </c>
      <c r="C65" s="202"/>
      <c r="D65" s="103">
        <v>1956</v>
      </c>
      <c r="E65" s="104">
        <v>692</v>
      </c>
      <c r="F65" s="202"/>
      <c r="G65" s="103">
        <v>1982</v>
      </c>
      <c r="H65" s="127">
        <v>3825</v>
      </c>
      <c r="I65" s="202"/>
      <c r="J65" s="103">
        <v>2008</v>
      </c>
      <c r="K65" s="127">
        <v>8310</v>
      </c>
      <c r="L65" s="202"/>
      <c r="M65" s="103">
        <v>2034</v>
      </c>
      <c r="N65" s="132"/>
    </row>
    <row r="66" spans="1:14" ht="15.75" x14ac:dyDescent="0.25">
      <c r="A66" s="130">
        <v>1931</v>
      </c>
      <c r="B66" s="104">
        <v>181</v>
      </c>
      <c r="C66" s="202"/>
      <c r="D66" s="103">
        <v>1957</v>
      </c>
      <c r="E66" s="104">
        <v>724</v>
      </c>
      <c r="F66" s="202"/>
      <c r="G66" s="103">
        <v>1983</v>
      </c>
      <c r="H66" s="127">
        <v>4066</v>
      </c>
      <c r="I66" s="202"/>
      <c r="J66" s="103">
        <v>2009</v>
      </c>
      <c r="K66" s="127">
        <v>8570</v>
      </c>
      <c r="L66" s="202"/>
      <c r="M66" s="103">
        <v>2035</v>
      </c>
      <c r="N66" s="132"/>
    </row>
    <row r="67" spans="1:14" ht="15.75" x14ac:dyDescent="0.25">
      <c r="A67" s="130">
        <v>1932</v>
      </c>
      <c r="B67" s="104">
        <v>157</v>
      </c>
      <c r="C67" s="202"/>
      <c r="D67" s="103">
        <v>1958</v>
      </c>
      <c r="E67" s="104">
        <v>759</v>
      </c>
      <c r="F67" s="202"/>
      <c r="G67" s="103">
        <v>1984</v>
      </c>
      <c r="H67" s="127">
        <v>4146</v>
      </c>
      <c r="I67" s="202"/>
      <c r="J67" s="103">
        <v>2010</v>
      </c>
      <c r="K67" s="127">
        <v>8799</v>
      </c>
      <c r="L67" s="202"/>
      <c r="M67" s="103">
        <v>2036</v>
      </c>
      <c r="N67" s="132"/>
    </row>
    <row r="68" spans="1:14" ht="16.5" thickBot="1" x14ac:dyDescent="0.3">
      <c r="A68" s="133">
        <v>1933</v>
      </c>
      <c r="B68" s="134">
        <v>170</v>
      </c>
      <c r="C68" s="203"/>
      <c r="D68" s="135">
        <v>1959</v>
      </c>
      <c r="E68" s="134">
        <v>797</v>
      </c>
      <c r="F68" s="203"/>
      <c r="G68" s="135">
        <v>1985</v>
      </c>
      <c r="H68" s="136">
        <v>4195</v>
      </c>
      <c r="I68" s="203"/>
      <c r="J68" s="135">
        <v>2011</v>
      </c>
      <c r="K68" s="136">
        <v>9070</v>
      </c>
      <c r="L68" s="203"/>
      <c r="M68" s="135">
        <v>2037</v>
      </c>
      <c r="N68" s="137"/>
    </row>
    <row r="69" spans="1:14" x14ac:dyDescent="0.25">
      <c r="A69" s="129" t="s">
        <v>141</v>
      </c>
      <c r="B69" s="126"/>
      <c r="C69" s="126"/>
      <c r="D69" s="126"/>
      <c r="E69" s="126"/>
      <c r="F69" s="126"/>
      <c r="G69" s="126"/>
      <c r="H69" s="126"/>
      <c r="I69" s="126"/>
      <c r="J69" s="126"/>
      <c r="K69" s="126"/>
      <c r="L69" s="126"/>
      <c r="M69" s="126"/>
      <c r="N69" s="126"/>
    </row>
    <row r="70" spans="1:14" x14ac:dyDescent="0.25">
      <c r="A70" s="129" t="s">
        <v>140</v>
      </c>
      <c r="B70" s="126"/>
      <c r="C70" s="126"/>
      <c r="D70" s="126"/>
      <c r="E70" s="126"/>
      <c r="F70" s="126"/>
      <c r="G70" s="126"/>
      <c r="H70" s="126"/>
      <c r="I70" s="126"/>
      <c r="J70" s="126"/>
      <c r="K70" s="126"/>
      <c r="L70" s="126"/>
      <c r="M70" s="126"/>
      <c r="N70" s="126"/>
    </row>
  </sheetData>
  <mergeCells count="7">
    <mergeCell ref="A1:N1"/>
    <mergeCell ref="A34:A35"/>
    <mergeCell ref="A41:N41"/>
    <mergeCell ref="C42:C68"/>
    <mergeCell ref="F42:F68"/>
    <mergeCell ref="I42:I68"/>
    <mergeCell ref="L42:L68"/>
  </mergeCells>
  <pageMargins left="0.7" right="0.7" top="0.75" bottom="0.75" header="0.3" footer="0.3"/>
  <pageSetup scale="62"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DE77-F9D7-411B-8D11-77519C167E12}">
  <sheetPr>
    <pageSetUpPr fitToPage="1"/>
  </sheetPr>
  <dimension ref="A1:J17"/>
  <sheetViews>
    <sheetView workbookViewId="0">
      <selection activeCell="J11" sqref="J11"/>
    </sheetView>
  </sheetViews>
  <sheetFormatPr defaultRowHeight="15" x14ac:dyDescent="0.25"/>
  <cols>
    <col min="1" max="2" width="12.85546875" customWidth="1"/>
    <col min="3" max="3" width="81.28515625" customWidth="1"/>
    <col min="8" max="8" width="15.140625" customWidth="1"/>
    <col min="9" max="9" width="13.85546875" customWidth="1"/>
    <col min="10" max="10" width="15.7109375" customWidth="1"/>
  </cols>
  <sheetData>
    <row r="1" spans="1:10" ht="70.5" customHeight="1" thickBot="1" x14ac:dyDescent="0.3">
      <c r="A1" s="175" t="s">
        <v>256</v>
      </c>
      <c r="B1" s="176"/>
      <c r="C1" s="176"/>
      <c r="D1" s="176"/>
      <c r="E1" s="176"/>
      <c r="F1" s="176"/>
      <c r="G1" s="176"/>
      <c r="H1" s="176"/>
      <c r="I1" s="176"/>
      <c r="J1" s="177"/>
    </row>
    <row r="2" spans="1:10" ht="45.75" thickBot="1" x14ac:dyDescent="0.3">
      <c r="A2" s="4" t="s">
        <v>0</v>
      </c>
      <c r="B2" s="35" t="s">
        <v>24</v>
      </c>
      <c r="C2" s="5" t="s">
        <v>1</v>
      </c>
      <c r="D2" s="19" t="s">
        <v>22</v>
      </c>
      <c r="E2" s="19" t="s">
        <v>5</v>
      </c>
      <c r="F2" s="19" t="s">
        <v>6</v>
      </c>
      <c r="G2" s="19" t="s">
        <v>7</v>
      </c>
      <c r="H2" s="19" t="s">
        <v>9</v>
      </c>
      <c r="I2" s="19" t="s">
        <v>10</v>
      </c>
      <c r="J2" s="6" t="s">
        <v>2</v>
      </c>
    </row>
    <row r="3" spans="1:10" x14ac:dyDescent="0.25">
      <c r="A3" s="20" t="s">
        <v>233</v>
      </c>
      <c r="B3" s="36"/>
      <c r="C3" s="15" t="s">
        <v>234</v>
      </c>
      <c r="D3" s="22"/>
      <c r="E3" s="22"/>
      <c r="F3" s="22"/>
      <c r="G3" s="25"/>
      <c r="H3" s="25"/>
      <c r="I3" s="25"/>
      <c r="J3" s="7"/>
    </row>
    <row r="4" spans="1:10" x14ac:dyDescent="0.25">
      <c r="A4" s="8"/>
      <c r="B4" s="37"/>
      <c r="C4" s="3"/>
      <c r="D4" s="23"/>
      <c r="E4" s="23"/>
      <c r="F4" s="23"/>
      <c r="G4" s="26"/>
      <c r="H4" s="26"/>
      <c r="I4" s="26"/>
      <c r="J4" s="9"/>
    </row>
    <row r="5" spans="1:10" x14ac:dyDescent="0.25">
      <c r="A5" s="8" t="s">
        <v>233</v>
      </c>
      <c r="B5" s="37" t="s">
        <v>30</v>
      </c>
      <c r="C5" s="21" t="s">
        <v>184</v>
      </c>
      <c r="D5" s="23">
        <v>2019</v>
      </c>
      <c r="E5" s="23">
        <v>1</v>
      </c>
      <c r="F5" s="23" t="s">
        <v>19</v>
      </c>
      <c r="G5" s="28">
        <v>0</v>
      </c>
      <c r="H5" s="32" t="s">
        <v>21</v>
      </c>
      <c r="I5" s="32" t="s">
        <v>21</v>
      </c>
      <c r="J5" s="9">
        <v>35000</v>
      </c>
    </row>
    <row r="6" spans="1:10" x14ac:dyDescent="0.25">
      <c r="A6" s="8" t="s">
        <v>233</v>
      </c>
      <c r="B6" s="37" t="s">
        <v>30</v>
      </c>
      <c r="C6" s="21" t="s">
        <v>185</v>
      </c>
      <c r="D6" s="23">
        <v>2021</v>
      </c>
      <c r="E6" s="23">
        <v>1</v>
      </c>
      <c r="F6" s="23" t="s">
        <v>19</v>
      </c>
      <c r="G6" s="28">
        <v>0</v>
      </c>
      <c r="H6" s="32" t="s">
        <v>21</v>
      </c>
      <c r="I6" s="32" t="s">
        <v>21</v>
      </c>
      <c r="J6" s="9">
        <v>1250</v>
      </c>
    </row>
    <row r="7" spans="1:10" x14ac:dyDescent="0.25">
      <c r="A7" s="8" t="s">
        <v>233</v>
      </c>
      <c r="B7" s="37" t="s">
        <v>30</v>
      </c>
      <c r="C7" s="21" t="s">
        <v>186</v>
      </c>
      <c r="D7" s="23">
        <v>2018</v>
      </c>
      <c r="E7" s="23">
        <v>1</v>
      </c>
      <c r="F7" s="23" t="s">
        <v>19</v>
      </c>
      <c r="G7" s="28">
        <v>0</v>
      </c>
      <c r="H7" s="32" t="s">
        <v>21</v>
      </c>
      <c r="I7" s="32" t="s">
        <v>21</v>
      </c>
      <c r="J7" s="9">
        <v>1000</v>
      </c>
    </row>
    <row r="8" spans="1:10" x14ac:dyDescent="0.25">
      <c r="A8" s="8" t="s">
        <v>233</v>
      </c>
      <c r="B8" s="37" t="s">
        <v>30</v>
      </c>
      <c r="C8" s="21" t="s">
        <v>187</v>
      </c>
      <c r="D8" s="23">
        <v>2013</v>
      </c>
      <c r="E8" s="23">
        <v>1</v>
      </c>
      <c r="F8" s="23" t="s">
        <v>19</v>
      </c>
      <c r="G8" s="28">
        <v>0</v>
      </c>
      <c r="H8" s="32" t="s">
        <v>21</v>
      </c>
      <c r="I8" s="32" t="s">
        <v>21</v>
      </c>
      <c r="J8" s="9">
        <v>750</v>
      </c>
    </row>
    <row r="9" spans="1:10" x14ac:dyDescent="0.25">
      <c r="A9" s="8" t="s">
        <v>233</v>
      </c>
      <c r="B9" s="37" t="s">
        <v>30</v>
      </c>
      <c r="C9" s="21" t="s">
        <v>188</v>
      </c>
      <c r="D9" s="23">
        <v>2014</v>
      </c>
      <c r="E9" s="23">
        <v>1</v>
      </c>
      <c r="F9" s="23" t="s">
        <v>19</v>
      </c>
      <c r="G9" s="28">
        <v>0</v>
      </c>
      <c r="H9" s="32" t="s">
        <v>21</v>
      </c>
      <c r="I9" s="32" t="s">
        <v>21</v>
      </c>
      <c r="J9" s="9">
        <v>1</v>
      </c>
    </row>
    <row r="10" spans="1:10" ht="15.75" thickBot="1" x14ac:dyDescent="0.3">
      <c r="A10" s="8"/>
      <c r="B10" s="37"/>
      <c r="C10" s="3"/>
      <c r="D10" s="23"/>
      <c r="E10" s="23"/>
      <c r="F10" s="23"/>
      <c r="G10" s="26"/>
      <c r="H10" s="26"/>
      <c r="I10" s="26"/>
      <c r="J10" s="9">
        <f t="shared" ref="J10" si="0">E10*G10</f>
        <v>0</v>
      </c>
    </row>
    <row r="11" spans="1:10" ht="15.75" thickBot="1" x14ac:dyDescent="0.3">
      <c r="A11" s="178" t="s">
        <v>236</v>
      </c>
      <c r="B11" s="179"/>
      <c r="C11" s="179"/>
      <c r="D11" s="179"/>
      <c r="E11" s="179"/>
      <c r="F11" s="179"/>
      <c r="G11" s="180"/>
      <c r="H11" s="30"/>
      <c r="I11" s="30"/>
      <c r="J11" s="13">
        <f>SUM(J3:J10)</f>
        <v>38001</v>
      </c>
    </row>
    <row r="12" spans="1:10" x14ac:dyDescent="0.25">
      <c r="A12" s="34" t="s">
        <v>23</v>
      </c>
      <c r="B12" s="34"/>
    </row>
    <row r="13" spans="1:10" x14ac:dyDescent="0.25">
      <c r="A13" s="33" t="s">
        <v>54</v>
      </c>
      <c r="B13" s="34"/>
    </row>
    <row r="14" spans="1:10" x14ac:dyDescent="0.25">
      <c r="A14" s="33" t="s">
        <v>235</v>
      </c>
      <c r="B14" s="34"/>
    </row>
    <row r="15" spans="1:10" x14ac:dyDescent="0.25">
      <c r="A15" s="33"/>
      <c r="B15" s="34"/>
    </row>
    <row r="16" spans="1:10" x14ac:dyDescent="0.25">
      <c r="A16" s="33"/>
      <c r="B16" s="34"/>
    </row>
    <row r="17" spans="1:2" x14ac:dyDescent="0.25">
      <c r="A17" s="33"/>
      <c r="B17" s="33"/>
    </row>
  </sheetData>
  <mergeCells count="2">
    <mergeCell ref="A1:J1"/>
    <mergeCell ref="A11:G11"/>
  </mergeCells>
  <pageMargins left="0.7" right="0.7" top="0.75" bottom="0.75" header="0.3" footer="0.3"/>
  <pageSetup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325EB-D7C7-43D4-991A-BA32C5A79E2C}">
  <sheetPr>
    <pageSetUpPr fitToPage="1"/>
  </sheetPr>
  <dimension ref="B1:K75"/>
  <sheetViews>
    <sheetView topLeftCell="A19" zoomScaleNormal="100" workbookViewId="0">
      <selection activeCell="K52" sqref="K52"/>
    </sheetView>
  </sheetViews>
  <sheetFormatPr defaultRowHeight="15" x14ac:dyDescent="0.25"/>
  <cols>
    <col min="2" max="2" width="16.7109375" style="1" customWidth="1"/>
    <col min="3" max="3" width="9.28515625" style="1" customWidth="1"/>
    <col min="4" max="4" width="92" bestFit="1" customWidth="1"/>
    <col min="5" max="5" width="17.140625" customWidth="1"/>
    <col min="6" max="10" width="14.28515625" customWidth="1"/>
    <col min="11" max="11" width="22.42578125" customWidth="1"/>
  </cols>
  <sheetData>
    <row r="1" spans="2:11" ht="15.75" thickBot="1" x14ac:dyDescent="0.3"/>
    <row r="2" spans="2:11" ht="72" customHeight="1" thickBot="1" x14ac:dyDescent="0.3">
      <c r="B2" s="170" t="s">
        <v>257</v>
      </c>
      <c r="C2" s="181"/>
      <c r="D2" s="171"/>
      <c r="E2" s="182"/>
      <c r="F2" s="182"/>
      <c r="G2" s="182"/>
      <c r="H2" s="182"/>
      <c r="I2" s="182"/>
      <c r="J2" s="182"/>
      <c r="K2" s="172"/>
    </row>
    <row r="3" spans="2:11" ht="45.75" thickBot="1" x14ac:dyDescent="0.3">
      <c r="B3" s="4" t="s">
        <v>0</v>
      </c>
      <c r="C3" s="35" t="s">
        <v>24</v>
      </c>
      <c r="D3" s="5" t="s">
        <v>1</v>
      </c>
      <c r="E3" s="19" t="s">
        <v>22</v>
      </c>
      <c r="F3" s="19" t="s">
        <v>5</v>
      </c>
      <c r="G3" s="19" t="s">
        <v>6</v>
      </c>
      <c r="H3" s="19" t="s">
        <v>7</v>
      </c>
      <c r="I3" s="19" t="s">
        <v>9</v>
      </c>
      <c r="J3" s="19" t="s">
        <v>10</v>
      </c>
      <c r="K3" s="6" t="s">
        <v>2</v>
      </c>
    </row>
    <row r="4" spans="2:11" x14ac:dyDescent="0.25">
      <c r="B4" s="20" t="s">
        <v>109</v>
      </c>
      <c r="C4" s="36"/>
      <c r="D4" s="15" t="s">
        <v>215</v>
      </c>
      <c r="E4" s="22"/>
      <c r="F4" s="22"/>
      <c r="G4" s="22"/>
      <c r="H4" s="25"/>
      <c r="I4" s="25"/>
      <c r="J4" s="25"/>
      <c r="K4" s="7"/>
    </row>
    <row r="5" spans="2:11" x14ac:dyDescent="0.25">
      <c r="B5" s="8"/>
      <c r="C5" s="37"/>
      <c r="D5" s="3"/>
      <c r="E5" s="23"/>
      <c r="F5" s="23"/>
      <c r="G5" s="23"/>
      <c r="H5" s="26"/>
      <c r="I5" s="26"/>
      <c r="J5" s="26"/>
      <c r="K5" s="9"/>
    </row>
    <row r="6" spans="2:11" x14ac:dyDescent="0.25">
      <c r="B6" s="8" t="s">
        <v>109</v>
      </c>
      <c r="C6" s="37" t="s">
        <v>25</v>
      </c>
      <c r="D6" s="21" t="s">
        <v>31</v>
      </c>
      <c r="E6" s="23">
        <v>2000</v>
      </c>
      <c r="F6" s="23">
        <v>1</v>
      </c>
      <c r="G6" s="23" t="s">
        <v>19</v>
      </c>
      <c r="H6" s="28">
        <v>0</v>
      </c>
      <c r="I6" s="32" t="s">
        <v>21</v>
      </c>
      <c r="J6" s="32" t="s">
        <v>21</v>
      </c>
      <c r="K6" s="9">
        <f>F6*H6</f>
        <v>0</v>
      </c>
    </row>
    <row r="7" spans="2:11" x14ac:dyDescent="0.25">
      <c r="B7" s="8" t="s">
        <v>109</v>
      </c>
      <c r="C7" s="37" t="s">
        <v>25</v>
      </c>
      <c r="D7" s="21" t="s">
        <v>51</v>
      </c>
      <c r="E7" s="23">
        <v>2000</v>
      </c>
      <c r="F7" s="23">
        <v>1</v>
      </c>
      <c r="G7" s="23" t="s">
        <v>19</v>
      </c>
      <c r="H7" s="28">
        <v>0</v>
      </c>
      <c r="I7" s="32" t="s">
        <v>21</v>
      </c>
      <c r="J7" s="32" t="s">
        <v>21</v>
      </c>
      <c r="K7" s="9">
        <f t="shared" ref="K7:K51" si="0">F7*H7</f>
        <v>0</v>
      </c>
    </row>
    <row r="8" spans="2:11" x14ac:dyDescent="0.25">
      <c r="B8" s="8" t="s">
        <v>109</v>
      </c>
      <c r="C8" s="37" t="s">
        <v>26</v>
      </c>
      <c r="D8" s="21" t="s">
        <v>52</v>
      </c>
      <c r="E8" s="23">
        <v>2000</v>
      </c>
      <c r="F8" s="23">
        <v>1</v>
      </c>
      <c r="G8" s="23" t="s">
        <v>19</v>
      </c>
      <c r="H8" s="28">
        <v>0</v>
      </c>
      <c r="I8" s="32" t="s">
        <v>21</v>
      </c>
      <c r="J8" s="32" t="s">
        <v>21</v>
      </c>
      <c r="K8" s="9">
        <f t="shared" si="0"/>
        <v>0</v>
      </c>
    </row>
    <row r="9" spans="2:11" x14ac:dyDescent="0.25">
      <c r="B9" s="8" t="s">
        <v>109</v>
      </c>
      <c r="C9" s="37" t="s">
        <v>25</v>
      </c>
      <c r="D9" s="21" t="s">
        <v>53</v>
      </c>
      <c r="E9" s="23">
        <v>2000</v>
      </c>
      <c r="F9" s="23">
        <v>1</v>
      </c>
      <c r="G9" s="23" t="s">
        <v>19</v>
      </c>
      <c r="H9" s="28">
        <v>0</v>
      </c>
      <c r="I9" s="32" t="s">
        <v>21</v>
      </c>
      <c r="J9" s="32" t="s">
        <v>21</v>
      </c>
      <c r="K9" s="9">
        <f t="shared" si="0"/>
        <v>0</v>
      </c>
    </row>
    <row r="10" spans="2:11" x14ac:dyDescent="0.25">
      <c r="B10" s="8" t="s">
        <v>109</v>
      </c>
      <c r="C10" s="37" t="s">
        <v>254</v>
      </c>
      <c r="D10" s="21" t="s">
        <v>56</v>
      </c>
      <c r="E10" s="23">
        <v>2020</v>
      </c>
      <c r="F10" s="23">
        <v>1</v>
      </c>
      <c r="G10" s="23" t="s">
        <v>17</v>
      </c>
      <c r="H10" s="28">
        <v>0</v>
      </c>
      <c r="I10" s="32" t="s">
        <v>21</v>
      </c>
      <c r="J10" s="32" t="s">
        <v>21</v>
      </c>
      <c r="K10" s="9">
        <f t="shared" si="0"/>
        <v>0</v>
      </c>
    </row>
    <row r="11" spans="2:11" x14ac:dyDescent="0.25">
      <c r="B11" s="8" t="s">
        <v>109</v>
      </c>
      <c r="C11" s="37" t="s">
        <v>151</v>
      </c>
      <c r="D11" s="21" t="s">
        <v>70</v>
      </c>
      <c r="E11" s="23"/>
      <c r="F11" s="23">
        <v>1</v>
      </c>
      <c r="G11" s="23" t="s">
        <v>17</v>
      </c>
      <c r="H11" s="28">
        <v>1</v>
      </c>
      <c r="I11" s="32" t="s">
        <v>21</v>
      </c>
      <c r="J11" s="32" t="s">
        <v>21</v>
      </c>
      <c r="K11" s="9">
        <f t="shared" si="0"/>
        <v>1</v>
      </c>
    </row>
    <row r="12" spans="2:11" x14ac:dyDescent="0.25">
      <c r="B12" s="8" t="s">
        <v>109</v>
      </c>
      <c r="C12" s="37" t="s">
        <v>151</v>
      </c>
      <c r="D12" s="21" t="s">
        <v>71</v>
      </c>
      <c r="E12" s="23"/>
      <c r="F12" s="23">
        <v>1</v>
      </c>
      <c r="G12" s="23" t="s">
        <v>17</v>
      </c>
      <c r="H12" s="28">
        <v>1</v>
      </c>
      <c r="I12" s="32" t="s">
        <v>21</v>
      </c>
      <c r="J12" s="32" t="s">
        <v>21</v>
      </c>
      <c r="K12" s="9">
        <f t="shared" si="0"/>
        <v>1</v>
      </c>
    </row>
    <row r="13" spans="2:11" x14ac:dyDescent="0.25">
      <c r="B13" s="8" t="s">
        <v>109</v>
      </c>
      <c r="C13" s="37" t="s">
        <v>151</v>
      </c>
      <c r="D13" s="21" t="s">
        <v>72</v>
      </c>
      <c r="E13" s="23"/>
      <c r="F13" s="23">
        <v>1</v>
      </c>
      <c r="G13" s="23" t="s">
        <v>17</v>
      </c>
      <c r="H13" s="28">
        <v>1</v>
      </c>
      <c r="I13" s="32" t="s">
        <v>21</v>
      </c>
      <c r="J13" s="32" t="s">
        <v>21</v>
      </c>
      <c r="K13" s="9">
        <f t="shared" si="0"/>
        <v>1</v>
      </c>
    </row>
    <row r="14" spans="2:11" x14ac:dyDescent="0.25">
      <c r="B14" s="8" t="s">
        <v>109</v>
      </c>
      <c r="C14" s="37" t="s">
        <v>151</v>
      </c>
      <c r="D14" s="21" t="s">
        <v>73</v>
      </c>
      <c r="E14" s="23"/>
      <c r="F14" s="23">
        <v>1</v>
      </c>
      <c r="G14" s="23" t="s">
        <v>17</v>
      </c>
      <c r="H14" s="28">
        <v>1</v>
      </c>
      <c r="I14" s="32" t="s">
        <v>21</v>
      </c>
      <c r="J14" s="32" t="s">
        <v>21</v>
      </c>
      <c r="K14" s="9">
        <f t="shared" si="0"/>
        <v>1</v>
      </c>
    </row>
    <row r="15" spans="2:11" x14ac:dyDescent="0.25">
      <c r="B15" s="8" t="s">
        <v>109</v>
      </c>
      <c r="C15" s="37" t="s">
        <v>151</v>
      </c>
      <c r="D15" s="21" t="s">
        <v>74</v>
      </c>
      <c r="E15" s="23"/>
      <c r="F15" s="23">
        <v>1</v>
      </c>
      <c r="G15" s="23" t="s">
        <v>17</v>
      </c>
      <c r="H15" s="28">
        <v>1</v>
      </c>
      <c r="I15" s="32" t="s">
        <v>21</v>
      </c>
      <c r="J15" s="32" t="s">
        <v>21</v>
      </c>
      <c r="K15" s="9">
        <f t="shared" si="0"/>
        <v>1</v>
      </c>
    </row>
    <row r="16" spans="2:11" x14ac:dyDescent="0.25">
      <c r="B16" s="8" t="s">
        <v>109</v>
      </c>
      <c r="C16" s="37" t="s">
        <v>151</v>
      </c>
      <c r="D16" s="21" t="s">
        <v>75</v>
      </c>
      <c r="E16" s="23"/>
      <c r="F16" s="23">
        <v>1</v>
      </c>
      <c r="G16" s="23" t="s">
        <v>17</v>
      </c>
      <c r="H16" s="28">
        <v>1</v>
      </c>
      <c r="I16" s="32" t="s">
        <v>21</v>
      </c>
      <c r="J16" s="32" t="s">
        <v>21</v>
      </c>
      <c r="K16" s="9">
        <f t="shared" si="0"/>
        <v>1</v>
      </c>
    </row>
    <row r="17" spans="2:11" x14ac:dyDescent="0.25">
      <c r="B17" s="8" t="s">
        <v>109</v>
      </c>
      <c r="C17" s="37" t="s">
        <v>151</v>
      </c>
      <c r="D17" s="21" t="s">
        <v>76</v>
      </c>
      <c r="E17" s="23"/>
      <c r="F17" s="23">
        <v>1</v>
      </c>
      <c r="G17" s="23" t="s">
        <v>17</v>
      </c>
      <c r="H17" s="28">
        <v>1</v>
      </c>
      <c r="I17" s="32" t="s">
        <v>21</v>
      </c>
      <c r="J17" s="32" t="s">
        <v>21</v>
      </c>
      <c r="K17" s="9">
        <f t="shared" si="0"/>
        <v>1</v>
      </c>
    </row>
    <row r="18" spans="2:11" x14ac:dyDescent="0.25">
      <c r="B18" s="8" t="s">
        <v>109</v>
      </c>
      <c r="C18" s="37" t="s">
        <v>151</v>
      </c>
      <c r="D18" s="21" t="s">
        <v>77</v>
      </c>
      <c r="E18" s="23"/>
      <c r="F18" s="23">
        <v>1</v>
      </c>
      <c r="G18" s="23" t="s">
        <v>17</v>
      </c>
      <c r="H18" s="28">
        <v>1</v>
      </c>
      <c r="I18" s="32" t="s">
        <v>21</v>
      </c>
      <c r="J18" s="32" t="s">
        <v>21</v>
      </c>
      <c r="K18" s="9">
        <f t="shared" si="0"/>
        <v>1</v>
      </c>
    </row>
    <row r="19" spans="2:11" x14ac:dyDescent="0.25">
      <c r="B19" s="8" t="s">
        <v>109</v>
      </c>
      <c r="C19" s="37" t="s">
        <v>151</v>
      </c>
      <c r="D19" s="21" t="s">
        <v>77</v>
      </c>
      <c r="E19" s="23"/>
      <c r="F19" s="23">
        <v>1</v>
      </c>
      <c r="G19" s="23" t="s">
        <v>17</v>
      </c>
      <c r="H19" s="28">
        <v>1</v>
      </c>
      <c r="I19" s="32" t="s">
        <v>21</v>
      </c>
      <c r="J19" s="32" t="s">
        <v>21</v>
      </c>
      <c r="K19" s="9">
        <f t="shared" si="0"/>
        <v>1</v>
      </c>
    </row>
    <row r="20" spans="2:11" x14ac:dyDescent="0.25">
      <c r="B20" s="8" t="s">
        <v>109</v>
      </c>
      <c r="C20" s="37" t="s">
        <v>151</v>
      </c>
      <c r="D20" s="21" t="s">
        <v>78</v>
      </c>
      <c r="E20" s="23"/>
      <c r="F20" s="23">
        <v>1</v>
      </c>
      <c r="G20" s="23" t="s">
        <v>17</v>
      </c>
      <c r="H20" s="28">
        <v>1</v>
      </c>
      <c r="I20" s="32" t="s">
        <v>21</v>
      </c>
      <c r="J20" s="32" t="s">
        <v>21</v>
      </c>
      <c r="K20" s="9">
        <f t="shared" si="0"/>
        <v>1</v>
      </c>
    </row>
    <row r="21" spans="2:11" x14ac:dyDescent="0.25">
      <c r="B21" s="8" t="s">
        <v>109</v>
      </c>
      <c r="C21" s="37" t="s">
        <v>151</v>
      </c>
      <c r="D21" s="21" t="s">
        <v>79</v>
      </c>
      <c r="E21" s="23"/>
      <c r="F21" s="23">
        <v>1</v>
      </c>
      <c r="G21" s="23" t="s">
        <v>17</v>
      </c>
      <c r="H21" s="28">
        <v>1</v>
      </c>
      <c r="I21" s="32" t="s">
        <v>21</v>
      </c>
      <c r="J21" s="32" t="s">
        <v>21</v>
      </c>
      <c r="K21" s="9">
        <f t="shared" si="0"/>
        <v>1</v>
      </c>
    </row>
    <row r="22" spans="2:11" x14ac:dyDescent="0.25">
      <c r="B22" s="8" t="s">
        <v>109</v>
      </c>
      <c r="C22" s="37" t="s">
        <v>151</v>
      </c>
      <c r="D22" s="21" t="s">
        <v>80</v>
      </c>
      <c r="E22" s="23"/>
      <c r="F22" s="23">
        <v>1</v>
      </c>
      <c r="G22" s="23" t="s">
        <v>17</v>
      </c>
      <c r="H22" s="28">
        <v>1</v>
      </c>
      <c r="I22" s="32" t="s">
        <v>21</v>
      </c>
      <c r="J22" s="32" t="s">
        <v>21</v>
      </c>
      <c r="K22" s="9">
        <f t="shared" si="0"/>
        <v>1</v>
      </c>
    </row>
    <row r="23" spans="2:11" x14ac:dyDescent="0.25">
      <c r="B23" s="8" t="s">
        <v>109</v>
      </c>
      <c r="C23" s="37" t="s">
        <v>151</v>
      </c>
      <c r="D23" s="21" t="s">
        <v>81</v>
      </c>
      <c r="E23" s="23"/>
      <c r="F23" s="23">
        <v>1</v>
      </c>
      <c r="G23" s="23" t="s">
        <v>17</v>
      </c>
      <c r="H23" s="28">
        <v>1</v>
      </c>
      <c r="I23" s="32" t="s">
        <v>21</v>
      </c>
      <c r="J23" s="32" t="s">
        <v>21</v>
      </c>
      <c r="K23" s="9">
        <f t="shared" si="0"/>
        <v>1</v>
      </c>
    </row>
    <row r="24" spans="2:11" x14ac:dyDescent="0.25">
      <c r="B24" s="8" t="s">
        <v>109</v>
      </c>
      <c r="C24" s="37" t="s">
        <v>151</v>
      </c>
      <c r="D24" s="21" t="s">
        <v>82</v>
      </c>
      <c r="E24" s="23"/>
      <c r="F24" s="23">
        <v>1</v>
      </c>
      <c r="G24" s="23" t="s">
        <v>17</v>
      </c>
      <c r="H24" s="28">
        <v>1</v>
      </c>
      <c r="I24" s="32" t="s">
        <v>21</v>
      </c>
      <c r="J24" s="32" t="s">
        <v>21</v>
      </c>
      <c r="K24" s="9">
        <f t="shared" si="0"/>
        <v>1</v>
      </c>
    </row>
    <row r="25" spans="2:11" x14ac:dyDescent="0.25">
      <c r="B25" s="8" t="s">
        <v>109</v>
      </c>
      <c r="C25" s="37" t="s">
        <v>151</v>
      </c>
      <c r="D25" s="21" t="s">
        <v>83</v>
      </c>
      <c r="E25" s="23"/>
      <c r="F25" s="23">
        <v>1</v>
      </c>
      <c r="G25" s="23" t="s">
        <v>17</v>
      </c>
      <c r="H25" s="28">
        <v>1</v>
      </c>
      <c r="I25" s="32" t="s">
        <v>21</v>
      </c>
      <c r="J25" s="32" t="s">
        <v>21</v>
      </c>
      <c r="K25" s="9">
        <f t="shared" si="0"/>
        <v>1</v>
      </c>
    </row>
    <row r="26" spans="2:11" x14ac:dyDescent="0.25">
      <c r="B26" s="8" t="s">
        <v>109</v>
      </c>
      <c r="C26" s="37" t="s">
        <v>151</v>
      </c>
      <c r="D26" s="21" t="s">
        <v>84</v>
      </c>
      <c r="E26" s="23"/>
      <c r="F26" s="23">
        <v>1</v>
      </c>
      <c r="G26" s="23" t="s">
        <v>17</v>
      </c>
      <c r="H26" s="28">
        <v>1</v>
      </c>
      <c r="I26" s="32" t="s">
        <v>21</v>
      </c>
      <c r="J26" s="32" t="s">
        <v>21</v>
      </c>
      <c r="K26" s="9">
        <f t="shared" si="0"/>
        <v>1</v>
      </c>
    </row>
    <row r="27" spans="2:11" x14ac:dyDescent="0.25">
      <c r="B27" s="8" t="s">
        <v>109</v>
      </c>
      <c r="C27" s="37" t="s">
        <v>151</v>
      </c>
      <c r="D27" s="21" t="s">
        <v>85</v>
      </c>
      <c r="E27" s="23"/>
      <c r="F27" s="23">
        <v>1</v>
      </c>
      <c r="G27" s="23" t="s">
        <v>17</v>
      </c>
      <c r="H27" s="28">
        <v>1</v>
      </c>
      <c r="I27" s="32" t="s">
        <v>21</v>
      </c>
      <c r="J27" s="32" t="s">
        <v>21</v>
      </c>
      <c r="K27" s="9">
        <f t="shared" si="0"/>
        <v>1</v>
      </c>
    </row>
    <row r="28" spans="2:11" x14ac:dyDescent="0.25">
      <c r="B28" s="8" t="s">
        <v>109</v>
      </c>
      <c r="C28" s="37" t="s">
        <v>151</v>
      </c>
      <c r="D28" s="21" t="s">
        <v>86</v>
      </c>
      <c r="E28" s="23"/>
      <c r="F28" s="23">
        <v>1</v>
      </c>
      <c r="G28" s="23" t="s">
        <v>17</v>
      </c>
      <c r="H28" s="28">
        <v>1</v>
      </c>
      <c r="I28" s="32" t="s">
        <v>21</v>
      </c>
      <c r="J28" s="32" t="s">
        <v>21</v>
      </c>
      <c r="K28" s="9">
        <f t="shared" si="0"/>
        <v>1</v>
      </c>
    </row>
    <row r="29" spans="2:11" x14ac:dyDescent="0.25">
      <c r="B29" s="8" t="s">
        <v>109</v>
      </c>
      <c r="C29" s="37" t="s">
        <v>151</v>
      </c>
      <c r="D29" s="21" t="s">
        <v>87</v>
      </c>
      <c r="E29" s="23"/>
      <c r="F29" s="23">
        <v>1</v>
      </c>
      <c r="G29" s="23" t="s">
        <v>17</v>
      </c>
      <c r="H29" s="28">
        <v>1</v>
      </c>
      <c r="I29" s="32" t="s">
        <v>21</v>
      </c>
      <c r="J29" s="32" t="s">
        <v>21</v>
      </c>
      <c r="K29" s="9">
        <f t="shared" si="0"/>
        <v>1</v>
      </c>
    </row>
    <row r="30" spans="2:11" x14ac:dyDescent="0.25">
      <c r="B30" s="8" t="s">
        <v>109</v>
      </c>
      <c r="C30" s="37" t="s">
        <v>151</v>
      </c>
      <c r="D30" s="21" t="s">
        <v>88</v>
      </c>
      <c r="E30" s="23"/>
      <c r="F30" s="23">
        <v>1</v>
      </c>
      <c r="G30" s="23" t="s">
        <v>17</v>
      </c>
      <c r="H30" s="28">
        <v>1</v>
      </c>
      <c r="I30" s="32" t="s">
        <v>21</v>
      </c>
      <c r="J30" s="32" t="s">
        <v>21</v>
      </c>
      <c r="K30" s="9">
        <f t="shared" si="0"/>
        <v>1</v>
      </c>
    </row>
    <row r="31" spans="2:11" x14ac:dyDescent="0.25">
      <c r="B31" s="8" t="s">
        <v>109</v>
      </c>
      <c r="C31" s="37" t="s">
        <v>151</v>
      </c>
      <c r="D31" s="21" t="s">
        <v>89</v>
      </c>
      <c r="E31" s="23"/>
      <c r="F31" s="23">
        <v>1</v>
      </c>
      <c r="G31" s="23" t="s">
        <v>17</v>
      </c>
      <c r="H31" s="28">
        <v>1</v>
      </c>
      <c r="I31" s="32" t="s">
        <v>21</v>
      </c>
      <c r="J31" s="32" t="s">
        <v>21</v>
      </c>
      <c r="K31" s="9">
        <f t="shared" si="0"/>
        <v>1</v>
      </c>
    </row>
    <row r="32" spans="2:11" x14ac:dyDescent="0.25">
      <c r="B32" s="8" t="s">
        <v>109</v>
      </c>
      <c r="C32" s="37" t="s">
        <v>151</v>
      </c>
      <c r="D32" s="21" t="s">
        <v>90</v>
      </c>
      <c r="E32" s="23"/>
      <c r="F32" s="23">
        <v>1</v>
      </c>
      <c r="G32" s="23" t="s">
        <v>17</v>
      </c>
      <c r="H32" s="28">
        <v>1</v>
      </c>
      <c r="I32" s="32" t="s">
        <v>21</v>
      </c>
      <c r="J32" s="32" t="s">
        <v>21</v>
      </c>
      <c r="K32" s="9">
        <f t="shared" si="0"/>
        <v>1</v>
      </c>
    </row>
    <row r="33" spans="2:11" x14ac:dyDescent="0.25">
      <c r="B33" s="8" t="s">
        <v>109</v>
      </c>
      <c r="C33" s="37" t="s">
        <v>151</v>
      </c>
      <c r="D33" s="21" t="s">
        <v>91</v>
      </c>
      <c r="E33" s="23"/>
      <c r="F33" s="23">
        <v>1</v>
      </c>
      <c r="G33" s="23" t="s">
        <v>17</v>
      </c>
      <c r="H33" s="28">
        <v>1</v>
      </c>
      <c r="I33" s="32" t="s">
        <v>21</v>
      </c>
      <c r="J33" s="32" t="s">
        <v>21</v>
      </c>
      <c r="K33" s="9">
        <f t="shared" si="0"/>
        <v>1</v>
      </c>
    </row>
    <row r="34" spans="2:11" x14ac:dyDescent="0.25">
      <c r="B34" s="8" t="s">
        <v>109</v>
      </c>
      <c r="C34" s="37" t="s">
        <v>151</v>
      </c>
      <c r="D34" s="21" t="s">
        <v>92</v>
      </c>
      <c r="E34" s="23"/>
      <c r="F34" s="23">
        <v>1</v>
      </c>
      <c r="G34" s="23" t="s">
        <v>17</v>
      </c>
      <c r="H34" s="28">
        <v>1</v>
      </c>
      <c r="I34" s="32" t="s">
        <v>21</v>
      </c>
      <c r="J34" s="32" t="s">
        <v>21</v>
      </c>
      <c r="K34" s="9">
        <f t="shared" si="0"/>
        <v>1</v>
      </c>
    </row>
    <row r="35" spans="2:11" x14ac:dyDescent="0.25">
      <c r="B35" s="8" t="s">
        <v>109</v>
      </c>
      <c r="C35" s="37" t="s">
        <v>151</v>
      </c>
      <c r="D35" s="21" t="s">
        <v>93</v>
      </c>
      <c r="E35" s="23"/>
      <c r="F35" s="23">
        <v>1</v>
      </c>
      <c r="G35" s="23" t="s">
        <v>17</v>
      </c>
      <c r="H35" s="28">
        <v>1</v>
      </c>
      <c r="I35" s="32" t="s">
        <v>21</v>
      </c>
      <c r="J35" s="32" t="s">
        <v>21</v>
      </c>
      <c r="K35" s="9">
        <f t="shared" si="0"/>
        <v>1</v>
      </c>
    </row>
    <row r="36" spans="2:11" x14ac:dyDescent="0.25">
      <c r="B36" s="8" t="s">
        <v>109</v>
      </c>
      <c r="C36" s="37" t="s">
        <v>151</v>
      </c>
      <c r="D36" s="21" t="s">
        <v>94</v>
      </c>
      <c r="E36" s="23"/>
      <c r="F36" s="23">
        <v>1</v>
      </c>
      <c r="G36" s="23" t="s">
        <v>17</v>
      </c>
      <c r="H36" s="28">
        <v>1</v>
      </c>
      <c r="I36" s="32" t="s">
        <v>21</v>
      </c>
      <c r="J36" s="32" t="s">
        <v>21</v>
      </c>
      <c r="K36" s="9">
        <f t="shared" si="0"/>
        <v>1</v>
      </c>
    </row>
    <row r="37" spans="2:11" x14ac:dyDescent="0.25">
      <c r="B37" s="8" t="s">
        <v>109</v>
      </c>
      <c r="C37" s="37" t="s">
        <v>151</v>
      </c>
      <c r="D37" s="21" t="s">
        <v>95</v>
      </c>
      <c r="E37" s="23"/>
      <c r="F37" s="23">
        <v>1</v>
      </c>
      <c r="G37" s="23" t="s">
        <v>17</v>
      </c>
      <c r="H37" s="28">
        <v>1</v>
      </c>
      <c r="I37" s="32" t="s">
        <v>21</v>
      </c>
      <c r="J37" s="32" t="s">
        <v>21</v>
      </c>
      <c r="K37" s="9">
        <f t="shared" si="0"/>
        <v>1</v>
      </c>
    </row>
    <row r="38" spans="2:11" x14ac:dyDescent="0.25">
      <c r="B38" s="8" t="s">
        <v>109</v>
      </c>
      <c r="C38" s="37" t="s">
        <v>151</v>
      </c>
      <c r="D38" s="21" t="s">
        <v>96</v>
      </c>
      <c r="E38" s="23"/>
      <c r="F38" s="23">
        <v>1</v>
      </c>
      <c r="G38" s="23" t="s">
        <v>17</v>
      </c>
      <c r="H38" s="28">
        <v>1</v>
      </c>
      <c r="I38" s="32" t="s">
        <v>21</v>
      </c>
      <c r="J38" s="32" t="s">
        <v>21</v>
      </c>
      <c r="K38" s="9">
        <f t="shared" si="0"/>
        <v>1</v>
      </c>
    </row>
    <row r="39" spans="2:11" x14ac:dyDescent="0.25">
      <c r="B39" s="8" t="s">
        <v>109</v>
      </c>
      <c r="C39" s="37" t="s">
        <v>151</v>
      </c>
      <c r="D39" s="21" t="s">
        <v>97</v>
      </c>
      <c r="E39" s="23"/>
      <c r="F39" s="23">
        <v>1</v>
      </c>
      <c r="G39" s="23" t="s">
        <v>17</v>
      </c>
      <c r="H39" s="28">
        <v>1</v>
      </c>
      <c r="I39" s="32" t="s">
        <v>21</v>
      </c>
      <c r="J39" s="32" t="s">
        <v>21</v>
      </c>
      <c r="K39" s="9">
        <f t="shared" si="0"/>
        <v>1</v>
      </c>
    </row>
    <row r="40" spans="2:11" x14ac:dyDescent="0.25">
      <c r="B40" s="8" t="s">
        <v>109</v>
      </c>
      <c r="C40" s="37" t="s">
        <v>151</v>
      </c>
      <c r="D40" s="21" t="s">
        <v>98</v>
      </c>
      <c r="E40" s="23"/>
      <c r="F40" s="23">
        <v>1</v>
      </c>
      <c r="G40" s="23" t="s">
        <v>17</v>
      </c>
      <c r="H40" s="28">
        <v>1</v>
      </c>
      <c r="I40" s="32" t="s">
        <v>21</v>
      </c>
      <c r="J40" s="32" t="s">
        <v>21</v>
      </c>
      <c r="K40" s="9">
        <f t="shared" si="0"/>
        <v>1</v>
      </c>
    </row>
    <row r="41" spans="2:11" x14ac:dyDescent="0.25">
      <c r="B41" s="8" t="s">
        <v>109</v>
      </c>
      <c r="C41" s="37" t="s">
        <v>151</v>
      </c>
      <c r="D41" s="21" t="s">
        <v>99</v>
      </c>
      <c r="E41" s="23"/>
      <c r="F41" s="23">
        <v>1</v>
      </c>
      <c r="G41" s="23" t="s">
        <v>17</v>
      </c>
      <c r="H41" s="28">
        <v>1</v>
      </c>
      <c r="I41" s="32" t="s">
        <v>21</v>
      </c>
      <c r="J41" s="32" t="s">
        <v>21</v>
      </c>
      <c r="K41" s="9">
        <f t="shared" si="0"/>
        <v>1</v>
      </c>
    </row>
    <row r="42" spans="2:11" x14ac:dyDescent="0.25">
      <c r="B42" s="8" t="s">
        <v>109</v>
      </c>
      <c r="C42" s="37" t="s">
        <v>151</v>
      </c>
      <c r="D42" s="21" t="s">
        <v>100</v>
      </c>
      <c r="E42" s="23"/>
      <c r="F42" s="23">
        <v>1</v>
      </c>
      <c r="G42" s="23" t="s">
        <v>17</v>
      </c>
      <c r="H42" s="28">
        <v>1</v>
      </c>
      <c r="I42" s="32" t="s">
        <v>21</v>
      </c>
      <c r="J42" s="32" t="s">
        <v>21</v>
      </c>
      <c r="K42" s="9">
        <f t="shared" si="0"/>
        <v>1</v>
      </c>
    </row>
    <row r="43" spans="2:11" x14ac:dyDescent="0.25">
      <c r="B43" s="8" t="s">
        <v>109</v>
      </c>
      <c r="C43" s="37" t="s">
        <v>151</v>
      </c>
      <c r="D43" s="21" t="s">
        <v>101</v>
      </c>
      <c r="E43" s="23"/>
      <c r="F43" s="23">
        <v>1</v>
      </c>
      <c r="G43" s="23" t="s">
        <v>17</v>
      </c>
      <c r="H43" s="28">
        <v>1</v>
      </c>
      <c r="I43" s="32" t="s">
        <v>21</v>
      </c>
      <c r="J43" s="32" t="s">
        <v>21</v>
      </c>
      <c r="K43" s="9">
        <f t="shared" si="0"/>
        <v>1</v>
      </c>
    </row>
    <row r="44" spans="2:11" x14ac:dyDescent="0.25">
      <c r="B44" s="8" t="s">
        <v>109</v>
      </c>
      <c r="C44" s="37" t="s">
        <v>151</v>
      </c>
      <c r="D44" s="21" t="s">
        <v>102</v>
      </c>
      <c r="E44" s="23"/>
      <c r="F44" s="23">
        <v>1</v>
      </c>
      <c r="G44" s="23" t="s">
        <v>17</v>
      </c>
      <c r="H44" s="28">
        <v>1</v>
      </c>
      <c r="I44" s="32" t="s">
        <v>21</v>
      </c>
      <c r="J44" s="32" t="s">
        <v>21</v>
      </c>
      <c r="K44" s="9">
        <f t="shared" si="0"/>
        <v>1</v>
      </c>
    </row>
    <row r="45" spans="2:11" x14ac:dyDescent="0.25">
      <c r="B45" s="8" t="s">
        <v>109</v>
      </c>
      <c r="C45" s="37" t="s">
        <v>151</v>
      </c>
      <c r="D45" s="21" t="s">
        <v>103</v>
      </c>
      <c r="E45" s="23"/>
      <c r="F45" s="23">
        <v>1</v>
      </c>
      <c r="G45" s="23" t="s">
        <v>17</v>
      </c>
      <c r="H45" s="28">
        <v>1</v>
      </c>
      <c r="I45" s="32" t="s">
        <v>21</v>
      </c>
      <c r="J45" s="32" t="s">
        <v>21</v>
      </c>
      <c r="K45" s="9">
        <f t="shared" si="0"/>
        <v>1</v>
      </c>
    </row>
    <row r="46" spans="2:11" x14ac:dyDescent="0.25">
      <c r="B46" s="8" t="s">
        <v>109</v>
      </c>
      <c r="C46" s="37" t="s">
        <v>151</v>
      </c>
      <c r="D46" s="21" t="s">
        <v>104</v>
      </c>
      <c r="E46" s="23"/>
      <c r="F46" s="23">
        <v>1</v>
      </c>
      <c r="G46" s="23" t="s">
        <v>17</v>
      </c>
      <c r="H46" s="28">
        <v>1</v>
      </c>
      <c r="I46" s="32" t="s">
        <v>21</v>
      </c>
      <c r="J46" s="32" t="s">
        <v>21</v>
      </c>
      <c r="K46" s="9">
        <f t="shared" si="0"/>
        <v>1</v>
      </c>
    </row>
    <row r="47" spans="2:11" x14ac:dyDescent="0.25">
      <c r="B47" s="8" t="s">
        <v>109</v>
      </c>
      <c r="C47" s="37" t="s">
        <v>151</v>
      </c>
      <c r="D47" s="21" t="s">
        <v>105</v>
      </c>
      <c r="E47" s="23"/>
      <c r="F47" s="23">
        <v>1</v>
      </c>
      <c r="G47" s="23" t="s">
        <v>17</v>
      </c>
      <c r="H47" s="28">
        <v>1</v>
      </c>
      <c r="I47" s="32" t="s">
        <v>21</v>
      </c>
      <c r="J47" s="32" t="s">
        <v>21</v>
      </c>
      <c r="K47" s="9">
        <f t="shared" si="0"/>
        <v>1</v>
      </c>
    </row>
    <row r="48" spans="2:11" x14ac:dyDescent="0.25">
      <c r="B48" s="8" t="s">
        <v>109</v>
      </c>
      <c r="C48" s="37" t="s">
        <v>151</v>
      </c>
      <c r="D48" s="21" t="s">
        <v>106</v>
      </c>
      <c r="E48" s="23"/>
      <c r="F48" s="23">
        <v>1</v>
      </c>
      <c r="G48" s="23" t="s">
        <v>17</v>
      </c>
      <c r="H48" s="28">
        <v>1</v>
      </c>
      <c r="I48" s="32" t="s">
        <v>21</v>
      </c>
      <c r="J48" s="32" t="s">
        <v>21</v>
      </c>
      <c r="K48" s="9">
        <f t="shared" si="0"/>
        <v>1</v>
      </c>
    </row>
    <row r="49" spans="2:11" x14ac:dyDescent="0.25">
      <c r="B49" s="8" t="s">
        <v>109</v>
      </c>
      <c r="C49" s="37" t="s">
        <v>151</v>
      </c>
      <c r="D49" s="21" t="s">
        <v>107</v>
      </c>
      <c r="E49" s="23"/>
      <c r="F49" s="23">
        <v>1</v>
      </c>
      <c r="G49" s="23" t="s">
        <v>17</v>
      </c>
      <c r="H49" s="28">
        <v>1</v>
      </c>
      <c r="I49" s="32" t="s">
        <v>21</v>
      </c>
      <c r="J49" s="32" t="s">
        <v>21</v>
      </c>
      <c r="K49" s="9">
        <f t="shared" si="0"/>
        <v>1</v>
      </c>
    </row>
    <row r="50" spans="2:11" x14ac:dyDescent="0.25">
      <c r="B50" s="8" t="s">
        <v>109</v>
      </c>
      <c r="C50" s="37" t="s">
        <v>151</v>
      </c>
      <c r="D50" s="21" t="s">
        <v>108</v>
      </c>
      <c r="E50" s="23"/>
      <c r="F50" s="23">
        <v>1</v>
      </c>
      <c r="G50" s="23" t="s">
        <v>17</v>
      </c>
      <c r="H50" s="28">
        <v>1</v>
      </c>
      <c r="I50" s="32" t="s">
        <v>21</v>
      </c>
      <c r="J50" s="32" t="s">
        <v>21</v>
      </c>
      <c r="K50" s="9">
        <f t="shared" si="0"/>
        <v>1</v>
      </c>
    </row>
    <row r="51" spans="2:11" ht="15.75" thickBot="1" x14ac:dyDescent="0.3">
      <c r="B51" s="8"/>
      <c r="C51" s="37"/>
      <c r="D51" s="3"/>
      <c r="E51" s="23"/>
      <c r="F51" s="23"/>
      <c r="G51" s="23"/>
      <c r="H51" s="26"/>
      <c r="I51" s="26"/>
      <c r="J51" s="26"/>
      <c r="K51" s="9">
        <f t="shared" si="0"/>
        <v>0</v>
      </c>
    </row>
    <row r="52" spans="2:11" ht="15.75" thickBot="1" x14ac:dyDescent="0.3">
      <c r="B52" s="178" t="s">
        <v>216</v>
      </c>
      <c r="C52" s="179"/>
      <c r="D52" s="179"/>
      <c r="E52" s="179"/>
      <c r="F52" s="179"/>
      <c r="G52" s="179"/>
      <c r="H52" s="180"/>
      <c r="I52" s="30"/>
      <c r="J52" s="30"/>
      <c r="K52" s="13">
        <f>SUM(K4:K51)</f>
        <v>40</v>
      </c>
    </row>
    <row r="53" spans="2:11" x14ac:dyDescent="0.25">
      <c r="B53" s="34" t="s">
        <v>23</v>
      </c>
      <c r="C53" s="34"/>
    </row>
    <row r="54" spans="2:11" x14ac:dyDescent="0.25">
      <c r="B54" s="33" t="s">
        <v>54</v>
      </c>
      <c r="C54" s="34"/>
    </row>
    <row r="55" spans="2:11" x14ac:dyDescent="0.25">
      <c r="B55" s="33" t="s">
        <v>55</v>
      </c>
      <c r="C55" s="34"/>
    </row>
    <row r="56" spans="2:11" x14ac:dyDescent="0.25">
      <c r="B56" s="33" t="s">
        <v>255</v>
      </c>
      <c r="C56" s="34"/>
    </row>
    <row r="57" spans="2:11" x14ac:dyDescent="0.25">
      <c r="B57" s="33" t="s">
        <v>251</v>
      </c>
      <c r="C57" s="34"/>
    </row>
    <row r="58" spans="2:11" x14ac:dyDescent="0.25">
      <c r="B58" s="33" t="s">
        <v>252</v>
      </c>
      <c r="C58" s="33"/>
    </row>
    <row r="59" spans="2:11" x14ac:dyDescent="0.25">
      <c r="B59" s="33" t="s">
        <v>253</v>
      </c>
      <c r="C59" s="2"/>
    </row>
    <row r="60" spans="2:11" x14ac:dyDescent="0.25">
      <c r="B60" s="2"/>
      <c r="C60" s="2"/>
    </row>
    <row r="61" spans="2:11" x14ac:dyDescent="0.25">
      <c r="B61" s="2"/>
      <c r="C61" s="2"/>
    </row>
    <row r="62" spans="2:11" x14ac:dyDescent="0.25">
      <c r="B62" s="2"/>
      <c r="C62" s="2"/>
    </row>
    <row r="63" spans="2:11" x14ac:dyDescent="0.25">
      <c r="B63" s="2"/>
      <c r="C63" s="2"/>
    </row>
    <row r="64" spans="2:11" x14ac:dyDescent="0.25">
      <c r="B64" s="2"/>
      <c r="C64" s="2"/>
    </row>
    <row r="65" spans="2:3" x14ac:dyDescent="0.25">
      <c r="B65" s="2"/>
      <c r="C65" s="2"/>
    </row>
    <row r="66" spans="2:3" x14ac:dyDescent="0.25">
      <c r="B66" s="2"/>
      <c r="C66" s="2"/>
    </row>
    <row r="67" spans="2:3" x14ac:dyDescent="0.25">
      <c r="B67" s="2"/>
      <c r="C67" s="2"/>
    </row>
    <row r="68" spans="2:3" x14ac:dyDescent="0.25">
      <c r="B68" s="2"/>
      <c r="C68" s="2"/>
    </row>
    <row r="69" spans="2:3" x14ac:dyDescent="0.25">
      <c r="B69" s="2"/>
      <c r="C69" s="2"/>
    </row>
    <row r="70" spans="2:3" x14ac:dyDescent="0.25">
      <c r="B70" s="2"/>
      <c r="C70" s="2"/>
    </row>
    <row r="71" spans="2:3" x14ac:dyDescent="0.25">
      <c r="B71" s="2"/>
      <c r="C71" s="2"/>
    </row>
    <row r="72" spans="2:3" x14ac:dyDescent="0.25">
      <c r="B72" s="2"/>
      <c r="C72" s="2"/>
    </row>
    <row r="73" spans="2:3" x14ac:dyDescent="0.25">
      <c r="B73" s="2"/>
      <c r="C73" s="2"/>
    </row>
    <row r="74" spans="2:3" x14ac:dyDescent="0.25">
      <c r="B74" s="2"/>
      <c r="C74" s="2"/>
    </row>
    <row r="75" spans="2:3" x14ac:dyDescent="0.25">
      <c r="B75" s="2"/>
      <c r="C75" s="2"/>
    </row>
  </sheetData>
  <mergeCells count="2">
    <mergeCell ref="B2:K2"/>
    <mergeCell ref="B52:H52"/>
  </mergeCells>
  <phoneticPr fontId="11" type="noConversion"/>
  <pageMargins left="0.7" right="0.7" top="0.75" bottom="0.75" header="0.3" footer="0.3"/>
  <pageSetup paperSize="3" scale="74"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CF933-F50C-4C90-874D-8773D28F6266}">
  <sheetPr>
    <pageSetUpPr fitToPage="1"/>
  </sheetPr>
  <dimension ref="B1:P58"/>
  <sheetViews>
    <sheetView topLeftCell="A3" zoomScaleNormal="100" workbookViewId="0">
      <selection activeCell="M36" sqref="M36"/>
    </sheetView>
  </sheetViews>
  <sheetFormatPr defaultRowHeight="15" x14ac:dyDescent="0.25"/>
  <cols>
    <col min="2" max="2" width="16.7109375" style="1" customWidth="1"/>
    <col min="3" max="3" width="9.28515625" style="1" customWidth="1"/>
    <col min="4" max="4" width="70.28515625" customWidth="1"/>
    <col min="5" max="12" width="14.28515625" customWidth="1"/>
    <col min="13" max="13" width="22.42578125" customWidth="1"/>
    <col min="16" max="16" width="14.28515625" bestFit="1" customWidth="1"/>
  </cols>
  <sheetData>
    <row r="1" spans="2:16" ht="15.75" thickBot="1" x14ac:dyDescent="0.3"/>
    <row r="2" spans="2:16" ht="72" customHeight="1" thickBot="1" x14ac:dyDescent="0.3">
      <c r="B2" s="170" t="s">
        <v>258</v>
      </c>
      <c r="C2" s="181"/>
      <c r="D2" s="171"/>
      <c r="E2" s="182"/>
      <c r="F2" s="182"/>
      <c r="G2" s="182"/>
      <c r="H2" s="182"/>
      <c r="I2" s="182"/>
      <c r="J2" s="182"/>
      <c r="K2" s="182"/>
      <c r="L2" s="182"/>
      <c r="M2" s="172"/>
    </row>
    <row r="3" spans="2:16" ht="58.5" customHeight="1" thickBot="1" x14ac:dyDescent="0.3">
      <c r="B3" s="4" t="s">
        <v>0</v>
      </c>
      <c r="C3" s="35" t="s">
        <v>24</v>
      </c>
      <c r="D3" s="5" t="s">
        <v>1</v>
      </c>
      <c r="E3" s="19" t="s">
        <v>4</v>
      </c>
      <c r="F3" s="19" t="s">
        <v>189</v>
      </c>
      <c r="G3" s="19" t="s">
        <v>5</v>
      </c>
      <c r="H3" s="19" t="s">
        <v>6</v>
      </c>
      <c r="I3" s="19" t="s">
        <v>7</v>
      </c>
      <c r="J3" s="19" t="s">
        <v>8</v>
      </c>
      <c r="K3" s="19" t="s">
        <v>9</v>
      </c>
      <c r="L3" s="19" t="s">
        <v>10</v>
      </c>
      <c r="M3" s="6" t="s">
        <v>2</v>
      </c>
    </row>
    <row r="4" spans="2:16" x14ac:dyDescent="0.25">
      <c r="B4" s="20" t="s">
        <v>117</v>
      </c>
      <c r="C4" s="36"/>
      <c r="D4" s="15" t="s">
        <v>148</v>
      </c>
      <c r="E4" s="22"/>
      <c r="F4" s="22"/>
      <c r="G4" s="22"/>
      <c r="H4" s="22"/>
      <c r="I4" s="16"/>
      <c r="J4" s="16"/>
      <c r="K4" s="16"/>
      <c r="L4" s="16"/>
      <c r="M4" s="7"/>
    </row>
    <row r="5" spans="2:16" x14ac:dyDescent="0.25">
      <c r="B5" s="8"/>
      <c r="C5" s="37"/>
      <c r="D5" s="3"/>
      <c r="E5" s="23"/>
      <c r="F5" s="23"/>
      <c r="G5" s="23"/>
      <c r="H5" s="23"/>
      <c r="I5" s="17"/>
      <c r="J5" s="17"/>
      <c r="K5" s="17"/>
      <c r="L5" s="17"/>
      <c r="M5" s="9"/>
    </row>
    <row r="6" spans="2:16" x14ac:dyDescent="0.25">
      <c r="B6" s="8" t="s">
        <v>117</v>
      </c>
      <c r="C6" s="37"/>
      <c r="D6" s="21" t="s">
        <v>32</v>
      </c>
      <c r="E6" s="3"/>
      <c r="F6" s="83" t="s">
        <v>193</v>
      </c>
      <c r="G6" s="3"/>
      <c r="H6" s="3"/>
      <c r="I6" s="3"/>
      <c r="J6" s="17"/>
      <c r="K6" s="17"/>
      <c r="L6" s="17"/>
      <c r="M6" s="9"/>
    </row>
    <row r="7" spans="2:16" x14ac:dyDescent="0.25">
      <c r="B7" s="10"/>
      <c r="C7" s="38" t="s">
        <v>30</v>
      </c>
      <c r="D7" s="11" t="s">
        <v>18</v>
      </c>
      <c r="E7" s="23">
        <v>1990</v>
      </c>
      <c r="F7" s="23" t="s">
        <v>190</v>
      </c>
      <c r="G7" s="23">
        <v>1</v>
      </c>
      <c r="H7" s="23" t="s">
        <v>15</v>
      </c>
      <c r="I7" s="29">
        <v>0</v>
      </c>
      <c r="J7" s="31" t="s">
        <v>21</v>
      </c>
      <c r="K7" s="31" t="s">
        <v>21</v>
      </c>
      <c r="L7" s="31" t="s">
        <v>21</v>
      </c>
      <c r="M7" s="9">
        <f>6954459 - M34 - M29 -M28 - M30</f>
        <v>6784447.0514243431</v>
      </c>
      <c r="P7" s="151"/>
    </row>
    <row r="8" spans="2:16" x14ac:dyDescent="0.25">
      <c r="B8" s="10"/>
      <c r="C8" s="38" t="s">
        <v>29</v>
      </c>
      <c r="D8" s="11" t="s">
        <v>155</v>
      </c>
      <c r="E8" s="23">
        <v>1990</v>
      </c>
      <c r="F8" s="24" t="s">
        <v>193</v>
      </c>
      <c r="G8" s="24">
        <v>1</v>
      </c>
      <c r="H8" s="23"/>
      <c r="I8" s="29">
        <v>0</v>
      </c>
      <c r="J8" s="31" t="s">
        <v>21</v>
      </c>
      <c r="K8" s="31" t="s">
        <v>21</v>
      </c>
      <c r="L8" s="31" t="s">
        <v>21</v>
      </c>
      <c r="M8" s="12">
        <v>0</v>
      </c>
    </row>
    <row r="9" spans="2:16" x14ac:dyDescent="0.25">
      <c r="B9" s="10"/>
      <c r="C9" s="38" t="s">
        <v>248</v>
      </c>
      <c r="D9" s="11" t="s">
        <v>156</v>
      </c>
      <c r="E9" s="23">
        <v>1990</v>
      </c>
      <c r="F9" s="24" t="s">
        <v>190</v>
      </c>
      <c r="G9" s="24">
        <v>1</v>
      </c>
      <c r="H9" s="23"/>
      <c r="I9" s="29">
        <v>0</v>
      </c>
      <c r="J9" s="31" t="s">
        <v>21</v>
      </c>
      <c r="K9" s="31" t="s">
        <v>21</v>
      </c>
      <c r="L9" s="31" t="s">
        <v>21</v>
      </c>
      <c r="M9" s="12">
        <v>0</v>
      </c>
    </row>
    <row r="10" spans="2:16" x14ac:dyDescent="0.25">
      <c r="B10" s="10"/>
      <c r="C10" s="38" t="s">
        <v>29</v>
      </c>
      <c r="D10" s="11" t="s">
        <v>157</v>
      </c>
      <c r="E10" s="23">
        <v>1990</v>
      </c>
      <c r="F10" s="24" t="s">
        <v>239</v>
      </c>
      <c r="G10" s="24">
        <v>2</v>
      </c>
      <c r="H10" s="23"/>
      <c r="I10" s="29">
        <v>0</v>
      </c>
      <c r="J10" s="31" t="s">
        <v>21</v>
      </c>
      <c r="K10" s="31" t="s">
        <v>21</v>
      </c>
      <c r="L10" s="31" t="s">
        <v>21</v>
      </c>
      <c r="M10" s="12">
        <v>0</v>
      </c>
    </row>
    <row r="11" spans="2:16" x14ac:dyDescent="0.25">
      <c r="B11" s="10"/>
      <c r="C11" s="38" t="s">
        <v>29</v>
      </c>
      <c r="D11" s="11" t="s">
        <v>158</v>
      </c>
      <c r="E11" s="23">
        <v>1990</v>
      </c>
      <c r="F11" s="24" t="s">
        <v>193</v>
      </c>
      <c r="G11" s="24">
        <v>2</v>
      </c>
      <c r="H11" s="23"/>
      <c r="I11" s="29">
        <v>0</v>
      </c>
      <c r="J11" s="31" t="s">
        <v>21</v>
      </c>
      <c r="K11" s="31" t="s">
        <v>21</v>
      </c>
      <c r="L11" s="31" t="s">
        <v>21</v>
      </c>
      <c r="M11" s="12">
        <v>0</v>
      </c>
    </row>
    <row r="12" spans="2:16" x14ac:dyDescent="0.25">
      <c r="B12" s="10"/>
      <c r="C12" s="38" t="s">
        <v>29</v>
      </c>
      <c r="D12" s="11" t="s">
        <v>159</v>
      </c>
      <c r="E12" s="23">
        <v>1990</v>
      </c>
      <c r="F12" s="24" t="s">
        <v>193</v>
      </c>
      <c r="G12" s="24">
        <v>4</v>
      </c>
      <c r="H12" s="23"/>
      <c r="I12" s="29">
        <v>0</v>
      </c>
      <c r="J12" s="31" t="s">
        <v>21</v>
      </c>
      <c r="K12" s="31" t="s">
        <v>21</v>
      </c>
      <c r="L12" s="31" t="s">
        <v>21</v>
      </c>
      <c r="M12" s="12">
        <v>0</v>
      </c>
    </row>
    <row r="13" spans="2:16" x14ac:dyDescent="0.25">
      <c r="B13" s="10"/>
      <c r="C13" s="38" t="s">
        <v>29</v>
      </c>
      <c r="D13" s="11" t="s">
        <v>160</v>
      </c>
      <c r="E13" s="23">
        <v>1990</v>
      </c>
      <c r="F13" s="24" t="s">
        <v>190</v>
      </c>
      <c r="G13" s="24">
        <v>1</v>
      </c>
      <c r="H13" s="23"/>
      <c r="I13" s="29">
        <v>0</v>
      </c>
      <c r="J13" s="31" t="s">
        <v>21</v>
      </c>
      <c r="K13" s="31" t="s">
        <v>21</v>
      </c>
      <c r="L13" s="31" t="s">
        <v>21</v>
      </c>
      <c r="M13" s="12">
        <v>0</v>
      </c>
    </row>
    <row r="14" spans="2:16" x14ac:dyDescent="0.25">
      <c r="B14" s="10"/>
      <c r="C14" s="38" t="s">
        <v>29</v>
      </c>
      <c r="D14" s="11" t="s">
        <v>161</v>
      </c>
      <c r="E14" s="23">
        <v>1990</v>
      </c>
      <c r="F14" s="24" t="s">
        <v>193</v>
      </c>
      <c r="G14" s="24">
        <v>2</v>
      </c>
      <c r="H14" s="23"/>
      <c r="I14" s="29">
        <v>0</v>
      </c>
      <c r="J14" s="31" t="s">
        <v>21</v>
      </c>
      <c r="K14" s="31" t="s">
        <v>21</v>
      </c>
      <c r="L14" s="31" t="s">
        <v>21</v>
      </c>
      <c r="M14" s="12">
        <v>0</v>
      </c>
    </row>
    <row r="15" spans="2:16" x14ac:dyDescent="0.25">
      <c r="B15" s="10"/>
      <c r="C15" s="38" t="s">
        <v>29</v>
      </c>
      <c r="D15" s="11" t="s">
        <v>174</v>
      </c>
      <c r="E15" s="23">
        <v>1990</v>
      </c>
      <c r="F15" s="24" t="s">
        <v>193</v>
      </c>
      <c r="G15" s="24">
        <v>2</v>
      </c>
      <c r="H15" s="23"/>
      <c r="I15" s="29">
        <v>0</v>
      </c>
      <c r="J15" s="31" t="s">
        <v>21</v>
      </c>
      <c r="K15" s="31" t="s">
        <v>21</v>
      </c>
      <c r="L15" s="31" t="s">
        <v>21</v>
      </c>
      <c r="M15" s="12">
        <v>0</v>
      </c>
    </row>
    <row r="16" spans="2:16" x14ac:dyDescent="0.25">
      <c r="B16" s="10"/>
      <c r="C16" s="38" t="s">
        <v>29</v>
      </c>
      <c r="D16" s="11" t="s">
        <v>162</v>
      </c>
      <c r="E16" s="23">
        <v>1990</v>
      </c>
      <c r="F16" s="24" t="s">
        <v>193</v>
      </c>
      <c r="G16" s="24">
        <v>1</v>
      </c>
      <c r="H16" s="23"/>
      <c r="I16" s="29">
        <v>0</v>
      </c>
      <c r="J16" s="31" t="s">
        <v>21</v>
      </c>
      <c r="K16" s="31" t="s">
        <v>21</v>
      </c>
      <c r="L16" s="31" t="s">
        <v>21</v>
      </c>
      <c r="M16" s="12">
        <v>0</v>
      </c>
    </row>
    <row r="17" spans="2:13" x14ac:dyDescent="0.25">
      <c r="B17" s="10"/>
      <c r="C17" s="38" t="s">
        <v>29</v>
      </c>
      <c r="D17" s="11" t="s">
        <v>163</v>
      </c>
      <c r="E17" s="24">
        <v>1990</v>
      </c>
      <c r="F17" s="24" t="s">
        <v>193</v>
      </c>
      <c r="G17" s="24">
        <v>1</v>
      </c>
      <c r="H17" s="23"/>
      <c r="I17" s="29">
        <v>0</v>
      </c>
      <c r="J17" s="31" t="s">
        <v>21</v>
      </c>
      <c r="K17" s="31" t="s">
        <v>21</v>
      </c>
      <c r="L17" s="31" t="s">
        <v>21</v>
      </c>
      <c r="M17" s="12">
        <v>0</v>
      </c>
    </row>
    <row r="18" spans="2:13" x14ac:dyDescent="0.25">
      <c r="B18" s="10"/>
      <c r="C18" s="38" t="s">
        <v>29</v>
      </c>
      <c r="D18" s="11" t="s">
        <v>164</v>
      </c>
      <c r="E18" s="24">
        <v>1990</v>
      </c>
      <c r="F18" s="24" t="s">
        <v>193</v>
      </c>
      <c r="G18" s="24">
        <v>1</v>
      </c>
      <c r="H18" s="23"/>
      <c r="I18" s="29">
        <v>0</v>
      </c>
      <c r="J18" s="31" t="s">
        <v>21</v>
      </c>
      <c r="K18" s="31" t="s">
        <v>21</v>
      </c>
      <c r="L18" s="31" t="s">
        <v>21</v>
      </c>
      <c r="M18" s="12">
        <v>0</v>
      </c>
    </row>
    <row r="19" spans="2:13" x14ac:dyDescent="0.25">
      <c r="B19" s="10"/>
      <c r="C19" s="38" t="s">
        <v>29</v>
      </c>
      <c r="D19" s="11" t="s">
        <v>165</v>
      </c>
      <c r="E19" s="24">
        <v>1990</v>
      </c>
      <c r="F19" s="24" t="s">
        <v>193</v>
      </c>
      <c r="G19" s="24">
        <v>1</v>
      </c>
      <c r="H19" s="23"/>
      <c r="I19" s="29">
        <v>0</v>
      </c>
      <c r="J19" s="31" t="s">
        <v>21</v>
      </c>
      <c r="K19" s="31" t="s">
        <v>21</v>
      </c>
      <c r="L19" s="31" t="s">
        <v>21</v>
      </c>
      <c r="M19" s="12">
        <v>0</v>
      </c>
    </row>
    <row r="20" spans="2:13" x14ac:dyDescent="0.25">
      <c r="B20" s="10"/>
      <c r="C20" s="38" t="s">
        <v>29</v>
      </c>
      <c r="D20" s="11" t="s">
        <v>166</v>
      </c>
      <c r="E20" s="24">
        <v>1990</v>
      </c>
      <c r="F20" s="24" t="s">
        <v>193</v>
      </c>
      <c r="G20" s="24">
        <v>1</v>
      </c>
      <c r="H20" s="23"/>
      <c r="I20" s="29">
        <v>0</v>
      </c>
      <c r="J20" s="31" t="s">
        <v>21</v>
      </c>
      <c r="K20" s="31" t="s">
        <v>21</v>
      </c>
      <c r="L20" s="31" t="s">
        <v>21</v>
      </c>
      <c r="M20" s="12">
        <v>0</v>
      </c>
    </row>
    <row r="21" spans="2:13" x14ac:dyDescent="0.25">
      <c r="B21" s="10"/>
      <c r="C21" s="38" t="s">
        <v>29</v>
      </c>
      <c r="D21" s="11" t="s">
        <v>167</v>
      </c>
      <c r="E21" s="24">
        <v>1990</v>
      </c>
      <c r="F21" s="24" t="s">
        <v>193</v>
      </c>
      <c r="G21" s="24">
        <v>1</v>
      </c>
      <c r="H21" s="23"/>
      <c r="I21" s="29">
        <v>0</v>
      </c>
      <c r="J21" s="31" t="s">
        <v>21</v>
      </c>
      <c r="K21" s="31" t="s">
        <v>21</v>
      </c>
      <c r="L21" s="31" t="s">
        <v>21</v>
      </c>
      <c r="M21" s="12">
        <v>0</v>
      </c>
    </row>
    <row r="22" spans="2:13" x14ac:dyDescent="0.25">
      <c r="B22" s="10"/>
      <c r="C22" s="38" t="s">
        <v>29</v>
      </c>
      <c r="D22" s="11" t="s">
        <v>168</v>
      </c>
      <c r="E22" s="24">
        <v>1990</v>
      </c>
      <c r="F22" s="24" t="s">
        <v>193</v>
      </c>
      <c r="G22" s="83">
        <v>1</v>
      </c>
      <c r="H22" s="23"/>
      <c r="I22" s="29">
        <v>0</v>
      </c>
      <c r="J22" s="31" t="s">
        <v>21</v>
      </c>
      <c r="K22" s="31" t="s">
        <v>21</v>
      </c>
      <c r="L22" s="31" t="s">
        <v>21</v>
      </c>
      <c r="M22" s="12">
        <v>0</v>
      </c>
    </row>
    <row r="23" spans="2:13" x14ac:dyDescent="0.25">
      <c r="B23" s="10"/>
      <c r="C23" s="38" t="s">
        <v>29</v>
      </c>
      <c r="D23" s="11" t="s">
        <v>238</v>
      </c>
      <c r="E23" s="24">
        <v>1990</v>
      </c>
      <c r="F23" s="24" t="s">
        <v>193</v>
      </c>
      <c r="G23" s="24">
        <v>1</v>
      </c>
      <c r="H23" s="23"/>
      <c r="I23" s="29">
        <v>0</v>
      </c>
      <c r="J23" s="31" t="s">
        <v>21</v>
      </c>
      <c r="K23" s="31" t="s">
        <v>21</v>
      </c>
      <c r="L23" s="31" t="s">
        <v>21</v>
      </c>
      <c r="M23" s="12">
        <v>0</v>
      </c>
    </row>
    <row r="24" spans="2:13" x14ac:dyDescent="0.25">
      <c r="B24" s="10"/>
      <c r="C24" s="38" t="s">
        <v>29</v>
      </c>
      <c r="D24" s="11" t="s">
        <v>169</v>
      </c>
      <c r="E24" s="24">
        <v>1990</v>
      </c>
      <c r="F24" s="24" t="s">
        <v>193</v>
      </c>
      <c r="G24" s="24">
        <v>1</v>
      </c>
      <c r="H24" s="23"/>
      <c r="I24" s="29">
        <v>0</v>
      </c>
      <c r="J24" s="31" t="s">
        <v>21</v>
      </c>
      <c r="K24" s="31" t="s">
        <v>21</v>
      </c>
      <c r="L24" s="31" t="s">
        <v>21</v>
      </c>
      <c r="M24" s="12">
        <v>0</v>
      </c>
    </row>
    <row r="25" spans="2:13" x14ac:dyDescent="0.25">
      <c r="B25" s="10"/>
      <c r="C25" s="38" t="s">
        <v>29</v>
      </c>
      <c r="D25" s="11" t="s">
        <v>170</v>
      </c>
      <c r="E25" s="24">
        <v>1990</v>
      </c>
      <c r="F25" s="24" t="s">
        <v>193</v>
      </c>
      <c r="G25" s="24">
        <v>1</v>
      </c>
      <c r="H25" s="23"/>
      <c r="I25" s="29">
        <v>0</v>
      </c>
      <c r="J25" s="31" t="s">
        <v>21</v>
      </c>
      <c r="K25" s="31" t="s">
        <v>21</v>
      </c>
      <c r="L25" s="31" t="s">
        <v>21</v>
      </c>
      <c r="M25" s="12">
        <v>0</v>
      </c>
    </row>
    <row r="26" spans="2:13" x14ac:dyDescent="0.25">
      <c r="B26" s="10"/>
      <c r="C26" s="38" t="s">
        <v>29</v>
      </c>
      <c r="D26" s="11" t="s">
        <v>250</v>
      </c>
      <c r="E26" s="24">
        <v>1990</v>
      </c>
      <c r="F26" s="24" t="s">
        <v>193</v>
      </c>
      <c r="G26" s="24">
        <v>1</v>
      </c>
      <c r="H26" s="23"/>
      <c r="I26" s="29">
        <v>0</v>
      </c>
      <c r="J26" s="31" t="s">
        <v>21</v>
      </c>
      <c r="K26" s="31" t="s">
        <v>21</v>
      </c>
      <c r="L26" s="31" t="s">
        <v>21</v>
      </c>
      <c r="M26" s="12">
        <v>0</v>
      </c>
    </row>
    <row r="27" spans="2:13" x14ac:dyDescent="0.25">
      <c r="B27" s="10"/>
      <c r="C27" s="38" t="s">
        <v>29</v>
      </c>
      <c r="D27" s="11" t="s">
        <v>192</v>
      </c>
      <c r="E27" s="24">
        <v>1990</v>
      </c>
      <c r="F27" s="24" t="s">
        <v>193</v>
      </c>
      <c r="G27" s="24">
        <v>1</v>
      </c>
      <c r="H27" s="23"/>
      <c r="I27" s="29">
        <v>0</v>
      </c>
      <c r="J27" s="31" t="s">
        <v>21</v>
      </c>
      <c r="K27" s="31" t="s">
        <v>21</v>
      </c>
      <c r="L27" s="31" t="s">
        <v>21</v>
      </c>
      <c r="M27" s="12">
        <v>0</v>
      </c>
    </row>
    <row r="28" spans="2:13" x14ac:dyDescent="0.25">
      <c r="B28" s="10"/>
      <c r="C28" s="38" t="s">
        <v>150</v>
      </c>
      <c r="D28" s="11" t="s">
        <v>156</v>
      </c>
      <c r="E28" s="23">
        <v>2023</v>
      </c>
      <c r="F28" s="24" t="s">
        <v>191</v>
      </c>
      <c r="G28" s="24">
        <v>1</v>
      </c>
      <c r="H28" s="23" t="s">
        <v>15</v>
      </c>
      <c r="I28" s="29">
        <v>0</v>
      </c>
      <c r="J28" s="31" t="s">
        <v>21</v>
      </c>
      <c r="K28" s="31" t="s">
        <v>21</v>
      </c>
      <c r="L28" s="31" t="s">
        <v>21</v>
      </c>
      <c r="M28" s="9">
        <v>45263</v>
      </c>
    </row>
    <row r="29" spans="2:13" x14ac:dyDescent="0.25">
      <c r="B29" s="10"/>
      <c r="C29" s="38" t="s">
        <v>245</v>
      </c>
      <c r="D29" s="11" t="s">
        <v>243</v>
      </c>
      <c r="E29" s="24">
        <v>2022</v>
      </c>
      <c r="F29" s="24" t="s">
        <v>191</v>
      </c>
      <c r="G29" s="24">
        <v>1</v>
      </c>
      <c r="H29" s="23" t="s">
        <v>15</v>
      </c>
      <c r="I29" s="29">
        <v>0</v>
      </c>
      <c r="J29" s="31" t="s">
        <v>21</v>
      </c>
      <c r="K29" s="31" t="s">
        <v>21</v>
      </c>
      <c r="L29" s="31" t="s">
        <v>21</v>
      </c>
      <c r="M29" s="12">
        <v>23700</v>
      </c>
    </row>
    <row r="30" spans="2:13" x14ac:dyDescent="0.25">
      <c r="B30" s="10"/>
      <c r="C30" s="38" t="s">
        <v>249</v>
      </c>
      <c r="D30" s="11" t="s">
        <v>244</v>
      </c>
      <c r="E30" s="24">
        <v>2010</v>
      </c>
      <c r="F30" s="24" t="s">
        <v>193</v>
      </c>
      <c r="G30" s="24">
        <v>1</v>
      </c>
      <c r="H30" s="23" t="s">
        <v>15</v>
      </c>
      <c r="I30" s="27">
        <v>100000</v>
      </c>
      <c r="J30" s="152">
        <f>G30*I30</f>
        <v>100000</v>
      </c>
      <c r="K30" s="31">
        <v>13515</v>
      </c>
      <c r="L30" s="31">
        <v>4732</v>
      </c>
      <c r="M30" s="39">
        <f t="shared" ref="M30" si="0">J30*L30/K30</f>
        <v>35012.948575656679</v>
      </c>
    </row>
    <row r="31" spans="2:13" x14ac:dyDescent="0.25">
      <c r="B31" s="10"/>
      <c r="C31" s="38" t="s">
        <v>25</v>
      </c>
      <c r="D31" s="11" t="s">
        <v>152</v>
      </c>
      <c r="E31" s="24">
        <v>1995</v>
      </c>
      <c r="F31" s="24" t="s">
        <v>190</v>
      </c>
      <c r="G31" s="24">
        <v>1</v>
      </c>
      <c r="H31" s="23" t="s">
        <v>15</v>
      </c>
      <c r="I31" s="27">
        <v>200000</v>
      </c>
      <c r="J31" s="152">
        <f>G31*I31</f>
        <v>200000</v>
      </c>
      <c r="K31" s="31">
        <v>13515</v>
      </c>
      <c r="L31" s="31">
        <v>4732</v>
      </c>
      <c r="M31" s="46">
        <f t="shared" ref="M31:M33" si="1">J31*L31/K31</f>
        <v>70025.897151313358</v>
      </c>
    </row>
    <row r="32" spans="2:13" x14ac:dyDescent="0.25">
      <c r="B32" s="10"/>
      <c r="C32" s="38" t="s">
        <v>25</v>
      </c>
      <c r="D32" s="11" t="s">
        <v>153</v>
      </c>
      <c r="E32" s="24">
        <v>1995</v>
      </c>
      <c r="F32" s="24" t="s">
        <v>193</v>
      </c>
      <c r="G32" s="24">
        <v>1</v>
      </c>
      <c r="H32" s="23" t="s">
        <v>15</v>
      </c>
      <c r="I32" s="27">
        <v>50000</v>
      </c>
      <c r="J32" s="152">
        <f>G32*I32</f>
        <v>50000</v>
      </c>
      <c r="K32" s="31">
        <v>13515</v>
      </c>
      <c r="L32" s="31">
        <v>4732</v>
      </c>
      <c r="M32" s="46">
        <f t="shared" si="1"/>
        <v>17506.47428782834</v>
      </c>
    </row>
    <row r="33" spans="2:13" x14ac:dyDescent="0.25">
      <c r="B33" s="10"/>
      <c r="C33" s="38" t="s">
        <v>25</v>
      </c>
      <c r="D33" s="11" t="s">
        <v>154</v>
      </c>
      <c r="E33" s="24">
        <v>1995</v>
      </c>
      <c r="F33" s="24" t="s">
        <v>193</v>
      </c>
      <c r="G33" s="24">
        <v>1</v>
      </c>
      <c r="H33" s="23" t="s">
        <v>15</v>
      </c>
      <c r="I33" s="27">
        <v>100000</v>
      </c>
      <c r="J33" s="152">
        <f>G33*I33</f>
        <v>100000</v>
      </c>
      <c r="K33" s="31">
        <v>13515</v>
      </c>
      <c r="L33" s="31">
        <v>4732</v>
      </c>
      <c r="M33" s="46">
        <f t="shared" si="1"/>
        <v>35012.948575656679</v>
      </c>
    </row>
    <row r="34" spans="2:13" x14ac:dyDescent="0.25">
      <c r="B34" s="10"/>
      <c r="C34" s="38" t="s">
        <v>245</v>
      </c>
      <c r="D34" s="11" t="s">
        <v>33</v>
      </c>
      <c r="E34" s="24">
        <v>2022</v>
      </c>
      <c r="F34" s="24" t="s">
        <v>193</v>
      </c>
      <c r="G34" s="24">
        <v>1</v>
      </c>
      <c r="H34" s="24" t="s">
        <v>15</v>
      </c>
      <c r="I34" s="29">
        <v>0</v>
      </c>
      <c r="J34" s="31" t="s">
        <v>21</v>
      </c>
      <c r="K34" s="31" t="s">
        <v>21</v>
      </c>
      <c r="L34" s="31" t="s">
        <v>21</v>
      </c>
      <c r="M34" s="12">
        <v>66036</v>
      </c>
    </row>
    <row r="35" spans="2:13" ht="15.75" thickBot="1" x14ac:dyDescent="0.3">
      <c r="B35" s="14"/>
      <c r="C35" s="38"/>
      <c r="D35" s="11"/>
      <c r="E35" s="24"/>
      <c r="F35" s="24"/>
      <c r="G35" s="24"/>
      <c r="H35" s="24"/>
      <c r="I35" s="18"/>
      <c r="J35" s="18"/>
      <c r="K35" s="18"/>
      <c r="L35" s="18"/>
      <c r="M35" s="12"/>
    </row>
    <row r="36" spans="2:13" ht="30.75" customHeight="1" thickBot="1" x14ac:dyDescent="0.3">
      <c r="B36" s="178" t="s">
        <v>217</v>
      </c>
      <c r="C36" s="179"/>
      <c r="D36" s="179"/>
      <c r="E36" s="179"/>
      <c r="F36" s="179"/>
      <c r="G36" s="179"/>
      <c r="H36" s="179"/>
      <c r="I36" s="179"/>
      <c r="J36" s="179"/>
      <c r="K36" s="179"/>
      <c r="L36" s="180"/>
      <c r="M36" s="13">
        <f>SUM(M4:M35)</f>
        <v>7077004.320014799</v>
      </c>
    </row>
    <row r="37" spans="2:13" x14ac:dyDescent="0.25">
      <c r="B37" s="34" t="s">
        <v>23</v>
      </c>
      <c r="C37" s="2"/>
    </row>
    <row r="38" spans="2:13" x14ac:dyDescent="0.25">
      <c r="B38" s="33" t="s">
        <v>171</v>
      </c>
      <c r="C38" s="2"/>
    </row>
    <row r="39" spans="2:13" x14ac:dyDescent="0.25">
      <c r="B39" s="33" t="s">
        <v>172</v>
      </c>
      <c r="C39" s="2"/>
    </row>
    <row r="40" spans="2:13" x14ac:dyDescent="0.25">
      <c r="B40" s="33" t="s">
        <v>173</v>
      </c>
      <c r="C40" s="2"/>
    </row>
    <row r="41" spans="2:13" x14ac:dyDescent="0.25">
      <c r="B41" s="33" t="s">
        <v>242</v>
      </c>
      <c r="C41" s="2"/>
    </row>
    <row r="42" spans="2:13" x14ac:dyDescent="0.25">
      <c r="B42" s="33" t="s">
        <v>246</v>
      </c>
      <c r="C42" s="2"/>
    </row>
    <row r="43" spans="2:13" x14ac:dyDescent="0.25">
      <c r="B43" s="33" t="s">
        <v>247</v>
      </c>
      <c r="C43" s="2"/>
    </row>
    <row r="44" spans="2:13" x14ac:dyDescent="0.25">
      <c r="B44" s="2"/>
      <c r="C44" s="2"/>
    </row>
    <row r="45" spans="2:13" x14ac:dyDescent="0.25">
      <c r="B45" s="2"/>
      <c r="C45" s="2"/>
    </row>
    <row r="46" spans="2:13" x14ac:dyDescent="0.25">
      <c r="B46" s="2"/>
      <c r="C46" s="2"/>
    </row>
    <row r="47" spans="2:13" x14ac:dyDescent="0.25">
      <c r="B47" s="2"/>
      <c r="C47" s="2"/>
    </row>
    <row r="48" spans="2:13" x14ac:dyDescent="0.25">
      <c r="B48" s="2"/>
      <c r="C48" s="2"/>
    </row>
    <row r="49" spans="2:3" x14ac:dyDescent="0.25">
      <c r="B49" s="2"/>
      <c r="C49" s="2"/>
    </row>
    <row r="50" spans="2:3" x14ac:dyDescent="0.25">
      <c r="B50" s="2"/>
      <c r="C50" s="2"/>
    </row>
    <row r="51" spans="2:3" x14ac:dyDescent="0.25">
      <c r="B51" s="2"/>
      <c r="C51" s="2"/>
    </row>
    <row r="52" spans="2:3" x14ac:dyDescent="0.25">
      <c r="B52" s="2"/>
      <c r="C52" s="2"/>
    </row>
    <row r="53" spans="2:3" x14ac:dyDescent="0.25">
      <c r="B53" s="2"/>
      <c r="C53" s="2"/>
    </row>
    <row r="54" spans="2:3" x14ac:dyDescent="0.25">
      <c r="B54" s="2"/>
      <c r="C54" s="2"/>
    </row>
    <row r="55" spans="2:3" x14ac:dyDescent="0.25">
      <c r="B55" s="2"/>
      <c r="C55" s="2"/>
    </row>
    <row r="56" spans="2:3" x14ac:dyDescent="0.25">
      <c r="B56" s="2"/>
      <c r="C56" s="2"/>
    </row>
    <row r="57" spans="2:3" x14ac:dyDescent="0.25">
      <c r="B57" s="2"/>
      <c r="C57" s="2"/>
    </row>
    <row r="58" spans="2:3" x14ac:dyDescent="0.25">
      <c r="B58" s="2"/>
      <c r="C58" s="2"/>
    </row>
  </sheetData>
  <mergeCells count="2">
    <mergeCell ref="B2:M2"/>
    <mergeCell ref="B36:L36"/>
  </mergeCells>
  <phoneticPr fontId="11" type="noConversion"/>
  <pageMargins left="0.7" right="0.7" top="0.75" bottom="0.75" header="0.3" footer="0.3"/>
  <pageSetup paperSize="3" scale="8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E6406-8F03-4592-8916-FBC06F8B738A}">
  <sheetPr>
    <pageSetUpPr fitToPage="1"/>
  </sheetPr>
  <dimension ref="B1:P836"/>
  <sheetViews>
    <sheetView topLeftCell="A131" zoomScaleNormal="100" workbookViewId="0">
      <selection activeCell="N172" sqref="N172"/>
    </sheetView>
  </sheetViews>
  <sheetFormatPr defaultRowHeight="15" x14ac:dyDescent="0.25"/>
  <cols>
    <col min="2" max="2" width="16.7109375" style="1" customWidth="1"/>
    <col min="3" max="3" width="9.28515625" style="1" customWidth="1"/>
    <col min="4" max="4" width="20.85546875" style="1" customWidth="1"/>
    <col min="5" max="11" width="14.28515625" style="1" customWidth="1"/>
    <col min="12" max="12" width="15.42578125" style="1" customWidth="1"/>
    <col min="13" max="13" width="14.28515625" customWidth="1"/>
    <col min="14" max="14" width="18" customWidth="1"/>
    <col min="15" max="15" width="14.28515625" customWidth="1"/>
    <col min="16" max="16" width="22.42578125" customWidth="1"/>
  </cols>
  <sheetData>
    <row r="1" spans="2:16" ht="15.75" thickBot="1" x14ac:dyDescent="0.3"/>
    <row r="2" spans="2:16" ht="72" customHeight="1" thickBot="1" x14ac:dyDescent="0.3">
      <c r="B2" s="175" t="s">
        <v>259</v>
      </c>
      <c r="C2" s="176"/>
      <c r="D2" s="176"/>
      <c r="E2" s="176"/>
      <c r="F2" s="176"/>
      <c r="G2" s="176"/>
      <c r="H2" s="176"/>
      <c r="I2" s="176"/>
      <c r="J2" s="176"/>
      <c r="K2" s="176"/>
      <c r="L2" s="176"/>
      <c r="M2" s="176"/>
      <c r="N2" s="177"/>
      <c r="O2" s="84"/>
      <c r="P2" s="84"/>
    </row>
    <row r="3" spans="2:16" ht="58.5" customHeight="1" thickBot="1" x14ac:dyDescent="0.3">
      <c r="B3" s="4" t="s">
        <v>0</v>
      </c>
      <c r="C3" s="35" t="s">
        <v>24</v>
      </c>
      <c r="D3" s="5" t="s">
        <v>27</v>
      </c>
      <c r="E3" s="19" t="s">
        <v>13</v>
      </c>
      <c r="F3" s="19" t="s">
        <v>11</v>
      </c>
      <c r="G3" s="19" t="s">
        <v>12</v>
      </c>
      <c r="H3" s="19" t="s">
        <v>4</v>
      </c>
      <c r="I3" s="19" t="s">
        <v>189</v>
      </c>
      <c r="J3" s="60" t="s">
        <v>28</v>
      </c>
      <c r="K3" s="19" t="s">
        <v>8</v>
      </c>
      <c r="L3" s="19" t="s">
        <v>9</v>
      </c>
      <c r="M3" s="19" t="s">
        <v>10</v>
      </c>
      <c r="N3" s="6" t="s">
        <v>2</v>
      </c>
    </row>
    <row r="4" spans="2:16" x14ac:dyDescent="0.25">
      <c r="B4" s="20" t="s">
        <v>57</v>
      </c>
      <c r="C4" s="41"/>
      <c r="D4" s="15" t="s">
        <v>221</v>
      </c>
      <c r="E4" s="22"/>
      <c r="F4" s="22"/>
      <c r="G4" s="22"/>
      <c r="H4" s="22"/>
      <c r="I4" s="22"/>
      <c r="J4" s="22"/>
      <c r="K4" s="16"/>
      <c r="L4" s="16"/>
      <c r="M4" s="16"/>
      <c r="N4" s="42"/>
    </row>
    <row r="5" spans="2:16" x14ac:dyDescent="0.25">
      <c r="B5" s="43"/>
      <c r="C5" s="44"/>
      <c r="D5" s="49"/>
      <c r="E5" s="52"/>
      <c r="F5" s="52"/>
      <c r="G5" s="52"/>
      <c r="H5" s="52"/>
      <c r="I5" s="52"/>
      <c r="J5" s="52"/>
      <c r="K5" s="45"/>
      <c r="L5" s="45"/>
      <c r="M5" s="45"/>
      <c r="N5" s="46"/>
    </row>
    <row r="6" spans="2:16" x14ac:dyDescent="0.25">
      <c r="B6" s="90" t="s">
        <v>57</v>
      </c>
      <c r="C6" s="44"/>
      <c r="D6" s="50">
        <v>0.75</v>
      </c>
      <c r="E6" s="53">
        <v>4</v>
      </c>
      <c r="F6" s="50">
        <v>0.75</v>
      </c>
      <c r="G6" s="50" t="s">
        <v>20</v>
      </c>
      <c r="H6" s="50">
        <v>2013</v>
      </c>
      <c r="I6" s="50" t="str">
        <f>IF(H6&gt;2010, "Excellent", IF(H6&gt;1970, "Good", IF(H6&gt;1940, "Fair", "Poor")))</f>
        <v>Excellent</v>
      </c>
      <c r="J6" s="55">
        <f>E6*44</f>
        <v>176</v>
      </c>
      <c r="K6" s="54">
        <f t="shared" ref="K6:K159" si="0">SUM(J6:J6)</f>
        <v>176</v>
      </c>
      <c r="L6" s="23">
        <v>13515</v>
      </c>
      <c r="M6" s="23">
        <v>9547</v>
      </c>
      <c r="N6" s="46">
        <f t="shared" ref="N6:N164" si="1">K6*M6/L6</f>
        <v>124.32645209027007</v>
      </c>
    </row>
    <row r="7" spans="2:16" x14ac:dyDescent="0.25">
      <c r="B7" s="90" t="s">
        <v>57</v>
      </c>
      <c r="C7" s="44"/>
      <c r="D7" s="50">
        <v>0.75</v>
      </c>
      <c r="E7" s="53">
        <v>142</v>
      </c>
      <c r="F7" s="50">
        <v>0.75</v>
      </c>
      <c r="G7" s="50" t="s">
        <v>42</v>
      </c>
      <c r="H7" s="50">
        <v>1940</v>
      </c>
      <c r="I7" s="50" t="str">
        <f t="shared" ref="I7:I70" si="2">IF(H7&gt;2010, "Excellent", IF(H7&gt;1970, "Good", IF(H7&gt;1940, "Fair", "Poor")))</f>
        <v>Poor</v>
      </c>
      <c r="J7" s="55">
        <f t="shared" ref="J7:J8" si="3">E7*160</f>
        <v>22720</v>
      </c>
      <c r="K7" s="54">
        <f t="shared" si="0"/>
        <v>22720</v>
      </c>
      <c r="L7" s="23">
        <v>13515</v>
      </c>
      <c r="M7" s="23">
        <v>242</v>
      </c>
      <c r="N7" s="46">
        <f t="shared" si="1"/>
        <v>406.82500924898261</v>
      </c>
    </row>
    <row r="8" spans="2:16" x14ac:dyDescent="0.25">
      <c r="B8" s="90" t="s">
        <v>57</v>
      </c>
      <c r="C8" s="44"/>
      <c r="D8" s="50">
        <v>0.75</v>
      </c>
      <c r="E8" s="53">
        <v>82</v>
      </c>
      <c r="F8" s="50">
        <v>0.75</v>
      </c>
      <c r="G8" s="50" t="s">
        <v>42</v>
      </c>
      <c r="H8" s="50">
        <v>1970</v>
      </c>
      <c r="I8" s="50" t="str">
        <f t="shared" si="2"/>
        <v>Fair</v>
      </c>
      <c r="J8" s="55">
        <f t="shared" si="3"/>
        <v>13120</v>
      </c>
      <c r="K8" s="54">
        <f t="shared" si="0"/>
        <v>13120</v>
      </c>
      <c r="L8" s="23">
        <v>13515</v>
      </c>
      <c r="M8" s="23">
        <v>1381</v>
      </c>
      <c r="N8" s="46">
        <f t="shared" si="1"/>
        <v>1340.6378098409175</v>
      </c>
    </row>
    <row r="9" spans="2:16" x14ac:dyDescent="0.25">
      <c r="B9" s="90" t="s">
        <v>57</v>
      </c>
      <c r="C9" s="44"/>
      <c r="D9" s="50">
        <v>1</v>
      </c>
      <c r="E9" s="53">
        <v>416</v>
      </c>
      <c r="F9" s="50">
        <v>1</v>
      </c>
      <c r="G9" s="50" t="s">
        <v>20</v>
      </c>
      <c r="H9" s="50">
        <v>2013</v>
      </c>
      <c r="I9" s="50" t="str">
        <f t="shared" si="2"/>
        <v>Excellent</v>
      </c>
      <c r="J9" s="55">
        <f>E9*44</f>
        <v>18304</v>
      </c>
      <c r="K9" s="54">
        <f t="shared" si="0"/>
        <v>18304</v>
      </c>
      <c r="L9" s="23">
        <v>13515</v>
      </c>
      <c r="M9" s="23">
        <v>9547</v>
      </c>
      <c r="N9" s="46">
        <f t="shared" si="1"/>
        <v>12929.951017388088</v>
      </c>
    </row>
    <row r="10" spans="2:16" x14ac:dyDescent="0.25">
      <c r="B10" s="90" t="s">
        <v>57</v>
      </c>
      <c r="C10" s="44"/>
      <c r="D10" s="50">
        <v>1</v>
      </c>
      <c r="E10" s="53">
        <v>257</v>
      </c>
      <c r="F10" s="50">
        <v>1</v>
      </c>
      <c r="G10" s="50" t="s">
        <v>20</v>
      </c>
      <c r="H10" s="50">
        <v>2015</v>
      </c>
      <c r="I10" s="50" t="str">
        <f t="shared" si="2"/>
        <v>Excellent</v>
      </c>
      <c r="J10" s="55">
        <f>E10*44</f>
        <v>11308</v>
      </c>
      <c r="K10" s="54">
        <f t="shared" si="0"/>
        <v>11308</v>
      </c>
      <c r="L10" s="23">
        <v>13515</v>
      </c>
      <c r="M10" s="23">
        <v>10031</v>
      </c>
      <c r="N10" s="46">
        <f t="shared" si="1"/>
        <v>8392.9373288938223</v>
      </c>
    </row>
    <row r="11" spans="2:16" x14ac:dyDescent="0.25">
      <c r="B11" s="90" t="s">
        <v>57</v>
      </c>
      <c r="C11" s="44"/>
      <c r="D11" s="50">
        <v>1</v>
      </c>
      <c r="E11" s="53">
        <v>337</v>
      </c>
      <c r="F11" s="50">
        <v>1</v>
      </c>
      <c r="G11" s="50" t="s">
        <v>67</v>
      </c>
      <c r="H11" s="50">
        <v>1920</v>
      </c>
      <c r="I11" s="50" t="str">
        <f t="shared" si="2"/>
        <v>Poor</v>
      </c>
      <c r="J11" s="55">
        <f>E11*65</f>
        <v>21905</v>
      </c>
      <c r="K11" s="54">
        <f t="shared" si="0"/>
        <v>21905</v>
      </c>
      <c r="L11" s="23">
        <v>13515</v>
      </c>
      <c r="M11" s="23">
        <v>251</v>
      </c>
      <c r="N11" s="46">
        <f t="shared" si="1"/>
        <v>406.81871994080649</v>
      </c>
    </row>
    <row r="12" spans="2:16" x14ac:dyDescent="0.25">
      <c r="B12" s="90" t="s">
        <v>57</v>
      </c>
      <c r="C12" s="44"/>
      <c r="D12" s="50">
        <v>1</v>
      </c>
      <c r="E12" s="53">
        <v>543</v>
      </c>
      <c r="F12" s="50">
        <v>1</v>
      </c>
      <c r="G12" s="50" t="s">
        <v>67</v>
      </c>
      <c r="H12" s="50">
        <v>1940</v>
      </c>
      <c r="I12" s="50" t="str">
        <f t="shared" si="2"/>
        <v>Poor</v>
      </c>
      <c r="J12" s="55">
        <f>E12*65</f>
        <v>35295</v>
      </c>
      <c r="K12" s="54">
        <f t="shared" si="0"/>
        <v>35295</v>
      </c>
      <c r="L12" s="23">
        <v>13515</v>
      </c>
      <c r="M12" s="23">
        <v>242</v>
      </c>
      <c r="N12" s="46">
        <f t="shared" si="1"/>
        <v>631.99334073251941</v>
      </c>
    </row>
    <row r="13" spans="2:16" x14ac:dyDescent="0.25">
      <c r="B13" s="90" t="s">
        <v>57</v>
      </c>
      <c r="C13" s="44"/>
      <c r="D13" s="50">
        <v>1</v>
      </c>
      <c r="E13" s="53">
        <v>169</v>
      </c>
      <c r="F13" s="50">
        <v>1</v>
      </c>
      <c r="G13" s="50" t="s">
        <v>67</v>
      </c>
      <c r="H13" s="50">
        <v>1970</v>
      </c>
      <c r="I13" s="50" t="str">
        <f t="shared" si="2"/>
        <v>Fair</v>
      </c>
      <c r="J13" s="55">
        <f>E13*65</f>
        <v>10985</v>
      </c>
      <c r="K13" s="54">
        <f t="shared" si="0"/>
        <v>10985</v>
      </c>
      <c r="L13" s="23">
        <v>13515</v>
      </c>
      <c r="M13" s="23">
        <v>1381</v>
      </c>
      <c r="N13" s="46">
        <f t="shared" si="1"/>
        <v>1122.4776174620793</v>
      </c>
    </row>
    <row r="14" spans="2:16" x14ac:dyDescent="0.25">
      <c r="B14" s="90" t="s">
        <v>57</v>
      </c>
      <c r="C14" s="44"/>
      <c r="D14" s="50">
        <v>1</v>
      </c>
      <c r="E14" s="53">
        <v>149</v>
      </c>
      <c r="F14" s="50">
        <v>1</v>
      </c>
      <c r="G14" s="50" t="s">
        <v>143</v>
      </c>
      <c r="H14" s="50">
        <v>2001</v>
      </c>
      <c r="I14" s="50" t="str">
        <f t="shared" si="2"/>
        <v>Good</v>
      </c>
      <c r="J14" s="55">
        <f>E14*77</f>
        <v>11473</v>
      </c>
      <c r="K14" s="54">
        <f t="shared" si="0"/>
        <v>11473</v>
      </c>
      <c r="L14" s="23">
        <v>13515</v>
      </c>
      <c r="M14" s="23">
        <v>6343</v>
      </c>
      <c r="N14" s="46">
        <f t="shared" si="1"/>
        <v>5384.6273769885311</v>
      </c>
    </row>
    <row r="15" spans="2:16" x14ac:dyDescent="0.25">
      <c r="B15" s="90" t="s">
        <v>57</v>
      </c>
      <c r="C15" s="44"/>
      <c r="D15" s="50">
        <v>1</v>
      </c>
      <c r="E15" s="53">
        <v>266</v>
      </c>
      <c r="F15" s="50">
        <v>1</v>
      </c>
      <c r="G15" s="50" t="s">
        <v>20</v>
      </c>
      <c r="H15" s="50">
        <v>2001</v>
      </c>
      <c r="I15" s="50" t="str">
        <f t="shared" si="2"/>
        <v>Good</v>
      </c>
      <c r="J15" s="55">
        <f>E15*44</f>
        <v>11704</v>
      </c>
      <c r="K15" s="54">
        <f t="shared" si="0"/>
        <v>11704</v>
      </c>
      <c r="L15" s="23">
        <v>13515</v>
      </c>
      <c r="M15" s="23">
        <v>6343</v>
      </c>
      <c r="N15" s="46">
        <f t="shared" si="1"/>
        <v>5493.042693303737</v>
      </c>
    </row>
    <row r="16" spans="2:16" x14ac:dyDescent="0.25">
      <c r="B16" s="90" t="s">
        <v>57</v>
      </c>
      <c r="C16" s="44"/>
      <c r="D16" s="50">
        <v>2</v>
      </c>
      <c r="E16" s="53">
        <v>4133</v>
      </c>
      <c r="F16" s="50">
        <v>2</v>
      </c>
      <c r="G16" s="50" t="s">
        <v>44</v>
      </c>
      <c r="H16" s="50">
        <v>2013</v>
      </c>
      <c r="I16" s="50" t="str">
        <f t="shared" si="2"/>
        <v>Excellent</v>
      </c>
      <c r="J16" s="55">
        <f>E16*65</f>
        <v>268645</v>
      </c>
      <c r="K16" s="54">
        <f t="shared" si="0"/>
        <v>268645</v>
      </c>
      <c r="L16" s="23">
        <v>13515</v>
      </c>
      <c r="M16" s="23">
        <v>9547</v>
      </c>
      <c r="N16" s="46">
        <f t="shared" si="1"/>
        <v>189770.90751017389</v>
      </c>
    </row>
    <row r="17" spans="2:14" x14ac:dyDescent="0.25">
      <c r="B17" s="90" t="s">
        <v>57</v>
      </c>
      <c r="C17" s="44"/>
      <c r="D17" s="50">
        <v>2</v>
      </c>
      <c r="E17" s="53">
        <v>2929</v>
      </c>
      <c r="F17" s="50">
        <v>2</v>
      </c>
      <c r="G17" s="50" t="s">
        <v>44</v>
      </c>
      <c r="H17" s="50">
        <v>2018</v>
      </c>
      <c r="I17" s="50" t="str">
        <f t="shared" si="2"/>
        <v>Excellent</v>
      </c>
      <c r="J17" s="55">
        <f t="shared" ref="J17:J19" si="4">E17*65</f>
        <v>190385</v>
      </c>
      <c r="K17" s="54">
        <f t="shared" si="0"/>
        <v>190385</v>
      </c>
      <c r="L17" s="23">
        <v>13515</v>
      </c>
      <c r="M17" s="23">
        <v>11062</v>
      </c>
      <c r="N17" s="46">
        <f t="shared" si="1"/>
        <v>155829.73510913798</v>
      </c>
    </row>
    <row r="18" spans="2:14" x14ac:dyDescent="0.25">
      <c r="B18" s="90" t="s">
        <v>57</v>
      </c>
      <c r="C18" s="44"/>
      <c r="D18" s="50">
        <v>2</v>
      </c>
      <c r="E18" s="53">
        <v>375.8</v>
      </c>
      <c r="F18" s="50">
        <v>2</v>
      </c>
      <c r="G18" s="50" t="s">
        <v>44</v>
      </c>
      <c r="H18" s="50">
        <v>2020</v>
      </c>
      <c r="I18" s="50" t="str">
        <f t="shared" si="2"/>
        <v>Excellent</v>
      </c>
      <c r="J18" s="55">
        <f t="shared" si="4"/>
        <v>24427</v>
      </c>
      <c r="K18" s="54">
        <f t="shared" si="0"/>
        <v>24427</v>
      </c>
      <c r="L18" s="23">
        <v>13515</v>
      </c>
      <c r="M18" s="23">
        <v>11466</v>
      </c>
      <c r="N18" s="46">
        <f t="shared" si="1"/>
        <v>20723.639067702552</v>
      </c>
    </row>
    <row r="19" spans="2:14" x14ac:dyDescent="0.25">
      <c r="B19" s="90" t="s">
        <v>57</v>
      </c>
      <c r="C19" s="44"/>
      <c r="D19" s="50">
        <v>2</v>
      </c>
      <c r="E19" s="53">
        <v>153.5</v>
      </c>
      <c r="F19" s="50">
        <v>2</v>
      </c>
      <c r="G19" s="50" t="s">
        <v>44</v>
      </c>
      <c r="H19" s="50">
        <v>2022</v>
      </c>
      <c r="I19" s="50" t="str">
        <f t="shared" si="2"/>
        <v>Excellent</v>
      </c>
      <c r="J19" s="55">
        <f t="shared" si="4"/>
        <v>9977.5</v>
      </c>
      <c r="K19" s="54">
        <f t="shared" si="0"/>
        <v>9977.5</v>
      </c>
      <c r="L19" s="23">
        <v>13515</v>
      </c>
      <c r="M19" s="23">
        <v>13007</v>
      </c>
      <c r="N19" s="46">
        <f t="shared" si="1"/>
        <v>9602.4670736219014</v>
      </c>
    </row>
    <row r="20" spans="2:14" x14ac:dyDescent="0.25">
      <c r="B20" s="90" t="s">
        <v>57</v>
      </c>
      <c r="C20" s="44"/>
      <c r="D20" s="50">
        <v>2</v>
      </c>
      <c r="E20" s="144">
        <v>1426.19209934985</v>
      </c>
      <c r="F20" s="50">
        <v>2</v>
      </c>
      <c r="G20" s="145" t="s">
        <v>67</v>
      </c>
      <c r="H20" s="146">
        <v>1920</v>
      </c>
      <c r="I20" s="50" t="str">
        <f t="shared" si="2"/>
        <v>Poor</v>
      </c>
      <c r="J20" s="55">
        <f>E20*99</f>
        <v>141193.01783563514</v>
      </c>
      <c r="K20" s="54">
        <f t="shared" si="0"/>
        <v>141193.01783563514</v>
      </c>
      <c r="L20" s="23">
        <v>13515</v>
      </c>
      <c r="M20" s="23">
        <v>251</v>
      </c>
      <c r="N20" s="46">
        <f t="shared" si="1"/>
        <v>2622.2306679056173</v>
      </c>
    </row>
    <row r="21" spans="2:14" x14ac:dyDescent="0.25">
      <c r="B21" s="90" t="s">
        <v>57</v>
      </c>
      <c r="C21" s="44"/>
      <c r="D21" s="50">
        <v>2</v>
      </c>
      <c r="E21" s="144">
        <v>465.91703730660004</v>
      </c>
      <c r="F21" s="50">
        <v>2</v>
      </c>
      <c r="G21" s="145" t="s">
        <v>67</v>
      </c>
      <c r="H21" s="146">
        <v>1930</v>
      </c>
      <c r="I21" s="50" t="str">
        <f t="shared" si="2"/>
        <v>Poor</v>
      </c>
      <c r="J21" s="55">
        <f t="shared" ref="J21:J25" si="5">E21*99</f>
        <v>46125.786693353402</v>
      </c>
      <c r="K21" s="54">
        <f t="shared" si="0"/>
        <v>46125.786693353402</v>
      </c>
      <c r="L21" s="23">
        <v>13515</v>
      </c>
      <c r="M21" s="23">
        <v>203</v>
      </c>
      <c r="N21" s="46">
        <f t="shared" si="1"/>
        <v>692.82535691829378</v>
      </c>
    </row>
    <row r="22" spans="2:14" x14ac:dyDescent="0.25">
      <c r="B22" s="90" t="s">
        <v>57</v>
      </c>
      <c r="C22" s="44"/>
      <c r="D22" s="50">
        <v>2</v>
      </c>
      <c r="E22" s="144">
        <v>1699.5720370435597</v>
      </c>
      <c r="F22" s="50">
        <v>2</v>
      </c>
      <c r="G22" s="145" t="s">
        <v>67</v>
      </c>
      <c r="H22" s="146">
        <v>1940</v>
      </c>
      <c r="I22" s="50" t="str">
        <f t="shared" si="2"/>
        <v>Poor</v>
      </c>
      <c r="J22" s="55">
        <f t="shared" si="5"/>
        <v>168257.63166731241</v>
      </c>
      <c r="K22" s="54">
        <f t="shared" si="0"/>
        <v>168257.63166731241</v>
      </c>
      <c r="L22" s="23">
        <v>13515</v>
      </c>
      <c r="M22" s="23">
        <v>242</v>
      </c>
      <c r="N22" s="46">
        <f t="shared" si="1"/>
        <v>3012.8262570099596</v>
      </c>
    </row>
    <row r="23" spans="2:14" x14ac:dyDescent="0.25">
      <c r="B23" s="90" t="s">
        <v>57</v>
      </c>
      <c r="C23" s="44"/>
      <c r="D23" s="50">
        <v>2</v>
      </c>
      <c r="E23" s="144">
        <v>473.97721547100002</v>
      </c>
      <c r="F23" s="50">
        <v>2</v>
      </c>
      <c r="G23" s="145" t="s">
        <v>67</v>
      </c>
      <c r="H23" s="146">
        <v>1950</v>
      </c>
      <c r="I23" s="50" t="str">
        <f t="shared" si="2"/>
        <v>Fair</v>
      </c>
      <c r="J23" s="55">
        <f t="shared" si="5"/>
        <v>46923.744331629001</v>
      </c>
      <c r="K23" s="54">
        <f t="shared" si="0"/>
        <v>46923.744331629001</v>
      </c>
      <c r="L23" s="23">
        <v>13515</v>
      </c>
      <c r="M23" s="23">
        <v>510</v>
      </c>
      <c r="N23" s="46">
        <f t="shared" si="1"/>
        <v>1770.707333269019</v>
      </c>
    </row>
    <row r="24" spans="2:14" x14ac:dyDescent="0.25">
      <c r="B24" s="90" t="s">
        <v>57</v>
      </c>
      <c r="C24" s="44"/>
      <c r="D24" s="50">
        <v>2</v>
      </c>
      <c r="E24" s="144">
        <v>195.18556627381</v>
      </c>
      <c r="F24" s="50">
        <v>2</v>
      </c>
      <c r="G24" s="145" t="s">
        <v>67</v>
      </c>
      <c r="H24" s="146">
        <v>1960</v>
      </c>
      <c r="I24" s="50" t="str">
        <f t="shared" si="2"/>
        <v>Fair</v>
      </c>
      <c r="J24" s="55">
        <f t="shared" si="5"/>
        <v>19323.371061107191</v>
      </c>
      <c r="K24" s="54">
        <f t="shared" si="0"/>
        <v>19323.371061107191</v>
      </c>
      <c r="L24" s="23">
        <v>13515</v>
      </c>
      <c r="M24" s="23">
        <v>824</v>
      </c>
      <c r="N24" s="46">
        <f t="shared" si="1"/>
        <v>1178.1322792713522</v>
      </c>
    </row>
    <row r="25" spans="2:14" x14ac:dyDescent="0.25">
      <c r="B25" s="90" t="s">
        <v>57</v>
      </c>
      <c r="C25" s="44"/>
      <c r="D25" s="50">
        <v>2</v>
      </c>
      <c r="E25" s="144">
        <v>1134.3557012804999</v>
      </c>
      <c r="F25" s="50">
        <v>2</v>
      </c>
      <c r="G25" s="145" t="s">
        <v>67</v>
      </c>
      <c r="H25" s="146">
        <v>1970</v>
      </c>
      <c r="I25" s="50" t="str">
        <f t="shared" si="2"/>
        <v>Fair</v>
      </c>
      <c r="J25" s="55">
        <f t="shared" si="5"/>
        <v>112301.2144267695</v>
      </c>
      <c r="K25" s="54">
        <f t="shared" si="0"/>
        <v>112301.2144267695</v>
      </c>
      <c r="L25" s="23">
        <v>13515</v>
      </c>
      <c r="M25" s="23">
        <v>1381</v>
      </c>
      <c r="N25" s="46">
        <f t="shared" si="1"/>
        <v>11475.248029846</v>
      </c>
    </row>
    <row r="26" spans="2:14" x14ac:dyDescent="0.25">
      <c r="B26" s="90" t="s">
        <v>57</v>
      </c>
      <c r="C26" s="44"/>
      <c r="D26" s="50">
        <v>2</v>
      </c>
      <c r="E26" s="144">
        <v>90.45441334313</v>
      </c>
      <c r="F26" s="50">
        <v>2</v>
      </c>
      <c r="G26" s="145" t="s">
        <v>143</v>
      </c>
      <c r="H26" s="146">
        <v>1990</v>
      </c>
      <c r="I26" s="50" t="str">
        <f t="shared" si="2"/>
        <v>Good</v>
      </c>
      <c r="J26" s="55">
        <f>E26*116</f>
        <v>10492.71194780308</v>
      </c>
      <c r="K26" s="54">
        <f t="shared" si="0"/>
        <v>10492.71194780308</v>
      </c>
      <c r="L26" s="23">
        <v>13515</v>
      </c>
      <c r="M26" s="23">
        <v>4732</v>
      </c>
      <c r="N26" s="46">
        <f t="shared" si="1"/>
        <v>3673.8078384760761</v>
      </c>
    </row>
    <row r="27" spans="2:14" x14ac:dyDescent="0.25">
      <c r="B27" s="90" t="s">
        <v>57</v>
      </c>
      <c r="C27" s="44"/>
      <c r="D27" s="50">
        <v>2</v>
      </c>
      <c r="E27" s="144">
        <v>15.660715318359999</v>
      </c>
      <c r="F27" s="50">
        <v>2</v>
      </c>
      <c r="G27" s="145" t="s">
        <v>143</v>
      </c>
      <c r="H27" s="146">
        <v>2008</v>
      </c>
      <c r="I27" s="50" t="str">
        <f t="shared" si="2"/>
        <v>Good</v>
      </c>
      <c r="J27" s="55">
        <f>E27*116</f>
        <v>1816.6429769297599</v>
      </c>
      <c r="K27" s="54">
        <f t="shared" si="0"/>
        <v>1816.6429769297599</v>
      </c>
      <c r="L27" s="23">
        <v>13515</v>
      </c>
      <c r="M27" s="23">
        <v>8310</v>
      </c>
      <c r="N27" s="46">
        <f t="shared" si="1"/>
        <v>1117.003561841384</v>
      </c>
    </row>
    <row r="28" spans="2:14" x14ac:dyDescent="0.25">
      <c r="B28" s="90" t="s">
        <v>57</v>
      </c>
      <c r="C28" s="44"/>
      <c r="D28" s="50">
        <v>2</v>
      </c>
      <c r="E28" s="144">
        <v>59.327034931900002</v>
      </c>
      <c r="F28" s="50">
        <v>2</v>
      </c>
      <c r="G28" s="145" t="s">
        <v>66</v>
      </c>
      <c r="H28" s="146">
        <v>1970</v>
      </c>
      <c r="I28" s="50" t="str">
        <f t="shared" si="2"/>
        <v>Fair</v>
      </c>
      <c r="J28" s="55">
        <f>E28*99</f>
        <v>5873.3764582580998</v>
      </c>
      <c r="K28" s="54">
        <f t="shared" si="0"/>
        <v>5873.3764582580998</v>
      </c>
      <c r="L28" s="23">
        <v>13515</v>
      </c>
      <c r="M28" s="23">
        <v>1381</v>
      </c>
      <c r="N28" s="46">
        <f t="shared" si="1"/>
        <v>600.15781641542253</v>
      </c>
    </row>
    <row r="29" spans="2:14" x14ac:dyDescent="0.25">
      <c r="B29" s="90" t="s">
        <v>57</v>
      </c>
      <c r="C29" s="44"/>
      <c r="D29" s="50">
        <v>2</v>
      </c>
      <c r="E29" s="144">
        <v>1287.0843732241899</v>
      </c>
      <c r="F29" s="50">
        <v>2</v>
      </c>
      <c r="G29" s="145" t="s">
        <v>43</v>
      </c>
      <c r="H29" s="146">
        <v>2022</v>
      </c>
      <c r="I29" s="50" t="str">
        <f t="shared" si="2"/>
        <v>Excellent</v>
      </c>
      <c r="J29" s="55">
        <f>E29*66</f>
        <v>84947.568632796538</v>
      </c>
      <c r="K29" s="54">
        <f t="shared" si="0"/>
        <v>84947.568632796538</v>
      </c>
      <c r="L29" s="23">
        <v>13515</v>
      </c>
      <c r="M29" s="23">
        <v>13007</v>
      </c>
      <c r="N29" s="46">
        <f t="shared" si="1"/>
        <v>81754.570862507171</v>
      </c>
    </row>
    <row r="30" spans="2:14" x14ac:dyDescent="0.25">
      <c r="B30" s="90" t="s">
        <v>57</v>
      </c>
      <c r="C30" s="44"/>
      <c r="D30" s="50">
        <v>2</v>
      </c>
      <c r="E30" s="144">
        <v>1228.4971626669999</v>
      </c>
      <c r="F30" s="50">
        <v>2</v>
      </c>
      <c r="G30" s="145" t="s">
        <v>43</v>
      </c>
      <c r="H30" s="146">
        <v>2023</v>
      </c>
      <c r="I30" s="50" t="str">
        <f t="shared" si="2"/>
        <v>Excellent</v>
      </c>
      <c r="J30" s="55">
        <f>E30*66</f>
        <v>81080.812736021995</v>
      </c>
      <c r="K30" s="54">
        <f t="shared" si="0"/>
        <v>81080.812736021995</v>
      </c>
      <c r="L30" s="23">
        <v>13515</v>
      </c>
      <c r="M30" s="23">
        <v>13358</v>
      </c>
      <c r="N30" s="46">
        <f t="shared" si="1"/>
        <v>80138.919461915037</v>
      </c>
    </row>
    <row r="31" spans="2:14" x14ac:dyDescent="0.25">
      <c r="B31" s="90" t="s">
        <v>57</v>
      </c>
      <c r="C31" s="44"/>
      <c r="D31" s="50">
        <v>2</v>
      </c>
      <c r="E31" s="144">
        <v>20.980278674899999</v>
      </c>
      <c r="F31" s="50">
        <v>2</v>
      </c>
      <c r="G31" s="145" t="s">
        <v>67</v>
      </c>
      <c r="H31" s="146">
        <v>1940</v>
      </c>
      <c r="I31" s="50" t="str">
        <f t="shared" si="2"/>
        <v>Poor</v>
      </c>
      <c r="J31" s="55">
        <f>E31*99</f>
        <v>2077.0475888151</v>
      </c>
      <c r="K31" s="54">
        <f t="shared" si="0"/>
        <v>2077.0475888151</v>
      </c>
      <c r="L31" s="23">
        <v>13515</v>
      </c>
      <c r="M31" s="23">
        <v>242</v>
      </c>
      <c r="N31" s="46">
        <f t="shared" si="1"/>
        <v>37.191677136015848</v>
      </c>
    </row>
    <row r="32" spans="2:14" x14ac:dyDescent="0.25">
      <c r="B32" s="90" t="s">
        <v>57</v>
      </c>
      <c r="C32" s="44"/>
      <c r="D32" s="50">
        <v>2</v>
      </c>
      <c r="E32" s="144">
        <v>5.3298158565199998</v>
      </c>
      <c r="F32" s="50">
        <v>2</v>
      </c>
      <c r="G32" s="145" t="s">
        <v>42</v>
      </c>
      <c r="H32" s="146">
        <v>2003</v>
      </c>
      <c r="I32" s="50" t="str">
        <f t="shared" si="2"/>
        <v>Good</v>
      </c>
      <c r="J32" s="55">
        <f>E32*116</f>
        <v>618.25863935631992</v>
      </c>
      <c r="K32" s="54">
        <f t="shared" si="0"/>
        <v>618.25863935631992</v>
      </c>
      <c r="L32" s="23">
        <v>13515</v>
      </c>
      <c r="M32" s="23">
        <v>6694</v>
      </c>
      <c r="N32" s="46">
        <f t="shared" si="1"/>
        <v>306.22444186838368</v>
      </c>
    </row>
    <row r="33" spans="2:14" x14ac:dyDescent="0.25">
      <c r="B33" s="90" t="s">
        <v>57</v>
      </c>
      <c r="C33" s="44"/>
      <c r="D33" s="50">
        <v>2</v>
      </c>
      <c r="E33" s="144">
        <v>555.09200821141997</v>
      </c>
      <c r="F33" s="50">
        <v>2</v>
      </c>
      <c r="G33" s="145" t="s">
        <v>20</v>
      </c>
      <c r="H33" s="146">
        <v>1980</v>
      </c>
      <c r="I33" s="50" t="str">
        <f t="shared" si="2"/>
        <v>Good</v>
      </c>
      <c r="J33" s="55">
        <f>E33*65</f>
        <v>36080.980533742295</v>
      </c>
      <c r="K33" s="54">
        <f t="shared" si="0"/>
        <v>36080.980533742295</v>
      </c>
      <c r="L33" s="23">
        <v>13515</v>
      </c>
      <c r="M33" s="23">
        <v>3237</v>
      </c>
      <c r="N33" s="46">
        <f t="shared" si="1"/>
        <v>8641.8153154068677</v>
      </c>
    </row>
    <row r="34" spans="2:14" x14ac:dyDescent="0.25">
      <c r="B34" s="90" t="s">
        <v>57</v>
      </c>
      <c r="C34" s="44"/>
      <c r="D34" s="50">
        <v>2</v>
      </c>
      <c r="E34" s="144">
        <v>419.74211122593999</v>
      </c>
      <c r="F34" s="50">
        <v>2</v>
      </c>
      <c r="G34" s="145" t="s">
        <v>20</v>
      </c>
      <c r="H34" s="146">
        <v>1985</v>
      </c>
      <c r="I34" s="50" t="str">
        <f t="shared" si="2"/>
        <v>Good</v>
      </c>
      <c r="J34" s="55">
        <f t="shared" ref="J34:J38" si="6">E34*65</f>
        <v>27283.237229686099</v>
      </c>
      <c r="K34" s="54">
        <f t="shared" si="0"/>
        <v>27283.237229686099</v>
      </c>
      <c r="L34" s="23">
        <v>13515</v>
      </c>
      <c r="M34" s="23">
        <v>4195</v>
      </c>
      <c r="N34" s="46">
        <f t="shared" si="1"/>
        <v>8468.6037867949071</v>
      </c>
    </row>
    <row r="35" spans="2:14" x14ac:dyDescent="0.25">
      <c r="B35" s="90" t="s">
        <v>57</v>
      </c>
      <c r="C35" s="44"/>
      <c r="D35" s="50">
        <v>2</v>
      </c>
      <c r="E35" s="144">
        <v>1240.1785178395398</v>
      </c>
      <c r="F35" s="50">
        <v>2</v>
      </c>
      <c r="G35" s="145" t="s">
        <v>20</v>
      </c>
      <c r="H35" s="146">
        <v>1990</v>
      </c>
      <c r="I35" s="50" t="str">
        <f t="shared" si="2"/>
        <v>Good</v>
      </c>
      <c r="J35" s="55">
        <f t="shared" si="6"/>
        <v>80611.603659570086</v>
      </c>
      <c r="K35" s="54">
        <f t="shared" si="0"/>
        <v>80611.603659570086</v>
      </c>
      <c r="L35" s="23">
        <v>13515</v>
      </c>
      <c r="M35" s="23">
        <v>4732</v>
      </c>
      <c r="N35" s="46">
        <f t="shared" si="1"/>
        <v>28224.499335337452</v>
      </c>
    </row>
    <row r="36" spans="2:14" x14ac:dyDescent="0.25">
      <c r="B36" s="90" t="s">
        <v>57</v>
      </c>
      <c r="C36" s="44"/>
      <c r="D36" s="50">
        <v>2</v>
      </c>
      <c r="E36" s="144">
        <v>441.25573473679998</v>
      </c>
      <c r="F36" s="50">
        <v>2</v>
      </c>
      <c r="G36" s="145" t="s">
        <v>20</v>
      </c>
      <c r="H36" s="146">
        <v>2000</v>
      </c>
      <c r="I36" s="50" t="str">
        <f t="shared" si="2"/>
        <v>Good</v>
      </c>
      <c r="J36" s="55">
        <f t="shared" si="6"/>
        <v>28681.622757891997</v>
      </c>
      <c r="K36" s="54">
        <f t="shared" si="0"/>
        <v>28681.622757891997</v>
      </c>
      <c r="L36" s="23">
        <v>13515</v>
      </c>
      <c r="M36" s="23">
        <v>6221</v>
      </c>
      <c r="N36" s="46">
        <f t="shared" si="1"/>
        <v>13202.247515859868</v>
      </c>
    </row>
    <row r="37" spans="2:14" x14ac:dyDescent="0.25">
      <c r="B37" s="90" t="s">
        <v>57</v>
      </c>
      <c r="C37" s="44"/>
      <c r="D37" s="50">
        <v>2</v>
      </c>
      <c r="E37" s="144">
        <v>904.74278409379986</v>
      </c>
      <c r="F37" s="50">
        <v>2</v>
      </c>
      <c r="G37" s="145" t="s">
        <v>20</v>
      </c>
      <c r="H37" s="146">
        <v>2003</v>
      </c>
      <c r="I37" s="50" t="str">
        <f t="shared" si="2"/>
        <v>Good</v>
      </c>
      <c r="J37" s="55">
        <f t="shared" si="6"/>
        <v>58808.280966096994</v>
      </c>
      <c r="K37" s="54">
        <f t="shared" si="0"/>
        <v>58808.280966096994</v>
      </c>
      <c r="L37" s="23">
        <v>13515</v>
      </c>
      <c r="M37" s="23">
        <v>6694</v>
      </c>
      <c r="N37" s="46">
        <f t="shared" si="1"/>
        <v>29127.830764857808</v>
      </c>
    </row>
    <row r="38" spans="2:14" x14ac:dyDescent="0.25">
      <c r="B38" s="90" t="s">
        <v>57</v>
      </c>
      <c r="C38" s="44"/>
      <c r="D38" s="50">
        <v>3</v>
      </c>
      <c r="E38" s="143">
        <v>46.736215685700003</v>
      </c>
      <c r="F38" s="50">
        <v>3</v>
      </c>
      <c r="G38" s="147" t="s">
        <v>44</v>
      </c>
      <c r="H38" s="148">
        <v>2015</v>
      </c>
      <c r="I38" s="50" t="str">
        <f t="shared" si="2"/>
        <v>Excellent</v>
      </c>
      <c r="J38" s="55">
        <f t="shared" si="6"/>
        <v>3037.8540195705</v>
      </c>
      <c r="K38" s="54">
        <f t="shared" si="0"/>
        <v>3037.8540195705</v>
      </c>
      <c r="L38" s="23">
        <v>13515</v>
      </c>
      <c r="M38" s="23">
        <v>10031</v>
      </c>
      <c r="N38" s="46">
        <f t="shared" si="1"/>
        <v>2254.732790996055</v>
      </c>
    </row>
    <row r="39" spans="2:14" x14ac:dyDescent="0.25">
      <c r="B39" s="90" t="s">
        <v>57</v>
      </c>
      <c r="C39" s="44"/>
      <c r="D39" s="50">
        <v>3</v>
      </c>
      <c r="E39" s="143">
        <v>284.75160631699998</v>
      </c>
      <c r="F39" s="50">
        <v>3</v>
      </c>
      <c r="G39" s="147" t="s">
        <v>67</v>
      </c>
      <c r="H39" s="148">
        <v>1920</v>
      </c>
      <c r="I39" s="50" t="str">
        <f t="shared" si="2"/>
        <v>Poor</v>
      </c>
      <c r="J39" s="55">
        <f>E39*131</f>
        <v>37302.460427526996</v>
      </c>
      <c r="K39" s="54">
        <f t="shared" si="0"/>
        <v>37302.460427526996</v>
      </c>
      <c r="L39" s="23">
        <v>13515</v>
      </c>
      <c r="M39" s="23">
        <v>251</v>
      </c>
      <c r="N39" s="46">
        <f t="shared" si="1"/>
        <v>692.77969421452281</v>
      </c>
    </row>
    <row r="40" spans="2:14" x14ac:dyDescent="0.25">
      <c r="B40" s="90" t="s">
        <v>57</v>
      </c>
      <c r="C40" s="44"/>
      <c r="D40" s="147">
        <v>4</v>
      </c>
      <c r="E40" s="143">
        <v>29.55509063597</v>
      </c>
      <c r="F40" s="147">
        <v>4</v>
      </c>
      <c r="G40" s="147" t="s">
        <v>45</v>
      </c>
      <c r="H40" s="148">
        <v>2022</v>
      </c>
      <c r="I40" s="50" t="str">
        <f t="shared" si="2"/>
        <v>Excellent</v>
      </c>
      <c r="J40" s="55">
        <f>E40*108</f>
        <v>3191.9497886847598</v>
      </c>
      <c r="K40" s="54">
        <f t="shared" si="0"/>
        <v>3191.9497886847598</v>
      </c>
      <c r="L40" s="23">
        <v>13515</v>
      </c>
      <c r="M40" s="23">
        <v>13007</v>
      </c>
      <c r="N40" s="46">
        <f t="shared" si="1"/>
        <v>3071.9712098721916</v>
      </c>
    </row>
    <row r="41" spans="2:14" x14ac:dyDescent="0.25">
      <c r="B41" s="90" t="s">
        <v>57</v>
      </c>
      <c r="C41" s="44"/>
      <c r="D41" s="147">
        <v>4</v>
      </c>
      <c r="E41" s="143">
        <v>149.13758873214999</v>
      </c>
      <c r="F41" s="147">
        <v>4</v>
      </c>
      <c r="G41" s="147" t="s">
        <v>144</v>
      </c>
      <c r="H41" s="148">
        <v>2013</v>
      </c>
      <c r="I41" s="50" t="str">
        <f t="shared" si="2"/>
        <v>Excellent</v>
      </c>
      <c r="J41" s="55">
        <f t="shared" ref="J41:J46" si="7">E41*108</f>
        <v>16106.859583072199</v>
      </c>
      <c r="K41" s="54">
        <f t="shared" si="0"/>
        <v>16106.859583072199</v>
      </c>
      <c r="L41" s="23">
        <v>13515</v>
      </c>
      <c r="M41" s="23">
        <v>9547</v>
      </c>
      <c r="N41" s="46">
        <f t="shared" si="1"/>
        <v>11377.890376588255</v>
      </c>
    </row>
    <row r="42" spans="2:14" x14ac:dyDescent="0.25">
      <c r="B42" s="90" t="s">
        <v>57</v>
      </c>
      <c r="C42" s="44"/>
      <c r="D42" s="147">
        <v>4</v>
      </c>
      <c r="E42" s="143">
        <v>42.281102665500001</v>
      </c>
      <c r="F42" s="147">
        <v>4</v>
      </c>
      <c r="G42" s="147" t="s">
        <v>144</v>
      </c>
      <c r="H42" s="148">
        <v>2015</v>
      </c>
      <c r="I42" s="50" t="str">
        <f t="shared" si="2"/>
        <v>Excellent</v>
      </c>
      <c r="J42" s="55">
        <f t="shared" si="7"/>
        <v>4566.3590878739997</v>
      </c>
      <c r="K42" s="54">
        <f t="shared" si="0"/>
        <v>4566.3590878739997</v>
      </c>
      <c r="L42" s="23">
        <v>13515</v>
      </c>
      <c r="M42" s="23">
        <v>10031</v>
      </c>
      <c r="N42" s="46">
        <f t="shared" si="1"/>
        <v>3389.208139878956</v>
      </c>
    </row>
    <row r="43" spans="2:14" x14ac:dyDescent="0.25">
      <c r="B43" s="90" t="s">
        <v>57</v>
      </c>
      <c r="C43" s="44"/>
      <c r="D43" s="147">
        <v>4</v>
      </c>
      <c r="E43" s="143">
        <v>93.736747137750015</v>
      </c>
      <c r="F43" s="147">
        <v>4</v>
      </c>
      <c r="G43" s="147" t="s">
        <v>45</v>
      </c>
      <c r="H43" s="148">
        <v>2018</v>
      </c>
      <c r="I43" s="50" t="str">
        <f t="shared" si="2"/>
        <v>Excellent</v>
      </c>
      <c r="J43" s="55">
        <f t="shared" si="7"/>
        <v>10123.568690877002</v>
      </c>
      <c r="K43" s="54">
        <f t="shared" si="0"/>
        <v>10123.568690877002</v>
      </c>
      <c r="L43" s="23">
        <v>13515</v>
      </c>
      <c r="M43" s="23">
        <v>11062</v>
      </c>
      <c r="N43" s="46">
        <f t="shared" si="1"/>
        <v>8286.1203742864509</v>
      </c>
    </row>
    <row r="44" spans="2:14" x14ac:dyDescent="0.25">
      <c r="B44" s="90" t="s">
        <v>57</v>
      </c>
      <c r="C44" s="44"/>
      <c r="D44" s="147">
        <v>4</v>
      </c>
      <c r="E44" s="143">
        <v>661.61586831241004</v>
      </c>
      <c r="F44" s="147">
        <v>4</v>
      </c>
      <c r="G44" s="147" t="s">
        <v>45</v>
      </c>
      <c r="H44" s="148">
        <v>2020</v>
      </c>
      <c r="I44" s="50" t="str">
        <f t="shared" si="2"/>
        <v>Excellent</v>
      </c>
      <c r="J44" s="55">
        <f t="shared" si="7"/>
        <v>71454.513777740285</v>
      </c>
      <c r="K44" s="54">
        <f t="shared" si="0"/>
        <v>71454.513777740285</v>
      </c>
      <c r="L44" s="23">
        <v>13515</v>
      </c>
      <c r="M44" s="23">
        <v>11466</v>
      </c>
      <c r="N44" s="46">
        <f t="shared" si="1"/>
        <v>60621.343320426939</v>
      </c>
    </row>
    <row r="45" spans="2:14" x14ac:dyDescent="0.25">
      <c r="B45" s="90" t="s">
        <v>57</v>
      </c>
      <c r="C45" s="44"/>
      <c r="D45" s="147">
        <v>4</v>
      </c>
      <c r="E45" s="143">
        <v>392.07812429806</v>
      </c>
      <c r="F45" s="147">
        <v>4</v>
      </c>
      <c r="G45" s="147" t="s">
        <v>45</v>
      </c>
      <c r="H45" s="148">
        <v>2022</v>
      </c>
      <c r="I45" s="50" t="str">
        <f t="shared" si="2"/>
        <v>Excellent</v>
      </c>
      <c r="J45" s="55">
        <f t="shared" si="7"/>
        <v>42344.437424190481</v>
      </c>
      <c r="K45" s="54">
        <f t="shared" si="0"/>
        <v>42344.437424190481</v>
      </c>
      <c r="L45" s="23">
        <v>13515</v>
      </c>
      <c r="M45" s="23">
        <v>13007</v>
      </c>
      <c r="N45" s="46">
        <f t="shared" si="1"/>
        <v>40752.800412611585</v>
      </c>
    </row>
    <row r="46" spans="2:14" x14ac:dyDescent="0.25">
      <c r="B46" s="90" t="s">
        <v>57</v>
      </c>
      <c r="C46" s="44"/>
      <c r="D46" s="147">
        <v>4</v>
      </c>
      <c r="E46" s="143">
        <v>34.324579528299999</v>
      </c>
      <c r="F46" s="147">
        <v>4</v>
      </c>
      <c r="G46" s="147" t="s">
        <v>45</v>
      </c>
      <c r="H46" s="148">
        <v>2023</v>
      </c>
      <c r="I46" s="50" t="str">
        <f t="shared" si="2"/>
        <v>Excellent</v>
      </c>
      <c r="J46" s="55">
        <f t="shared" si="7"/>
        <v>3707.0545890563999</v>
      </c>
      <c r="K46" s="54">
        <f t="shared" si="0"/>
        <v>3707.0545890563999</v>
      </c>
      <c r="L46" s="23">
        <v>13515</v>
      </c>
      <c r="M46" s="23">
        <v>13358</v>
      </c>
      <c r="N46" s="46">
        <f t="shared" si="1"/>
        <v>3663.9907658612942</v>
      </c>
    </row>
    <row r="47" spans="2:14" x14ac:dyDescent="0.25">
      <c r="B47" s="90" t="s">
        <v>57</v>
      </c>
      <c r="C47" s="44"/>
      <c r="D47" s="147">
        <v>4</v>
      </c>
      <c r="E47" s="143">
        <v>4713.9728209274599</v>
      </c>
      <c r="F47" s="147">
        <v>4</v>
      </c>
      <c r="G47" s="147" t="s">
        <v>67</v>
      </c>
      <c r="H47" s="148">
        <v>1920</v>
      </c>
      <c r="I47" s="50" t="str">
        <f t="shared" si="2"/>
        <v>Poor</v>
      </c>
      <c r="J47" s="55">
        <f>E47*162</f>
        <v>763663.59699024854</v>
      </c>
      <c r="K47" s="54">
        <f t="shared" si="0"/>
        <v>763663.59699024854</v>
      </c>
      <c r="L47" s="23">
        <v>13515</v>
      </c>
      <c r="M47" s="23">
        <v>251</v>
      </c>
      <c r="N47" s="46">
        <f t="shared" si="1"/>
        <v>14182.727550466327</v>
      </c>
    </row>
    <row r="48" spans="2:14" x14ac:dyDescent="0.25">
      <c r="B48" s="90" t="s">
        <v>57</v>
      </c>
      <c r="C48" s="44"/>
      <c r="D48" s="147">
        <v>4</v>
      </c>
      <c r="E48" s="143">
        <v>3905.9041630188608</v>
      </c>
      <c r="F48" s="147">
        <v>4</v>
      </c>
      <c r="G48" s="147" t="s">
        <v>67</v>
      </c>
      <c r="H48" s="148">
        <v>1930</v>
      </c>
      <c r="I48" s="50" t="str">
        <f t="shared" si="2"/>
        <v>Poor</v>
      </c>
      <c r="J48" s="55">
        <f t="shared" ref="J48:J51" si="8">E48*162</f>
        <v>632756.47440905543</v>
      </c>
      <c r="K48" s="54">
        <f t="shared" si="0"/>
        <v>632756.47440905543</v>
      </c>
      <c r="L48" s="23">
        <v>13515</v>
      </c>
      <c r="M48" s="23">
        <v>203</v>
      </c>
      <c r="N48" s="46">
        <f t="shared" si="1"/>
        <v>9504.2222941204782</v>
      </c>
    </row>
    <row r="49" spans="2:14" x14ac:dyDescent="0.25">
      <c r="B49" s="90" t="s">
        <v>57</v>
      </c>
      <c r="C49" s="44"/>
      <c r="D49" s="147">
        <v>4</v>
      </c>
      <c r="E49" s="143">
        <v>5673.7263743092808</v>
      </c>
      <c r="F49" s="147">
        <v>4</v>
      </c>
      <c r="G49" s="147" t="s">
        <v>67</v>
      </c>
      <c r="H49" s="148">
        <v>1940</v>
      </c>
      <c r="I49" s="50" t="str">
        <f t="shared" si="2"/>
        <v>Poor</v>
      </c>
      <c r="J49" s="55">
        <f t="shared" si="8"/>
        <v>919143.67263810348</v>
      </c>
      <c r="K49" s="54">
        <f t="shared" si="0"/>
        <v>919143.67263810348</v>
      </c>
      <c r="L49" s="23">
        <v>13515</v>
      </c>
      <c r="M49" s="23">
        <v>242</v>
      </c>
      <c r="N49" s="46">
        <f t="shared" si="1"/>
        <v>16458.214486009696</v>
      </c>
    </row>
    <row r="50" spans="2:14" x14ac:dyDescent="0.25">
      <c r="B50" s="90" t="s">
        <v>57</v>
      </c>
      <c r="C50" s="44"/>
      <c r="D50" s="147">
        <v>4</v>
      </c>
      <c r="E50" s="143">
        <v>513.11426933799999</v>
      </c>
      <c r="F50" s="147">
        <v>4</v>
      </c>
      <c r="G50" s="147" t="s">
        <v>67</v>
      </c>
      <c r="H50" s="148">
        <v>1950</v>
      </c>
      <c r="I50" s="50" t="str">
        <f t="shared" si="2"/>
        <v>Fair</v>
      </c>
      <c r="J50" s="55">
        <f t="shared" si="8"/>
        <v>83124.511632755995</v>
      </c>
      <c r="K50" s="54">
        <f t="shared" si="0"/>
        <v>83124.511632755995</v>
      </c>
      <c r="L50" s="23">
        <v>13515</v>
      </c>
      <c r="M50" s="23">
        <v>510</v>
      </c>
      <c r="N50" s="46">
        <f t="shared" si="1"/>
        <v>3136.774023877585</v>
      </c>
    </row>
    <row r="51" spans="2:14" x14ac:dyDescent="0.25">
      <c r="B51" s="90" t="s">
        <v>57</v>
      </c>
      <c r="C51" s="44"/>
      <c r="D51" s="147">
        <v>4</v>
      </c>
      <c r="E51" s="143">
        <v>3072.57424210715</v>
      </c>
      <c r="F51" s="147">
        <v>4</v>
      </c>
      <c r="G51" s="147" t="s">
        <v>67</v>
      </c>
      <c r="H51" s="148">
        <v>1970</v>
      </c>
      <c r="I51" s="50" t="str">
        <f t="shared" si="2"/>
        <v>Fair</v>
      </c>
      <c r="J51" s="55">
        <f t="shared" si="8"/>
        <v>497757.02722135832</v>
      </c>
      <c r="K51" s="54">
        <f t="shared" si="0"/>
        <v>497757.02722135832</v>
      </c>
      <c r="L51" s="23">
        <v>13515</v>
      </c>
      <c r="M51" s="23">
        <v>1381</v>
      </c>
      <c r="N51" s="46">
        <f t="shared" si="1"/>
        <v>50862.186799311567</v>
      </c>
    </row>
    <row r="52" spans="2:14" x14ac:dyDescent="0.25">
      <c r="B52" s="90" t="s">
        <v>57</v>
      </c>
      <c r="C52" s="44"/>
      <c r="D52" s="147">
        <v>4</v>
      </c>
      <c r="E52" s="143">
        <v>1533.3001258618401</v>
      </c>
      <c r="F52" s="147">
        <v>4</v>
      </c>
      <c r="G52" s="147" t="s">
        <v>143</v>
      </c>
      <c r="H52" s="148">
        <v>1980</v>
      </c>
      <c r="I52" s="50" t="str">
        <f t="shared" si="2"/>
        <v>Good</v>
      </c>
      <c r="J52" s="55">
        <f>E52*189</f>
        <v>289793.72378788778</v>
      </c>
      <c r="K52" s="54">
        <f t="shared" si="0"/>
        <v>289793.72378788778</v>
      </c>
      <c r="L52" s="23">
        <v>13515</v>
      </c>
      <c r="M52" s="23">
        <v>3237</v>
      </c>
      <c r="N52" s="46">
        <f t="shared" si="1"/>
        <v>69408.974021560687</v>
      </c>
    </row>
    <row r="53" spans="2:14" x14ac:dyDescent="0.25">
      <c r="B53" s="90" t="s">
        <v>57</v>
      </c>
      <c r="C53" s="44"/>
      <c r="D53" s="147">
        <v>4</v>
      </c>
      <c r="E53" s="143">
        <v>168.64579753110002</v>
      </c>
      <c r="F53" s="147">
        <v>4</v>
      </c>
      <c r="G53" s="147" t="s">
        <v>143</v>
      </c>
      <c r="H53" s="148">
        <v>1996</v>
      </c>
      <c r="I53" s="50" t="str">
        <f t="shared" si="2"/>
        <v>Good</v>
      </c>
      <c r="J53" s="55">
        <f t="shared" ref="J53:J56" si="9">E53*189</f>
        <v>31874.055733377903</v>
      </c>
      <c r="K53" s="54">
        <f t="shared" si="0"/>
        <v>31874.055733377903</v>
      </c>
      <c r="L53" s="23">
        <v>13515</v>
      </c>
      <c r="M53" s="23">
        <v>5620</v>
      </c>
      <c r="N53" s="46">
        <f t="shared" si="1"/>
        <v>13254.324322721703</v>
      </c>
    </row>
    <row r="54" spans="2:14" x14ac:dyDescent="0.25">
      <c r="B54" s="90" t="s">
        <v>57</v>
      </c>
      <c r="C54" s="44"/>
      <c r="D54" s="147">
        <v>4</v>
      </c>
      <c r="E54" s="143">
        <v>185.83261319205999</v>
      </c>
      <c r="F54" s="147">
        <v>4</v>
      </c>
      <c r="G54" s="147" t="s">
        <v>143</v>
      </c>
      <c r="H54" s="148">
        <v>2001</v>
      </c>
      <c r="I54" s="50" t="str">
        <f t="shared" si="2"/>
        <v>Good</v>
      </c>
      <c r="J54" s="55">
        <f t="shared" si="9"/>
        <v>35122.363893299342</v>
      </c>
      <c r="K54" s="54">
        <f t="shared" si="0"/>
        <v>35122.363893299342</v>
      </c>
      <c r="L54" s="23">
        <v>13515</v>
      </c>
      <c r="M54" s="23">
        <v>6343</v>
      </c>
      <c r="N54" s="46">
        <f t="shared" si="1"/>
        <v>16483.99216982595</v>
      </c>
    </row>
    <row r="55" spans="2:14" x14ac:dyDescent="0.25">
      <c r="B55" s="90" t="s">
        <v>57</v>
      </c>
      <c r="C55" s="44"/>
      <c r="D55" s="147">
        <v>4</v>
      </c>
      <c r="E55" s="143">
        <v>25.642073421510002</v>
      </c>
      <c r="F55" s="147">
        <v>4</v>
      </c>
      <c r="G55" s="147" t="s">
        <v>143</v>
      </c>
      <c r="H55" s="148">
        <v>2007</v>
      </c>
      <c r="I55" s="50" t="str">
        <f t="shared" si="2"/>
        <v>Good</v>
      </c>
      <c r="J55" s="55">
        <f t="shared" si="9"/>
        <v>4846.3518766653906</v>
      </c>
      <c r="K55" s="54">
        <f t="shared" si="0"/>
        <v>4846.3518766653906</v>
      </c>
      <c r="L55" s="23">
        <v>13515</v>
      </c>
      <c r="M55" s="23">
        <v>7966</v>
      </c>
      <c r="N55" s="46">
        <f t="shared" si="1"/>
        <v>2856.532671070403</v>
      </c>
    </row>
    <row r="56" spans="2:14" x14ac:dyDescent="0.25">
      <c r="B56" s="90" t="s">
        <v>57</v>
      </c>
      <c r="C56" s="44"/>
      <c r="D56" s="147">
        <v>4</v>
      </c>
      <c r="E56" s="143">
        <v>551.81512065404002</v>
      </c>
      <c r="F56" s="147">
        <v>4</v>
      </c>
      <c r="G56" s="147" t="s">
        <v>143</v>
      </c>
      <c r="H56" s="148">
        <v>2008</v>
      </c>
      <c r="I56" s="50" t="str">
        <f t="shared" si="2"/>
        <v>Good</v>
      </c>
      <c r="J56" s="55">
        <f t="shared" si="9"/>
        <v>104293.05780361356</v>
      </c>
      <c r="K56" s="54">
        <f t="shared" si="0"/>
        <v>104293.05780361356</v>
      </c>
      <c r="L56" s="23">
        <v>13515</v>
      </c>
      <c r="M56" s="23">
        <v>8310</v>
      </c>
      <c r="N56" s="46">
        <f t="shared" si="1"/>
        <v>64126.919004663607</v>
      </c>
    </row>
    <row r="57" spans="2:14" x14ac:dyDescent="0.25">
      <c r="B57" s="90" t="s">
        <v>57</v>
      </c>
      <c r="C57" s="44"/>
      <c r="D57" s="147">
        <v>4</v>
      </c>
      <c r="E57" s="143">
        <v>17.366130459000001</v>
      </c>
      <c r="F57" s="147">
        <v>4</v>
      </c>
      <c r="G57" s="147" t="s">
        <v>67</v>
      </c>
      <c r="H57" s="148">
        <v>1920</v>
      </c>
      <c r="I57" s="50" t="str">
        <f t="shared" si="2"/>
        <v>Poor</v>
      </c>
      <c r="J57" s="55">
        <f>E57*162</f>
        <v>2813.3131343580003</v>
      </c>
      <c r="K57" s="54">
        <f t="shared" si="0"/>
        <v>2813.3131343580003</v>
      </c>
      <c r="L57" s="23">
        <v>13515</v>
      </c>
      <c r="M57" s="23">
        <v>251</v>
      </c>
      <c r="N57" s="46">
        <f t="shared" si="1"/>
        <v>52.248730797177807</v>
      </c>
    </row>
    <row r="58" spans="2:14" x14ac:dyDescent="0.25">
      <c r="B58" s="90" t="s">
        <v>57</v>
      </c>
      <c r="C58" s="44"/>
      <c r="D58" s="147">
        <v>4</v>
      </c>
      <c r="E58" s="143">
        <v>38.021091119799998</v>
      </c>
      <c r="F58" s="147">
        <v>4</v>
      </c>
      <c r="G58" s="147" t="s">
        <v>45</v>
      </c>
      <c r="H58" s="148">
        <v>2013</v>
      </c>
      <c r="I58" s="50" t="str">
        <f t="shared" si="2"/>
        <v>Excellent</v>
      </c>
      <c r="J58" s="55">
        <f>E58*108</f>
        <v>4106.2778409384</v>
      </c>
      <c r="K58" s="54">
        <f t="shared" si="0"/>
        <v>4106.2778409384</v>
      </c>
      <c r="L58" s="23">
        <v>13515</v>
      </c>
      <c r="M58" s="23">
        <v>9547</v>
      </c>
      <c r="N58" s="46">
        <f t="shared" si="1"/>
        <v>2900.6758821634407</v>
      </c>
    </row>
    <row r="59" spans="2:14" x14ac:dyDescent="0.25">
      <c r="B59" s="90" t="s">
        <v>57</v>
      </c>
      <c r="C59" s="44" t="s">
        <v>25</v>
      </c>
      <c r="D59" s="147">
        <v>4</v>
      </c>
      <c r="E59" s="143">
        <v>4003.4997075794804</v>
      </c>
      <c r="F59" s="147">
        <v>4</v>
      </c>
      <c r="G59" s="147" t="s">
        <v>67</v>
      </c>
      <c r="H59" s="148">
        <v>1890</v>
      </c>
      <c r="I59" s="50" t="str">
        <f t="shared" si="2"/>
        <v>Poor</v>
      </c>
      <c r="J59" s="55">
        <f>E59*162</f>
        <v>648566.95262787584</v>
      </c>
      <c r="K59" s="54">
        <f t="shared" si="0"/>
        <v>648566.95262787584</v>
      </c>
      <c r="L59" s="23">
        <v>13515</v>
      </c>
      <c r="M59" s="23">
        <v>97</v>
      </c>
      <c r="N59" s="46">
        <f t="shared" si="1"/>
        <v>4654.9015467927456</v>
      </c>
    </row>
    <row r="60" spans="2:14" x14ac:dyDescent="0.25">
      <c r="B60" s="90" t="s">
        <v>57</v>
      </c>
      <c r="C60" s="44"/>
      <c r="D60" s="147">
        <v>6</v>
      </c>
      <c r="E60" s="143">
        <v>18855.025161350804</v>
      </c>
      <c r="F60" s="147">
        <v>6</v>
      </c>
      <c r="G60" s="147" t="s">
        <v>144</v>
      </c>
      <c r="H60" s="148">
        <v>2013</v>
      </c>
      <c r="I60" s="50" t="str">
        <f t="shared" si="2"/>
        <v>Excellent</v>
      </c>
      <c r="J60" s="55">
        <f>E60*113</f>
        <v>2130617.843232641</v>
      </c>
      <c r="K60" s="54">
        <f t="shared" si="0"/>
        <v>2130617.843232641</v>
      </c>
      <c r="L60" s="23">
        <v>13515</v>
      </c>
      <c r="M60" s="23">
        <v>9547</v>
      </c>
      <c r="N60" s="46">
        <f t="shared" si="1"/>
        <v>1505069.0750530537</v>
      </c>
    </row>
    <row r="61" spans="2:14" x14ac:dyDescent="0.25">
      <c r="B61" s="90" t="s">
        <v>57</v>
      </c>
      <c r="C61" s="44"/>
      <c r="D61" s="147">
        <v>6</v>
      </c>
      <c r="E61" s="143">
        <v>23.08632553312</v>
      </c>
      <c r="F61" s="147">
        <v>6</v>
      </c>
      <c r="G61" s="147" t="s">
        <v>144</v>
      </c>
      <c r="H61" s="148">
        <v>2015</v>
      </c>
      <c r="I61" s="50" t="str">
        <f t="shared" si="2"/>
        <v>Excellent</v>
      </c>
      <c r="J61" s="55">
        <f t="shared" ref="J61:J65" si="10">E61*113</f>
        <v>2608.75478524256</v>
      </c>
      <c r="K61" s="54">
        <f t="shared" si="0"/>
        <v>2608.75478524256</v>
      </c>
      <c r="L61" s="23">
        <v>13515</v>
      </c>
      <c r="M61" s="23">
        <v>10031</v>
      </c>
      <c r="N61" s="46">
        <f t="shared" si="1"/>
        <v>1936.2500370527653</v>
      </c>
    </row>
    <row r="62" spans="2:14" x14ac:dyDescent="0.25">
      <c r="B62" s="90" t="s">
        <v>57</v>
      </c>
      <c r="C62" s="44"/>
      <c r="D62" s="147">
        <v>6</v>
      </c>
      <c r="E62" s="143">
        <v>1326.9048258532202</v>
      </c>
      <c r="F62" s="147">
        <v>6</v>
      </c>
      <c r="G62" s="147" t="s">
        <v>145</v>
      </c>
      <c r="H62" s="148">
        <v>2018</v>
      </c>
      <c r="I62" s="50" t="str">
        <f t="shared" si="2"/>
        <v>Excellent</v>
      </c>
      <c r="J62" s="55">
        <f t="shared" si="10"/>
        <v>149940.24532141388</v>
      </c>
      <c r="K62" s="54">
        <f t="shared" si="0"/>
        <v>149940.24532141388</v>
      </c>
      <c r="L62" s="23">
        <v>13515</v>
      </c>
      <c r="M62" s="23">
        <v>11062</v>
      </c>
      <c r="N62" s="46">
        <f t="shared" si="1"/>
        <v>122725.78570073846</v>
      </c>
    </row>
    <row r="63" spans="2:14" x14ac:dyDescent="0.25">
      <c r="B63" s="90" t="s">
        <v>57</v>
      </c>
      <c r="C63" s="44"/>
      <c r="D63" s="147">
        <v>6</v>
      </c>
      <c r="E63" s="143">
        <v>1632.8214116603801</v>
      </c>
      <c r="F63" s="147">
        <v>6</v>
      </c>
      <c r="G63" s="147" t="s">
        <v>45</v>
      </c>
      <c r="H63" s="148">
        <v>2020</v>
      </c>
      <c r="I63" s="50" t="str">
        <f t="shared" si="2"/>
        <v>Excellent</v>
      </c>
      <c r="J63" s="55">
        <f t="shared" si="10"/>
        <v>184508.81951762296</v>
      </c>
      <c r="K63" s="54">
        <f t="shared" si="0"/>
        <v>184508.81951762296</v>
      </c>
      <c r="L63" s="23">
        <v>13515</v>
      </c>
      <c r="M63" s="23">
        <v>11466</v>
      </c>
      <c r="N63" s="46">
        <f t="shared" si="1"/>
        <v>156535.56230773695</v>
      </c>
    </row>
    <row r="64" spans="2:14" x14ac:dyDescent="0.25">
      <c r="B64" s="90" t="s">
        <v>57</v>
      </c>
      <c r="C64" s="44"/>
      <c r="D64" s="147">
        <v>6</v>
      </c>
      <c r="E64" s="143">
        <v>2690.2009375109001</v>
      </c>
      <c r="F64" s="147">
        <v>6</v>
      </c>
      <c r="G64" s="147" t="s">
        <v>45</v>
      </c>
      <c r="H64" s="148">
        <v>2022</v>
      </c>
      <c r="I64" s="50" t="str">
        <f t="shared" si="2"/>
        <v>Excellent</v>
      </c>
      <c r="J64" s="55">
        <f t="shared" si="10"/>
        <v>303992.70593873173</v>
      </c>
      <c r="K64" s="54">
        <f t="shared" si="0"/>
        <v>303992.70593873173</v>
      </c>
      <c r="L64" s="23">
        <v>13515</v>
      </c>
      <c r="M64" s="23">
        <v>13007</v>
      </c>
      <c r="N64" s="46">
        <f t="shared" si="1"/>
        <v>292566.26904514123</v>
      </c>
    </row>
    <row r="65" spans="2:14" x14ac:dyDescent="0.25">
      <c r="B65" s="90" t="s">
        <v>57</v>
      </c>
      <c r="C65" s="44"/>
      <c r="D65" s="147">
        <v>6</v>
      </c>
      <c r="E65" s="143">
        <v>407.49053786780001</v>
      </c>
      <c r="F65" s="147">
        <v>6</v>
      </c>
      <c r="G65" s="147" t="s">
        <v>45</v>
      </c>
      <c r="H65" s="148">
        <v>2023</v>
      </c>
      <c r="I65" s="50" t="str">
        <f t="shared" si="2"/>
        <v>Excellent</v>
      </c>
      <c r="J65" s="55">
        <f t="shared" si="10"/>
        <v>46046.430779061404</v>
      </c>
      <c r="K65" s="54">
        <f t="shared" si="0"/>
        <v>46046.430779061404</v>
      </c>
      <c r="L65" s="23">
        <v>13515</v>
      </c>
      <c r="M65" s="23">
        <v>13358</v>
      </c>
      <c r="N65" s="46">
        <f t="shared" si="1"/>
        <v>45511.522186215479</v>
      </c>
    </row>
    <row r="66" spans="2:14" x14ac:dyDescent="0.25">
      <c r="B66" s="90" t="s">
        <v>57</v>
      </c>
      <c r="C66" s="44"/>
      <c r="D66" s="147">
        <v>6</v>
      </c>
      <c r="E66" s="143">
        <v>2335.7215370703211</v>
      </c>
      <c r="F66" s="147">
        <v>6</v>
      </c>
      <c r="G66" s="147" t="s">
        <v>67</v>
      </c>
      <c r="H66" s="148">
        <v>1920</v>
      </c>
      <c r="I66" s="50" t="str">
        <f t="shared" si="2"/>
        <v>Poor</v>
      </c>
      <c r="J66" s="55">
        <f>E66*170</f>
        <v>397072.66130195459</v>
      </c>
      <c r="K66" s="54">
        <f t="shared" si="0"/>
        <v>397072.66130195459</v>
      </c>
      <c r="L66" s="23">
        <v>13515</v>
      </c>
      <c r="M66" s="23">
        <v>251</v>
      </c>
      <c r="N66" s="46">
        <f t="shared" si="1"/>
        <v>7374.4164252157307</v>
      </c>
    </row>
    <row r="67" spans="2:14" x14ac:dyDescent="0.25">
      <c r="B67" s="90" t="s">
        <v>57</v>
      </c>
      <c r="C67" s="44"/>
      <c r="D67" s="147">
        <v>6</v>
      </c>
      <c r="E67" s="143">
        <v>1329.4607918008203</v>
      </c>
      <c r="F67" s="147">
        <v>6</v>
      </c>
      <c r="G67" s="147" t="s">
        <v>67</v>
      </c>
      <c r="H67" s="148">
        <v>1930</v>
      </c>
      <c r="I67" s="50" t="str">
        <f t="shared" si="2"/>
        <v>Poor</v>
      </c>
      <c r="J67" s="55">
        <f t="shared" ref="J67:J72" si="11">E67*170</f>
        <v>226008.33460613945</v>
      </c>
      <c r="K67" s="54">
        <f t="shared" si="0"/>
        <v>226008.33460613945</v>
      </c>
      <c r="L67" s="23">
        <v>13515</v>
      </c>
      <c r="M67" s="23">
        <v>203</v>
      </c>
      <c r="N67" s="46">
        <f t="shared" si="1"/>
        <v>3394.723782837315</v>
      </c>
    </row>
    <row r="68" spans="2:14" x14ac:dyDescent="0.25">
      <c r="B68" s="90" t="s">
        <v>57</v>
      </c>
      <c r="C68" s="44"/>
      <c r="D68" s="147">
        <v>6</v>
      </c>
      <c r="E68" s="143">
        <v>5394.6670760804291</v>
      </c>
      <c r="F68" s="147">
        <v>6</v>
      </c>
      <c r="G68" s="147" t="s">
        <v>67</v>
      </c>
      <c r="H68" s="148">
        <v>1940</v>
      </c>
      <c r="I68" s="50" t="str">
        <f t="shared" si="2"/>
        <v>Poor</v>
      </c>
      <c r="J68" s="55">
        <f t="shared" si="11"/>
        <v>917093.40293367289</v>
      </c>
      <c r="K68" s="54">
        <f t="shared" si="0"/>
        <v>917093.40293367289</v>
      </c>
      <c r="L68" s="23">
        <v>13515</v>
      </c>
      <c r="M68" s="23">
        <v>242</v>
      </c>
      <c r="N68" s="46">
        <f t="shared" si="1"/>
        <v>16421.50229448382</v>
      </c>
    </row>
    <row r="69" spans="2:14" x14ac:dyDescent="0.25">
      <c r="B69" s="90" t="s">
        <v>57</v>
      </c>
      <c r="C69" s="44"/>
      <c r="D69" s="147">
        <v>6</v>
      </c>
      <c r="E69" s="143">
        <v>1190.9004051783702</v>
      </c>
      <c r="F69" s="147">
        <v>6</v>
      </c>
      <c r="G69" s="147" t="s">
        <v>67</v>
      </c>
      <c r="H69" s="148">
        <v>1950</v>
      </c>
      <c r="I69" s="50" t="str">
        <f t="shared" si="2"/>
        <v>Fair</v>
      </c>
      <c r="J69" s="55">
        <f t="shared" si="11"/>
        <v>202453.06888032294</v>
      </c>
      <c r="K69" s="54">
        <f t="shared" si="0"/>
        <v>202453.06888032294</v>
      </c>
      <c r="L69" s="23">
        <v>13515</v>
      </c>
      <c r="M69" s="23">
        <v>510</v>
      </c>
      <c r="N69" s="46">
        <f t="shared" si="1"/>
        <v>7639.738448314074</v>
      </c>
    </row>
    <row r="70" spans="2:14" x14ac:dyDescent="0.25">
      <c r="B70" s="90" t="s">
        <v>57</v>
      </c>
      <c r="C70" s="44"/>
      <c r="D70" s="147">
        <v>6</v>
      </c>
      <c r="E70" s="143">
        <v>7660.0715965277304</v>
      </c>
      <c r="F70" s="147">
        <v>6</v>
      </c>
      <c r="G70" s="147" t="s">
        <v>67</v>
      </c>
      <c r="H70" s="148">
        <v>1960</v>
      </c>
      <c r="I70" s="50" t="str">
        <f t="shared" si="2"/>
        <v>Fair</v>
      </c>
      <c r="J70" s="55">
        <f t="shared" si="11"/>
        <v>1302212.1714097143</v>
      </c>
      <c r="K70" s="54">
        <f t="shared" si="0"/>
        <v>1302212.1714097143</v>
      </c>
      <c r="L70" s="23">
        <v>13515</v>
      </c>
      <c r="M70" s="23">
        <v>824</v>
      </c>
      <c r="N70" s="46">
        <f t="shared" si="1"/>
        <v>79394.955918727675</v>
      </c>
    </row>
    <row r="71" spans="2:14" x14ac:dyDescent="0.25">
      <c r="B71" s="90" t="s">
        <v>57</v>
      </c>
      <c r="C71" s="44"/>
      <c r="D71" s="147">
        <v>6</v>
      </c>
      <c r="E71" s="143">
        <v>18005.737028933083</v>
      </c>
      <c r="F71" s="147">
        <v>6</v>
      </c>
      <c r="G71" s="147" t="s">
        <v>67</v>
      </c>
      <c r="H71" s="148">
        <v>1970</v>
      </c>
      <c r="I71" s="50" t="str">
        <f t="shared" ref="I71:I134" si="12">IF(H71&gt;2010, "Excellent", IF(H71&gt;1970, "Good", IF(H71&gt;1940, "Fair", "Poor")))</f>
        <v>Fair</v>
      </c>
      <c r="J71" s="55">
        <f t="shared" si="11"/>
        <v>3060975.2949186242</v>
      </c>
      <c r="K71" s="54">
        <f t="shared" si="0"/>
        <v>3060975.2949186242</v>
      </c>
      <c r="L71" s="23">
        <v>13515</v>
      </c>
      <c r="M71" s="23">
        <v>1381</v>
      </c>
      <c r="N71" s="46">
        <f t="shared" si="1"/>
        <v>312778.90360951686</v>
      </c>
    </row>
    <row r="72" spans="2:14" x14ac:dyDescent="0.25">
      <c r="B72" s="90" t="s">
        <v>57</v>
      </c>
      <c r="C72" s="44"/>
      <c r="D72" s="147">
        <v>6</v>
      </c>
      <c r="E72" s="143">
        <v>43.757655056200001</v>
      </c>
      <c r="F72" s="147">
        <v>6</v>
      </c>
      <c r="G72" s="147" t="s">
        <v>67</v>
      </c>
      <c r="H72" s="148">
        <v>2022</v>
      </c>
      <c r="I72" s="50" t="str">
        <f t="shared" si="12"/>
        <v>Excellent</v>
      </c>
      <c r="J72" s="55">
        <f t="shared" si="11"/>
        <v>7438.8013595540006</v>
      </c>
      <c r="K72" s="54">
        <f t="shared" si="0"/>
        <v>7438.8013595540006</v>
      </c>
      <c r="L72" s="23">
        <v>13515</v>
      </c>
      <c r="M72" s="23">
        <v>13007</v>
      </c>
      <c r="N72" s="46">
        <f t="shared" si="1"/>
        <v>7159.1926957986598</v>
      </c>
    </row>
    <row r="73" spans="2:14" x14ac:dyDescent="0.25">
      <c r="B73" s="90" t="s">
        <v>57</v>
      </c>
      <c r="C73" s="44"/>
      <c r="D73" s="147">
        <v>6</v>
      </c>
      <c r="E73" s="143">
        <v>1488.2904997038302</v>
      </c>
      <c r="F73" s="147">
        <v>6</v>
      </c>
      <c r="G73" s="147" t="s">
        <v>143</v>
      </c>
      <c r="H73" s="148">
        <v>1980</v>
      </c>
      <c r="I73" s="50" t="str">
        <f t="shared" si="12"/>
        <v>Good</v>
      </c>
      <c r="J73" s="55">
        <f>E73*198</f>
        <v>294681.51894135837</v>
      </c>
      <c r="K73" s="54">
        <f t="shared" si="0"/>
        <v>294681.51894135837</v>
      </c>
      <c r="L73" s="23">
        <v>13515</v>
      </c>
      <c r="M73" s="23">
        <v>3237</v>
      </c>
      <c r="N73" s="46">
        <f t="shared" si="1"/>
        <v>70579.657921803708</v>
      </c>
    </row>
    <row r="74" spans="2:14" x14ac:dyDescent="0.25">
      <c r="B74" s="90" t="s">
        <v>57</v>
      </c>
      <c r="C74" s="44"/>
      <c r="D74" s="147">
        <v>6</v>
      </c>
      <c r="E74" s="143">
        <v>3198.9193267467999</v>
      </c>
      <c r="F74" s="147">
        <v>6</v>
      </c>
      <c r="G74" s="147" t="s">
        <v>143</v>
      </c>
      <c r="H74" s="148">
        <v>1996</v>
      </c>
      <c r="I74" s="50" t="str">
        <f t="shared" si="12"/>
        <v>Good</v>
      </c>
      <c r="J74" s="55">
        <f t="shared" ref="J74:J79" si="13">E74*198</f>
        <v>633386.02669586637</v>
      </c>
      <c r="K74" s="54">
        <f t="shared" si="0"/>
        <v>633386.02669586637</v>
      </c>
      <c r="L74" s="23">
        <v>13515</v>
      </c>
      <c r="M74" s="23">
        <v>5620</v>
      </c>
      <c r="N74" s="46">
        <f t="shared" si="1"/>
        <v>263383.60858533252</v>
      </c>
    </row>
    <row r="75" spans="2:14" x14ac:dyDescent="0.25">
      <c r="B75" s="90" t="s">
        <v>57</v>
      </c>
      <c r="C75" s="44"/>
      <c r="D75" s="147">
        <v>6</v>
      </c>
      <c r="E75" s="143">
        <v>1161.8733925319</v>
      </c>
      <c r="F75" s="147">
        <v>6</v>
      </c>
      <c r="G75" s="147" t="s">
        <v>143</v>
      </c>
      <c r="H75" s="148">
        <v>1999</v>
      </c>
      <c r="I75" s="50" t="str">
        <f t="shared" si="12"/>
        <v>Good</v>
      </c>
      <c r="J75" s="55">
        <f t="shared" si="13"/>
        <v>230050.93172131618</v>
      </c>
      <c r="K75" s="54">
        <f t="shared" si="0"/>
        <v>230050.93172131618</v>
      </c>
      <c r="L75" s="23">
        <v>13515</v>
      </c>
      <c r="M75" s="23">
        <v>6059</v>
      </c>
      <c r="N75" s="46">
        <f t="shared" si="1"/>
        <v>103135.67112833553</v>
      </c>
    </row>
    <row r="76" spans="2:14" x14ac:dyDescent="0.25">
      <c r="B76" s="90" t="s">
        <v>57</v>
      </c>
      <c r="C76" s="44"/>
      <c r="D76" s="147">
        <v>6</v>
      </c>
      <c r="E76" s="143">
        <v>46.087821444599996</v>
      </c>
      <c r="F76" s="147">
        <v>6</v>
      </c>
      <c r="G76" s="147" t="s">
        <v>143</v>
      </c>
      <c r="H76" s="148">
        <v>2001</v>
      </c>
      <c r="I76" s="50" t="str">
        <f t="shared" si="12"/>
        <v>Good</v>
      </c>
      <c r="J76" s="55">
        <f t="shared" si="13"/>
        <v>9125.3886460307986</v>
      </c>
      <c r="K76" s="54">
        <f t="shared" si="0"/>
        <v>9125.3886460307986</v>
      </c>
      <c r="L76" s="23">
        <v>13515</v>
      </c>
      <c r="M76" s="23">
        <v>6343</v>
      </c>
      <c r="N76" s="46">
        <f t="shared" si="1"/>
        <v>4282.8220630242959</v>
      </c>
    </row>
    <row r="77" spans="2:14" x14ac:dyDescent="0.25">
      <c r="B77" s="90" t="s">
        <v>57</v>
      </c>
      <c r="C77" s="44"/>
      <c r="D77" s="147">
        <v>6</v>
      </c>
      <c r="E77" s="143">
        <v>10.693474163499999</v>
      </c>
      <c r="F77" s="147">
        <v>6</v>
      </c>
      <c r="G77" s="147" t="s">
        <v>143</v>
      </c>
      <c r="H77" s="148">
        <v>2004</v>
      </c>
      <c r="I77" s="50" t="str">
        <f t="shared" si="12"/>
        <v>Good</v>
      </c>
      <c r="J77" s="55">
        <f t="shared" si="13"/>
        <v>2117.307884373</v>
      </c>
      <c r="K77" s="54">
        <f t="shared" si="0"/>
        <v>2117.307884373</v>
      </c>
      <c r="L77" s="23">
        <v>13515</v>
      </c>
      <c r="M77" s="23">
        <v>6538</v>
      </c>
      <c r="N77" s="46">
        <f t="shared" si="1"/>
        <v>1024.266292862055</v>
      </c>
    </row>
    <row r="78" spans="2:14" x14ac:dyDescent="0.25">
      <c r="B78" s="90" t="s">
        <v>57</v>
      </c>
      <c r="C78" s="44"/>
      <c r="D78" s="147">
        <v>6</v>
      </c>
      <c r="E78" s="143">
        <v>1211.62016513971</v>
      </c>
      <c r="F78" s="147">
        <v>6</v>
      </c>
      <c r="G78" s="147" t="s">
        <v>143</v>
      </c>
      <c r="H78" s="148">
        <v>2008</v>
      </c>
      <c r="I78" s="50" t="str">
        <f t="shared" si="12"/>
        <v>Good</v>
      </c>
      <c r="J78" s="55">
        <f t="shared" si="13"/>
        <v>239900.79269766257</v>
      </c>
      <c r="K78" s="54">
        <f t="shared" si="0"/>
        <v>239900.79269766257</v>
      </c>
      <c r="L78" s="23">
        <v>13515</v>
      </c>
      <c r="M78" s="23">
        <v>8310</v>
      </c>
      <c r="N78" s="46">
        <f t="shared" si="1"/>
        <v>147508.36754107111</v>
      </c>
    </row>
    <row r="79" spans="2:14" x14ac:dyDescent="0.25">
      <c r="B79" s="90" t="s">
        <v>57</v>
      </c>
      <c r="C79" s="44"/>
      <c r="D79" s="147">
        <v>6</v>
      </c>
      <c r="E79" s="143">
        <v>232.77446876729999</v>
      </c>
      <c r="F79" s="147">
        <v>6</v>
      </c>
      <c r="G79" s="147" t="s">
        <v>143</v>
      </c>
      <c r="H79" s="148">
        <v>2010</v>
      </c>
      <c r="I79" s="50" t="str">
        <f t="shared" si="12"/>
        <v>Good</v>
      </c>
      <c r="J79" s="55">
        <f t="shared" si="13"/>
        <v>46089.344815925397</v>
      </c>
      <c r="K79" s="54">
        <f t="shared" si="0"/>
        <v>46089.344815925397</v>
      </c>
      <c r="L79" s="23">
        <v>13515</v>
      </c>
      <c r="M79" s="23">
        <v>8799</v>
      </c>
      <c r="N79" s="46">
        <f t="shared" si="1"/>
        <v>30006.66999891436</v>
      </c>
    </row>
    <row r="80" spans="2:14" x14ac:dyDescent="0.25">
      <c r="B80" s="90" t="s">
        <v>57</v>
      </c>
      <c r="C80" s="44" t="s">
        <v>25</v>
      </c>
      <c r="D80" s="147">
        <v>6</v>
      </c>
      <c r="E80" s="143">
        <v>314.87508662769011</v>
      </c>
      <c r="F80" s="147">
        <v>6</v>
      </c>
      <c r="G80" s="147" t="s">
        <v>67</v>
      </c>
      <c r="H80" s="148">
        <v>1890</v>
      </c>
      <c r="I80" s="50" t="str">
        <f t="shared" si="12"/>
        <v>Poor</v>
      </c>
      <c r="J80" s="55">
        <f>E80*170</f>
        <v>53528.764726707319</v>
      </c>
      <c r="K80" s="54">
        <f t="shared" si="0"/>
        <v>53528.764726707319</v>
      </c>
      <c r="L80" s="23">
        <v>13515</v>
      </c>
      <c r="M80" s="23">
        <v>97</v>
      </c>
      <c r="N80" s="46">
        <f t="shared" si="1"/>
        <v>384.18721261491748</v>
      </c>
    </row>
    <row r="81" spans="2:14" x14ac:dyDescent="0.25">
      <c r="B81" s="90" t="s">
        <v>57</v>
      </c>
      <c r="C81" s="44"/>
      <c r="D81" s="147">
        <v>6</v>
      </c>
      <c r="E81" s="143">
        <v>141.99155507986998</v>
      </c>
      <c r="F81" s="147">
        <v>6</v>
      </c>
      <c r="G81" s="147" t="s">
        <v>67</v>
      </c>
      <c r="H81" s="148">
        <v>1920</v>
      </c>
      <c r="I81" s="50" t="str">
        <f t="shared" si="12"/>
        <v>Poor</v>
      </c>
      <c r="J81" s="55">
        <f t="shared" ref="J81:J86" si="14">E81*170</f>
        <v>24138.564363577898</v>
      </c>
      <c r="K81" s="54">
        <f t="shared" si="0"/>
        <v>24138.564363577898</v>
      </c>
      <c r="L81" s="23">
        <v>13515</v>
      </c>
      <c r="M81" s="23">
        <v>251</v>
      </c>
      <c r="N81" s="46">
        <f t="shared" si="1"/>
        <v>448.30038144713666</v>
      </c>
    </row>
    <row r="82" spans="2:14" x14ac:dyDescent="0.25">
      <c r="B82" s="90" t="s">
        <v>57</v>
      </c>
      <c r="C82" s="44"/>
      <c r="D82" s="147">
        <v>6</v>
      </c>
      <c r="E82" s="143">
        <v>63.747538283340006</v>
      </c>
      <c r="F82" s="147">
        <v>6</v>
      </c>
      <c r="G82" s="147" t="s">
        <v>67</v>
      </c>
      <c r="H82" s="148">
        <v>1930</v>
      </c>
      <c r="I82" s="50" t="str">
        <f t="shared" si="12"/>
        <v>Poor</v>
      </c>
      <c r="J82" s="55">
        <f t="shared" si="14"/>
        <v>10837.081508167801</v>
      </c>
      <c r="K82" s="54">
        <f t="shared" si="0"/>
        <v>10837.081508167801</v>
      </c>
      <c r="L82" s="23">
        <v>13515</v>
      </c>
      <c r="M82" s="23">
        <v>203</v>
      </c>
      <c r="N82" s="46">
        <f t="shared" si="1"/>
        <v>162.77673297506945</v>
      </c>
    </row>
    <row r="83" spans="2:14" x14ac:dyDescent="0.25">
      <c r="B83" s="90" t="s">
        <v>57</v>
      </c>
      <c r="C83" s="44"/>
      <c r="D83" s="147">
        <v>6</v>
      </c>
      <c r="E83" s="143">
        <v>73.037730136479993</v>
      </c>
      <c r="F83" s="147">
        <v>6</v>
      </c>
      <c r="G83" s="147" t="s">
        <v>67</v>
      </c>
      <c r="H83" s="148">
        <v>1940</v>
      </c>
      <c r="I83" s="50" t="str">
        <f t="shared" si="12"/>
        <v>Poor</v>
      </c>
      <c r="J83" s="55">
        <f t="shared" si="14"/>
        <v>12416.414123201599</v>
      </c>
      <c r="K83" s="54">
        <f t="shared" si="0"/>
        <v>12416.414123201599</v>
      </c>
      <c r="L83" s="23">
        <v>13515</v>
      </c>
      <c r="M83" s="23">
        <v>242</v>
      </c>
      <c r="N83" s="46">
        <f t="shared" si="1"/>
        <v>222.32868796261835</v>
      </c>
    </row>
    <row r="84" spans="2:14" x14ac:dyDescent="0.25">
      <c r="B84" s="90" t="s">
        <v>57</v>
      </c>
      <c r="C84" s="44"/>
      <c r="D84" s="147">
        <v>6</v>
      </c>
      <c r="E84" s="143">
        <v>27.846837277020001</v>
      </c>
      <c r="F84" s="147">
        <v>6</v>
      </c>
      <c r="G84" s="147" t="s">
        <v>67</v>
      </c>
      <c r="H84" s="148">
        <v>1950</v>
      </c>
      <c r="I84" s="50" t="str">
        <f t="shared" si="12"/>
        <v>Fair</v>
      </c>
      <c r="J84" s="55">
        <f t="shared" si="14"/>
        <v>4733.9623370934005</v>
      </c>
      <c r="K84" s="54">
        <f t="shared" si="0"/>
        <v>4733.9623370934005</v>
      </c>
      <c r="L84" s="23">
        <v>13515</v>
      </c>
      <c r="M84" s="23">
        <v>510</v>
      </c>
      <c r="N84" s="46">
        <f t="shared" si="1"/>
        <v>178.64008819220379</v>
      </c>
    </row>
    <row r="85" spans="2:14" x14ac:dyDescent="0.25">
      <c r="B85" s="90" t="s">
        <v>57</v>
      </c>
      <c r="C85" s="44"/>
      <c r="D85" s="147">
        <v>6</v>
      </c>
      <c r="E85" s="143">
        <v>89.50886011998</v>
      </c>
      <c r="F85" s="147">
        <v>6</v>
      </c>
      <c r="G85" s="147" t="s">
        <v>67</v>
      </c>
      <c r="H85" s="148">
        <v>1960</v>
      </c>
      <c r="I85" s="50" t="str">
        <f t="shared" si="12"/>
        <v>Fair</v>
      </c>
      <c r="J85" s="55">
        <f t="shared" si="14"/>
        <v>15216.506220396601</v>
      </c>
      <c r="K85" s="54">
        <f t="shared" si="0"/>
        <v>15216.506220396601</v>
      </c>
      <c r="L85" s="23">
        <v>13515</v>
      </c>
      <c r="M85" s="23">
        <v>824</v>
      </c>
      <c r="N85" s="46">
        <f t="shared" si="1"/>
        <v>927.73963193539032</v>
      </c>
    </row>
    <row r="86" spans="2:14" x14ac:dyDescent="0.25">
      <c r="B86" s="90" t="s">
        <v>57</v>
      </c>
      <c r="C86" s="44"/>
      <c r="D86" s="147">
        <v>6</v>
      </c>
      <c r="E86" s="143">
        <v>198.81176863447001</v>
      </c>
      <c r="F86" s="147">
        <v>6</v>
      </c>
      <c r="G86" s="147" t="s">
        <v>67</v>
      </c>
      <c r="H86" s="148">
        <v>1970</v>
      </c>
      <c r="I86" s="50" t="str">
        <f t="shared" si="12"/>
        <v>Fair</v>
      </c>
      <c r="J86" s="55">
        <f t="shared" si="14"/>
        <v>33798.000667859902</v>
      </c>
      <c r="K86" s="54">
        <f t="shared" si="0"/>
        <v>33798.000667859902</v>
      </c>
      <c r="L86" s="23">
        <v>13515</v>
      </c>
      <c r="M86" s="23">
        <v>1381</v>
      </c>
      <c r="N86" s="46">
        <f t="shared" si="1"/>
        <v>3453.5729872226802</v>
      </c>
    </row>
    <row r="87" spans="2:14" x14ac:dyDescent="0.25">
      <c r="B87" s="90" t="s">
        <v>57</v>
      </c>
      <c r="C87" s="44"/>
      <c r="D87" s="147">
        <v>6</v>
      </c>
      <c r="E87" s="143">
        <v>96.261519400590004</v>
      </c>
      <c r="F87" s="147">
        <v>6</v>
      </c>
      <c r="G87" s="147" t="s">
        <v>143</v>
      </c>
      <c r="H87" s="148">
        <v>1980</v>
      </c>
      <c r="I87" s="50" t="str">
        <f t="shared" si="12"/>
        <v>Good</v>
      </c>
      <c r="J87" s="55">
        <f>E87*198</f>
        <v>19059.78084131682</v>
      </c>
      <c r="K87" s="54">
        <f t="shared" si="0"/>
        <v>19059.78084131682</v>
      </c>
      <c r="L87" s="23">
        <v>13515</v>
      </c>
      <c r="M87" s="23">
        <v>3237</v>
      </c>
      <c r="N87" s="46">
        <f t="shared" si="1"/>
        <v>4565.0396288081793</v>
      </c>
    </row>
    <row r="88" spans="2:14" x14ac:dyDescent="0.25">
      <c r="B88" s="90" t="s">
        <v>57</v>
      </c>
      <c r="C88" s="44"/>
      <c r="D88" s="147">
        <v>6</v>
      </c>
      <c r="E88" s="143">
        <v>39.995622091389997</v>
      </c>
      <c r="F88" s="147">
        <v>6</v>
      </c>
      <c r="G88" s="147" t="s">
        <v>143</v>
      </c>
      <c r="H88" s="148">
        <v>1990</v>
      </c>
      <c r="I88" s="50" t="str">
        <f t="shared" si="12"/>
        <v>Good</v>
      </c>
      <c r="J88" s="55">
        <f t="shared" ref="J88:J90" si="15">E88*198</f>
        <v>7919.1331740952191</v>
      </c>
      <c r="K88" s="54">
        <f t="shared" si="0"/>
        <v>7919.1331740952191</v>
      </c>
      <c r="L88" s="23">
        <v>13515</v>
      </c>
      <c r="M88" s="23">
        <v>4732</v>
      </c>
      <c r="N88" s="46">
        <f t="shared" si="1"/>
        <v>2772.7220258837274</v>
      </c>
    </row>
    <row r="89" spans="2:14" x14ac:dyDescent="0.25">
      <c r="B89" s="90" t="s">
        <v>57</v>
      </c>
      <c r="C89" s="44"/>
      <c r="D89" s="147">
        <v>6</v>
      </c>
      <c r="E89" s="143">
        <v>47.715050520960006</v>
      </c>
      <c r="F89" s="147">
        <v>6</v>
      </c>
      <c r="G89" s="147" t="s">
        <v>143</v>
      </c>
      <c r="H89" s="148">
        <v>1996</v>
      </c>
      <c r="I89" s="50" t="str">
        <f t="shared" si="12"/>
        <v>Good</v>
      </c>
      <c r="J89" s="55">
        <f t="shared" si="15"/>
        <v>9447.5800031500803</v>
      </c>
      <c r="K89" s="54">
        <f t="shared" si="0"/>
        <v>9447.5800031500803</v>
      </c>
      <c r="L89" s="23">
        <v>13515</v>
      </c>
      <c r="M89" s="23">
        <v>5620</v>
      </c>
      <c r="N89" s="46">
        <f t="shared" si="1"/>
        <v>3928.6274226935593</v>
      </c>
    </row>
    <row r="90" spans="2:14" x14ac:dyDescent="0.25">
      <c r="B90" s="90" t="s">
        <v>57</v>
      </c>
      <c r="C90" s="44"/>
      <c r="D90" s="147">
        <v>6</v>
      </c>
      <c r="E90" s="143">
        <v>169.67784844619999</v>
      </c>
      <c r="F90" s="147">
        <v>6</v>
      </c>
      <c r="G90" s="147" t="s">
        <v>143</v>
      </c>
      <c r="H90" s="148">
        <v>1999</v>
      </c>
      <c r="I90" s="50" t="str">
        <f t="shared" si="12"/>
        <v>Good</v>
      </c>
      <c r="J90" s="55">
        <f t="shared" si="15"/>
        <v>33596.213992347599</v>
      </c>
      <c r="K90" s="54">
        <f t="shared" si="0"/>
        <v>33596.213992347599</v>
      </c>
      <c r="L90" s="23">
        <v>13515</v>
      </c>
      <c r="M90" s="23">
        <v>6059</v>
      </c>
      <c r="N90" s="46">
        <f t="shared" si="1"/>
        <v>15061.743291130899</v>
      </c>
    </row>
    <row r="91" spans="2:14" x14ac:dyDescent="0.25">
      <c r="B91" s="90" t="s">
        <v>57</v>
      </c>
      <c r="C91" s="44"/>
      <c r="D91" s="147">
        <v>6</v>
      </c>
      <c r="E91" s="143">
        <v>9.9984878294200001</v>
      </c>
      <c r="F91" s="147">
        <v>6</v>
      </c>
      <c r="G91" s="147" t="s">
        <v>44</v>
      </c>
      <c r="H91" s="148">
        <v>2001</v>
      </c>
      <c r="I91" s="50" t="str">
        <f t="shared" si="12"/>
        <v>Good</v>
      </c>
      <c r="J91" s="55">
        <f>E91*113</f>
        <v>1129.8291247244599</v>
      </c>
      <c r="K91" s="54">
        <f t="shared" si="0"/>
        <v>1129.8291247244599</v>
      </c>
      <c r="L91" s="23">
        <v>13515</v>
      </c>
      <c r="M91" s="23">
        <v>6343</v>
      </c>
      <c r="N91" s="46">
        <f t="shared" si="1"/>
        <v>530.26312527763594</v>
      </c>
    </row>
    <row r="92" spans="2:14" x14ac:dyDescent="0.25">
      <c r="B92" s="90" t="s">
        <v>57</v>
      </c>
      <c r="C92" s="44"/>
      <c r="D92" s="147">
        <v>6</v>
      </c>
      <c r="E92" s="143">
        <v>40.315447071160001</v>
      </c>
      <c r="F92" s="147">
        <v>6</v>
      </c>
      <c r="G92" s="147" t="s">
        <v>44</v>
      </c>
      <c r="H92" s="148">
        <v>2003</v>
      </c>
      <c r="I92" s="50" t="str">
        <f t="shared" si="12"/>
        <v>Good</v>
      </c>
      <c r="J92" s="55">
        <f t="shared" ref="J92:J102" si="16">E92*113</f>
        <v>4555.6455190410798</v>
      </c>
      <c r="K92" s="54">
        <f t="shared" si="0"/>
        <v>4555.6455190410798</v>
      </c>
      <c r="L92" s="23">
        <v>13515</v>
      </c>
      <c r="M92" s="23">
        <v>6694</v>
      </c>
      <c r="N92" s="46">
        <f t="shared" si="1"/>
        <v>2256.4181357351822</v>
      </c>
    </row>
    <row r="93" spans="2:14" x14ac:dyDescent="0.25">
      <c r="B93" s="90" t="s">
        <v>57</v>
      </c>
      <c r="C93" s="44"/>
      <c r="D93" s="147">
        <v>6</v>
      </c>
      <c r="E93" s="143">
        <v>6.7893763173900004</v>
      </c>
      <c r="F93" s="147">
        <v>6</v>
      </c>
      <c r="G93" s="147" t="s">
        <v>44</v>
      </c>
      <c r="H93" s="148">
        <v>2004</v>
      </c>
      <c r="I93" s="50" t="str">
        <f t="shared" si="12"/>
        <v>Good</v>
      </c>
      <c r="J93" s="55">
        <f t="shared" si="16"/>
        <v>767.19952386507009</v>
      </c>
      <c r="K93" s="54">
        <f t="shared" si="0"/>
        <v>767.19952386507009</v>
      </c>
      <c r="L93" s="23">
        <v>13515</v>
      </c>
      <c r="M93" s="23">
        <v>7115</v>
      </c>
      <c r="N93" s="46">
        <f t="shared" si="1"/>
        <v>403.89379299296888</v>
      </c>
    </row>
    <row r="94" spans="2:14" x14ac:dyDescent="0.25">
      <c r="B94" s="90" t="s">
        <v>57</v>
      </c>
      <c r="C94" s="44"/>
      <c r="D94" s="147">
        <v>6</v>
      </c>
      <c r="E94" s="143">
        <v>20.711168355329999</v>
      </c>
      <c r="F94" s="147">
        <v>6</v>
      </c>
      <c r="G94" s="147" t="s">
        <v>44</v>
      </c>
      <c r="H94" s="148">
        <v>2008</v>
      </c>
      <c r="I94" s="50" t="str">
        <f t="shared" si="12"/>
        <v>Good</v>
      </c>
      <c r="J94" s="55">
        <f t="shared" si="16"/>
        <v>2340.3620241522899</v>
      </c>
      <c r="K94" s="54">
        <f t="shared" si="0"/>
        <v>2340.3620241522899</v>
      </c>
      <c r="L94" s="23">
        <v>13515</v>
      </c>
      <c r="M94" s="23">
        <v>8310</v>
      </c>
      <c r="N94" s="46">
        <f t="shared" si="1"/>
        <v>1439.0239304998543</v>
      </c>
    </row>
    <row r="95" spans="2:14" x14ac:dyDescent="0.25">
      <c r="B95" s="90" t="s">
        <v>57</v>
      </c>
      <c r="C95" s="44"/>
      <c r="D95" s="147">
        <v>6</v>
      </c>
      <c r="E95" s="143">
        <v>14.2258505183</v>
      </c>
      <c r="F95" s="147">
        <v>6</v>
      </c>
      <c r="G95" s="147" t="s">
        <v>44</v>
      </c>
      <c r="H95" s="148">
        <v>2010</v>
      </c>
      <c r="I95" s="50" t="str">
        <f t="shared" si="12"/>
        <v>Good</v>
      </c>
      <c r="J95" s="55">
        <f t="shared" si="16"/>
        <v>1607.5211085679</v>
      </c>
      <c r="K95" s="54">
        <f t="shared" si="0"/>
        <v>1607.5211085679</v>
      </c>
      <c r="L95" s="23">
        <v>13515</v>
      </c>
      <c r="M95" s="23">
        <v>8799</v>
      </c>
      <c r="N95" s="46">
        <f t="shared" si="1"/>
        <v>1046.5836651342177</v>
      </c>
    </row>
    <row r="96" spans="2:14" x14ac:dyDescent="0.25">
      <c r="B96" s="90" t="s">
        <v>57</v>
      </c>
      <c r="C96" s="44"/>
      <c r="D96" s="147">
        <v>6</v>
      </c>
      <c r="E96" s="143">
        <v>290.88784059004007</v>
      </c>
      <c r="F96" s="147">
        <v>6</v>
      </c>
      <c r="G96" s="147" t="s">
        <v>44</v>
      </c>
      <c r="H96" s="148">
        <v>2013</v>
      </c>
      <c r="I96" s="50" t="str">
        <f t="shared" si="12"/>
        <v>Excellent</v>
      </c>
      <c r="J96" s="55">
        <f t="shared" si="16"/>
        <v>32870.325986674528</v>
      </c>
      <c r="K96" s="54">
        <f t="shared" si="0"/>
        <v>32870.325986674528</v>
      </c>
      <c r="L96" s="23">
        <v>13515</v>
      </c>
      <c r="M96" s="23">
        <v>9547</v>
      </c>
      <c r="N96" s="46">
        <f t="shared" si="1"/>
        <v>23219.608005533239</v>
      </c>
    </row>
    <row r="97" spans="2:14" x14ac:dyDescent="0.25">
      <c r="B97" s="90" t="s">
        <v>57</v>
      </c>
      <c r="C97" s="44"/>
      <c r="D97" s="147">
        <v>6</v>
      </c>
      <c r="E97" s="143">
        <v>19.623232876940001</v>
      </c>
      <c r="F97" s="147">
        <v>6</v>
      </c>
      <c r="G97" s="147" t="s">
        <v>45</v>
      </c>
      <c r="H97" s="148">
        <v>2014</v>
      </c>
      <c r="I97" s="50" t="str">
        <f t="shared" si="12"/>
        <v>Excellent</v>
      </c>
      <c r="J97" s="55">
        <f t="shared" si="16"/>
        <v>2217.42531509422</v>
      </c>
      <c r="K97" s="54">
        <f t="shared" si="0"/>
        <v>2217.42531509422</v>
      </c>
      <c r="L97" s="23">
        <v>13515</v>
      </c>
      <c r="M97" s="23">
        <v>9807</v>
      </c>
      <c r="N97" s="46">
        <f t="shared" si="1"/>
        <v>1609.0484694879035</v>
      </c>
    </row>
    <row r="98" spans="2:14" x14ac:dyDescent="0.25">
      <c r="B98" s="90" t="s">
        <v>57</v>
      </c>
      <c r="C98" s="44"/>
      <c r="D98" s="147">
        <v>6</v>
      </c>
      <c r="E98" s="143">
        <v>3.3783687223099998</v>
      </c>
      <c r="F98" s="147">
        <v>6</v>
      </c>
      <c r="G98" s="147" t="s">
        <v>45</v>
      </c>
      <c r="H98" s="148">
        <v>2015</v>
      </c>
      <c r="I98" s="50" t="str">
        <f t="shared" si="12"/>
        <v>Excellent</v>
      </c>
      <c r="J98" s="55">
        <f t="shared" si="16"/>
        <v>381.75566562103</v>
      </c>
      <c r="K98" s="54">
        <f t="shared" si="0"/>
        <v>381.75566562103</v>
      </c>
      <c r="L98" s="23">
        <v>13515</v>
      </c>
      <c r="M98" s="23">
        <v>10031</v>
      </c>
      <c r="N98" s="46">
        <f t="shared" si="1"/>
        <v>283.34377224155025</v>
      </c>
    </row>
    <row r="99" spans="2:14" x14ac:dyDescent="0.25">
      <c r="B99" s="90" t="s">
        <v>57</v>
      </c>
      <c r="C99" s="44"/>
      <c r="D99" s="147">
        <v>6</v>
      </c>
      <c r="E99" s="143">
        <v>112.64772938179</v>
      </c>
      <c r="F99" s="147">
        <v>6</v>
      </c>
      <c r="G99" s="147" t="s">
        <v>45</v>
      </c>
      <c r="H99" s="148">
        <v>2018</v>
      </c>
      <c r="I99" s="50" t="str">
        <f t="shared" si="12"/>
        <v>Excellent</v>
      </c>
      <c r="J99" s="55">
        <f t="shared" si="16"/>
        <v>12729.19342014227</v>
      </c>
      <c r="K99" s="54">
        <f t="shared" si="0"/>
        <v>12729.19342014227</v>
      </c>
      <c r="L99" s="23">
        <v>13515</v>
      </c>
      <c r="M99" s="23">
        <v>11062</v>
      </c>
      <c r="N99" s="46">
        <f t="shared" si="1"/>
        <v>10418.818913326953</v>
      </c>
    </row>
    <row r="100" spans="2:14" x14ac:dyDescent="0.25">
      <c r="B100" s="90" t="s">
        <v>57</v>
      </c>
      <c r="C100" s="44"/>
      <c r="D100" s="147">
        <v>6</v>
      </c>
      <c r="E100" s="143">
        <v>43.545303698779996</v>
      </c>
      <c r="F100" s="147">
        <v>6</v>
      </c>
      <c r="G100" s="147" t="s">
        <v>45</v>
      </c>
      <c r="H100" s="148">
        <v>2020</v>
      </c>
      <c r="I100" s="50" t="str">
        <f t="shared" si="12"/>
        <v>Excellent</v>
      </c>
      <c r="J100" s="55">
        <f t="shared" si="16"/>
        <v>4920.6193179621396</v>
      </c>
      <c r="K100" s="54">
        <f t="shared" si="0"/>
        <v>4920.6193179621396</v>
      </c>
      <c r="L100" s="23">
        <v>13515</v>
      </c>
      <c r="M100" s="23">
        <v>11466</v>
      </c>
      <c r="N100" s="46">
        <f t="shared" si="1"/>
        <v>4174.6075545507874</v>
      </c>
    </row>
    <row r="101" spans="2:14" x14ac:dyDescent="0.25">
      <c r="B101" s="90" t="s">
        <v>57</v>
      </c>
      <c r="C101" s="44"/>
      <c r="D101" s="147">
        <v>6</v>
      </c>
      <c r="E101" s="143">
        <v>99.095042705689991</v>
      </c>
      <c r="F101" s="147">
        <v>6</v>
      </c>
      <c r="G101" s="147" t="s">
        <v>45</v>
      </c>
      <c r="H101" s="148">
        <v>2022</v>
      </c>
      <c r="I101" s="50" t="str">
        <f t="shared" si="12"/>
        <v>Excellent</v>
      </c>
      <c r="J101" s="55">
        <f t="shared" si="16"/>
        <v>11197.739825742969</v>
      </c>
      <c r="K101" s="54">
        <f t="shared" si="0"/>
        <v>11197.739825742969</v>
      </c>
      <c r="L101" s="23">
        <v>13515</v>
      </c>
      <c r="M101" s="23">
        <v>13007</v>
      </c>
      <c r="N101" s="46">
        <f t="shared" si="1"/>
        <v>10776.840689118668</v>
      </c>
    </row>
    <row r="102" spans="2:14" x14ac:dyDescent="0.25">
      <c r="B102" s="90" t="s">
        <v>57</v>
      </c>
      <c r="C102" s="44"/>
      <c r="D102" s="147">
        <v>6</v>
      </c>
      <c r="E102" s="143">
        <v>34.792460227489997</v>
      </c>
      <c r="F102" s="147">
        <v>6</v>
      </c>
      <c r="G102" s="147" t="s">
        <v>45</v>
      </c>
      <c r="H102" s="148">
        <v>2023</v>
      </c>
      <c r="I102" s="50" t="str">
        <f t="shared" si="12"/>
        <v>Excellent</v>
      </c>
      <c r="J102" s="55">
        <f t="shared" si="16"/>
        <v>3931.5480057063696</v>
      </c>
      <c r="K102" s="54">
        <f t="shared" si="0"/>
        <v>3931.5480057063696</v>
      </c>
      <c r="L102" s="23">
        <v>13515</v>
      </c>
      <c r="M102" s="23">
        <v>13358</v>
      </c>
      <c r="N102" s="46">
        <f t="shared" si="1"/>
        <v>3885.8763048631658</v>
      </c>
    </row>
    <row r="103" spans="2:14" x14ac:dyDescent="0.25">
      <c r="B103" s="90" t="s">
        <v>57</v>
      </c>
      <c r="C103" s="44"/>
      <c r="D103" s="50">
        <v>6</v>
      </c>
      <c r="E103" s="143">
        <v>9.9998735884799999</v>
      </c>
      <c r="F103" s="50">
        <v>6</v>
      </c>
      <c r="G103" s="147" t="s">
        <v>67</v>
      </c>
      <c r="H103" s="148">
        <v>1970</v>
      </c>
      <c r="I103" s="50" t="str">
        <f t="shared" si="12"/>
        <v>Fair</v>
      </c>
      <c r="J103" s="55">
        <f>E103*170</f>
        <v>1699.9785100416</v>
      </c>
      <c r="K103" s="54">
        <f t="shared" si="0"/>
        <v>1699.9785100416</v>
      </c>
      <c r="L103" s="23">
        <v>13515</v>
      </c>
      <c r="M103" s="23">
        <v>1381</v>
      </c>
      <c r="N103" s="46">
        <f t="shared" si="1"/>
        <v>173.70849592064002</v>
      </c>
    </row>
    <row r="104" spans="2:14" x14ac:dyDescent="0.25">
      <c r="B104" s="90" t="s">
        <v>57</v>
      </c>
      <c r="C104" s="44"/>
      <c r="D104" s="147">
        <v>8</v>
      </c>
      <c r="E104" s="143">
        <v>5394.1518992299007</v>
      </c>
      <c r="F104" s="147">
        <v>8</v>
      </c>
      <c r="G104" s="147" t="s">
        <v>144</v>
      </c>
      <c r="H104" s="148">
        <v>2003</v>
      </c>
      <c r="I104" s="50" t="str">
        <f t="shared" si="12"/>
        <v>Good</v>
      </c>
      <c r="J104" s="55">
        <f>E104*118</f>
        <v>636509.9241091283</v>
      </c>
      <c r="K104" s="54">
        <f t="shared" si="0"/>
        <v>636509.9241091283</v>
      </c>
      <c r="L104" s="23">
        <v>13515</v>
      </c>
      <c r="M104" s="23">
        <v>6694</v>
      </c>
      <c r="N104" s="46">
        <f t="shared" si="1"/>
        <v>315264.33089060342</v>
      </c>
    </row>
    <row r="105" spans="2:14" x14ac:dyDescent="0.25">
      <c r="B105" s="90" t="s">
        <v>57</v>
      </c>
      <c r="C105" s="44"/>
      <c r="D105" s="147">
        <v>8</v>
      </c>
      <c r="E105" s="143">
        <v>9050.1153494936498</v>
      </c>
      <c r="F105" s="147">
        <v>8</v>
      </c>
      <c r="G105" s="147" t="s">
        <v>144</v>
      </c>
      <c r="H105" s="148">
        <v>2013</v>
      </c>
      <c r="I105" s="50" t="str">
        <f t="shared" si="12"/>
        <v>Excellent</v>
      </c>
      <c r="J105" s="55">
        <f t="shared" ref="J105:J111" si="17">E105*118</f>
        <v>1067913.6112402508</v>
      </c>
      <c r="K105" s="54">
        <f t="shared" si="0"/>
        <v>1067913.6112402508</v>
      </c>
      <c r="L105" s="23">
        <v>13515</v>
      </c>
      <c r="M105" s="23">
        <v>9547</v>
      </c>
      <c r="N105" s="46">
        <f t="shared" si="1"/>
        <v>754374.49104777456</v>
      </c>
    </row>
    <row r="106" spans="2:14" x14ac:dyDescent="0.25">
      <c r="B106" s="90" t="s">
        <v>57</v>
      </c>
      <c r="C106" s="44"/>
      <c r="D106" s="147">
        <v>8</v>
      </c>
      <c r="E106" s="143">
        <v>2964.3657875686999</v>
      </c>
      <c r="F106" s="147">
        <v>8</v>
      </c>
      <c r="G106" s="147" t="s">
        <v>144</v>
      </c>
      <c r="H106" s="148">
        <v>2014</v>
      </c>
      <c r="I106" s="50" t="str">
        <f t="shared" si="12"/>
        <v>Excellent</v>
      </c>
      <c r="J106" s="55">
        <f t="shared" si="17"/>
        <v>349795.16293310659</v>
      </c>
      <c r="K106" s="54">
        <f t="shared" si="0"/>
        <v>349795.16293310659</v>
      </c>
      <c r="L106" s="23">
        <v>13515</v>
      </c>
      <c r="M106" s="23">
        <v>9807</v>
      </c>
      <c r="N106" s="46">
        <f t="shared" si="1"/>
        <v>253824.72533370156</v>
      </c>
    </row>
    <row r="107" spans="2:14" x14ac:dyDescent="0.25">
      <c r="B107" s="90" t="s">
        <v>57</v>
      </c>
      <c r="C107" s="44"/>
      <c r="D107" s="147">
        <v>8</v>
      </c>
      <c r="E107" s="143">
        <v>1441.1421356291996</v>
      </c>
      <c r="F107" s="147">
        <v>8</v>
      </c>
      <c r="G107" s="147" t="s">
        <v>146</v>
      </c>
      <c r="H107" s="148">
        <v>2015</v>
      </c>
      <c r="I107" s="50" t="str">
        <f t="shared" si="12"/>
        <v>Excellent</v>
      </c>
      <c r="J107" s="55">
        <f t="shared" si="17"/>
        <v>170054.77200424555</v>
      </c>
      <c r="K107" s="54">
        <f t="shared" si="0"/>
        <v>170054.77200424555</v>
      </c>
      <c r="L107" s="23">
        <v>13515</v>
      </c>
      <c r="M107" s="23">
        <v>10031</v>
      </c>
      <c r="N107" s="46">
        <f t="shared" si="1"/>
        <v>126216.75308727985</v>
      </c>
    </row>
    <row r="108" spans="2:14" x14ac:dyDescent="0.25">
      <c r="B108" s="90" t="s">
        <v>57</v>
      </c>
      <c r="C108" s="44"/>
      <c r="D108" s="147">
        <v>8</v>
      </c>
      <c r="E108" s="143">
        <v>4834.25014280497</v>
      </c>
      <c r="F108" s="147">
        <v>8</v>
      </c>
      <c r="G108" s="147" t="s">
        <v>146</v>
      </c>
      <c r="H108" s="148">
        <v>2018</v>
      </c>
      <c r="I108" s="50" t="str">
        <f t="shared" si="12"/>
        <v>Excellent</v>
      </c>
      <c r="J108" s="55">
        <f t="shared" si="17"/>
        <v>570441.5168509864</v>
      </c>
      <c r="K108" s="54">
        <f t="shared" si="0"/>
        <v>570441.5168509864</v>
      </c>
      <c r="L108" s="23">
        <v>13515</v>
      </c>
      <c r="M108" s="23">
        <v>11062</v>
      </c>
      <c r="N108" s="46">
        <f t="shared" si="1"/>
        <v>466905.22082172491</v>
      </c>
    </row>
    <row r="109" spans="2:14" x14ac:dyDescent="0.25">
      <c r="B109" s="90" t="s">
        <v>57</v>
      </c>
      <c r="C109" s="44"/>
      <c r="D109" s="147">
        <v>8</v>
      </c>
      <c r="E109" s="143">
        <v>2739.9186432832503</v>
      </c>
      <c r="F109" s="147">
        <v>8</v>
      </c>
      <c r="G109" s="147" t="s">
        <v>146</v>
      </c>
      <c r="H109" s="148">
        <v>2020</v>
      </c>
      <c r="I109" s="50" t="str">
        <f t="shared" si="12"/>
        <v>Excellent</v>
      </c>
      <c r="J109" s="55">
        <f t="shared" si="17"/>
        <v>323310.39990742353</v>
      </c>
      <c r="K109" s="54">
        <f t="shared" si="0"/>
        <v>323310.39990742353</v>
      </c>
      <c r="L109" s="23">
        <v>13515</v>
      </c>
      <c r="M109" s="23">
        <v>11466</v>
      </c>
      <c r="N109" s="46">
        <f t="shared" si="1"/>
        <v>274293.52906685299</v>
      </c>
    </row>
    <row r="110" spans="2:14" x14ac:dyDescent="0.25">
      <c r="B110" s="90" t="s">
        <v>57</v>
      </c>
      <c r="C110" s="44"/>
      <c r="D110" s="147">
        <v>8</v>
      </c>
      <c r="E110" s="143">
        <v>6633.148312073291</v>
      </c>
      <c r="F110" s="147">
        <v>8</v>
      </c>
      <c r="G110" s="147" t="s">
        <v>146</v>
      </c>
      <c r="H110" s="148">
        <v>2022</v>
      </c>
      <c r="I110" s="50" t="str">
        <f t="shared" si="12"/>
        <v>Excellent</v>
      </c>
      <c r="J110" s="55">
        <f t="shared" si="17"/>
        <v>782711.5008246483</v>
      </c>
      <c r="K110" s="54">
        <f t="shared" si="0"/>
        <v>782711.5008246483</v>
      </c>
      <c r="L110" s="23">
        <v>13515</v>
      </c>
      <c r="M110" s="23">
        <v>13007</v>
      </c>
      <c r="N110" s="46">
        <f t="shared" si="1"/>
        <v>753291.04633564188</v>
      </c>
    </row>
    <row r="111" spans="2:14" x14ac:dyDescent="0.25">
      <c r="B111" s="90" t="s">
        <v>57</v>
      </c>
      <c r="C111" s="44"/>
      <c r="D111" s="147">
        <v>8</v>
      </c>
      <c r="E111" s="143">
        <v>1864.3094327208901</v>
      </c>
      <c r="F111" s="147">
        <v>8</v>
      </c>
      <c r="G111" s="147" t="s">
        <v>146</v>
      </c>
      <c r="H111" s="148">
        <v>2023</v>
      </c>
      <c r="I111" s="50" t="str">
        <f t="shared" si="12"/>
        <v>Excellent</v>
      </c>
      <c r="J111" s="55">
        <f t="shared" si="17"/>
        <v>219988.51306106502</v>
      </c>
      <c r="K111" s="54">
        <f t="shared" si="0"/>
        <v>219988.51306106502</v>
      </c>
      <c r="L111" s="23">
        <v>13515</v>
      </c>
      <c r="M111" s="23">
        <v>13358</v>
      </c>
      <c r="N111" s="46">
        <f t="shared" si="1"/>
        <v>217432.96762631938</v>
      </c>
    </row>
    <row r="112" spans="2:14" x14ac:dyDescent="0.25">
      <c r="B112" s="90" t="s">
        <v>57</v>
      </c>
      <c r="C112" s="44"/>
      <c r="D112" s="147">
        <v>8</v>
      </c>
      <c r="E112" s="143">
        <v>1315.93653851819</v>
      </c>
      <c r="F112" s="147">
        <v>8</v>
      </c>
      <c r="G112" s="147" t="s">
        <v>67</v>
      </c>
      <c r="H112" s="148">
        <v>1920</v>
      </c>
      <c r="I112" s="50" t="str">
        <f t="shared" si="12"/>
        <v>Poor</v>
      </c>
      <c r="J112" s="55">
        <f>E112*177</f>
        <v>232920.76731771964</v>
      </c>
      <c r="K112" s="54">
        <f t="shared" si="0"/>
        <v>232920.76731771964</v>
      </c>
      <c r="L112" s="23">
        <v>13515</v>
      </c>
      <c r="M112" s="23">
        <v>251</v>
      </c>
      <c r="N112" s="46">
        <f t="shared" si="1"/>
        <v>4325.7944947649003</v>
      </c>
    </row>
    <row r="113" spans="2:14" x14ac:dyDescent="0.25">
      <c r="B113" s="90" t="s">
        <v>57</v>
      </c>
      <c r="C113" s="44"/>
      <c r="D113" s="147">
        <v>8</v>
      </c>
      <c r="E113" s="143">
        <v>276.64868436770001</v>
      </c>
      <c r="F113" s="147">
        <v>8</v>
      </c>
      <c r="G113" s="147" t="s">
        <v>67</v>
      </c>
      <c r="H113" s="148">
        <v>1930</v>
      </c>
      <c r="I113" s="50" t="str">
        <f t="shared" si="12"/>
        <v>Poor</v>
      </c>
      <c r="J113" s="55">
        <f t="shared" ref="J113:J116" si="18">E113*177</f>
        <v>48966.817133082899</v>
      </c>
      <c r="K113" s="54">
        <f t="shared" si="0"/>
        <v>48966.817133082899</v>
      </c>
      <c r="L113" s="23">
        <v>13515</v>
      </c>
      <c r="M113" s="23">
        <v>203</v>
      </c>
      <c r="N113" s="46">
        <f t="shared" si="1"/>
        <v>735.49862212473761</v>
      </c>
    </row>
    <row r="114" spans="2:14" x14ac:dyDescent="0.25">
      <c r="B114" s="90" t="s">
        <v>57</v>
      </c>
      <c r="C114" s="44"/>
      <c r="D114" s="147">
        <v>8</v>
      </c>
      <c r="E114" s="143">
        <v>1838.0405718179302</v>
      </c>
      <c r="F114" s="147">
        <v>8</v>
      </c>
      <c r="G114" s="147" t="s">
        <v>67</v>
      </c>
      <c r="H114" s="148">
        <v>1950</v>
      </c>
      <c r="I114" s="50" t="str">
        <f t="shared" si="12"/>
        <v>Fair</v>
      </c>
      <c r="J114" s="55">
        <f t="shared" si="18"/>
        <v>325333.18121177366</v>
      </c>
      <c r="K114" s="54">
        <f t="shared" si="0"/>
        <v>325333.18121177366</v>
      </c>
      <c r="L114" s="23">
        <v>13515</v>
      </c>
      <c r="M114" s="23">
        <v>510</v>
      </c>
      <c r="N114" s="46">
        <f t="shared" si="1"/>
        <v>12276.723819312214</v>
      </c>
    </row>
    <row r="115" spans="2:14" x14ac:dyDescent="0.25">
      <c r="B115" s="90" t="s">
        <v>57</v>
      </c>
      <c r="C115" s="44"/>
      <c r="D115" s="147">
        <v>8</v>
      </c>
      <c r="E115" s="143">
        <v>1532.71463266822</v>
      </c>
      <c r="F115" s="147">
        <v>8</v>
      </c>
      <c r="G115" s="147" t="s">
        <v>67</v>
      </c>
      <c r="H115" s="148">
        <v>1960</v>
      </c>
      <c r="I115" s="50" t="str">
        <f t="shared" si="12"/>
        <v>Fair</v>
      </c>
      <c r="J115" s="55">
        <f t="shared" si="18"/>
        <v>271290.48998227494</v>
      </c>
      <c r="K115" s="54">
        <f t="shared" si="0"/>
        <v>271290.48998227494</v>
      </c>
      <c r="L115" s="23">
        <v>13515</v>
      </c>
      <c r="M115" s="23">
        <v>824</v>
      </c>
      <c r="N115" s="46">
        <f t="shared" si="1"/>
        <v>16540.389474317024</v>
      </c>
    </row>
    <row r="116" spans="2:14" x14ac:dyDescent="0.25">
      <c r="B116" s="90" t="s">
        <v>57</v>
      </c>
      <c r="C116" s="44"/>
      <c r="D116" s="147">
        <v>8</v>
      </c>
      <c r="E116" s="143">
        <v>11750.821386507156</v>
      </c>
      <c r="F116" s="147">
        <v>8</v>
      </c>
      <c r="G116" s="147" t="s">
        <v>67</v>
      </c>
      <c r="H116" s="148">
        <v>1970</v>
      </c>
      <c r="I116" s="50" t="str">
        <f t="shared" si="12"/>
        <v>Fair</v>
      </c>
      <c r="J116" s="55">
        <f t="shared" si="18"/>
        <v>2079895.3854117666</v>
      </c>
      <c r="K116" s="54">
        <f t="shared" si="0"/>
        <v>2079895.3854117666</v>
      </c>
      <c r="L116" s="23">
        <v>13515</v>
      </c>
      <c r="M116" s="23">
        <v>1381</v>
      </c>
      <c r="N116" s="46">
        <f t="shared" si="1"/>
        <v>212529.4507771846</v>
      </c>
    </row>
    <row r="117" spans="2:14" x14ac:dyDescent="0.25">
      <c r="B117" s="90" t="s">
        <v>57</v>
      </c>
      <c r="C117" s="44"/>
      <c r="D117" s="147">
        <v>8</v>
      </c>
      <c r="E117" s="143">
        <v>1751.8997216915902</v>
      </c>
      <c r="F117" s="147">
        <v>8</v>
      </c>
      <c r="G117" s="147" t="s">
        <v>143</v>
      </c>
      <c r="H117" s="148">
        <v>1980</v>
      </c>
      <c r="I117" s="50" t="str">
        <f t="shared" si="12"/>
        <v>Good</v>
      </c>
      <c r="J117" s="55">
        <f>E117*207</f>
        <v>362643.24239015917</v>
      </c>
      <c r="K117" s="54">
        <f t="shared" si="0"/>
        <v>362643.24239015917</v>
      </c>
      <c r="L117" s="23">
        <v>13515</v>
      </c>
      <c r="M117" s="23">
        <v>3237</v>
      </c>
      <c r="N117" s="46">
        <f t="shared" si="1"/>
        <v>86857.282694557551</v>
      </c>
    </row>
    <row r="118" spans="2:14" x14ac:dyDescent="0.25">
      <c r="B118" s="90" t="s">
        <v>57</v>
      </c>
      <c r="C118" s="44"/>
      <c r="D118" s="147">
        <v>8</v>
      </c>
      <c r="E118" s="143">
        <v>2862.3224279217302</v>
      </c>
      <c r="F118" s="147">
        <v>8</v>
      </c>
      <c r="G118" s="147" t="s">
        <v>143</v>
      </c>
      <c r="H118" s="148">
        <v>1990</v>
      </c>
      <c r="I118" s="50" t="str">
        <f t="shared" si="12"/>
        <v>Good</v>
      </c>
      <c r="J118" s="55">
        <f t="shared" ref="J118:J123" si="19">E118*207</f>
        <v>592500.7425797981</v>
      </c>
      <c r="K118" s="54">
        <f t="shared" si="0"/>
        <v>592500.7425797981</v>
      </c>
      <c r="L118" s="23">
        <v>13515</v>
      </c>
      <c r="M118" s="23">
        <v>4732</v>
      </c>
      <c r="N118" s="46">
        <f t="shared" si="1"/>
        <v>207451.98030984867</v>
      </c>
    </row>
    <row r="119" spans="2:14" x14ac:dyDescent="0.25">
      <c r="B119" s="90" t="s">
        <v>57</v>
      </c>
      <c r="C119" s="44"/>
      <c r="D119" s="147">
        <v>8</v>
      </c>
      <c r="E119" s="143">
        <v>60.4847837545</v>
      </c>
      <c r="F119" s="147">
        <v>8</v>
      </c>
      <c r="G119" s="147" t="s">
        <v>143</v>
      </c>
      <c r="H119" s="148">
        <v>1996</v>
      </c>
      <c r="I119" s="50" t="str">
        <f t="shared" si="12"/>
        <v>Good</v>
      </c>
      <c r="J119" s="55">
        <f t="shared" si="19"/>
        <v>12520.350237181499</v>
      </c>
      <c r="K119" s="54">
        <f t="shared" si="0"/>
        <v>12520.350237181499</v>
      </c>
      <c r="L119" s="23">
        <v>13515</v>
      </c>
      <c r="M119" s="23">
        <v>5620</v>
      </c>
      <c r="N119" s="46">
        <f t="shared" si="1"/>
        <v>5206.3905536781376</v>
      </c>
    </row>
    <row r="120" spans="2:14" x14ac:dyDescent="0.25">
      <c r="B120" s="90" t="s">
        <v>57</v>
      </c>
      <c r="C120" s="44"/>
      <c r="D120" s="147">
        <v>8</v>
      </c>
      <c r="E120" s="143">
        <v>2220.8467050248496</v>
      </c>
      <c r="F120" s="147">
        <v>8</v>
      </c>
      <c r="G120" s="147" t="s">
        <v>143</v>
      </c>
      <c r="H120" s="148">
        <v>1999</v>
      </c>
      <c r="I120" s="50" t="str">
        <f t="shared" si="12"/>
        <v>Good</v>
      </c>
      <c r="J120" s="55">
        <f t="shared" si="19"/>
        <v>459715.26794014388</v>
      </c>
      <c r="K120" s="54">
        <f t="shared" si="0"/>
        <v>459715.26794014388</v>
      </c>
      <c r="L120" s="23">
        <v>13515</v>
      </c>
      <c r="M120" s="23">
        <v>6059</v>
      </c>
      <c r="N120" s="46">
        <f t="shared" si="1"/>
        <v>206098.02504249586</v>
      </c>
    </row>
    <row r="121" spans="2:14" x14ac:dyDescent="0.25">
      <c r="B121" s="90" t="s">
        <v>57</v>
      </c>
      <c r="C121" s="44"/>
      <c r="D121" s="147">
        <v>8</v>
      </c>
      <c r="E121" s="143">
        <v>1516.0856239408299</v>
      </c>
      <c r="F121" s="147">
        <v>8</v>
      </c>
      <c r="G121" s="147" t="s">
        <v>143</v>
      </c>
      <c r="H121" s="148">
        <v>2001</v>
      </c>
      <c r="I121" s="50" t="str">
        <f t="shared" si="12"/>
        <v>Good</v>
      </c>
      <c r="J121" s="55">
        <f t="shared" si="19"/>
        <v>313829.72415575181</v>
      </c>
      <c r="K121" s="54">
        <f t="shared" si="0"/>
        <v>313829.72415575181</v>
      </c>
      <c r="L121" s="23">
        <v>13515</v>
      </c>
      <c r="M121" s="23">
        <v>6343</v>
      </c>
      <c r="N121" s="46">
        <f t="shared" si="1"/>
        <v>147289.82170328771</v>
      </c>
    </row>
    <row r="122" spans="2:14" x14ac:dyDescent="0.25">
      <c r="B122" s="90" t="s">
        <v>57</v>
      </c>
      <c r="C122" s="44"/>
      <c r="D122" s="147">
        <v>8</v>
      </c>
      <c r="E122" s="143">
        <v>21.601045215719999</v>
      </c>
      <c r="F122" s="147">
        <v>8</v>
      </c>
      <c r="G122" s="147" t="s">
        <v>143</v>
      </c>
      <c r="H122" s="148">
        <v>2007</v>
      </c>
      <c r="I122" s="50" t="str">
        <f t="shared" si="12"/>
        <v>Good</v>
      </c>
      <c r="J122" s="55">
        <f t="shared" si="19"/>
        <v>4471.4163596540402</v>
      </c>
      <c r="K122" s="54">
        <f t="shared" si="0"/>
        <v>4471.4163596540402</v>
      </c>
      <c r="L122" s="23">
        <v>13515</v>
      </c>
      <c r="M122" s="23">
        <v>7966</v>
      </c>
      <c r="N122" s="46">
        <f t="shared" si="1"/>
        <v>2635.5384921201689</v>
      </c>
    </row>
    <row r="123" spans="2:14" x14ac:dyDescent="0.25">
      <c r="B123" s="90" t="s">
        <v>57</v>
      </c>
      <c r="C123" s="44"/>
      <c r="D123" s="147">
        <v>8</v>
      </c>
      <c r="E123" s="143">
        <v>79.499247754549998</v>
      </c>
      <c r="F123" s="147">
        <v>8</v>
      </c>
      <c r="G123" s="147" t="s">
        <v>143</v>
      </c>
      <c r="H123" s="148">
        <v>2008</v>
      </c>
      <c r="I123" s="50" t="str">
        <f t="shared" si="12"/>
        <v>Good</v>
      </c>
      <c r="J123" s="55">
        <f t="shared" si="19"/>
        <v>16456.344285191848</v>
      </c>
      <c r="K123" s="54">
        <f t="shared" si="0"/>
        <v>16456.344285191848</v>
      </c>
      <c r="L123" s="23">
        <v>13515</v>
      </c>
      <c r="M123" s="23">
        <v>8310</v>
      </c>
      <c r="N123" s="46">
        <f t="shared" si="1"/>
        <v>10118.551314091324</v>
      </c>
    </row>
    <row r="124" spans="2:14" x14ac:dyDescent="0.25">
      <c r="B124" s="90" t="s">
        <v>57</v>
      </c>
      <c r="C124" s="44"/>
      <c r="D124" s="147">
        <v>8</v>
      </c>
      <c r="E124" s="143">
        <v>21.306469505399999</v>
      </c>
      <c r="F124" s="147">
        <v>8</v>
      </c>
      <c r="G124" s="147" t="s">
        <v>67</v>
      </c>
      <c r="H124" s="148">
        <v>1930</v>
      </c>
      <c r="I124" s="50" t="str">
        <f t="shared" si="12"/>
        <v>Poor</v>
      </c>
      <c r="J124" s="55">
        <f>E124*177</f>
        <v>3771.2451024558</v>
      </c>
      <c r="K124" s="54">
        <f t="shared" si="0"/>
        <v>3771.2451024558</v>
      </c>
      <c r="L124" s="23">
        <v>13515</v>
      </c>
      <c r="M124" s="23">
        <v>203</v>
      </c>
      <c r="N124" s="46">
        <f t="shared" si="1"/>
        <v>56.645412933668325</v>
      </c>
    </row>
    <row r="125" spans="2:14" x14ac:dyDescent="0.25">
      <c r="B125" s="90" t="s">
        <v>57</v>
      </c>
      <c r="C125" s="44"/>
      <c r="D125" s="147">
        <v>8</v>
      </c>
      <c r="E125" s="143">
        <v>111.82820347972002</v>
      </c>
      <c r="F125" s="147">
        <v>8</v>
      </c>
      <c r="G125" s="147" t="s">
        <v>67</v>
      </c>
      <c r="H125" s="148">
        <v>1970</v>
      </c>
      <c r="I125" s="50" t="str">
        <f t="shared" si="12"/>
        <v>Fair</v>
      </c>
      <c r="J125" s="55">
        <f>E125*177</f>
        <v>19793.592015910443</v>
      </c>
      <c r="K125" s="54">
        <f t="shared" si="0"/>
        <v>19793.592015910443</v>
      </c>
      <c r="L125" s="23">
        <v>13515</v>
      </c>
      <c r="M125" s="23">
        <v>1381</v>
      </c>
      <c r="N125" s="46">
        <f t="shared" si="1"/>
        <v>2022.5638604493024</v>
      </c>
    </row>
    <row r="126" spans="2:14" x14ac:dyDescent="0.25">
      <c r="B126" s="90" t="s">
        <v>57</v>
      </c>
      <c r="C126" s="44"/>
      <c r="D126" s="147">
        <v>8</v>
      </c>
      <c r="E126" s="143">
        <v>31.490308893300003</v>
      </c>
      <c r="F126" s="147">
        <v>8</v>
      </c>
      <c r="G126" s="147" t="s">
        <v>143</v>
      </c>
      <c r="H126" s="148">
        <v>1980</v>
      </c>
      <c r="I126" s="50" t="str">
        <f t="shared" si="12"/>
        <v>Good</v>
      </c>
      <c r="J126" s="55">
        <f>E126*207</f>
        <v>6518.4939409131011</v>
      </c>
      <c r="K126" s="54">
        <f t="shared" si="0"/>
        <v>6518.4939409131011</v>
      </c>
      <c r="L126" s="23">
        <v>13515</v>
      </c>
      <c r="M126" s="23">
        <v>3237</v>
      </c>
      <c r="N126" s="46">
        <f t="shared" si="1"/>
        <v>1561.2552635394529</v>
      </c>
    </row>
    <row r="127" spans="2:14" x14ac:dyDescent="0.25">
      <c r="B127" s="90" t="s">
        <v>57</v>
      </c>
      <c r="C127" s="44"/>
      <c r="D127" s="147">
        <v>8</v>
      </c>
      <c r="E127" s="143">
        <v>11.3671922706</v>
      </c>
      <c r="F127" s="147">
        <v>8</v>
      </c>
      <c r="G127" s="147" t="s">
        <v>143</v>
      </c>
      <c r="H127" s="148">
        <v>1990</v>
      </c>
      <c r="I127" s="50" t="str">
        <f t="shared" si="12"/>
        <v>Good</v>
      </c>
      <c r="J127" s="55">
        <f t="shared" ref="J127:J128" si="20">E127*207</f>
        <v>2353.0088000142</v>
      </c>
      <c r="K127" s="54">
        <f t="shared" si="0"/>
        <v>2353.0088000142</v>
      </c>
      <c r="L127" s="23">
        <v>13515</v>
      </c>
      <c r="M127" s="23">
        <v>4732</v>
      </c>
      <c r="N127" s="46">
        <f t="shared" si="1"/>
        <v>823.85776112964811</v>
      </c>
    </row>
    <row r="128" spans="2:14" x14ac:dyDescent="0.25">
      <c r="B128" s="90" t="s">
        <v>57</v>
      </c>
      <c r="C128" s="44"/>
      <c r="D128" s="147">
        <v>8</v>
      </c>
      <c r="E128" s="143">
        <v>9.9998760941900002</v>
      </c>
      <c r="F128" s="147">
        <v>8</v>
      </c>
      <c r="G128" s="147" t="s">
        <v>143</v>
      </c>
      <c r="H128" s="148">
        <v>2003</v>
      </c>
      <c r="I128" s="50" t="str">
        <f t="shared" si="12"/>
        <v>Good</v>
      </c>
      <c r="J128" s="55">
        <f t="shared" si="20"/>
        <v>2069.9743514973302</v>
      </c>
      <c r="K128" s="54">
        <f t="shared" si="0"/>
        <v>2069.9743514973302</v>
      </c>
      <c r="L128" s="23">
        <v>13515</v>
      </c>
      <c r="M128" s="23">
        <v>6694</v>
      </c>
      <c r="N128" s="46">
        <f t="shared" si="1"/>
        <v>1025.2614361023402</v>
      </c>
    </row>
    <row r="129" spans="2:14" x14ac:dyDescent="0.25">
      <c r="B129" s="90" t="s">
        <v>57</v>
      </c>
      <c r="C129" s="44"/>
      <c r="D129" s="147">
        <v>8</v>
      </c>
      <c r="E129" s="143">
        <v>52.149376996299999</v>
      </c>
      <c r="F129" s="147">
        <v>8</v>
      </c>
      <c r="G129" s="147" t="s">
        <v>144</v>
      </c>
      <c r="H129" s="148">
        <v>2010</v>
      </c>
      <c r="I129" s="50" t="str">
        <f t="shared" si="12"/>
        <v>Good</v>
      </c>
      <c r="J129" s="55">
        <f>E129*118</f>
        <v>6153.6264855633999</v>
      </c>
      <c r="K129" s="54">
        <f t="shared" si="0"/>
        <v>6153.6264855633999</v>
      </c>
      <c r="L129" s="23">
        <v>13515</v>
      </c>
      <c r="M129" s="23">
        <v>8799</v>
      </c>
      <c r="N129" s="46">
        <f t="shared" si="1"/>
        <v>4006.3455010338403</v>
      </c>
    </row>
    <row r="130" spans="2:14" x14ac:dyDescent="0.25">
      <c r="B130" s="90" t="s">
        <v>57</v>
      </c>
      <c r="C130" s="44"/>
      <c r="D130" s="147">
        <v>8</v>
      </c>
      <c r="E130" s="143">
        <v>46.25286549466</v>
      </c>
      <c r="F130" s="147">
        <v>8</v>
      </c>
      <c r="G130" s="147" t="s">
        <v>144</v>
      </c>
      <c r="H130" s="148">
        <v>2013</v>
      </c>
      <c r="I130" s="50" t="str">
        <f t="shared" si="12"/>
        <v>Excellent</v>
      </c>
      <c r="J130" s="55">
        <f t="shared" ref="J130:J133" si="21">E130*118</f>
        <v>5457.83812836988</v>
      </c>
      <c r="K130" s="54">
        <f t="shared" si="0"/>
        <v>5457.83812836988</v>
      </c>
      <c r="L130" s="23">
        <v>13515</v>
      </c>
      <c r="M130" s="23">
        <v>9547</v>
      </c>
      <c r="N130" s="46">
        <f t="shared" si="1"/>
        <v>3855.4184692228819</v>
      </c>
    </row>
    <row r="131" spans="2:14" x14ac:dyDescent="0.25">
      <c r="B131" s="90" t="s">
        <v>57</v>
      </c>
      <c r="C131" s="44"/>
      <c r="D131" s="147">
        <v>8</v>
      </c>
      <c r="E131" s="143">
        <v>10.0000723906</v>
      </c>
      <c r="F131" s="147">
        <v>8</v>
      </c>
      <c r="G131" s="147" t="s">
        <v>146</v>
      </c>
      <c r="H131" s="148">
        <v>2015</v>
      </c>
      <c r="I131" s="50" t="str">
        <f t="shared" si="12"/>
        <v>Excellent</v>
      </c>
      <c r="J131" s="55">
        <f t="shared" si="21"/>
        <v>1180.0085420907999</v>
      </c>
      <c r="K131" s="54">
        <f t="shared" si="0"/>
        <v>1180.0085420907999</v>
      </c>
      <c r="L131" s="23">
        <v>13515</v>
      </c>
      <c r="M131" s="23">
        <v>10031</v>
      </c>
      <c r="N131" s="46">
        <f t="shared" si="1"/>
        <v>875.81692088145132</v>
      </c>
    </row>
    <row r="132" spans="2:14" x14ac:dyDescent="0.25">
      <c r="B132" s="90" t="s">
        <v>57</v>
      </c>
      <c r="C132" s="44"/>
      <c r="D132" s="147">
        <v>8</v>
      </c>
      <c r="E132" s="143">
        <v>191.1062944233</v>
      </c>
      <c r="F132" s="147">
        <v>8</v>
      </c>
      <c r="G132" s="147" t="s">
        <v>146</v>
      </c>
      <c r="H132" s="148">
        <v>2018</v>
      </c>
      <c r="I132" s="50" t="str">
        <f t="shared" si="12"/>
        <v>Excellent</v>
      </c>
      <c r="J132" s="55">
        <f t="shared" si="21"/>
        <v>22550.542741949401</v>
      </c>
      <c r="K132" s="54">
        <f t="shared" si="0"/>
        <v>22550.542741949401</v>
      </c>
      <c r="L132" s="23">
        <v>13515</v>
      </c>
      <c r="M132" s="23">
        <v>11062</v>
      </c>
      <c r="N132" s="46">
        <f t="shared" si="1"/>
        <v>18457.573348978491</v>
      </c>
    </row>
    <row r="133" spans="2:14" x14ac:dyDescent="0.25">
      <c r="B133" s="90" t="s">
        <v>57</v>
      </c>
      <c r="C133" s="44"/>
      <c r="D133" s="147">
        <v>8</v>
      </c>
      <c r="E133" s="143">
        <v>27.490050007400001</v>
      </c>
      <c r="F133" s="147">
        <v>8</v>
      </c>
      <c r="G133" s="147" t="s">
        <v>146</v>
      </c>
      <c r="H133" s="148">
        <v>2023</v>
      </c>
      <c r="I133" s="50" t="str">
        <f t="shared" si="12"/>
        <v>Excellent</v>
      </c>
      <c r="J133" s="55">
        <f t="shared" si="21"/>
        <v>3243.8259008732002</v>
      </c>
      <c r="K133" s="54">
        <f t="shared" si="0"/>
        <v>3243.8259008732002</v>
      </c>
      <c r="L133" s="23">
        <v>13515</v>
      </c>
      <c r="M133" s="23">
        <v>13358</v>
      </c>
      <c r="N133" s="46">
        <f t="shared" si="1"/>
        <v>3206.1432766455205</v>
      </c>
    </row>
    <row r="134" spans="2:14" x14ac:dyDescent="0.25">
      <c r="B134" s="90" t="s">
        <v>57</v>
      </c>
      <c r="C134" s="44" t="s">
        <v>25</v>
      </c>
      <c r="D134" s="147">
        <v>8</v>
      </c>
      <c r="E134" s="143">
        <v>1952.7868416761298</v>
      </c>
      <c r="F134" s="147">
        <v>8</v>
      </c>
      <c r="G134" s="147" t="s">
        <v>67</v>
      </c>
      <c r="H134" s="148">
        <v>1890</v>
      </c>
      <c r="I134" s="50" t="str">
        <f t="shared" si="12"/>
        <v>Poor</v>
      </c>
      <c r="J134" s="55">
        <f>E134*177</f>
        <v>345643.27097667498</v>
      </c>
      <c r="K134" s="54">
        <f t="shared" si="0"/>
        <v>345643.27097667498</v>
      </c>
      <c r="L134" s="23">
        <v>13515</v>
      </c>
      <c r="M134" s="23">
        <v>97</v>
      </c>
      <c r="N134" s="46">
        <f t="shared" si="1"/>
        <v>2480.7545160738046</v>
      </c>
    </row>
    <row r="135" spans="2:14" x14ac:dyDescent="0.25">
      <c r="B135" s="90" t="s">
        <v>57</v>
      </c>
      <c r="C135" s="44"/>
      <c r="D135" s="147">
        <v>8</v>
      </c>
      <c r="E135" s="143">
        <v>1766.9339145885201</v>
      </c>
      <c r="F135" s="147">
        <v>8</v>
      </c>
      <c r="G135" s="147" t="s">
        <v>143</v>
      </c>
      <c r="H135" s="148">
        <v>1980</v>
      </c>
      <c r="I135" s="50" t="str">
        <f t="shared" ref="I135:I170" si="22">IF(H135&gt;2010, "Excellent", IF(H135&gt;1970, "Good", IF(H135&gt;1940, "Fair", "Poor")))</f>
        <v>Good</v>
      </c>
      <c r="J135" s="55">
        <f>E135*207</f>
        <v>365755.32031982369</v>
      </c>
      <c r="K135" s="54">
        <f t="shared" si="0"/>
        <v>365755.32031982369</v>
      </c>
      <c r="L135" s="23">
        <v>13515</v>
      </c>
      <c r="M135" s="23">
        <v>3237</v>
      </c>
      <c r="N135" s="46">
        <f t="shared" si="1"/>
        <v>87602.661625991066</v>
      </c>
    </row>
    <row r="136" spans="2:14" x14ac:dyDescent="0.25">
      <c r="B136" s="90" t="s">
        <v>57</v>
      </c>
      <c r="C136" s="44"/>
      <c r="D136" s="147">
        <v>10</v>
      </c>
      <c r="E136" s="143">
        <v>60.135058846489997</v>
      </c>
      <c r="F136" s="147">
        <v>10</v>
      </c>
      <c r="G136" s="147" t="s">
        <v>144</v>
      </c>
      <c r="H136" s="148">
        <v>2020</v>
      </c>
      <c r="I136" s="50" t="str">
        <f t="shared" si="22"/>
        <v>Excellent</v>
      </c>
      <c r="J136" s="55">
        <f>E136*139</f>
        <v>8358.7731796621101</v>
      </c>
      <c r="K136" s="54">
        <f t="shared" si="0"/>
        <v>8358.7731796621101</v>
      </c>
      <c r="L136" s="23">
        <v>13515</v>
      </c>
      <c r="M136" s="23">
        <v>11466</v>
      </c>
      <c r="N136" s="46">
        <f t="shared" si="1"/>
        <v>7091.505236996356</v>
      </c>
    </row>
    <row r="137" spans="2:14" x14ac:dyDescent="0.25">
      <c r="B137" s="90" t="s">
        <v>57</v>
      </c>
      <c r="C137" s="44"/>
      <c r="D137" s="147">
        <v>10</v>
      </c>
      <c r="E137" s="143">
        <v>257.04467383500003</v>
      </c>
      <c r="F137" s="147">
        <v>10</v>
      </c>
      <c r="G137" s="147" t="s">
        <v>144</v>
      </c>
      <c r="H137" s="148">
        <v>2022</v>
      </c>
      <c r="I137" s="50" t="str">
        <f t="shared" si="22"/>
        <v>Excellent</v>
      </c>
      <c r="J137" s="55">
        <f t="shared" ref="J137:J138" si="23">E137*139</f>
        <v>35729.209663065005</v>
      </c>
      <c r="K137" s="54">
        <f t="shared" si="0"/>
        <v>35729.209663065005</v>
      </c>
      <c r="L137" s="23">
        <v>13515</v>
      </c>
      <c r="M137" s="23">
        <v>13007</v>
      </c>
      <c r="N137" s="46">
        <f t="shared" si="1"/>
        <v>34386.224941730412</v>
      </c>
    </row>
    <row r="138" spans="2:14" x14ac:dyDescent="0.25">
      <c r="B138" s="90" t="s">
        <v>57</v>
      </c>
      <c r="C138" s="44"/>
      <c r="D138" s="147">
        <v>10</v>
      </c>
      <c r="E138" s="143">
        <v>1887.7031948207696</v>
      </c>
      <c r="F138" s="147">
        <v>10</v>
      </c>
      <c r="G138" s="147" t="s">
        <v>144</v>
      </c>
      <c r="H138" s="148">
        <v>2023</v>
      </c>
      <c r="I138" s="50" t="str">
        <f t="shared" si="22"/>
        <v>Excellent</v>
      </c>
      <c r="J138" s="55">
        <f t="shared" si="23"/>
        <v>262390.744080087</v>
      </c>
      <c r="K138" s="54">
        <f t="shared" si="0"/>
        <v>262390.744080087</v>
      </c>
      <c r="L138" s="23">
        <v>13515</v>
      </c>
      <c r="M138" s="23">
        <v>13358</v>
      </c>
      <c r="N138" s="46">
        <f t="shared" si="1"/>
        <v>259342.62370860542</v>
      </c>
    </row>
    <row r="139" spans="2:14" x14ac:dyDescent="0.25">
      <c r="B139" s="90" t="s">
        <v>57</v>
      </c>
      <c r="C139" s="44"/>
      <c r="D139" s="147">
        <v>10</v>
      </c>
      <c r="E139" s="143">
        <v>26.566516306610001</v>
      </c>
      <c r="F139" s="147">
        <v>10</v>
      </c>
      <c r="G139" s="147" t="s">
        <v>67</v>
      </c>
      <c r="H139" s="148">
        <v>1930</v>
      </c>
      <c r="I139" s="50" t="str">
        <f t="shared" si="22"/>
        <v>Poor</v>
      </c>
      <c r="J139" s="55">
        <f>E139*209</f>
        <v>5552.4019080814905</v>
      </c>
      <c r="K139" s="54">
        <f t="shared" si="0"/>
        <v>5552.4019080814905</v>
      </c>
      <c r="L139" s="23">
        <v>13515</v>
      </c>
      <c r="M139" s="23">
        <v>203</v>
      </c>
      <c r="N139" s="46">
        <f t="shared" si="1"/>
        <v>83.399007572367196</v>
      </c>
    </row>
    <row r="140" spans="2:14" x14ac:dyDescent="0.25">
      <c r="B140" s="90" t="s">
        <v>57</v>
      </c>
      <c r="C140" s="44"/>
      <c r="D140" s="147">
        <v>10</v>
      </c>
      <c r="E140" s="143">
        <v>1678.04048539524</v>
      </c>
      <c r="F140" s="147">
        <v>10</v>
      </c>
      <c r="G140" s="147" t="s">
        <v>67</v>
      </c>
      <c r="H140" s="148">
        <v>1970</v>
      </c>
      <c r="I140" s="50" t="str">
        <f t="shared" si="22"/>
        <v>Fair</v>
      </c>
      <c r="J140" s="55">
        <f>E140*209</f>
        <v>350710.46144760516</v>
      </c>
      <c r="K140" s="54">
        <f t="shared" si="0"/>
        <v>350710.46144760516</v>
      </c>
      <c r="L140" s="23">
        <v>13515</v>
      </c>
      <c r="M140" s="23">
        <v>1381</v>
      </c>
      <c r="N140" s="46">
        <f t="shared" si="1"/>
        <v>35836.562875260286</v>
      </c>
    </row>
    <row r="141" spans="2:14" x14ac:dyDescent="0.25">
      <c r="B141" s="90" t="s">
        <v>57</v>
      </c>
      <c r="C141" s="44"/>
      <c r="D141" s="147">
        <v>10</v>
      </c>
      <c r="E141" s="143">
        <v>9.9999799289499993</v>
      </c>
      <c r="F141" s="147">
        <v>10</v>
      </c>
      <c r="G141" s="147" t="s">
        <v>143</v>
      </c>
      <c r="H141" s="148">
        <v>1970</v>
      </c>
      <c r="I141" s="50" t="str">
        <f t="shared" si="22"/>
        <v>Fair</v>
      </c>
      <c r="J141" s="55">
        <f>E141*2244</f>
        <v>22439.954960563799</v>
      </c>
      <c r="K141" s="54">
        <f t="shared" si="0"/>
        <v>22439.954960563799</v>
      </c>
      <c r="L141" s="23">
        <v>13515</v>
      </c>
      <c r="M141" s="23">
        <v>1381</v>
      </c>
      <c r="N141" s="46">
        <f t="shared" si="1"/>
        <v>2292.9765298215766</v>
      </c>
    </row>
    <row r="142" spans="2:14" x14ac:dyDescent="0.25">
      <c r="B142" s="90" t="s">
        <v>57</v>
      </c>
      <c r="C142" s="44"/>
      <c r="D142" s="147">
        <v>10</v>
      </c>
      <c r="E142" s="143">
        <v>9.9987711358600002</v>
      </c>
      <c r="F142" s="147">
        <v>10</v>
      </c>
      <c r="G142" s="147" t="s">
        <v>144</v>
      </c>
      <c r="H142" s="148">
        <v>2004</v>
      </c>
      <c r="I142" s="50" t="str">
        <f t="shared" si="22"/>
        <v>Good</v>
      </c>
      <c r="J142" s="55">
        <f>E142*139</f>
        <v>1389.82918788454</v>
      </c>
      <c r="K142" s="54">
        <f t="shared" si="0"/>
        <v>1389.82918788454</v>
      </c>
      <c r="L142" s="23">
        <v>13515</v>
      </c>
      <c r="M142" s="23">
        <v>7115</v>
      </c>
      <c r="N142" s="46">
        <f t="shared" si="1"/>
        <v>731.6784810801704</v>
      </c>
    </row>
    <row r="143" spans="2:14" x14ac:dyDescent="0.25">
      <c r="B143" s="90" t="s">
        <v>57</v>
      </c>
      <c r="C143" s="44"/>
      <c r="D143" s="147">
        <v>12</v>
      </c>
      <c r="E143" s="143">
        <v>1739.88550697296</v>
      </c>
      <c r="F143" s="147">
        <v>12</v>
      </c>
      <c r="G143" s="147" t="s">
        <v>144</v>
      </c>
      <c r="H143" s="148">
        <v>2003</v>
      </c>
      <c r="I143" s="50" t="str">
        <f t="shared" si="22"/>
        <v>Good</v>
      </c>
      <c r="J143" s="55">
        <f>E143*142</f>
        <v>247063.74199016031</v>
      </c>
      <c r="K143" s="54">
        <f t="shared" si="0"/>
        <v>247063.74199016031</v>
      </c>
      <c r="L143" s="23">
        <v>13515</v>
      </c>
      <c r="M143" s="23">
        <v>6694</v>
      </c>
      <c r="N143" s="46">
        <f t="shared" si="1"/>
        <v>122371.04616220001</v>
      </c>
    </row>
    <row r="144" spans="2:14" x14ac:dyDescent="0.25">
      <c r="B144" s="90" t="s">
        <v>57</v>
      </c>
      <c r="C144" s="44"/>
      <c r="D144" s="147">
        <v>12</v>
      </c>
      <c r="E144" s="143">
        <v>638.20416094899997</v>
      </c>
      <c r="F144" s="147">
        <v>12</v>
      </c>
      <c r="G144" s="147" t="s">
        <v>144</v>
      </c>
      <c r="H144" s="148">
        <v>2010</v>
      </c>
      <c r="I144" s="50" t="str">
        <f t="shared" si="22"/>
        <v>Good</v>
      </c>
      <c r="J144" s="55">
        <f t="shared" ref="J144:J151" si="24">E144*142</f>
        <v>90624.990854757998</v>
      </c>
      <c r="K144" s="54">
        <f t="shared" si="0"/>
        <v>90624.990854757998</v>
      </c>
      <c r="L144" s="23">
        <v>13515</v>
      </c>
      <c r="M144" s="23">
        <v>8799</v>
      </c>
      <c r="N144" s="46">
        <f t="shared" si="1"/>
        <v>59001.797597559424</v>
      </c>
    </row>
    <row r="145" spans="2:14" x14ac:dyDescent="0.25">
      <c r="B145" s="90" t="s">
        <v>57</v>
      </c>
      <c r="C145" s="44"/>
      <c r="D145" s="147">
        <v>12</v>
      </c>
      <c r="E145" s="143">
        <v>3465.3912701064605</v>
      </c>
      <c r="F145" s="147">
        <v>12</v>
      </c>
      <c r="G145" s="147" t="s">
        <v>144</v>
      </c>
      <c r="H145" s="148">
        <v>2013</v>
      </c>
      <c r="I145" s="50" t="str">
        <f t="shared" si="22"/>
        <v>Excellent</v>
      </c>
      <c r="J145" s="55">
        <f t="shared" si="24"/>
        <v>492085.56035511737</v>
      </c>
      <c r="K145" s="54">
        <f t="shared" si="0"/>
        <v>492085.56035511737</v>
      </c>
      <c r="L145" s="23">
        <v>13515</v>
      </c>
      <c r="M145" s="23">
        <v>9547</v>
      </c>
      <c r="N145" s="46">
        <f t="shared" si="1"/>
        <v>347609.38547616021</v>
      </c>
    </row>
    <row r="146" spans="2:14" x14ac:dyDescent="0.25">
      <c r="B146" s="90" t="s">
        <v>57</v>
      </c>
      <c r="C146" s="44"/>
      <c r="D146" s="147">
        <v>12</v>
      </c>
      <c r="E146" s="143">
        <v>1963.9538142344402</v>
      </c>
      <c r="F146" s="147">
        <v>12</v>
      </c>
      <c r="G146" s="147" t="s">
        <v>144</v>
      </c>
      <c r="H146" s="148">
        <v>2015</v>
      </c>
      <c r="I146" s="50" t="str">
        <f t="shared" si="22"/>
        <v>Excellent</v>
      </c>
      <c r="J146" s="55">
        <f t="shared" si="24"/>
        <v>278881.44162129052</v>
      </c>
      <c r="K146" s="54">
        <f t="shared" si="0"/>
        <v>278881.44162129052</v>
      </c>
      <c r="L146" s="23">
        <v>13515</v>
      </c>
      <c r="M146" s="23">
        <v>10031</v>
      </c>
      <c r="N146" s="46">
        <f t="shared" si="1"/>
        <v>206989.25200911323</v>
      </c>
    </row>
    <row r="147" spans="2:14" x14ac:dyDescent="0.25">
      <c r="B147" s="90" t="s">
        <v>57</v>
      </c>
      <c r="C147" s="44"/>
      <c r="D147" s="147">
        <v>12</v>
      </c>
      <c r="E147" s="143">
        <v>1069.29005965137</v>
      </c>
      <c r="F147" s="147">
        <v>12</v>
      </c>
      <c r="G147" s="147" t="s">
        <v>144</v>
      </c>
      <c r="H147" s="148">
        <v>2016</v>
      </c>
      <c r="I147" s="50" t="str">
        <f t="shared" si="22"/>
        <v>Excellent</v>
      </c>
      <c r="J147" s="55">
        <f t="shared" si="24"/>
        <v>151839.18847049456</v>
      </c>
      <c r="K147" s="54">
        <f t="shared" si="0"/>
        <v>151839.18847049456</v>
      </c>
      <c r="L147" s="23">
        <v>13515</v>
      </c>
      <c r="M147" s="23">
        <v>10339</v>
      </c>
      <c r="N147" s="46">
        <f t="shared" si="1"/>
        <v>116157.26005153112</v>
      </c>
    </row>
    <row r="148" spans="2:14" x14ac:dyDescent="0.25">
      <c r="B148" s="90" t="s">
        <v>57</v>
      </c>
      <c r="C148" s="44"/>
      <c r="D148" s="147">
        <v>12</v>
      </c>
      <c r="E148" s="143">
        <v>1717.12497586886</v>
      </c>
      <c r="F148" s="147">
        <v>12</v>
      </c>
      <c r="G148" s="147" t="s">
        <v>144</v>
      </c>
      <c r="H148" s="148">
        <v>2018</v>
      </c>
      <c r="I148" s="50" t="str">
        <f t="shared" si="22"/>
        <v>Excellent</v>
      </c>
      <c r="J148" s="55">
        <f t="shared" si="24"/>
        <v>243831.74657337813</v>
      </c>
      <c r="K148" s="54">
        <f t="shared" si="0"/>
        <v>243831.74657337813</v>
      </c>
      <c r="L148" s="23">
        <v>13515</v>
      </c>
      <c r="M148" s="23">
        <v>11062</v>
      </c>
      <c r="N148" s="46">
        <f t="shared" si="1"/>
        <v>199575.78842728146</v>
      </c>
    </row>
    <row r="149" spans="2:14" x14ac:dyDescent="0.25">
      <c r="B149" s="90" t="s">
        <v>57</v>
      </c>
      <c r="C149" s="44"/>
      <c r="D149" s="147">
        <v>12</v>
      </c>
      <c r="E149" s="143">
        <v>1666.20574108133</v>
      </c>
      <c r="F149" s="147">
        <v>12</v>
      </c>
      <c r="G149" s="147" t="s">
        <v>144</v>
      </c>
      <c r="H149" s="148">
        <v>2020</v>
      </c>
      <c r="I149" s="50" t="str">
        <f t="shared" si="22"/>
        <v>Excellent</v>
      </c>
      <c r="J149" s="55">
        <f t="shared" si="24"/>
        <v>236601.21523354886</v>
      </c>
      <c r="K149" s="54">
        <f t="shared" si="0"/>
        <v>236601.21523354886</v>
      </c>
      <c r="L149" s="23">
        <v>13515</v>
      </c>
      <c r="M149" s="23">
        <v>11466</v>
      </c>
      <c r="N149" s="46">
        <f t="shared" si="1"/>
        <v>200730.26517705299</v>
      </c>
    </row>
    <row r="150" spans="2:14" x14ac:dyDescent="0.25">
      <c r="B150" s="90" t="s">
        <v>57</v>
      </c>
      <c r="C150" s="44"/>
      <c r="D150" s="147">
        <v>12</v>
      </c>
      <c r="E150" s="143">
        <v>2353.7075151118302</v>
      </c>
      <c r="F150" s="147">
        <v>12</v>
      </c>
      <c r="G150" s="147" t="s">
        <v>144</v>
      </c>
      <c r="H150" s="148">
        <v>2022</v>
      </c>
      <c r="I150" s="50" t="str">
        <f t="shared" si="22"/>
        <v>Excellent</v>
      </c>
      <c r="J150" s="55">
        <f t="shared" si="24"/>
        <v>334226.46714587987</v>
      </c>
      <c r="K150" s="54">
        <f t="shared" si="0"/>
        <v>334226.46714587987</v>
      </c>
      <c r="L150" s="23">
        <v>13515</v>
      </c>
      <c r="M150" s="23">
        <v>13007</v>
      </c>
      <c r="N150" s="46">
        <f t="shared" si="1"/>
        <v>321663.60770747013</v>
      </c>
    </row>
    <row r="151" spans="2:14" x14ac:dyDescent="0.25">
      <c r="B151" s="90" t="s">
        <v>57</v>
      </c>
      <c r="C151" s="44"/>
      <c r="D151" s="147">
        <v>12</v>
      </c>
      <c r="E151" s="143">
        <v>5346.6174112558811</v>
      </c>
      <c r="F151" s="147">
        <v>12</v>
      </c>
      <c r="G151" s="147" t="s">
        <v>144</v>
      </c>
      <c r="H151" s="148">
        <v>2023</v>
      </c>
      <c r="I151" s="50" t="str">
        <f t="shared" si="22"/>
        <v>Excellent</v>
      </c>
      <c r="J151" s="55">
        <f t="shared" si="24"/>
        <v>759219.67239833507</v>
      </c>
      <c r="K151" s="54">
        <f t="shared" si="0"/>
        <v>759219.67239833507</v>
      </c>
      <c r="L151" s="23">
        <v>13515</v>
      </c>
      <c r="M151" s="23">
        <v>13358</v>
      </c>
      <c r="N151" s="46">
        <f t="shared" si="1"/>
        <v>750400.0284052504</v>
      </c>
    </row>
    <row r="152" spans="2:14" x14ac:dyDescent="0.25">
      <c r="B152" s="90" t="s">
        <v>57</v>
      </c>
      <c r="C152" s="44"/>
      <c r="D152" s="147">
        <v>12</v>
      </c>
      <c r="E152" s="143">
        <v>1851.3127818100397</v>
      </c>
      <c r="F152" s="147">
        <v>12</v>
      </c>
      <c r="G152" s="147" t="s">
        <v>67</v>
      </c>
      <c r="H152" s="148">
        <v>1920</v>
      </c>
      <c r="I152" s="50" t="str">
        <f t="shared" si="22"/>
        <v>Poor</v>
      </c>
      <c r="J152" s="55">
        <f>E152*213</f>
        <v>394329.62252553843</v>
      </c>
      <c r="K152" s="54">
        <f t="shared" si="0"/>
        <v>394329.62252553843</v>
      </c>
      <c r="L152" s="23">
        <v>13515</v>
      </c>
      <c r="M152" s="23">
        <v>251</v>
      </c>
      <c r="N152" s="46">
        <f t="shared" si="1"/>
        <v>7323.4728267784058</v>
      </c>
    </row>
    <row r="153" spans="2:14" x14ac:dyDescent="0.25">
      <c r="B153" s="90" t="s">
        <v>57</v>
      </c>
      <c r="C153" s="44"/>
      <c r="D153" s="147">
        <v>12</v>
      </c>
      <c r="E153" s="143">
        <v>119.02242138352</v>
      </c>
      <c r="F153" s="147">
        <v>12</v>
      </c>
      <c r="G153" s="147" t="s">
        <v>67</v>
      </c>
      <c r="H153" s="148">
        <v>1930</v>
      </c>
      <c r="I153" s="50" t="str">
        <f t="shared" si="22"/>
        <v>Poor</v>
      </c>
      <c r="J153" s="55">
        <f t="shared" ref="J153:J155" si="25">E153*213</f>
        <v>25351.775754689759</v>
      </c>
      <c r="K153" s="54">
        <f t="shared" si="0"/>
        <v>25351.775754689759</v>
      </c>
      <c r="L153" s="23">
        <v>13515</v>
      </c>
      <c r="M153" s="23">
        <v>203</v>
      </c>
      <c r="N153" s="46">
        <f t="shared" si="1"/>
        <v>380.79248821324609</v>
      </c>
    </row>
    <row r="154" spans="2:14" x14ac:dyDescent="0.25">
      <c r="B154" s="90" t="s">
        <v>57</v>
      </c>
      <c r="C154" s="44"/>
      <c r="D154" s="147">
        <v>12</v>
      </c>
      <c r="E154" s="143">
        <v>14.239395919970001</v>
      </c>
      <c r="F154" s="147">
        <v>12</v>
      </c>
      <c r="G154" s="147" t="s">
        <v>67</v>
      </c>
      <c r="H154" s="148">
        <v>1960</v>
      </c>
      <c r="I154" s="50" t="str">
        <f t="shared" si="22"/>
        <v>Fair</v>
      </c>
      <c r="J154" s="55">
        <f t="shared" si="25"/>
        <v>3032.99133095361</v>
      </c>
      <c r="K154" s="54">
        <f t="shared" si="0"/>
        <v>3032.99133095361</v>
      </c>
      <c r="L154" s="23">
        <v>13515</v>
      </c>
      <c r="M154" s="23">
        <v>824</v>
      </c>
      <c r="N154" s="46">
        <f t="shared" si="1"/>
        <v>184.91933826901771</v>
      </c>
    </row>
    <row r="155" spans="2:14" x14ac:dyDescent="0.25">
      <c r="B155" s="90" t="s">
        <v>57</v>
      </c>
      <c r="C155" s="44"/>
      <c r="D155" s="147">
        <v>12</v>
      </c>
      <c r="E155" s="143">
        <v>233.47861114626002</v>
      </c>
      <c r="F155" s="147">
        <v>12</v>
      </c>
      <c r="G155" s="147" t="s">
        <v>67</v>
      </c>
      <c r="H155" s="148">
        <v>1970</v>
      </c>
      <c r="I155" s="50" t="str">
        <f t="shared" si="22"/>
        <v>Fair</v>
      </c>
      <c r="J155" s="55">
        <f t="shared" si="25"/>
        <v>49730.944174153381</v>
      </c>
      <c r="K155" s="54">
        <f t="shared" si="0"/>
        <v>49730.944174153381</v>
      </c>
      <c r="L155" s="23">
        <v>13515</v>
      </c>
      <c r="M155" s="23">
        <v>1381</v>
      </c>
      <c r="N155" s="46">
        <f t="shared" si="1"/>
        <v>5081.6451279693538</v>
      </c>
    </row>
    <row r="156" spans="2:14" x14ac:dyDescent="0.25">
      <c r="B156" s="90" t="s">
        <v>57</v>
      </c>
      <c r="C156" s="44"/>
      <c r="D156" s="147">
        <v>12</v>
      </c>
      <c r="E156" s="143">
        <v>3096.7349927956402</v>
      </c>
      <c r="F156" s="147">
        <v>12</v>
      </c>
      <c r="G156" s="147" t="s">
        <v>143</v>
      </c>
      <c r="H156" s="148">
        <v>1980</v>
      </c>
      <c r="I156" s="50" t="str">
        <f t="shared" si="22"/>
        <v>Good</v>
      </c>
      <c r="J156" s="55">
        <f>E156*249</f>
        <v>771087.01320611441</v>
      </c>
      <c r="K156" s="54">
        <f t="shared" si="0"/>
        <v>771087.01320611441</v>
      </c>
      <c r="L156" s="23">
        <v>13515</v>
      </c>
      <c r="M156" s="23">
        <v>3237</v>
      </c>
      <c r="N156" s="46">
        <f t="shared" si="1"/>
        <v>184684.32569353995</v>
      </c>
    </row>
    <row r="157" spans="2:14" x14ac:dyDescent="0.25">
      <c r="B157" s="90" t="s">
        <v>57</v>
      </c>
      <c r="C157" s="44"/>
      <c r="D157" s="147">
        <v>12</v>
      </c>
      <c r="E157" s="143">
        <v>3057.2714197219998</v>
      </c>
      <c r="F157" s="147">
        <v>12</v>
      </c>
      <c r="G157" s="147" t="s">
        <v>143</v>
      </c>
      <c r="H157" s="148">
        <v>1996</v>
      </c>
      <c r="I157" s="50" t="str">
        <f t="shared" si="22"/>
        <v>Good</v>
      </c>
      <c r="J157" s="55">
        <f t="shared" ref="J157:J167" si="26">E157*249</f>
        <v>761260.58351077791</v>
      </c>
      <c r="K157" s="54">
        <f t="shared" si="0"/>
        <v>761260.58351077791</v>
      </c>
      <c r="L157" s="23">
        <v>13515</v>
      </c>
      <c r="M157" s="23">
        <v>5620</v>
      </c>
      <c r="N157" s="46">
        <f t="shared" si="1"/>
        <v>316558.23006515513</v>
      </c>
    </row>
    <row r="158" spans="2:14" x14ac:dyDescent="0.25">
      <c r="B158" s="90" t="s">
        <v>57</v>
      </c>
      <c r="C158" s="44"/>
      <c r="D158" s="147">
        <v>12</v>
      </c>
      <c r="E158" s="143">
        <v>6846.2966194364699</v>
      </c>
      <c r="F158" s="147">
        <v>12</v>
      </c>
      <c r="G158" s="147" t="s">
        <v>143</v>
      </c>
      <c r="H158" s="148">
        <v>1999</v>
      </c>
      <c r="I158" s="50" t="str">
        <f t="shared" si="22"/>
        <v>Good</v>
      </c>
      <c r="J158" s="55">
        <f t="shared" si="26"/>
        <v>1704727.858239681</v>
      </c>
      <c r="K158" s="54">
        <f t="shared" si="0"/>
        <v>1704727.858239681</v>
      </c>
      <c r="L158" s="23">
        <v>13515</v>
      </c>
      <c r="M158" s="23">
        <v>6059</v>
      </c>
      <c r="N158" s="46">
        <f t="shared" si="1"/>
        <v>764257.94251381618</v>
      </c>
    </row>
    <row r="159" spans="2:14" x14ac:dyDescent="0.25">
      <c r="B159" s="90" t="s">
        <v>57</v>
      </c>
      <c r="C159" s="44"/>
      <c r="D159" s="147">
        <v>12</v>
      </c>
      <c r="E159" s="143">
        <v>2648.2093422405296</v>
      </c>
      <c r="F159" s="147">
        <v>12</v>
      </c>
      <c r="G159" s="147" t="s">
        <v>143</v>
      </c>
      <c r="H159" s="148">
        <v>2001</v>
      </c>
      <c r="I159" s="50" t="str">
        <f t="shared" si="22"/>
        <v>Good</v>
      </c>
      <c r="J159" s="55">
        <f t="shared" si="26"/>
        <v>659404.12621789193</v>
      </c>
      <c r="K159" s="54">
        <f t="shared" si="0"/>
        <v>659404.12621789193</v>
      </c>
      <c r="L159" s="23">
        <v>13515</v>
      </c>
      <c r="M159" s="23">
        <v>6343</v>
      </c>
      <c r="N159" s="46">
        <f t="shared" si="1"/>
        <v>309478.38495006203</v>
      </c>
    </row>
    <row r="160" spans="2:14" x14ac:dyDescent="0.25">
      <c r="B160" s="90" t="s">
        <v>57</v>
      </c>
      <c r="C160" s="44"/>
      <c r="D160" s="147">
        <v>12</v>
      </c>
      <c r="E160" s="143">
        <v>8131.3601389608993</v>
      </c>
      <c r="F160" s="147">
        <v>12</v>
      </c>
      <c r="G160" s="147" t="s">
        <v>143</v>
      </c>
      <c r="H160" s="148">
        <v>2004</v>
      </c>
      <c r="I160" s="50" t="str">
        <f t="shared" si="22"/>
        <v>Good</v>
      </c>
      <c r="J160" s="55">
        <f t="shared" si="26"/>
        <v>2024708.6746012638</v>
      </c>
      <c r="K160" s="54">
        <f t="shared" ref="K160:K170" si="27">J160</f>
        <v>2024708.6746012638</v>
      </c>
      <c r="L160" s="23">
        <v>13515</v>
      </c>
      <c r="M160" s="23">
        <v>7115</v>
      </c>
      <c r="N160" s="46">
        <f t="shared" si="1"/>
        <v>1065912.1139317791</v>
      </c>
    </row>
    <row r="161" spans="2:16" x14ac:dyDescent="0.25">
      <c r="B161" s="90" t="s">
        <v>57</v>
      </c>
      <c r="C161" s="44"/>
      <c r="D161" s="147">
        <v>12</v>
      </c>
      <c r="E161" s="143">
        <v>556.95307758521994</v>
      </c>
      <c r="F161" s="147">
        <v>12</v>
      </c>
      <c r="G161" s="147" t="s">
        <v>143</v>
      </c>
      <c r="H161" s="148">
        <v>2007</v>
      </c>
      <c r="I161" s="50" t="str">
        <f t="shared" si="22"/>
        <v>Good</v>
      </c>
      <c r="J161" s="55">
        <f t="shared" si="26"/>
        <v>138681.31631871976</v>
      </c>
      <c r="K161" s="54">
        <f t="shared" si="27"/>
        <v>138681.31631871976</v>
      </c>
      <c r="L161" s="23">
        <v>13515</v>
      </c>
      <c r="M161" s="23">
        <v>7966</v>
      </c>
      <c r="N161" s="46">
        <f t="shared" si="1"/>
        <v>81741.425512017886</v>
      </c>
    </row>
    <row r="162" spans="2:16" x14ac:dyDescent="0.25">
      <c r="B162" s="90" t="s">
        <v>57</v>
      </c>
      <c r="C162" s="44"/>
      <c r="D162" s="147">
        <v>12</v>
      </c>
      <c r="E162" s="143">
        <v>1503.1243284279999</v>
      </c>
      <c r="F162" s="147">
        <v>12</v>
      </c>
      <c r="G162" s="147" t="s">
        <v>143</v>
      </c>
      <c r="H162" s="148">
        <v>2008</v>
      </c>
      <c r="I162" s="50" t="str">
        <f t="shared" si="22"/>
        <v>Good</v>
      </c>
      <c r="J162" s="55">
        <f t="shared" si="26"/>
        <v>374277.95777857199</v>
      </c>
      <c r="K162" s="54">
        <f t="shared" si="27"/>
        <v>374277.95777857199</v>
      </c>
      <c r="L162" s="23">
        <v>13515</v>
      </c>
      <c r="M162" s="23">
        <v>8310</v>
      </c>
      <c r="N162" s="46">
        <f t="shared" si="1"/>
        <v>230133.17270735724</v>
      </c>
    </row>
    <row r="163" spans="2:16" x14ac:dyDescent="0.25">
      <c r="B163" s="90" t="s">
        <v>57</v>
      </c>
      <c r="C163" s="44"/>
      <c r="D163" s="147">
        <v>12</v>
      </c>
      <c r="E163" s="143">
        <v>1596.9683365030098</v>
      </c>
      <c r="F163" s="147">
        <v>12</v>
      </c>
      <c r="G163" s="147" t="s">
        <v>143</v>
      </c>
      <c r="H163" s="148">
        <v>2010</v>
      </c>
      <c r="I163" s="50" t="str">
        <f t="shared" si="22"/>
        <v>Good</v>
      </c>
      <c r="J163" s="55">
        <f t="shared" si="26"/>
        <v>397645.11578924942</v>
      </c>
      <c r="K163" s="54">
        <f t="shared" si="27"/>
        <v>397645.11578924942</v>
      </c>
      <c r="L163" s="23">
        <v>13515</v>
      </c>
      <c r="M163" s="23">
        <v>8799</v>
      </c>
      <c r="N163" s="46">
        <f t="shared" si="1"/>
        <v>258888.59591783985</v>
      </c>
    </row>
    <row r="164" spans="2:16" x14ac:dyDescent="0.25">
      <c r="B164" s="90" t="s">
        <v>57</v>
      </c>
      <c r="C164" s="44"/>
      <c r="D164" s="147">
        <v>12</v>
      </c>
      <c r="E164" s="143">
        <v>9.9998341506900008</v>
      </c>
      <c r="F164" s="147">
        <v>12</v>
      </c>
      <c r="G164" s="147" t="s">
        <v>143</v>
      </c>
      <c r="H164" s="148">
        <v>1999</v>
      </c>
      <c r="I164" s="50" t="str">
        <f t="shared" si="22"/>
        <v>Good</v>
      </c>
      <c r="J164" s="55">
        <f t="shared" si="26"/>
        <v>2489.9587035218101</v>
      </c>
      <c r="K164" s="54">
        <f t="shared" si="27"/>
        <v>2489.9587035218101</v>
      </c>
      <c r="L164" s="23">
        <v>13515</v>
      </c>
      <c r="M164" s="23">
        <v>6059</v>
      </c>
      <c r="N164" s="46">
        <f t="shared" si="1"/>
        <v>1116.2900321597224</v>
      </c>
    </row>
    <row r="165" spans="2:16" x14ac:dyDescent="0.25">
      <c r="B165" s="90" t="s">
        <v>57</v>
      </c>
      <c r="C165" s="44"/>
      <c r="D165" s="147">
        <v>12</v>
      </c>
      <c r="E165" s="143">
        <v>20.000004499780001</v>
      </c>
      <c r="F165" s="147">
        <v>12</v>
      </c>
      <c r="G165" s="147" t="s">
        <v>143</v>
      </c>
      <c r="H165" s="148">
        <v>2003</v>
      </c>
      <c r="I165" s="50" t="str">
        <f t="shared" si="22"/>
        <v>Good</v>
      </c>
      <c r="J165" s="55">
        <f t="shared" si="26"/>
        <v>4980.0011204452203</v>
      </c>
      <c r="K165" s="54">
        <f t="shared" si="27"/>
        <v>4980.0011204452203</v>
      </c>
      <c r="L165" s="23">
        <v>13515</v>
      </c>
      <c r="M165" s="23">
        <v>6694</v>
      </c>
      <c r="N165" s="46">
        <f t="shared" ref="N165:N170" si="28">K165*M165/L165</f>
        <v>2466.6021087872959</v>
      </c>
    </row>
    <row r="166" spans="2:16" x14ac:dyDescent="0.25">
      <c r="B166" s="90" t="s">
        <v>57</v>
      </c>
      <c r="C166" s="44"/>
      <c r="D166" s="147">
        <v>12</v>
      </c>
      <c r="E166" s="143">
        <v>19.996927565180002</v>
      </c>
      <c r="F166" s="147">
        <v>12</v>
      </c>
      <c r="G166" s="147" t="s">
        <v>143</v>
      </c>
      <c r="H166" s="148">
        <v>2004</v>
      </c>
      <c r="I166" s="50" t="str">
        <f t="shared" si="22"/>
        <v>Good</v>
      </c>
      <c r="J166" s="55">
        <f t="shared" si="26"/>
        <v>4979.2349637298203</v>
      </c>
      <c r="K166" s="54">
        <f t="shared" si="27"/>
        <v>4979.2349637298203</v>
      </c>
      <c r="L166" s="23">
        <v>13515</v>
      </c>
      <c r="M166" s="23">
        <v>7115</v>
      </c>
      <c r="N166" s="46">
        <f t="shared" si="28"/>
        <v>2621.3286546013815</v>
      </c>
    </row>
    <row r="167" spans="2:16" x14ac:dyDescent="0.25">
      <c r="B167" s="90" t="s">
        <v>57</v>
      </c>
      <c r="C167" s="44"/>
      <c r="D167" s="147">
        <v>12</v>
      </c>
      <c r="E167" s="143">
        <v>144.02112328199999</v>
      </c>
      <c r="F167" s="147">
        <v>12</v>
      </c>
      <c r="G167" s="147" t="s">
        <v>143</v>
      </c>
      <c r="H167" s="148">
        <v>2010</v>
      </c>
      <c r="I167" s="50" t="str">
        <f t="shared" si="22"/>
        <v>Good</v>
      </c>
      <c r="J167" s="55">
        <f t="shared" si="26"/>
        <v>35861.259697217996</v>
      </c>
      <c r="K167" s="54">
        <f t="shared" si="27"/>
        <v>35861.259697217996</v>
      </c>
      <c r="L167" s="23">
        <v>13515</v>
      </c>
      <c r="M167" s="23">
        <v>8799</v>
      </c>
      <c r="N167" s="46">
        <f t="shared" si="28"/>
        <v>23347.630342273114</v>
      </c>
    </row>
    <row r="168" spans="2:16" x14ac:dyDescent="0.25">
      <c r="B168" s="90" t="s">
        <v>57</v>
      </c>
      <c r="C168" s="44"/>
      <c r="D168" s="147">
        <v>16</v>
      </c>
      <c r="E168" s="143">
        <v>12.9304795581</v>
      </c>
      <c r="F168" s="147">
        <v>16</v>
      </c>
      <c r="G168" s="147" t="s">
        <v>144</v>
      </c>
      <c r="H168" s="148">
        <v>2023</v>
      </c>
      <c r="I168" s="50" t="str">
        <f t="shared" si="22"/>
        <v>Excellent</v>
      </c>
      <c r="J168" s="55">
        <f>E168*142</f>
        <v>1836.1280972502</v>
      </c>
      <c r="K168" s="54">
        <f t="shared" si="27"/>
        <v>1836.1280972502</v>
      </c>
      <c r="L168" s="23">
        <v>13515</v>
      </c>
      <c r="M168" s="23">
        <v>13358</v>
      </c>
      <c r="N168" s="46">
        <f t="shared" si="28"/>
        <v>1814.7983072932425</v>
      </c>
    </row>
    <row r="169" spans="2:16" x14ac:dyDescent="0.25">
      <c r="B169" s="90" t="s">
        <v>57</v>
      </c>
      <c r="C169" s="44"/>
      <c r="D169" s="147">
        <v>16</v>
      </c>
      <c r="E169" s="143">
        <v>31.134264138100001</v>
      </c>
      <c r="F169" s="147">
        <v>16</v>
      </c>
      <c r="G169" s="147" t="s">
        <v>67</v>
      </c>
      <c r="H169" s="148">
        <v>1950</v>
      </c>
      <c r="I169" s="50" t="str">
        <f t="shared" si="22"/>
        <v>Fair</v>
      </c>
      <c r="J169" s="55">
        <f>E169*213</f>
        <v>6631.5982614152999</v>
      </c>
      <c r="K169" s="54">
        <f t="shared" si="27"/>
        <v>6631.5982614152999</v>
      </c>
      <c r="L169" s="23">
        <v>13515</v>
      </c>
      <c r="M169" s="23">
        <v>510</v>
      </c>
      <c r="N169" s="46">
        <f t="shared" si="28"/>
        <v>250.24899099680377</v>
      </c>
    </row>
    <row r="170" spans="2:16" x14ac:dyDescent="0.25">
      <c r="B170" s="90" t="s">
        <v>57</v>
      </c>
      <c r="C170" s="44"/>
      <c r="D170" s="147">
        <v>16</v>
      </c>
      <c r="E170" s="143">
        <v>222.89279632239999</v>
      </c>
      <c r="F170" s="147">
        <v>16</v>
      </c>
      <c r="G170" s="147" t="s">
        <v>143</v>
      </c>
      <c r="H170" s="148">
        <v>2018</v>
      </c>
      <c r="I170" s="50" t="str">
        <f t="shared" si="22"/>
        <v>Excellent</v>
      </c>
      <c r="J170" s="55">
        <f>E170*249</f>
        <v>55500.306284277598</v>
      </c>
      <c r="K170" s="54">
        <f t="shared" si="27"/>
        <v>55500.306284277598</v>
      </c>
      <c r="L170" s="23">
        <v>13515</v>
      </c>
      <c r="M170" s="23">
        <v>11062</v>
      </c>
      <c r="N170" s="46">
        <f t="shared" si="28"/>
        <v>45426.887762980303</v>
      </c>
    </row>
    <row r="171" spans="2:16" ht="15.75" thickBot="1" x14ac:dyDescent="0.3">
      <c r="B171" s="14"/>
      <c r="C171" s="38"/>
      <c r="D171" s="51"/>
      <c r="E171" s="24"/>
      <c r="F171" s="24"/>
      <c r="G171" s="24"/>
      <c r="H171" s="24"/>
      <c r="I171" s="24"/>
      <c r="J171" s="24"/>
      <c r="K171" s="18"/>
      <c r="L171" s="18"/>
      <c r="M171" s="18"/>
      <c r="N171" s="47"/>
    </row>
    <row r="172" spans="2:16" ht="15.75" thickBot="1" x14ac:dyDescent="0.3">
      <c r="B172" s="178" t="s">
        <v>147</v>
      </c>
      <c r="C172" s="179"/>
      <c r="D172" s="179"/>
      <c r="E172" s="179"/>
      <c r="F172" s="179"/>
      <c r="G172" s="179"/>
      <c r="H172" s="179"/>
      <c r="I172" s="179"/>
      <c r="J172" s="179"/>
      <c r="K172" s="179"/>
      <c r="L172" s="179"/>
      <c r="M172" s="179"/>
      <c r="N172" s="87">
        <f>SUM(N4:N171)</f>
        <v>14526526.450966248</v>
      </c>
      <c r="O172" s="86"/>
      <c r="P172" s="85"/>
    </row>
    <row r="173" spans="2:16" x14ac:dyDescent="0.25">
      <c r="B173" s="33" t="s">
        <v>142</v>
      </c>
      <c r="C173" s="34"/>
    </row>
    <row r="174" spans="2:16" x14ac:dyDescent="0.25">
      <c r="B174" s="33" t="s">
        <v>175</v>
      </c>
      <c r="C174" s="33"/>
    </row>
    <row r="175" spans="2:16" x14ac:dyDescent="0.25">
      <c r="B175" s="33"/>
      <c r="C175" s="33"/>
    </row>
    <row r="176" spans="2:16" x14ac:dyDescent="0.25">
      <c r="B176" s="33"/>
      <c r="C176" s="33"/>
    </row>
    <row r="177" spans="2:5" x14ac:dyDescent="0.25">
      <c r="B177" s="33"/>
      <c r="C177" s="33"/>
    </row>
    <row r="178" spans="2:5" x14ac:dyDescent="0.25">
      <c r="B178" s="2"/>
      <c r="C178" s="2"/>
      <c r="E178" s="149"/>
    </row>
    <row r="179" spans="2:5" x14ac:dyDescent="0.25">
      <c r="B179" s="2"/>
      <c r="C179" s="2"/>
    </row>
    <row r="180" spans="2:5" x14ac:dyDescent="0.25">
      <c r="B180" s="2"/>
      <c r="C180" s="2"/>
    </row>
    <row r="181" spans="2:5" x14ac:dyDescent="0.25">
      <c r="B181" s="2"/>
      <c r="C181" s="2"/>
    </row>
    <row r="182" spans="2:5" x14ac:dyDescent="0.25">
      <c r="B182" s="2"/>
      <c r="C182" s="2"/>
    </row>
    <row r="183" spans="2:5" x14ac:dyDescent="0.25">
      <c r="B183" s="2"/>
      <c r="C183" s="2"/>
    </row>
    <row r="184" spans="2:5" x14ac:dyDescent="0.25">
      <c r="B184" s="2"/>
      <c r="C184" s="2"/>
    </row>
    <row r="185" spans="2:5" x14ac:dyDescent="0.25">
      <c r="B185" s="2"/>
      <c r="C185" s="2"/>
    </row>
    <row r="186" spans="2:5" x14ac:dyDescent="0.25">
      <c r="B186" s="2"/>
      <c r="C186" s="2"/>
    </row>
    <row r="187" spans="2:5" x14ac:dyDescent="0.25">
      <c r="B187" s="2"/>
      <c r="C187" s="2"/>
    </row>
    <row r="188" spans="2:5" x14ac:dyDescent="0.25">
      <c r="B188" s="2"/>
      <c r="C188" s="2"/>
    </row>
    <row r="189" spans="2:5" x14ac:dyDescent="0.25">
      <c r="B189" s="2"/>
      <c r="C189" s="2"/>
    </row>
    <row r="190" spans="2:5" x14ac:dyDescent="0.25">
      <c r="B190" s="2"/>
      <c r="C190" s="2"/>
    </row>
    <row r="191" spans="2:5" x14ac:dyDescent="0.25">
      <c r="B191" s="2"/>
      <c r="C191" s="2"/>
    </row>
    <row r="192" spans="2:5" x14ac:dyDescent="0.25">
      <c r="B192" s="2"/>
      <c r="C192" s="2"/>
    </row>
    <row r="193" spans="2:3" x14ac:dyDescent="0.25">
      <c r="B193" s="2"/>
      <c r="C193" s="2"/>
    </row>
    <row r="836" ht="30.75" customHeight="1" x14ac:dyDescent="0.25"/>
  </sheetData>
  <sortState xmlns:xlrd2="http://schemas.microsoft.com/office/spreadsheetml/2017/richdata2" ref="D6:N170">
    <sortCondition ref="D6:D170"/>
  </sortState>
  <mergeCells count="2">
    <mergeCell ref="B2:N2"/>
    <mergeCell ref="B172:M172"/>
  </mergeCells>
  <phoneticPr fontId="11" type="noConversion"/>
  <pageMargins left="0.7" right="0.7" top="0.75" bottom="0.75" header="0.3" footer="0.3"/>
  <pageSetup paperSize="3" scale="4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7D778-CA48-4584-9B78-D4E6E8890222}">
  <sheetPr>
    <pageSetUpPr fitToPage="1"/>
  </sheetPr>
  <dimension ref="B1:T135"/>
  <sheetViews>
    <sheetView topLeftCell="A74" zoomScaleNormal="100" workbookViewId="0">
      <selection activeCell="J114" sqref="J114"/>
    </sheetView>
  </sheetViews>
  <sheetFormatPr defaultColWidth="9.140625" defaultRowHeight="15" x14ac:dyDescent="0.25"/>
  <cols>
    <col min="1" max="1" width="9.140625" style="57"/>
    <col min="2" max="2" width="16.7109375" style="56" customWidth="1"/>
    <col min="3" max="3" width="7" style="56" customWidth="1"/>
    <col min="4" max="4" width="20.140625" style="56" customWidth="1"/>
    <col min="5" max="5" width="14.28515625" style="56" customWidth="1"/>
    <col min="6" max="6" width="20.42578125" style="56" customWidth="1"/>
    <col min="7" max="9" width="14.28515625" style="57" customWidth="1"/>
    <col min="10" max="10" width="22.42578125" style="57" customWidth="1"/>
    <col min="11" max="16384" width="9.140625" style="57"/>
  </cols>
  <sheetData>
    <row r="1" spans="2:10" ht="15.75" thickBot="1" x14ac:dyDescent="0.3"/>
    <row r="2" spans="2:10" ht="72" customHeight="1" thickBot="1" x14ac:dyDescent="0.3">
      <c r="B2" s="183" t="s">
        <v>260</v>
      </c>
      <c r="C2" s="184"/>
      <c r="D2" s="185"/>
      <c r="E2" s="186"/>
      <c r="F2" s="186"/>
      <c r="G2" s="186"/>
      <c r="H2" s="186"/>
      <c r="I2" s="186"/>
      <c r="J2" s="187"/>
    </row>
    <row r="3" spans="2:10" ht="58.5" customHeight="1" thickBot="1" x14ac:dyDescent="0.3">
      <c r="B3" s="58" t="s">
        <v>0</v>
      </c>
      <c r="C3" s="59" t="s">
        <v>24</v>
      </c>
      <c r="D3" s="78" t="s">
        <v>27</v>
      </c>
      <c r="E3" s="60" t="s">
        <v>5</v>
      </c>
      <c r="F3" s="60" t="s">
        <v>4</v>
      </c>
      <c r="G3" s="60" t="s">
        <v>8</v>
      </c>
      <c r="H3" s="60" t="s">
        <v>9</v>
      </c>
      <c r="I3" s="60" t="s">
        <v>10</v>
      </c>
      <c r="J3" s="61" t="s">
        <v>2</v>
      </c>
    </row>
    <row r="4" spans="2:10" x14ac:dyDescent="0.25">
      <c r="B4" s="62" t="s">
        <v>68</v>
      </c>
      <c r="C4" s="63"/>
      <c r="D4" s="159" t="s">
        <v>222</v>
      </c>
      <c r="E4" s="75"/>
      <c r="F4" s="75"/>
      <c r="G4" s="64"/>
      <c r="H4" s="64"/>
      <c r="I4" s="64"/>
      <c r="J4" s="65"/>
    </row>
    <row r="5" spans="2:10" x14ac:dyDescent="0.25">
      <c r="B5" s="66"/>
      <c r="C5" s="67"/>
      <c r="D5" s="79"/>
      <c r="E5" s="76"/>
      <c r="F5" s="76"/>
      <c r="G5" s="68"/>
      <c r="H5" s="68"/>
      <c r="I5" s="68"/>
      <c r="J5" s="69"/>
    </row>
    <row r="6" spans="2:10" x14ac:dyDescent="0.25">
      <c r="B6" s="88" t="s">
        <v>68</v>
      </c>
      <c r="C6" s="67" t="s">
        <v>25</v>
      </c>
      <c r="D6" s="147">
        <v>0.75</v>
      </c>
      <c r="E6" s="148">
        <v>1</v>
      </c>
      <c r="F6" s="148">
        <v>1940</v>
      </c>
      <c r="G6" s="70">
        <f>E6*850</f>
        <v>850</v>
      </c>
      <c r="H6" s="89">
        <v>13515</v>
      </c>
      <c r="I6" s="89">
        <v>242</v>
      </c>
      <c r="J6" s="69">
        <f>G6*I6/H6</f>
        <v>15.220125786163521</v>
      </c>
    </row>
    <row r="7" spans="2:10" x14ac:dyDescent="0.25">
      <c r="B7" s="88" t="s">
        <v>68</v>
      </c>
      <c r="C7" s="67" t="s">
        <v>25</v>
      </c>
      <c r="D7" s="147">
        <v>0.75</v>
      </c>
      <c r="E7" s="148">
        <v>1</v>
      </c>
      <c r="F7" s="148">
        <v>1970</v>
      </c>
      <c r="G7" s="70">
        <f t="shared" ref="G7:G11" si="0">E7*850</f>
        <v>850</v>
      </c>
      <c r="H7" s="23">
        <v>13515</v>
      </c>
      <c r="I7" s="23">
        <v>1381</v>
      </c>
      <c r="J7" s="69">
        <f t="shared" ref="J7:J70" si="1">G7*I7/H7</f>
        <v>86.855345911949684</v>
      </c>
    </row>
    <row r="8" spans="2:10" x14ac:dyDescent="0.25">
      <c r="B8" s="88" t="s">
        <v>68</v>
      </c>
      <c r="C8" s="67" t="s">
        <v>25</v>
      </c>
      <c r="D8" s="147">
        <v>1</v>
      </c>
      <c r="E8" s="148">
        <v>2</v>
      </c>
      <c r="F8" s="148">
        <v>1940</v>
      </c>
      <c r="G8" s="70">
        <f t="shared" si="0"/>
        <v>1700</v>
      </c>
      <c r="H8" s="23">
        <v>13515</v>
      </c>
      <c r="I8" s="23">
        <v>242</v>
      </c>
      <c r="J8" s="69">
        <f t="shared" si="1"/>
        <v>30.440251572327043</v>
      </c>
    </row>
    <row r="9" spans="2:10" x14ac:dyDescent="0.25">
      <c r="B9" s="88" t="s">
        <v>68</v>
      </c>
      <c r="C9" s="67" t="s">
        <v>25</v>
      </c>
      <c r="D9" s="147">
        <v>1</v>
      </c>
      <c r="E9" s="148">
        <v>1</v>
      </c>
      <c r="F9" s="148">
        <v>1970</v>
      </c>
      <c r="G9" s="70">
        <f t="shared" si="0"/>
        <v>850</v>
      </c>
      <c r="H9" s="23">
        <v>13515</v>
      </c>
      <c r="I9" s="23">
        <v>1381</v>
      </c>
      <c r="J9" s="69">
        <f t="shared" si="1"/>
        <v>86.855345911949684</v>
      </c>
    </row>
    <row r="10" spans="2:10" x14ac:dyDescent="0.25">
      <c r="B10" s="88" t="s">
        <v>68</v>
      </c>
      <c r="C10" s="67" t="s">
        <v>25</v>
      </c>
      <c r="D10" s="147">
        <v>1</v>
      </c>
      <c r="E10" s="148">
        <v>1</v>
      </c>
      <c r="F10" s="148">
        <v>2001</v>
      </c>
      <c r="G10" s="70">
        <f t="shared" si="0"/>
        <v>850</v>
      </c>
      <c r="H10" s="23">
        <v>13515</v>
      </c>
      <c r="I10" s="23">
        <v>6343</v>
      </c>
      <c r="J10" s="69">
        <f t="shared" si="1"/>
        <v>398.93081761006289</v>
      </c>
    </row>
    <row r="11" spans="2:10" x14ac:dyDescent="0.25">
      <c r="B11" s="88" t="s">
        <v>68</v>
      </c>
      <c r="C11" s="67" t="s">
        <v>25</v>
      </c>
      <c r="D11" s="147">
        <v>1</v>
      </c>
      <c r="E11" s="148">
        <v>1</v>
      </c>
      <c r="F11" s="148">
        <v>2013</v>
      </c>
      <c r="G11" s="70">
        <f t="shared" si="0"/>
        <v>850</v>
      </c>
      <c r="H11" s="23">
        <v>13515</v>
      </c>
      <c r="I11" s="23">
        <v>9547</v>
      </c>
      <c r="J11" s="69">
        <f t="shared" si="1"/>
        <v>600.44025157232704</v>
      </c>
    </row>
    <row r="12" spans="2:10" x14ac:dyDescent="0.25">
      <c r="B12" s="88" t="s">
        <v>68</v>
      </c>
      <c r="C12" s="67" t="s">
        <v>25</v>
      </c>
      <c r="D12" s="147">
        <v>2</v>
      </c>
      <c r="E12" s="148">
        <v>5</v>
      </c>
      <c r="F12" s="148">
        <v>1920</v>
      </c>
      <c r="G12" s="70">
        <f>1120*E12</f>
        <v>5600</v>
      </c>
      <c r="H12" s="23">
        <v>13515</v>
      </c>
      <c r="I12" s="23">
        <v>251</v>
      </c>
      <c r="J12" s="69">
        <f t="shared" si="1"/>
        <v>104.00295967443581</v>
      </c>
    </row>
    <row r="13" spans="2:10" x14ac:dyDescent="0.25">
      <c r="B13" s="88" t="s">
        <v>68</v>
      </c>
      <c r="C13" s="67" t="s">
        <v>25</v>
      </c>
      <c r="D13" s="147">
        <v>2</v>
      </c>
      <c r="E13" s="148">
        <v>1</v>
      </c>
      <c r="F13" s="148">
        <v>1930</v>
      </c>
      <c r="G13" s="70">
        <f t="shared" ref="G13:G26" si="2">1120*E13</f>
        <v>1120</v>
      </c>
      <c r="H13" s="23">
        <v>13515</v>
      </c>
      <c r="I13" s="23">
        <v>203</v>
      </c>
      <c r="J13" s="69">
        <f t="shared" si="1"/>
        <v>16.822789493155753</v>
      </c>
    </row>
    <row r="14" spans="2:10" x14ac:dyDescent="0.25">
      <c r="B14" s="88" t="s">
        <v>68</v>
      </c>
      <c r="C14" s="67" t="s">
        <v>25</v>
      </c>
      <c r="D14" s="147">
        <v>2</v>
      </c>
      <c r="E14" s="148">
        <v>6</v>
      </c>
      <c r="F14" s="148">
        <v>1940</v>
      </c>
      <c r="G14" s="70">
        <f t="shared" si="2"/>
        <v>6720</v>
      </c>
      <c r="H14" s="23">
        <v>13515</v>
      </c>
      <c r="I14" s="23">
        <v>242</v>
      </c>
      <c r="J14" s="69">
        <f t="shared" si="1"/>
        <v>120.32852386237514</v>
      </c>
    </row>
    <row r="15" spans="2:10" x14ac:dyDescent="0.25">
      <c r="B15" s="88" t="s">
        <v>68</v>
      </c>
      <c r="C15" s="67" t="s">
        <v>25</v>
      </c>
      <c r="D15" s="147">
        <v>2</v>
      </c>
      <c r="E15" s="148">
        <v>4</v>
      </c>
      <c r="F15" s="148">
        <v>1960</v>
      </c>
      <c r="G15" s="70">
        <f t="shared" si="2"/>
        <v>4480</v>
      </c>
      <c r="H15" s="23">
        <v>13515</v>
      </c>
      <c r="I15" s="23">
        <v>824</v>
      </c>
      <c r="J15" s="69">
        <f t="shared" si="1"/>
        <v>273.14243433222344</v>
      </c>
    </row>
    <row r="16" spans="2:10" x14ac:dyDescent="0.25">
      <c r="B16" s="88" t="s">
        <v>68</v>
      </c>
      <c r="C16" s="67" t="s">
        <v>25</v>
      </c>
      <c r="D16" s="147">
        <v>2</v>
      </c>
      <c r="E16" s="148">
        <v>6</v>
      </c>
      <c r="F16" s="148">
        <v>1970</v>
      </c>
      <c r="G16" s="70">
        <f t="shared" si="2"/>
        <v>6720</v>
      </c>
      <c r="H16" s="23">
        <v>13515</v>
      </c>
      <c r="I16" s="23">
        <v>1381</v>
      </c>
      <c r="J16" s="69">
        <f t="shared" si="1"/>
        <v>686.6681465038846</v>
      </c>
    </row>
    <row r="17" spans="2:10" x14ac:dyDescent="0.25">
      <c r="B17" s="88" t="s">
        <v>68</v>
      </c>
      <c r="C17" s="67" t="s">
        <v>25</v>
      </c>
      <c r="D17" s="147">
        <v>2</v>
      </c>
      <c r="E17" s="148">
        <v>1</v>
      </c>
      <c r="F17" s="148">
        <v>1980</v>
      </c>
      <c r="G17" s="70">
        <f t="shared" si="2"/>
        <v>1120</v>
      </c>
      <c r="H17" s="23">
        <v>13515</v>
      </c>
      <c r="I17" s="23">
        <v>3237</v>
      </c>
      <c r="J17" s="69">
        <f t="shared" si="1"/>
        <v>268.25305216426193</v>
      </c>
    </row>
    <row r="18" spans="2:10" x14ac:dyDescent="0.25">
      <c r="B18" s="88" t="s">
        <v>68</v>
      </c>
      <c r="C18" s="67" t="s">
        <v>25</v>
      </c>
      <c r="D18" s="147">
        <v>2</v>
      </c>
      <c r="E18" s="148">
        <v>3</v>
      </c>
      <c r="F18" s="148">
        <v>1985</v>
      </c>
      <c r="G18" s="70">
        <f t="shared" si="2"/>
        <v>3360</v>
      </c>
      <c r="H18" s="23">
        <v>13515</v>
      </c>
      <c r="I18" s="23">
        <v>4195</v>
      </c>
      <c r="J18" s="69">
        <f t="shared" si="1"/>
        <v>1042.930077691454</v>
      </c>
    </row>
    <row r="19" spans="2:10" x14ac:dyDescent="0.25">
      <c r="B19" s="88" t="s">
        <v>68</v>
      </c>
      <c r="C19" s="67" t="s">
        <v>25</v>
      </c>
      <c r="D19" s="147">
        <v>2</v>
      </c>
      <c r="E19" s="148">
        <v>4</v>
      </c>
      <c r="F19" s="148">
        <v>1990</v>
      </c>
      <c r="G19" s="70">
        <f t="shared" si="2"/>
        <v>4480</v>
      </c>
      <c r="H19" s="23">
        <v>13515</v>
      </c>
      <c r="I19" s="23">
        <v>4732</v>
      </c>
      <c r="J19" s="69">
        <f t="shared" si="1"/>
        <v>1568.5800961894192</v>
      </c>
    </row>
    <row r="20" spans="2:10" x14ac:dyDescent="0.25">
      <c r="B20" s="88" t="s">
        <v>68</v>
      </c>
      <c r="C20" s="67" t="s">
        <v>25</v>
      </c>
      <c r="D20" s="147">
        <v>2</v>
      </c>
      <c r="E20" s="148">
        <v>3</v>
      </c>
      <c r="F20" s="148">
        <v>2000</v>
      </c>
      <c r="G20" s="70">
        <f t="shared" si="2"/>
        <v>3360</v>
      </c>
      <c r="H20" s="23">
        <v>13515</v>
      </c>
      <c r="I20" s="23">
        <v>6221</v>
      </c>
      <c r="J20" s="69">
        <f t="shared" si="1"/>
        <v>1546.6193118756937</v>
      </c>
    </row>
    <row r="21" spans="2:10" x14ac:dyDescent="0.25">
      <c r="B21" s="88" t="s">
        <v>68</v>
      </c>
      <c r="C21" s="67" t="s">
        <v>25</v>
      </c>
      <c r="D21" s="147">
        <v>2</v>
      </c>
      <c r="E21" s="148">
        <v>3</v>
      </c>
      <c r="F21" s="148">
        <v>2003</v>
      </c>
      <c r="G21" s="70">
        <f t="shared" si="2"/>
        <v>3360</v>
      </c>
      <c r="H21" s="23">
        <v>13515</v>
      </c>
      <c r="I21" s="23">
        <v>6694</v>
      </c>
      <c r="J21" s="69">
        <f t="shared" si="1"/>
        <v>1664.2130965593785</v>
      </c>
    </row>
    <row r="22" spans="2:10" x14ac:dyDescent="0.25">
      <c r="B22" s="88" t="s">
        <v>68</v>
      </c>
      <c r="C22" s="67" t="s">
        <v>25</v>
      </c>
      <c r="D22" s="147">
        <v>2</v>
      </c>
      <c r="E22" s="148">
        <v>24</v>
      </c>
      <c r="F22" s="148">
        <v>2013</v>
      </c>
      <c r="G22" s="70">
        <f t="shared" si="2"/>
        <v>26880</v>
      </c>
      <c r="H22" s="23">
        <v>13515</v>
      </c>
      <c r="I22" s="23">
        <v>9547</v>
      </c>
      <c r="J22" s="69">
        <f t="shared" si="1"/>
        <v>18988.039955604883</v>
      </c>
    </row>
    <row r="23" spans="2:10" x14ac:dyDescent="0.25">
      <c r="B23" s="88" t="s">
        <v>68</v>
      </c>
      <c r="C23" s="67" t="s">
        <v>25</v>
      </c>
      <c r="D23" s="147">
        <v>2</v>
      </c>
      <c r="E23" s="148">
        <v>11</v>
      </c>
      <c r="F23" s="148">
        <v>2018</v>
      </c>
      <c r="G23" s="70">
        <f t="shared" si="2"/>
        <v>12320</v>
      </c>
      <c r="H23" s="23">
        <v>13515</v>
      </c>
      <c r="I23" s="23">
        <v>11062</v>
      </c>
      <c r="J23" s="69">
        <f t="shared" si="1"/>
        <v>10083.894931557528</v>
      </c>
    </row>
    <row r="24" spans="2:10" x14ac:dyDescent="0.25">
      <c r="B24" s="88" t="s">
        <v>68</v>
      </c>
      <c r="C24" s="67" t="s">
        <v>25</v>
      </c>
      <c r="D24" s="147">
        <v>2</v>
      </c>
      <c r="E24" s="148">
        <v>2</v>
      </c>
      <c r="F24" s="148">
        <v>2020</v>
      </c>
      <c r="G24" s="70">
        <f t="shared" si="2"/>
        <v>2240</v>
      </c>
      <c r="H24" s="23">
        <v>13515</v>
      </c>
      <c r="I24" s="23">
        <v>11466</v>
      </c>
      <c r="J24" s="69">
        <f t="shared" si="1"/>
        <v>1900.3951165371809</v>
      </c>
    </row>
    <row r="25" spans="2:10" x14ac:dyDescent="0.25">
      <c r="B25" s="88" t="s">
        <v>68</v>
      </c>
      <c r="C25" s="67" t="s">
        <v>25</v>
      </c>
      <c r="D25" s="147">
        <v>2</v>
      </c>
      <c r="E25" s="148">
        <v>3</v>
      </c>
      <c r="F25" s="148">
        <v>2022</v>
      </c>
      <c r="G25" s="70">
        <f t="shared" si="2"/>
        <v>3360</v>
      </c>
      <c r="H25" s="23">
        <v>13515</v>
      </c>
      <c r="I25" s="23">
        <v>13007</v>
      </c>
      <c r="J25" s="69">
        <f t="shared" si="1"/>
        <v>3233.7047724750278</v>
      </c>
    </row>
    <row r="26" spans="2:10" x14ac:dyDescent="0.25">
      <c r="B26" s="88" t="s">
        <v>68</v>
      </c>
      <c r="C26" s="67" t="s">
        <v>25</v>
      </c>
      <c r="D26" s="147">
        <v>2</v>
      </c>
      <c r="E26" s="148">
        <v>2</v>
      </c>
      <c r="F26" s="148">
        <v>2023</v>
      </c>
      <c r="G26" s="70">
        <f t="shared" si="2"/>
        <v>2240</v>
      </c>
      <c r="H26" s="23">
        <v>13515</v>
      </c>
      <c r="I26" s="23">
        <v>13358</v>
      </c>
      <c r="J26" s="69">
        <f t="shared" si="1"/>
        <v>2213.9785423603403</v>
      </c>
    </row>
    <row r="27" spans="2:10" x14ac:dyDescent="0.25">
      <c r="B27" s="88" t="s">
        <v>68</v>
      </c>
      <c r="C27" s="67" t="s">
        <v>25</v>
      </c>
      <c r="D27" s="147">
        <v>3</v>
      </c>
      <c r="E27" s="148">
        <v>1</v>
      </c>
      <c r="F27" s="148">
        <v>1920</v>
      </c>
      <c r="G27" s="70">
        <f>1400*E27</f>
        <v>1400</v>
      </c>
      <c r="H27" s="23">
        <v>13515</v>
      </c>
      <c r="I27" s="23">
        <v>251</v>
      </c>
      <c r="J27" s="69">
        <f t="shared" si="1"/>
        <v>26.000739918608954</v>
      </c>
    </row>
    <row r="28" spans="2:10" x14ac:dyDescent="0.25">
      <c r="B28" s="88" t="s">
        <v>68</v>
      </c>
      <c r="C28" s="67" t="s">
        <v>25</v>
      </c>
      <c r="D28" s="147">
        <v>3</v>
      </c>
      <c r="E28" s="148">
        <v>1</v>
      </c>
      <c r="F28" s="148">
        <v>2015</v>
      </c>
      <c r="G28" s="70">
        <f>1400*E28</f>
        <v>1400</v>
      </c>
      <c r="H28" s="23">
        <v>13515</v>
      </c>
      <c r="I28" s="23">
        <v>10031</v>
      </c>
      <c r="J28" s="69">
        <f t="shared" si="1"/>
        <v>1039.0972992970774</v>
      </c>
    </row>
    <row r="29" spans="2:10" x14ac:dyDescent="0.25">
      <c r="B29" s="88" t="s">
        <v>68</v>
      </c>
      <c r="C29" s="67" t="s">
        <v>30</v>
      </c>
      <c r="D29" s="147">
        <v>4</v>
      </c>
      <c r="E29" s="148">
        <v>8</v>
      </c>
      <c r="F29" s="148">
        <v>1890</v>
      </c>
      <c r="G29" s="70">
        <f>1900*E29</f>
        <v>15200</v>
      </c>
      <c r="H29" s="23">
        <v>13515</v>
      </c>
      <c r="I29" s="23">
        <v>97</v>
      </c>
      <c r="J29" s="69">
        <f t="shared" si="1"/>
        <v>109.09359970403256</v>
      </c>
    </row>
    <row r="30" spans="2:10" x14ac:dyDescent="0.25">
      <c r="B30" s="88" t="s">
        <v>68</v>
      </c>
      <c r="C30" s="67" t="s">
        <v>25</v>
      </c>
      <c r="D30" s="147">
        <v>4</v>
      </c>
      <c r="E30" s="148">
        <v>14</v>
      </c>
      <c r="F30" s="148">
        <v>1920</v>
      </c>
      <c r="G30" s="70">
        <f t="shared" ref="G30:G45" si="3">1900*E30</f>
        <v>26600</v>
      </c>
      <c r="H30" s="23">
        <v>13515</v>
      </c>
      <c r="I30" s="23">
        <v>251</v>
      </c>
      <c r="J30" s="69">
        <f t="shared" si="1"/>
        <v>494.0140584535701</v>
      </c>
    </row>
    <row r="31" spans="2:10" x14ac:dyDescent="0.25">
      <c r="B31" s="88" t="s">
        <v>68</v>
      </c>
      <c r="C31" s="67" t="s">
        <v>25</v>
      </c>
      <c r="D31" s="147">
        <v>4</v>
      </c>
      <c r="E31" s="148">
        <v>11</v>
      </c>
      <c r="F31" s="148">
        <v>1930</v>
      </c>
      <c r="G31" s="70">
        <f t="shared" si="3"/>
        <v>20900</v>
      </c>
      <c r="H31" s="23">
        <v>13515</v>
      </c>
      <c r="I31" s="23">
        <v>203</v>
      </c>
      <c r="J31" s="69">
        <f t="shared" si="1"/>
        <v>313.92526822049575</v>
      </c>
    </row>
    <row r="32" spans="2:10" x14ac:dyDescent="0.25">
      <c r="B32" s="88" t="s">
        <v>68</v>
      </c>
      <c r="C32" s="67" t="s">
        <v>25</v>
      </c>
      <c r="D32" s="147">
        <v>4</v>
      </c>
      <c r="E32" s="148">
        <v>13</v>
      </c>
      <c r="F32" s="148">
        <v>1940</v>
      </c>
      <c r="G32" s="70">
        <f t="shared" si="3"/>
        <v>24700</v>
      </c>
      <c r="H32" s="23">
        <v>13515</v>
      </c>
      <c r="I32" s="23">
        <v>242</v>
      </c>
      <c r="J32" s="69">
        <f t="shared" si="1"/>
        <v>442.27894931557529</v>
      </c>
    </row>
    <row r="33" spans="2:10" x14ac:dyDescent="0.25">
      <c r="B33" s="88" t="s">
        <v>68</v>
      </c>
      <c r="C33" s="67" t="s">
        <v>25</v>
      </c>
      <c r="D33" s="147">
        <v>4</v>
      </c>
      <c r="E33" s="148">
        <v>1</v>
      </c>
      <c r="F33" s="148">
        <v>1950</v>
      </c>
      <c r="G33" s="70">
        <f t="shared" si="3"/>
        <v>1900</v>
      </c>
      <c r="H33" s="23">
        <v>13515</v>
      </c>
      <c r="I33" s="23">
        <v>510</v>
      </c>
      <c r="J33" s="69">
        <f t="shared" si="1"/>
        <v>71.698113207547166</v>
      </c>
    </row>
    <row r="34" spans="2:10" x14ac:dyDescent="0.25">
      <c r="B34" s="88" t="s">
        <v>68</v>
      </c>
      <c r="C34" s="67" t="s">
        <v>25</v>
      </c>
      <c r="D34" s="147">
        <v>4</v>
      </c>
      <c r="E34" s="148">
        <v>10</v>
      </c>
      <c r="F34" s="148">
        <v>1970</v>
      </c>
      <c r="G34" s="70">
        <f t="shared" si="3"/>
        <v>19000</v>
      </c>
      <c r="H34" s="23">
        <v>13515</v>
      </c>
      <c r="I34" s="23">
        <v>1381</v>
      </c>
      <c r="J34" s="69">
        <f t="shared" si="1"/>
        <v>1941.4724380318164</v>
      </c>
    </row>
    <row r="35" spans="2:10" x14ac:dyDescent="0.25">
      <c r="B35" s="88" t="s">
        <v>68</v>
      </c>
      <c r="C35" s="67" t="s">
        <v>25</v>
      </c>
      <c r="D35" s="147">
        <v>4</v>
      </c>
      <c r="E35" s="148">
        <v>4</v>
      </c>
      <c r="F35" s="148">
        <v>1980</v>
      </c>
      <c r="G35" s="70">
        <f t="shared" si="3"/>
        <v>7600</v>
      </c>
      <c r="H35" s="23">
        <v>13515</v>
      </c>
      <c r="I35" s="23">
        <v>3237</v>
      </c>
      <c r="J35" s="69">
        <f t="shared" si="1"/>
        <v>1820.2885682574918</v>
      </c>
    </row>
    <row r="36" spans="2:10" x14ac:dyDescent="0.25">
      <c r="B36" s="88" t="s">
        <v>68</v>
      </c>
      <c r="C36" s="67" t="s">
        <v>25</v>
      </c>
      <c r="D36" s="147">
        <v>4</v>
      </c>
      <c r="E36" s="148">
        <v>1</v>
      </c>
      <c r="F36" s="148">
        <v>1996</v>
      </c>
      <c r="G36" s="70">
        <f t="shared" si="3"/>
        <v>1900</v>
      </c>
      <c r="H36" s="23">
        <v>13515</v>
      </c>
      <c r="I36" s="23">
        <v>5620</v>
      </c>
      <c r="J36" s="69">
        <f t="shared" si="1"/>
        <v>790.08509064002965</v>
      </c>
    </row>
    <row r="37" spans="2:10" x14ac:dyDescent="0.25">
      <c r="B37" s="88" t="s">
        <v>68</v>
      </c>
      <c r="C37" s="67" t="s">
        <v>25</v>
      </c>
      <c r="D37" s="147">
        <v>4</v>
      </c>
      <c r="E37" s="148">
        <v>2</v>
      </c>
      <c r="F37" s="148">
        <v>2001</v>
      </c>
      <c r="G37" s="70">
        <f t="shared" si="3"/>
        <v>3800</v>
      </c>
      <c r="H37" s="23">
        <v>13515</v>
      </c>
      <c r="I37" s="23">
        <v>6343</v>
      </c>
      <c r="J37" s="69">
        <f t="shared" si="1"/>
        <v>1783.4554199038105</v>
      </c>
    </row>
    <row r="38" spans="2:10" x14ac:dyDescent="0.25">
      <c r="B38" s="88" t="s">
        <v>68</v>
      </c>
      <c r="C38" s="67" t="s">
        <v>25</v>
      </c>
      <c r="D38" s="147">
        <v>4</v>
      </c>
      <c r="E38" s="148">
        <v>1</v>
      </c>
      <c r="F38" s="148">
        <v>2007</v>
      </c>
      <c r="G38" s="70">
        <f t="shared" si="3"/>
        <v>1900</v>
      </c>
      <c r="H38" s="23">
        <v>13515</v>
      </c>
      <c r="I38" s="23">
        <v>7966</v>
      </c>
      <c r="J38" s="69">
        <f t="shared" si="1"/>
        <v>1119.8964113947466</v>
      </c>
    </row>
    <row r="39" spans="2:10" x14ac:dyDescent="0.25">
      <c r="B39" s="88" t="s">
        <v>68</v>
      </c>
      <c r="C39" s="67" t="s">
        <v>25</v>
      </c>
      <c r="D39" s="147">
        <v>4</v>
      </c>
      <c r="E39" s="148">
        <v>4</v>
      </c>
      <c r="F39" s="148">
        <v>2008</v>
      </c>
      <c r="G39" s="70">
        <f t="shared" si="3"/>
        <v>7600</v>
      </c>
      <c r="H39" s="23">
        <v>13515</v>
      </c>
      <c r="I39" s="23">
        <v>8310</v>
      </c>
      <c r="J39" s="69">
        <f t="shared" si="1"/>
        <v>4673.0299667036625</v>
      </c>
    </row>
    <row r="40" spans="2:10" x14ac:dyDescent="0.25">
      <c r="B40" s="88" t="s">
        <v>68</v>
      </c>
      <c r="C40" s="67" t="s">
        <v>25</v>
      </c>
      <c r="D40" s="147">
        <v>4</v>
      </c>
      <c r="E40" s="148">
        <v>2</v>
      </c>
      <c r="F40" s="148">
        <v>2013</v>
      </c>
      <c r="G40" s="70">
        <f t="shared" si="3"/>
        <v>3800</v>
      </c>
      <c r="H40" s="23">
        <v>13515</v>
      </c>
      <c r="I40" s="23">
        <v>9547</v>
      </c>
      <c r="J40" s="69">
        <f t="shared" si="1"/>
        <v>2684.3211246762858</v>
      </c>
    </row>
    <row r="41" spans="2:10" x14ac:dyDescent="0.25">
      <c r="B41" s="88" t="s">
        <v>68</v>
      </c>
      <c r="C41" s="67" t="s">
        <v>25</v>
      </c>
      <c r="D41" s="147">
        <v>4</v>
      </c>
      <c r="E41" s="148">
        <v>1</v>
      </c>
      <c r="F41" s="148">
        <v>2015</v>
      </c>
      <c r="G41" s="70">
        <f t="shared" si="3"/>
        <v>1900</v>
      </c>
      <c r="H41" s="23">
        <v>13515</v>
      </c>
      <c r="I41" s="23">
        <v>10031</v>
      </c>
      <c r="J41" s="69">
        <f t="shared" si="1"/>
        <v>1410.2034776174621</v>
      </c>
    </row>
    <row r="42" spans="2:10" x14ac:dyDescent="0.25">
      <c r="B42" s="88" t="s">
        <v>68</v>
      </c>
      <c r="C42" s="67" t="s">
        <v>25</v>
      </c>
      <c r="D42" s="147">
        <v>4</v>
      </c>
      <c r="E42" s="148">
        <v>3</v>
      </c>
      <c r="F42" s="148">
        <v>2018</v>
      </c>
      <c r="G42" s="70">
        <f t="shared" si="3"/>
        <v>5700</v>
      </c>
      <c r="H42" s="23">
        <v>13515</v>
      </c>
      <c r="I42" s="23">
        <v>11062</v>
      </c>
      <c r="J42" s="69">
        <f t="shared" si="1"/>
        <v>4665.4384017758048</v>
      </c>
    </row>
    <row r="43" spans="2:10" x14ac:dyDescent="0.25">
      <c r="B43" s="88" t="s">
        <v>68</v>
      </c>
      <c r="C43" s="67" t="s">
        <v>25</v>
      </c>
      <c r="D43" s="147">
        <v>4</v>
      </c>
      <c r="E43" s="148">
        <v>5</v>
      </c>
      <c r="F43" s="148">
        <v>2020</v>
      </c>
      <c r="G43" s="70">
        <f t="shared" si="3"/>
        <v>9500</v>
      </c>
      <c r="H43" s="23">
        <v>13515</v>
      </c>
      <c r="I43" s="23">
        <v>11466</v>
      </c>
      <c r="J43" s="69">
        <f t="shared" si="1"/>
        <v>8059.7114317425085</v>
      </c>
    </row>
    <row r="44" spans="2:10" x14ac:dyDescent="0.25">
      <c r="B44" s="88" t="s">
        <v>68</v>
      </c>
      <c r="C44" s="67" t="s">
        <v>25</v>
      </c>
      <c r="D44" s="147">
        <v>4</v>
      </c>
      <c r="E44" s="148">
        <v>8</v>
      </c>
      <c r="F44" s="148">
        <v>2022</v>
      </c>
      <c r="G44" s="70">
        <f t="shared" si="3"/>
        <v>15200</v>
      </c>
      <c r="H44" s="23">
        <v>13515</v>
      </c>
      <c r="I44" s="23">
        <v>13007</v>
      </c>
      <c r="J44" s="69">
        <f t="shared" si="1"/>
        <v>14628.66444691084</v>
      </c>
    </row>
    <row r="45" spans="2:10" x14ac:dyDescent="0.25">
      <c r="B45" s="88" t="s">
        <v>68</v>
      </c>
      <c r="C45" s="67" t="s">
        <v>25</v>
      </c>
      <c r="D45" s="147">
        <v>4</v>
      </c>
      <c r="E45" s="148">
        <v>1</v>
      </c>
      <c r="F45" s="148">
        <v>2023</v>
      </c>
      <c r="G45" s="70">
        <f t="shared" si="3"/>
        <v>1900</v>
      </c>
      <c r="H45" s="23">
        <v>13515</v>
      </c>
      <c r="I45" s="23">
        <v>13358</v>
      </c>
      <c r="J45" s="69">
        <f t="shared" si="1"/>
        <v>1877.9282278949315</v>
      </c>
    </row>
    <row r="46" spans="2:10" x14ac:dyDescent="0.25">
      <c r="B46" s="88" t="s">
        <v>68</v>
      </c>
      <c r="C46" s="67" t="s">
        <v>30</v>
      </c>
      <c r="D46" s="147">
        <v>6</v>
      </c>
      <c r="E46" s="148">
        <v>1</v>
      </c>
      <c r="F46" s="148">
        <v>1890</v>
      </c>
      <c r="G46" s="70">
        <f>2200*E46</f>
        <v>2200</v>
      </c>
      <c r="H46" s="23">
        <v>13515</v>
      </c>
      <c r="I46" s="23">
        <v>97</v>
      </c>
      <c r="J46" s="69">
        <f t="shared" si="1"/>
        <v>15.789863115057344</v>
      </c>
    </row>
    <row r="47" spans="2:10" x14ac:dyDescent="0.25">
      <c r="B47" s="88" t="s">
        <v>68</v>
      </c>
      <c r="C47" s="67" t="s">
        <v>25</v>
      </c>
      <c r="D47" s="147">
        <v>6</v>
      </c>
      <c r="E47" s="148">
        <v>18</v>
      </c>
      <c r="F47" s="148">
        <v>1920</v>
      </c>
      <c r="G47" s="70">
        <f t="shared" ref="G47:G65" si="4">2200*E47</f>
        <v>39600</v>
      </c>
      <c r="H47" s="23">
        <v>13515</v>
      </c>
      <c r="I47" s="23">
        <v>251</v>
      </c>
      <c r="J47" s="69">
        <f t="shared" si="1"/>
        <v>735.44950055493894</v>
      </c>
    </row>
    <row r="48" spans="2:10" x14ac:dyDescent="0.25">
      <c r="B48" s="88" t="s">
        <v>68</v>
      </c>
      <c r="C48" s="67" t="s">
        <v>25</v>
      </c>
      <c r="D48" s="147">
        <v>6</v>
      </c>
      <c r="E48" s="148">
        <v>8</v>
      </c>
      <c r="F48" s="148">
        <v>1930</v>
      </c>
      <c r="G48" s="70">
        <f t="shared" si="4"/>
        <v>17600</v>
      </c>
      <c r="H48" s="23">
        <v>13515</v>
      </c>
      <c r="I48" s="23">
        <v>203</v>
      </c>
      <c r="J48" s="69">
        <f t="shared" si="1"/>
        <v>264.35812060673328</v>
      </c>
    </row>
    <row r="49" spans="2:10" x14ac:dyDescent="0.25">
      <c r="B49" s="88" t="s">
        <v>68</v>
      </c>
      <c r="C49" s="67" t="s">
        <v>25</v>
      </c>
      <c r="D49" s="147">
        <v>6</v>
      </c>
      <c r="E49" s="148">
        <v>18</v>
      </c>
      <c r="F49" s="148">
        <v>1940</v>
      </c>
      <c r="G49" s="70">
        <f t="shared" si="4"/>
        <v>39600</v>
      </c>
      <c r="H49" s="23">
        <v>13515</v>
      </c>
      <c r="I49" s="23">
        <v>242</v>
      </c>
      <c r="J49" s="69">
        <f t="shared" si="1"/>
        <v>709.07880133185347</v>
      </c>
    </row>
    <row r="50" spans="2:10" x14ac:dyDescent="0.25">
      <c r="B50" s="88" t="s">
        <v>68</v>
      </c>
      <c r="C50" s="67" t="s">
        <v>25</v>
      </c>
      <c r="D50" s="147">
        <v>6</v>
      </c>
      <c r="E50" s="148">
        <v>6</v>
      </c>
      <c r="F50" s="148">
        <v>1950</v>
      </c>
      <c r="G50" s="70">
        <f t="shared" si="4"/>
        <v>13200</v>
      </c>
      <c r="H50" s="23">
        <v>13515</v>
      </c>
      <c r="I50" s="23">
        <v>510</v>
      </c>
      <c r="J50" s="69">
        <f t="shared" si="1"/>
        <v>498.11320754716979</v>
      </c>
    </row>
    <row r="51" spans="2:10" x14ac:dyDescent="0.25">
      <c r="B51" s="88" t="s">
        <v>68</v>
      </c>
      <c r="C51" s="67" t="s">
        <v>25</v>
      </c>
      <c r="D51" s="147">
        <v>6</v>
      </c>
      <c r="E51" s="148">
        <v>15</v>
      </c>
      <c r="F51" s="148">
        <v>1960</v>
      </c>
      <c r="G51" s="70">
        <f t="shared" si="4"/>
        <v>33000</v>
      </c>
      <c r="H51" s="23">
        <v>13515</v>
      </c>
      <c r="I51" s="23">
        <v>824</v>
      </c>
      <c r="J51" s="69">
        <f t="shared" si="1"/>
        <v>2011.9866814650388</v>
      </c>
    </row>
    <row r="52" spans="2:10" x14ac:dyDescent="0.25">
      <c r="B52" s="88" t="s">
        <v>68</v>
      </c>
      <c r="C52" s="67" t="s">
        <v>25</v>
      </c>
      <c r="D52" s="147">
        <v>6</v>
      </c>
      <c r="E52" s="148">
        <v>42</v>
      </c>
      <c r="F52" s="148">
        <v>1970</v>
      </c>
      <c r="G52" s="70">
        <f t="shared" si="4"/>
        <v>92400</v>
      </c>
      <c r="H52" s="23">
        <v>13515</v>
      </c>
      <c r="I52" s="23">
        <v>1381</v>
      </c>
      <c r="J52" s="69">
        <f t="shared" si="1"/>
        <v>9441.687014428413</v>
      </c>
    </row>
    <row r="53" spans="2:10" x14ac:dyDescent="0.25">
      <c r="B53" s="88" t="s">
        <v>68</v>
      </c>
      <c r="C53" s="67" t="s">
        <v>25</v>
      </c>
      <c r="D53" s="147">
        <v>6</v>
      </c>
      <c r="E53" s="148">
        <v>5</v>
      </c>
      <c r="F53" s="148">
        <v>1980</v>
      </c>
      <c r="G53" s="70">
        <f t="shared" si="4"/>
        <v>11000</v>
      </c>
      <c r="H53" s="23">
        <v>13515</v>
      </c>
      <c r="I53" s="23">
        <v>3237</v>
      </c>
      <c r="J53" s="69">
        <f t="shared" si="1"/>
        <v>2634.6281908990013</v>
      </c>
    </row>
    <row r="54" spans="2:10" x14ac:dyDescent="0.25">
      <c r="B54" s="88" t="s">
        <v>68</v>
      </c>
      <c r="C54" s="67" t="s">
        <v>25</v>
      </c>
      <c r="D54" s="147">
        <v>6</v>
      </c>
      <c r="E54" s="148">
        <v>3</v>
      </c>
      <c r="F54" s="148">
        <v>1996</v>
      </c>
      <c r="G54" s="70">
        <f t="shared" si="4"/>
        <v>6600</v>
      </c>
      <c r="H54" s="23">
        <v>13515</v>
      </c>
      <c r="I54" s="23">
        <v>5620</v>
      </c>
      <c r="J54" s="69">
        <f t="shared" si="1"/>
        <v>2744.5061043285241</v>
      </c>
    </row>
    <row r="55" spans="2:10" x14ac:dyDescent="0.25">
      <c r="B55" s="88" t="s">
        <v>68</v>
      </c>
      <c r="C55" s="67" t="s">
        <v>25</v>
      </c>
      <c r="D55" s="147">
        <v>6</v>
      </c>
      <c r="E55" s="148">
        <v>6</v>
      </c>
      <c r="F55" s="148">
        <v>1999</v>
      </c>
      <c r="G55" s="70">
        <f t="shared" si="4"/>
        <v>13200</v>
      </c>
      <c r="H55" s="23">
        <v>13515</v>
      </c>
      <c r="I55" s="23">
        <v>6059</v>
      </c>
      <c r="J55" s="69">
        <f t="shared" si="1"/>
        <v>5917.780244173141</v>
      </c>
    </row>
    <row r="56" spans="2:10" x14ac:dyDescent="0.25">
      <c r="B56" s="88" t="s">
        <v>68</v>
      </c>
      <c r="C56" s="67" t="s">
        <v>25</v>
      </c>
      <c r="D56" s="147">
        <v>6</v>
      </c>
      <c r="E56" s="148">
        <v>2</v>
      </c>
      <c r="F56" s="148">
        <v>2001</v>
      </c>
      <c r="G56" s="70">
        <f t="shared" si="4"/>
        <v>4400</v>
      </c>
      <c r="H56" s="23">
        <v>13515</v>
      </c>
      <c r="I56" s="23">
        <v>6343</v>
      </c>
      <c r="J56" s="69">
        <f t="shared" si="1"/>
        <v>2065.0536440991491</v>
      </c>
    </row>
    <row r="57" spans="2:10" x14ac:dyDescent="0.25">
      <c r="B57" s="88" t="s">
        <v>68</v>
      </c>
      <c r="C57" s="67" t="s">
        <v>25</v>
      </c>
      <c r="D57" s="147">
        <v>6</v>
      </c>
      <c r="E57" s="148">
        <v>5</v>
      </c>
      <c r="F57" s="148">
        <v>2008</v>
      </c>
      <c r="G57" s="70">
        <f t="shared" si="4"/>
        <v>11000</v>
      </c>
      <c r="H57" s="23">
        <v>13515</v>
      </c>
      <c r="I57" s="23">
        <v>8310</v>
      </c>
      <c r="J57" s="69">
        <f t="shared" si="1"/>
        <v>6763.5960044395115</v>
      </c>
    </row>
    <row r="58" spans="2:10" x14ac:dyDescent="0.25">
      <c r="B58" s="88" t="s">
        <v>68</v>
      </c>
      <c r="C58" s="67" t="s">
        <v>25</v>
      </c>
      <c r="D58" s="147">
        <v>6</v>
      </c>
      <c r="E58" s="148">
        <v>2</v>
      </c>
      <c r="F58" s="148">
        <v>2010</v>
      </c>
      <c r="G58" s="70">
        <f t="shared" si="4"/>
        <v>4400</v>
      </c>
      <c r="H58" s="23">
        <v>13515</v>
      </c>
      <c r="I58" s="23">
        <v>8799</v>
      </c>
      <c r="J58" s="69">
        <f t="shared" si="1"/>
        <v>2864.6392896781354</v>
      </c>
    </row>
    <row r="59" spans="2:10" x14ac:dyDescent="0.25">
      <c r="B59" s="88" t="s">
        <v>68</v>
      </c>
      <c r="C59" s="67" t="s">
        <v>25</v>
      </c>
      <c r="D59" s="147">
        <v>6</v>
      </c>
      <c r="E59" s="148">
        <v>83</v>
      </c>
      <c r="F59" s="148">
        <v>2013</v>
      </c>
      <c r="G59" s="70">
        <f t="shared" si="4"/>
        <v>182600</v>
      </c>
      <c r="H59" s="23">
        <v>13515</v>
      </c>
      <c r="I59" s="23">
        <v>9547</v>
      </c>
      <c r="J59" s="69">
        <f t="shared" si="1"/>
        <v>128988.6940436552</v>
      </c>
    </row>
    <row r="60" spans="2:10" x14ac:dyDescent="0.25">
      <c r="B60" s="88" t="s">
        <v>68</v>
      </c>
      <c r="C60" s="67" t="s">
        <v>25</v>
      </c>
      <c r="D60" s="147">
        <v>6</v>
      </c>
      <c r="E60" s="148">
        <v>2</v>
      </c>
      <c r="F60" s="148">
        <v>2014</v>
      </c>
      <c r="G60" s="70">
        <f t="shared" si="4"/>
        <v>4400</v>
      </c>
      <c r="H60" s="23">
        <v>13515</v>
      </c>
      <c r="I60" s="23">
        <v>9807</v>
      </c>
      <c r="J60" s="69">
        <f t="shared" si="1"/>
        <v>3192.8079911209766</v>
      </c>
    </row>
    <row r="61" spans="2:10" x14ac:dyDescent="0.25">
      <c r="B61" s="88" t="s">
        <v>68</v>
      </c>
      <c r="C61" s="67" t="s">
        <v>25</v>
      </c>
      <c r="D61" s="147">
        <v>6</v>
      </c>
      <c r="E61" s="148">
        <v>1</v>
      </c>
      <c r="F61" s="148">
        <v>2015</v>
      </c>
      <c r="G61" s="70">
        <f t="shared" si="4"/>
        <v>2200</v>
      </c>
      <c r="H61" s="23">
        <v>13515</v>
      </c>
      <c r="I61" s="23">
        <v>10031</v>
      </c>
      <c r="J61" s="69">
        <f t="shared" si="1"/>
        <v>1632.8671846096929</v>
      </c>
    </row>
    <row r="62" spans="2:10" x14ac:dyDescent="0.25">
      <c r="B62" s="88" t="s">
        <v>68</v>
      </c>
      <c r="C62" s="67" t="s">
        <v>25</v>
      </c>
      <c r="D62" s="147">
        <v>6</v>
      </c>
      <c r="E62" s="148">
        <v>16</v>
      </c>
      <c r="F62" s="148">
        <v>2018</v>
      </c>
      <c r="G62" s="70">
        <f t="shared" si="4"/>
        <v>35200</v>
      </c>
      <c r="H62" s="23">
        <v>13515</v>
      </c>
      <c r="I62" s="23">
        <v>11062</v>
      </c>
      <c r="J62" s="69">
        <f t="shared" si="1"/>
        <v>28811.128375878652</v>
      </c>
    </row>
    <row r="63" spans="2:10" x14ac:dyDescent="0.25">
      <c r="B63" s="88" t="s">
        <v>68</v>
      </c>
      <c r="C63" s="67" t="s">
        <v>25</v>
      </c>
      <c r="D63" s="147">
        <v>6</v>
      </c>
      <c r="E63" s="148">
        <v>8</v>
      </c>
      <c r="F63" s="148">
        <v>2020</v>
      </c>
      <c r="G63" s="70">
        <f t="shared" si="4"/>
        <v>17600</v>
      </c>
      <c r="H63" s="23">
        <v>13515</v>
      </c>
      <c r="I63" s="23">
        <v>11466</v>
      </c>
      <c r="J63" s="69">
        <f t="shared" si="1"/>
        <v>14931.675915649279</v>
      </c>
    </row>
    <row r="64" spans="2:10" x14ac:dyDescent="0.25">
      <c r="B64" s="88" t="s">
        <v>68</v>
      </c>
      <c r="C64" s="67" t="s">
        <v>25</v>
      </c>
      <c r="D64" s="147">
        <v>6</v>
      </c>
      <c r="E64" s="148">
        <v>21</v>
      </c>
      <c r="F64" s="148">
        <v>2022</v>
      </c>
      <c r="G64" s="70">
        <f t="shared" si="4"/>
        <v>46200</v>
      </c>
      <c r="H64" s="23">
        <v>13515</v>
      </c>
      <c r="I64" s="23">
        <v>13007</v>
      </c>
      <c r="J64" s="69">
        <f t="shared" si="1"/>
        <v>44463.440621531634</v>
      </c>
    </row>
    <row r="65" spans="2:10" x14ac:dyDescent="0.25">
      <c r="B65" s="88" t="s">
        <v>68</v>
      </c>
      <c r="C65" s="67" t="s">
        <v>25</v>
      </c>
      <c r="D65" s="147">
        <v>6</v>
      </c>
      <c r="E65" s="148">
        <v>3</v>
      </c>
      <c r="F65" s="148">
        <v>2023</v>
      </c>
      <c r="G65" s="70">
        <f t="shared" si="4"/>
        <v>6600</v>
      </c>
      <c r="H65" s="23">
        <v>13515</v>
      </c>
      <c r="I65" s="23">
        <v>13358</v>
      </c>
      <c r="J65" s="69">
        <f t="shared" si="1"/>
        <v>6523.329633740289</v>
      </c>
    </row>
    <row r="66" spans="2:10" x14ac:dyDescent="0.25">
      <c r="B66" s="88" t="s">
        <v>68</v>
      </c>
      <c r="C66" s="67" t="s">
        <v>25</v>
      </c>
      <c r="D66" s="147">
        <v>8</v>
      </c>
      <c r="E66" s="148">
        <v>2</v>
      </c>
      <c r="F66" s="148">
        <v>1890</v>
      </c>
      <c r="G66" s="70">
        <f>2800*E66</f>
        <v>5600</v>
      </c>
      <c r="H66" s="23">
        <v>13515</v>
      </c>
      <c r="I66" s="23">
        <v>97</v>
      </c>
      <c r="J66" s="69">
        <f t="shared" si="1"/>
        <v>40.192378838327784</v>
      </c>
    </row>
    <row r="67" spans="2:10" x14ac:dyDescent="0.25">
      <c r="B67" s="88" t="s">
        <v>68</v>
      </c>
      <c r="C67" s="67" t="s">
        <v>25</v>
      </c>
      <c r="D67" s="147">
        <v>8</v>
      </c>
      <c r="E67" s="148">
        <v>3</v>
      </c>
      <c r="F67" s="148">
        <v>1920</v>
      </c>
      <c r="G67" s="70">
        <f t="shared" ref="G67:G86" si="5">2800*E67</f>
        <v>8400</v>
      </c>
      <c r="H67" s="23">
        <v>13515</v>
      </c>
      <c r="I67" s="23">
        <v>251</v>
      </c>
      <c r="J67" s="69">
        <f t="shared" si="1"/>
        <v>156.00443951165371</v>
      </c>
    </row>
    <row r="68" spans="2:10" x14ac:dyDescent="0.25">
      <c r="B68" s="88" t="s">
        <v>68</v>
      </c>
      <c r="C68" s="67" t="s">
        <v>25</v>
      </c>
      <c r="D68" s="147">
        <v>8</v>
      </c>
      <c r="E68" s="148">
        <v>3</v>
      </c>
      <c r="F68" s="148">
        <v>1930</v>
      </c>
      <c r="G68" s="70">
        <f t="shared" si="5"/>
        <v>8400</v>
      </c>
      <c r="H68" s="23">
        <v>13515</v>
      </c>
      <c r="I68" s="23">
        <v>203</v>
      </c>
      <c r="J68" s="69">
        <f t="shared" si="1"/>
        <v>126.17092119866814</v>
      </c>
    </row>
    <row r="69" spans="2:10" x14ac:dyDescent="0.25">
      <c r="B69" s="88" t="s">
        <v>68</v>
      </c>
      <c r="C69" s="67" t="s">
        <v>25</v>
      </c>
      <c r="D69" s="147">
        <v>8</v>
      </c>
      <c r="E69" s="148">
        <v>4</v>
      </c>
      <c r="F69" s="148">
        <v>1950</v>
      </c>
      <c r="G69" s="70">
        <f t="shared" si="5"/>
        <v>11200</v>
      </c>
      <c r="H69" s="23">
        <v>13515</v>
      </c>
      <c r="I69" s="23">
        <v>510</v>
      </c>
      <c r="J69" s="69">
        <f t="shared" si="1"/>
        <v>422.64150943396226</v>
      </c>
    </row>
    <row r="70" spans="2:10" x14ac:dyDescent="0.25">
      <c r="B70" s="88" t="s">
        <v>68</v>
      </c>
      <c r="C70" s="67" t="s">
        <v>25</v>
      </c>
      <c r="D70" s="147">
        <v>8</v>
      </c>
      <c r="E70" s="148">
        <v>4</v>
      </c>
      <c r="F70" s="148">
        <v>1960</v>
      </c>
      <c r="G70" s="70">
        <f t="shared" si="5"/>
        <v>11200</v>
      </c>
      <c r="H70" s="23">
        <v>13515</v>
      </c>
      <c r="I70" s="23">
        <v>824</v>
      </c>
      <c r="J70" s="69">
        <f t="shared" si="1"/>
        <v>682.85608583055864</v>
      </c>
    </row>
    <row r="71" spans="2:10" x14ac:dyDescent="0.25">
      <c r="B71" s="88" t="s">
        <v>68</v>
      </c>
      <c r="C71" s="67" t="s">
        <v>25</v>
      </c>
      <c r="D71" s="147">
        <v>8</v>
      </c>
      <c r="E71" s="148">
        <v>22</v>
      </c>
      <c r="F71" s="148">
        <v>1970</v>
      </c>
      <c r="G71" s="70">
        <f t="shared" si="5"/>
        <v>61600</v>
      </c>
      <c r="H71" s="23">
        <v>13515</v>
      </c>
      <c r="I71" s="23">
        <v>1381</v>
      </c>
      <c r="J71" s="69">
        <f t="shared" ref="J71:J112" si="6">G71*I71/H71</f>
        <v>6294.458009618942</v>
      </c>
    </row>
    <row r="72" spans="2:10" x14ac:dyDescent="0.25">
      <c r="B72" s="88" t="s">
        <v>68</v>
      </c>
      <c r="C72" s="67" t="s">
        <v>25</v>
      </c>
      <c r="D72" s="147">
        <v>8</v>
      </c>
      <c r="E72" s="148">
        <v>6</v>
      </c>
      <c r="F72" s="148">
        <v>1980</v>
      </c>
      <c r="G72" s="70">
        <f t="shared" si="5"/>
        <v>16800</v>
      </c>
      <c r="H72" s="23">
        <v>13515</v>
      </c>
      <c r="I72" s="23">
        <v>3237</v>
      </c>
      <c r="J72" s="69">
        <f t="shared" si="6"/>
        <v>4023.7957824639288</v>
      </c>
    </row>
    <row r="73" spans="2:10" x14ac:dyDescent="0.25">
      <c r="B73" s="88" t="s">
        <v>68</v>
      </c>
      <c r="C73" s="67" t="s">
        <v>25</v>
      </c>
      <c r="D73" s="147">
        <v>8</v>
      </c>
      <c r="E73" s="148">
        <v>7</v>
      </c>
      <c r="F73" s="148">
        <v>1990</v>
      </c>
      <c r="G73" s="70">
        <f t="shared" si="5"/>
        <v>19600</v>
      </c>
      <c r="H73" s="23">
        <v>13515</v>
      </c>
      <c r="I73" s="23">
        <v>4732</v>
      </c>
      <c r="J73" s="69">
        <f t="shared" si="6"/>
        <v>6862.5379208287086</v>
      </c>
    </row>
    <row r="74" spans="2:10" x14ac:dyDescent="0.25">
      <c r="B74" s="88" t="s">
        <v>68</v>
      </c>
      <c r="C74" s="67" t="s">
        <v>25</v>
      </c>
      <c r="D74" s="147">
        <v>8</v>
      </c>
      <c r="E74" s="148">
        <v>2</v>
      </c>
      <c r="F74" s="148">
        <v>1996</v>
      </c>
      <c r="G74" s="70">
        <f t="shared" si="5"/>
        <v>5600</v>
      </c>
      <c r="H74" s="23">
        <v>13515</v>
      </c>
      <c r="I74" s="23">
        <v>5620</v>
      </c>
      <c r="J74" s="69">
        <f t="shared" si="6"/>
        <v>2328.6718460969291</v>
      </c>
    </row>
    <row r="75" spans="2:10" x14ac:dyDescent="0.25">
      <c r="B75" s="88" t="s">
        <v>68</v>
      </c>
      <c r="C75" s="67" t="s">
        <v>25</v>
      </c>
      <c r="D75" s="147">
        <v>8</v>
      </c>
      <c r="E75" s="148">
        <v>5</v>
      </c>
      <c r="F75" s="148">
        <v>1999</v>
      </c>
      <c r="G75" s="70">
        <f t="shared" si="5"/>
        <v>14000</v>
      </c>
      <c r="H75" s="23">
        <v>13515</v>
      </c>
      <c r="I75" s="23">
        <v>6059</v>
      </c>
      <c r="J75" s="69">
        <f t="shared" si="6"/>
        <v>6276.4335923048466</v>
      </c>
    </row>
    <row r="76" spans="2:10" x14ac:dyDescent="0.25">
      <c r="B76" s="88" t="s">
        <v>68</v>
      </c>
      <c r="C76" s="67" t="s">
        <v>25</v>
      </c>
      <c r="D76" s="147">
        <v>8</v>
      </c>
      <c r="E76" s="148">
        <v>7</v>
      </c>
      <c r="F76" s="148">
        <v>2001</v>
      </c>
      <c r="G76" s="70">
        <f t="shared" si="5"/>
        <v>19600</v>
      </c>
      <c r="H76" s="23">
        <v>13515</v>
      </c>
      <c r="I76" s="23">
        <v>6343</v>
      </c>
      <c r="J76" s="69">
        <f t="shared" si="6"/>
        <v>9198.8753237143919</v>
      </c>
    </row>
    <row r="77" spans="2:10" x14ac:dyDescent="0.25">
      <c r="B77" s="88" t="s">
        <v>68</v>
      </c>
      <c r="C77" s="67" t="s">
        <v>25</v>
      </c>
      <c r="D77" s="147">
        <v>8</v>
      </c>
      <c r="E77" s="148">
        <v>10</v>
      </c>
      <c r="F77" s="148">
        <v>2003</v>
      </c>
      <c r="G77" s="70">
        <f t="shared" si="5"/>
        <v>28000</v>
      </c>
      <c r="H77" s="23">
        <v>13515</v>
      </c>
      <c r="I77" s="23">
        <v>6694</v>
      </c>
      <c r="J77" s="69">
        <f t="shared" si="6"/>
        <v>13868.442471328153</v>
      </c>
    </row>
    <row r="78" spans="2:10" x14ac:dyDescent="0.25">
      <c r="B78" s="88" t="s">
        <v>68</v>
      </c>
      <c r="C78" s="67" t="s">
        <v>25</v>
      </c>
      <c r="D78" s="147">
        <v>8</v>
      </c>
      <c r="E78" s="148">
        <v>1</v>
      </c>
      <c r="F78" s="148">
        <v>2007</v>
      </c>
      <c r="G78" s="70">
        <f t="shared" si="5"/>
        <v>2800</v>
      </c>
      <c r="H78" s="23">
        <v>13515</v>
      </c>
      <c r="I78" s="23">
        <v>7966</v>
      </c>
      <c r="J78" s="69">
        <f t="shared" si="6"/>
        <v>1650.3736588975212</v>
      </c>
    </row>
    <row r="79" spans="2:10" x14ac:dyDescent="0.25">
      <c r="B79" s="88" t="s">
        <v>68</v>
      </c>
      <c r="C79" s="67" t="s">
        <v>25</v>
      </c>
      <c r="D79" s="147">
        <v>8</v>
      </c>
      <c r="E79" s="148">
        <v>2</v>
      </c>
      <c r="F79" s="148">
        <v>2008</v>
      </c>
      <c r="G79" s="70">
        <f t="shared" si="5"/>
        <v>5600</v>
      </c>
      <c r="H79" s="23">
        <v>13515</v>
      </c>
      <c r="I79" s="23">
        <v>8310</v>
      </c>
      <c r="J79" s="69">
        <f t="shared" si="6"/>
        <v>3443.2852386237514</v>
      </c>
    </row>
    <row r="80" spans="2:10" x14ac:dyDescent="0.25">
      <c r="B80" s="88" t="s">
        <v>68</v>
      </c>
      <c r="C80" s="67" t="s">
        <v>25</v>
      </c>
      <c r="D80" s="147">
        <v>8</v>
      </c>
      <c r="E80" s="148">
        <v>39</v>
      </c>
      <c r="F80" s="148">
        <v>2013</v>
      </c>
      <c r="G80" s="70">
        <f t="shared" si="5"/>
        <v>109200</v>
      </c>
      <c r="H80" s="23">
        <v>13515</v>
      </c>
      <c r="I80" s="23">
        <v>9547</v>
      </c>
      <c r="J80" s="69">
        <f t="shared" si="6"/>
        <v>77138.912319644834</v>
      </c>
    </row>
    <row r="81" spans="2:10" x14ac:dyDescent="0.25">
      <c r="B81" s="88" t="s">
        <v>68</v>
      </c>
      <c r="C81" s="67" t="s">
        <v>25</v>
      </c>
      <c r="D81" s="147">
        <v>8</v>
      </c>
      <c r="E81" s="148">
        <v>8</v>
      </c>
      <c r="F81" s="148">
        <v>2014</v>
      </c>
      <c r="G81" s="70">
        <f t="shared" si="5"/>
        <v>22400</v>
      </c>
      <c r="H81" s="23">
        <v>13515</v>
      </c>
      <c r="I81" s="23">
        <v>9807</v>
      </c>
      <c r="J81" s="69">
        <f t="shared" si="6"/>
        <v>16254.295227524972</v>
      </c>
    </row>
    <row r="82" spans="2:10" x14ac:dyDescent="0.25">
      <c r="B82" s="88" t="s">
        <v>68</v>
      </c>
      <c r="C82" s="67" t="s">
        <v>25</v>
      </c>
      <c r="D82" s="147">
        <v>8</v>
      </c>
      <c r="E82" s="148">
        <v>6</v>
      </c>
      <c r="F82" s="148">
        <v>2015</v>
      </c>
      <c r="G82" s="70">
        <f t="shared" si="5"/>
        <v>16800</v>
      </c>
      <c r="H82" s="23">
        <v>13515</v>
      </c>
      <c r="I82" s="23">
        <v>10031</v>
      </c>
      <c r="J82" s="69">
        <f t="shared" si="6"/>
        <v>12469.167591564928</v>
      </c>
    </row>
    <row r="83" spans="2:10" x14ac:dyDescent="0.25">
      <c r="B83" s="88" t="s">
        <v>68</v>
      </c>
      <c r="C83" s="67" t="s">
        <v>25</v>
      </c>
      <c r="D83" s="147">
        <v>8</v>
      </c>
      <c r="E83" s="148">
        <v>26</v>
      </c>
      <c r="F83" s="148">
        <v>2018</v>
      </c>
      <c r="G83" s="70">
        <f t="shared" si="5"/>
        <v>72800</v>
      </c>
      <c r="H83" s="23">
        <v>13515</v>
      </c>
      <c r="I83" s="23">
        <v>11062</v>
      </c>
      <c r="J83" s="69">
        <f t="shared" si="6"/>
        <v>59586.651868294488</v>
      </c>
    </row>
    <row r="84" spans="2:10" x14ac:dyDescent="0.25">
      <c r="B84" s="88" t="s">
        <v>68</v>
      </c>
      <c r="C84" s="67" t="s">
        <v>25</v>
      </c>
      <c r="D84" s="147">
        <v>8</v>
      </c>
      <c r="E84" s="148">
        <v>12</v>
      </c>
      <c r="F84" s="148">
        <v>2020</v>
      </c>
      <c r="G84" s="70">
        <f t="shared" si="5"/>
        <v>33600</v>
      </c>
      <c r="H84" s="23">
        <v>13515</v>
      </c>
      <c r="I84" s="23">
        <v>11466</v>
      </c>
      <c r="J84" s="69">
        <f t="shared" si="6"/>
        <v>28505.926748057715</v>
      </c>
    </row>
    <row r="85" spans="2:10" x14ac:dyDescent="0.25">
      <c r="B85" s="88" t="s">
        <v>68</v>
      </c>
      <c r="C85" s="67" t="s">
        <v>25</v>
      </c>
      <c r="D85" s="147">
        <v>8</v>
      </c>
      <c r="E85" s="148">
        <v>18</v>
      </c>
      <c r="F85" s="148">
        <v>2022</v>
      </c>
      <c r="G85" s="70">
        <f t="shared" si="5"/>
        <v>50400</v>
      </c>
      <c r="H85" s="23">
        <v>13515</v>
      </c>
      <c r="I85" s="23">
        <v>13007</v>
      </c>
      <c r="J85" s="69">
        <f t="shared" si="6"/>
        <v>48505.571587125414</v>
      </c>
    </row>
    <row r="86" spans="2:10" x14ac:dyDescent="0.25">
      <c r="B86" s="88" t="s">
        <v>68</v>
      </c>
      <c r="C86" s="67" t="s">
        <v>25</v>
      </c>
      <c r="D86" s="147">
        <v>8</v>
      </c>
      <c r="E86" s="148">
        <v>6</v>
      </c>
      <c r="F86" s="148">
        <v>2023</v>
      </c>
      <c r="G86" s="70">
        <f t="shared" si="5"/>
        <v>16800</v>
      </c>
      <c r="H86" s="23">
        <v>13515</v>
      </c>
      <c r="I86" s="23">
        <v>13358</v>
      </c>
      <c r="J86" s="69">
        <f t="shared" si="6"/>
        <v>16604.839067702553</v>
      </c>
    </row>
    <row r="87" spans="2:10" x14ac:dyDescent="0.25">
      <c r="B87" s="88" t="s">
        <v>68</v>
      </c>
      <c r="C87" s="67" t="s">
        <v>25</v>
      </c>
      <c r="D87" s="147">
        <v>10</v>
      </c>
      <c r="E87" s="148">
        <v>1</v>
      </c>
      <c r="F87" s="148">
        <v>1930</v>
      </c>
      <c r="G87" s="70">
        <f>3300*E87</f>
        <v>3300</v>
      </c>
      <c r="H87" s="23">
        <v>13515</v>
      </c>
      <c r="I87" s="23">
        <v>203</v>
      </c>
      <c r="J87" s="69">
        <f t="shared" si="6"/>
        <v>49.567147613762486</v>
      </c>
    </row>
    <row r="88" spans="2:10" x14ac:dyDescent="0.25">
      <c r="B88" s="88" t="s">
        <v>68</v>
      </c>
      <c r="C88" s="67" t="s">
        <v>25</v>
      </c>
      <c r="D88" s="147">
        <v>10</v>
      </c>
      <c r="E88" s="148">
        <v>1</v>
      </c>
      <c r="F88" s="148">
        <v>1970</v>
      </c>
      <c r="G88" s="70">
        <f t="shared" ref="G88:G90" si="7">3300*E88</f>
        <v>3300</v>
      </c>
      <c r="H88" s="23">
        <v>13515</v>
      </c>
      <c r="I88" s="23">
        <v>1381</v>
      </c>
      <c r="J88" s="69">
        <f t="shared" si="6"/>
        <v>337.20310765815759</v>
      </c>
    </row>
    <row r="89" spans="2:10" x14ac:dyDescent="0.25">
      <c r="B89" s="88" t="s">
        <v>68</v>
      </c>
      <c r="C89" s="67" t="s">
        <v>25</v>
      </c>
      <c r="D89" s="147">
        <v>10</v>
      </c>
      <c r="E89" s="148">
        <v>1</v>
      </c>
      <c r="F89" s="148">
        <v>2022</v>
      </c>
      <c r="G89" s="70">
        <f t="shared" si="7"/>
        <v>3300</v>
      </c>
      <c r="H89" s="23">
        <v>13515</v>
      </c>
      <c r="I89" s="23">
        <v>13007</v>
      </c>
      <c r="J89" s="69">
        <f t="shared" si="6"/>
        <v>3175.9600443951167</v>
      </c>
    </row>
    <row r="90" spans="2:10" x14ac:dyDescent="0.25">
      <c r="B90" s="88" t="s">
        <v>68</v>
      </c>
      <c r="C90" s="67" t="s">
        <v>25</v>
      </c>
      <c r="D90" s="147">
        <v>10</v>
      </c>
      <c r="E90" s="148">
        <v>5</v>
      </c>
      <c r="F90" s="148">
        <v>2023</v>
      </c>
      <c r="G90" s="70">
        <f t="shared" si="7"/>
        <v>16500</v>
      </c>
      <c r="H90" s="23">
        <v>13515</v>
      </c>
      <c r="I90" s="23">
        <v>13358</v>
      </c>
      <c r="J90" s="69">
        <f t="shared" si="6"/>
        <v>16308.324084350721</v>
      </c>
    </row>
    <row r="91" spans="2:10" x14ac:dyDescent="0.25">
      <c r="B91" s="88" t="s">
        <v>68</v>
      </c>
      <c r="C91" s="67" t="s">
        <v>25</v>
      </c>
      <c r="D91" s="147">
        <v>12</v>
      </c>
      <c r="E91" s="148">
        <v>9</v>
      </c>
      <c r="F91" s="148">
        <v>1920</v>
      </c>
      <c r="G91" s="70">
        <f>4600*E91</f>
        <v>41400</v>
      </c>
      <c r="H91" s="23">
        <v>13515</v>
      </c>
      <c r="I91" s="23">
        <v>251</v>
      </c>
      <c r="J91" s="69">
        <f t="shared" si="6"/>
        <v>768.87902330743623</v>
      </c>
    </row>
    <row r="92" spans="2:10" x14ac:dyDescent="0.25">
      <c r="B92" s="88" t="s">
        <v>68</v>
      </c>
      <c r="C92" s="67" t="s">
        <v>25</v>
      </c>
      <c r="D92" s="147">
        <v>12</v>
      </c>
      <c r="E92" s="148">
        <v>4</v>
      </c>
      <c r="F92" s="148">
        <v>1930</v>
      </c>
      <c r="G92" s="70">
        <f t="shared" ref="G92:G110" si="8">4600*E92</f>
        <v>18400</v>
      </c>
      <c r="H92" s="23">
        <v>13515</v>
      </c>
      <c r="I92" s="23">
        <v>203</v>
      </c>
      <c r="J92" s="69">
        <f t="shared" si="6"/>
        <v>276.37439881613022</v>
      </c>
    </row>
    <row r="93" spans="2:10" x14ac:dyDescent="0.25">
      <c r="B93" s="88" t="s">
        <v>68</v>
      </c>
      <c r="C93" s="67" t="s">
        <v>25</v>
      </c>
      <c r="D93" s="147">
        <v>12</v>
      </c>
      <c r="E93" s="148">
        <v>1</v>
      </c>
      <c r="F93" s="148">
        <v>1960</v>
      </c>
      <c r="G93" s="70">
        <f t="shared" si="8"/>
        <v>4600</v>
      </c>
      <c r="H93" s="23">
        <v>13515</v>
      </c>
      <c r="I93" s="23">
        <v>824</v>
      </c>
      <c r="J93" s="69">
        <f t="shared" si="6"/>
        <v>280.45874953755089</v>
      </c>
    </row>
    <row r="94" spans="2:10" x14ac:dyDescent="0.25">
      <c r="B94" s="88" t="s">
        <v>68</v>
      </c>
      <c r="C94" s="67" t="s">
        <v>25</v>
      </c>
      <c r="D94" s="147">
        <v>12</v>
      </c>
      <c r="E94" s="148">
        <v>3</v>
      </c>
      <c r="F94" s="148">
        <v>1970</v>
      </c>
      <c r="G94" s="70">
        <f t="shared" si="8"/>
        <v>13800</v>
      </c>
      <c r="H94" s="23">
        <v>13515</v>
      </c>
      <c r="I94" s="23">
        <v>1381</v>
      </c>
      <c r="J94" s="69">
        <f t="shared" si="6"/>
        <v>1410.1220865704772</v>
      </c>
    </row>
    <row r="95" spans="2:10" x14ac:dyDescent="0.25">
      <c r="B95" s="88" t="s">
        <v>68</v>
      </c>
      <c r="C95" s="67" t="s">
        <v>25</v>
      </c>
      <c r="D95" s="147">
        <v>12</v>
      </c>
      <c r="E95" s="148">
        <v>6</v>
      </c>
      <c r="F95" s="148">
        <v>1980</v>
      </c>
      <c r="G95" s="70">
        <f t="shared" si="8"/>
        <v>27600</v>
      </c>
      <c r="H95" s="23">
        <v>13515</v>
      </c>
      <c r="I95" s="23">
        <v>3237</v>
      </c>
      <c r="J95" s="69">
        <f t="shared" si="6"/>
        <v>6610.5216426193119</v>
      </c>
    </row>
    <row r="96" spans="2:10" x14ac:dyDescent="0.25">
      <c r="B96" s="88" t="s">
        <v>68</v>
      </c>
      <c r="C96" s="67" t="s">
        <v>25</v>
      </c>
      <c r="D96" s="147">
        <v>12</v>
      </c>
      <c r="E96" s="148">
        <v>3</v>
      </c>
      <c r="F96" s="148">
        <v>1996</v>
      </c>
      <c r="G96" s="70">
        <f t="shared" si="8"/>
        <v>13800</v>
      </c>
      <c r="H96" s="23">
        <v>13515</v>
      </c>
      <c r="I96" s="23">
        <v>5620</v>
      </c>
      <c r="J96" s="69">
        <f t="shared" si="6"/>
        <v>5738.5127635960043</v>
      </c>
    </row>
    <row r="97" spans="2:10" x14ac:dyDescent="0.25">
      <c r="B97" s="88" t="s">
        <v>68</v>
      </c>
      <c r="C97" s="67" t="s">
        <v>25</v>
      </c>
      <c r="D97" s="147">
        <v>12</v>
      </c>
      <c r="E97" s="148">
        <v>12</v>
      </c>
      <c r="F97" s="148">
        <v>1999</v>
      </c>
      <c r="G97" s="70">
        <f t="shared" si="8"/>
        <v>55200</v>
      </c>
      <c r="H97" s="23">
        <v>13515</v>
      </c>
      <c r="I97" s="23">
        <v>6059</v>
      </c>
      <c r="J97" s="69">
        <f t="shared" si="6"/>
        <v>24747.081021087681</v>
      </c>
    </row>
    <row r="98" spans="2:10" x14ac:dyDescent="0.25">
      <c r="B98" s="88" t="s">
        <v>68</v>
      </c>
      <c r="C98" s="67" t="s">
        <v>25</v>
      </c>
      <c r="D98" s="147">
        <v>12</v>
      </c>
      <c r="E98" s="148">
        <v>3</v>
      </c>
      <c r="F98" s="148">
        <v>2001</v>
      </c>
      <c r="G98" s="70">
        <f t="shared" si="8"/>
        <v>13800</v>
      </c>
      <c r="H98" s="23">
        <v>13515</v>
      </c>
      <c r="I98" s="23">
        <v>6343</v>
      </c>
      <c r="J98" s="69">
        <f t="shared" si="6"/>
        <v>6476.7591564927861</v>
      </c>
    </row>
    <row r="99" spans="2:10" x14ac:dyDescent="0.25">
      <c r="B99" s="88" t="s">
        <v>68</v>
      </c>
      <c r="C99" s="67" t="s">
        <v>25</v>
      </c>
      <c r="D99" s="147">
        <v>12</v>
      </c>
      <c r="E99" s="148">
        <v>3</v>
      </c>
      <c r="F99" s="148">
        <v>2003</v>
      </c>
      <c r="G99" s="70">
        <f t="shared" si="8"/>
        <v>13800</v>
      </c>
      <c r="H99" s="23">
        <v>13515</v>
      </c>
      <c r="I99" s="23">
        <v>6694</v>
      </c>
      <c r="J99" s="69">
        <f t="shared" si="6"/>
        <v>6835.1609322974473</v>
      </c>
    </row>
    <row r="100" spans="2:10" x14ac:dyDescent="0.25">
      <c r="B100" s="88" t="s">
        <v>68</v>
      </c>
      <c r="C100" s="67" t="s">
        <v>25</v>
      </c>
      <c r="D100" s="147">
        <v>12</v>
      </c>
      <c r="E100" s="148">
        <v>6</v>
      </c>
      <c r="F100" s="148">
        <v>2004</v>
      </c>
      <c r="G100" s="70">
        <f t="shared" si="8"/>
        <v>27600</v>
      </c>
      <c r="H100" s="23">
        <v>13515</v>
      </c>
      <c r="I100" s="23">
        <v>7115</v>
      </c>
      <c r="J100" s="69">
        <f t="shared" si="6"/>
        <v>14530.07769145394</v>
      </c>
    </row>
    <row r="101" spans="2:10" x14ac:dyDescent="0.25">
      <c r="B101" s="88" t="s">
        <v>68</v>
      </c>
      <c r="C101" s="67" t="s">
        <v>25</v>
      </c>
      <c r="D101" s="147">
        <v>12</v>
      </c>
      <c r="E101" s="148">
        <v>4</v>
      </c>
      <c r="F101" s="148">
        <v>2007</v>
      </c>
      <c r="G101" s="70">
        <f t="shared" si="8"/>
        <v>18400</v>
      </c>
      <c r="H101" s="23">
        <v>13515</v>
      </c>
      <c r="I101" s="23">
        <v>7966</v>
      </c>
      <c r="J101" s="69">
        <f t="shared" si="6"/>
        <v>10845.312615612283</v>
      </c>
    </row>
    <row r="102" spans="2:10" x14ac:dyDescent="0.25">
      <c r="B102" s="88" t="s">
        <v>68</v>
      </c>
      <c r="C102" s="67" t="s">
        <v>25</v>
      </c>
      <c r="D102" s="147">
        <v>12</v>
      </c>
      <c r="E102" s="148">
        <v>7</v>
      </c>
      <c r="F102" s="148">
        <v>2008</v>
      </c>
      <c r="G102" s="70">
        <f t="shared" si="8"/>
        <v>32200</v>
      </c>
      <c r="H102" s="23">
        <v>13515</v>
      </c>
      <c r="I102" s="23">
        <v>8310</v>
      </c>
      <c r="J102" s="69">
        <f t="shared" si="6"/>
        <v>19798.89012208657</v>
      </c>
    </row>
    <row r="103" spans="2:10" x14ac:dyDescent="0.25">
      <c r="B103" s="88" t="s">
        <v>68</v>
      </c>
      <c r="C103" s="67" t="s">
        <v>25</v>
      </c>
      <c r="D103" s="147">
        <v>12</v>
      </c>
      <c r="E103" s="148">
        <v>8</v>
      </c>
      <c r="F103" s="148">
        <v>2010</v>
      </c>
      <c r="G103" s="70">
        <f t="shared" si="8"/>
        <v>36800</v>
      </c>
      <c r="H103" s="23">
        <v>13515</v>
      </c>
      <c r="I103" s="23">
        <v>8799</v>
      </c>
      <c r="J103" s="69">
        <f t="shared" si="6"/>
        <v>23958.801331853498</v>
      </c>
    </row>
    <row r="104" spans="2:10" x14ac:dyDescent="0.25">
      <c r="B104" s="88" t="s">
        <v>68</v>
      </c>
      <c r="C104" s="67" t="s">
        <v>25</v>
      </c>
      <c r="D104" s="147">
        <v>12</v>
      </c>
      <c r="E104" s="148">
        <v>4</v>
      </c>
      <c r="F104" s="148">
        <v>2013</v>
      </c>
      <c r="G104" s="70">
        <f t="shared" si="8"/>
        <v>18400</v>
      </c>
      <c r="H104" s="23">
        <v>13515</v>
      </c>
      <c r="I104" s="23">
        <v>9547</v>
      </c>
      <c r="J104" s="69">
        <f t="shared" si="6"/>
        <v>12997.765445800962</v>
      </c>
    </row>
    <row r="105" spans="2:10" ht="16.149999999999999" customHeight="1" x14ac:dyDescent="0.25">
      <c r="B105" s="88" t="s">
        <v>68</v>
      </c>
      <c r="C105" s="67" t="s">
        <v>25</v>
      </c>
      <c r="D105" s="147">
        <v>12</v>
      </c>
      <c r="E105" s="148">
        <v>6</v>
      </c>
      <c r="F105" s="148">
        <v>2015</v>
      </c>
      <c r="G105" s="70">
        <f t="shared" si="8"/>
        <v>27600</v>
      </c>
      <c r="H105" s="23">
        <v>13515</v>
      </c>
      <c r="I105" s="23">
        <v>10031</v>
      </c>
      <c r="J105" s="69">
        <f t="shared" si="6"/>
        <v>20485.061043285237</v>
      </c>
    </row>
    <row r="106" spans="2:10" ht="18.600000000000001" customHeight="1" x14ac:dyDescent="0.25">
      <c r="B106" s="88" t="s">
        <v>68</v>
      </c>
      <c r="C106" s="67" t="s">
        <v>25</v>
      </c>
      <c r="D106" s="147">
        <v>12</v>
      </c>
      <c r="E106" s="148">
        <v>4</v>
      </c>
      <c r="F106" s="148">
        <v>2016</v>
      </c>
      <c r="G106" s="70">
        <f t="shared" si="8"/>
        <v>18400</v>
      </c>
      <c r="H106" s="23">
        <v>13515</v>
      </c>
      <c r="I106" s="23">
        <v>10339</v>
      </c>
      <c r="J106" s="69">
        <f t="shared" si="6"/>
        <v>14076.034036256011</v>
      </c>
    </row>
    <row r="107" spans="2:10" x14ac:dyDescent="0.25">
      <c r="B107" s="88" t="s">
        <v>68</v>
      </c>
      <c r="C107" s="67" t="s">
        <v>25</v>
      </c>
      <c r="D107" s="147">
        <v>12</v>
      </c>
      <c r="E107" s="148">
        <v>3</v>
      </c>
      <c r="F107" s="148">
        <v>2018</v>
      </c>
      <c r="G107" s="70">
        <f t="shared" si="8"/>
        <v>13800</v>
      </c>
      <c r="H107" s="23">
        <v>13515</v>
      </c>
      <c r="I107" s="23">
        <v>11062</v>
      </c>
      <c r="J107" s="69">
        <f t="shared" si="6"/>
        <v>11295.27192008879</v>
      </c>
    </row>
    <row r="108" spans="2:10" x14ac:dyDescent="0.25">
      <c r="B108" s="88" t="s">
        <v>68</v>
      </c>
      <c r="C108" s="67" t="s">
        <v>25</v>
      </c>
      <c r="D108" s="147">
        <v>12</v>
      </c>
      <c r="E108" s="148">
        <v>9</v>
      </c>
      <c r="F108" s="148">
        <v>2020</v>
      </c>
      <c r="G108" s="70">
        <f t="shared" si="8"/>
        <v>41400</v>
      </c>
      <c r="H108" s="23">
        <v>13515</v>
      </c>
      <c r="I108" s="23">
        <v>11466</v>
      </c>
      <c r="J108" s="69">
        <f t="shared" si="6"/>
        <v>35123.374028856822</v>
      </c>
    </row>
    <row r="109" spans="2:10" x14ac:dyDescent="0.25">
      <c r="B109" s="88" t="s">
        <v>68</v>
      </c>
      <c r="C109" s="67" t="s">
        <v>25</v>
      </c>
      <c r="D109" s="147">
        <v>12</v>
      </c>
      <c r="E109" s="148">
        <v>14</v>
      </c>
      <c r="F109" s="148">
        <v>2022</v>
      </c>
      <c r="G109" s="70">
        <f t="shared" si="8"/>
        <v>64400</v>
      </c>
      <c r="H109" s="23">
        <v>13515</v>
      </c>
      <c r="I109" s="23">
        <v>13007</v>
      </c>
      <c r="J109" s="69">
        <f t="shared" si="6"/>
        <v>61979.341472438035</v>
      </c>
    </row>
    <row r="110" spans="2:10" x14ac:dyDescent="0.25">
      <c r="B110" s="88" t="s">
        <v>68</v>
      </c>
      <c r="C110" s="67" t="s">
        <v>25</v>
      </c>
      <c r="D110" s="147">
        <v>12</v>
      </c>
      <c r="E110" s="148">
        <v>11</v>
      </c>
      <c r="F110" s="148">
        <v>2023</v>
      </c>
      <c r="G110" s="70">
        <f t="shared" si="8"/>
        <v>50600</v>
      </c>
      <c r="H110" s="23">
        <v>13515</v>
      </c>
      <c r="I110" s="23">
        <v>13358</v>
      </c>
      <c r="J110" s="69">
        <f t="shared" si="6"/>
        <v>50012.193858675542</v>
      </c>
    </row>
    <row r="111" spans="2:10" x14ac:dyDescent="0.25">
      <c r="B111" s="88" t="s">
        <v>68</v>
      </c>
      <c r="C111" s="67" t="s">
        <v>25</v>
      </c>
      <c r="D111" s="147">
        <v>16</v>
      </c>
      <c r="E111" s="148">
        <v>2</v>
      </c>
      <c r="F111" s="148">
        <v>2018</v>
      </c>
      <c r="G111" s="70">
        <f>5500*E111</f>
        <v>11000</v>
      </c>
      <c r="H111" s="23">
        <v>13515</v>
      </c>
      <c r="I111" s="23">
        <v>11062</v>
      </c>
      <c r="J111" s="69">
        <f t="shared" si="6"/>
        <v>9003.4776174620783</v>
      </c>
    </row>
    <row r="112" spans="2:10" x14ac:dyDescent="0.25">
      <c r="B112" s="88" t="s">
        <v>68</v>
      </c>
      <c r="C112" s="67" t="s">
        <v>25</v>
      </c>
      <c r="D112" s="147">
        <v>16</v>
      </c>
      <c r="E112" s="148">
        <v>1</v>
      </c>
      <c r="F112" s="148">
        <v>2023</v>
      </c>
      <c r="G112" s="70">
        <f>5500*E112</f>
        <v>5500</v>
      </c>
      <c r="H112" s="23">
        <v>13515</v>
      </c>
      <c r="I112" s="23">
        <v>13358</v>
      </c>
      <c r="J112" s="69">
        <f t="shared" si="6"/>
        <v>5436.108028116907</v>
      </c>
    </row>
    <row r="113" spans="2:20" ht="15.75" thickBot="1" x14ac:dyDescent="0.3">
      <c r="B113" s="66"/>
      <c r="C113" s="67"/>
      <c r="D113" s="80"/>
      <c r="E113" s="77"/>
      <c r="F113" s="77"/>
      <c r="G113" s="70"/>
      <c r="H113" s="23"/>
      <c r="I113" s="23"/>
      <c r="J113" s="69"/>
    </row>
    <row r="114" spans="2:20" ht="30.75" customHeight="1" thickBot="1" x14ac:dyDescent="0.3">
      <c r="B114" s="188" t="s">
        <v>218</v>
      </c>
      <c r="C114" s="189"/>
      <c r="D114" s="189"/>
      <c r="E114" s="189"/>
      <c r="F114" s="189"/>
      <c r="G114" s="189"/>
      <c r="H114" s="189"/>
      <c r="I114" s="190"/>
      <c r="J114" s="71">
        <f>SUM(J4:J113)</f>
        <v>1035088.2663706993</v>
      </c>
    </row>
    <row r="115" spans="2:20" x14ac:dyDescent="0.25">
      <c r="B115" s="72" t="s">
        <v>23</v>
      </c>
      <c r="C115" s="72"/>
    </row>
    <row r="116" spans="2:20" x14ac:dyDescent="0.25">
      <c r="B116" s="73" t="s">
        <v>176</v>
      </c>
      <c r="C116" s="72"/>
    </row>
    <row r="117" spans="2:20" x14ac:dyDescent="0.25">
      <c r="B117" s="33" t="s">
        <v>207</v>
      </c>
      <c r="C117" s="73"/>
    </row>
    <row r="118" spans="2:20" x14ac:dyDescent="0.25">
      <c r="B118" s="73"/>
      <c r="C118" s="73"/>
    </row>
    <row r="119" spans="2:20" x14ac:dyDescent="0.25">
      <c r="B119" s="73"/>
      <c r="C119" s="73"/>
    </row>
    <row r="120" spans="2:20" s="56" customFormat="1" x14ac:dyDescent="0.25">
      <c r="B120" s="74"/>
      <c r="C120" s="74"/>
      <c r="G120" s="57"/>
      <c r="H120" s="57"/>
      <c r="I120" s="57"/>
      <c r="J120" s="57"/>
      <c r="K120" s="57"/>
      <c r="L120" s="57"/>
      <c r="M120" s="57"/>
      <c r="N120" s="57"/>
      <c r="O120" s="57"/>
      <c r="P120" s="57"/>
      <c r="Q120" s="57"/>
      <c r="R120" s="57"/>
      <c r="S120" s="57"/>
      <c r="T120" s="57"/>
    </row>
    <row r="121" spans="2:20" s="56" customFormat="1" x14ac:dyDescent="0.25">
      <c r="B121" s="74"/>
      <c r="C121" s="74"/>
      <c r="G121" s="57"/>
      <c r="H121" s="57"/>
      <c r="I121" s="57"/>
      <c r="J121" s="57"/>
      <c r="K121" s="57"/>
      <c r="L121" s="57"/>
      <c r="M121" s="57"/>
      <c r="N121" s="57"/>
      <c r="O121" s="57"/>
      <c r="P121" s="57"/>
      <c r="Q121" s="57"/>
      <c r="R121" s="57"/>
      <c r="S121" s="57"/>
      <c r="T121" s="57"/>
    </row>
    <row r="122" spans="2:20" s="56" customFormat="1" x14ac:dyDescent="0.25">
      <c r="B122" s="74"/>
      <c r="C122" s="74"/>
      <c r="G122" s="57"/>
      <c r="H122" s="57"/>
      <c r="I122" s="57"/>
      <c r="J122" s="57"/>
      <c r="K122" s="57"/>
      <c r="L122" s="57"/>
      <c r="M122" s="57"/>
      <c r="N122" s="57"/>
      <c r="O122" s="57"/>
      <c r="P122" s="57"/>
      <c r="Q122" s="57"/>
      <c r="R122" s="57"/>
      <c r="S122" s="57"/>
      <c r="T122" s="57"/>
    </row>
    <row r="123" spans="2:20" s="56" customFormat="1" x14ac:dyDescent="0.25">
      <c r="B123" s="74"/>
      <c r="C123" s="74"/>
      <c r="G123" s="57"/>
      <c r="H123" s="57"/>
      <c r="I123" s="57"/>
      <c r="J123" s="57"/>
      <c r="K123" s="57"/>
      <c r="L123" s="57"/>
      <c r="M123" s="57"/>
      <c r="N123" s="57"/>
      <c r="O123" s="57"/>
      <c r="P123" s="57"/>
      <c r="Q123" s="57"/>
      <c r="R123" s="57"/>
      <c r="S123" s="57"/>
      <c r="T123" s="57"/>
    </row>
    <row r="124" spans="2:20" s="56" customFormat="1" x14ac:dyDescent="0.25">
      <c r="B124" s="74"/>
      <c r="C124" s="74"/>
      <c r="G124" s="57"/>
      <c r="H124" s="57"/>
      <c r="I124" s="57"/>
      <c r="J124" s="57"/>
      <c r="K124" s="57"/>
      <c r="L124" s="57"/>
      <c r="M124" s="57"/>
      <c r="N124" s="57"/>
      <c r="O124" s="57"/>
      <c r="P124" s="57"/>
      <c r="Q124" s="57"/>
      <c r="R124" s="57"/>
      <c r="S124" s="57"/>
      <c r="T124" s="57"/>
    </row>
    <row r="125" spans="2:20" s="56" customFormat="1" x14ac:dyDescent="0.25">
      <c r="B125" s="74"/>
      <c r="C125" s="74"/>
      <c r="G125" s="57"/>
      <c r="H125" s="57"/>
      <c r="I125" s="57"/>
      <c r="J125" s="57"/>
      <c r="K125" s="57"/>
      <c r="L125" s="57"/>
      <c r="M125" s="57"/>
      <c r="N125" s="57"/>
      <c r="O125" s="57"/>
      <c r="P125" s="57"/>
      <c r="Q125" s="57"/>
      <c r="R125" s="57"/>
      <c r="S125" s="57"/>
      <c r="T125" s="57"/>
    </row>
    <row r="126" spans="2:20" s="56" customFormat="1" x14ac:dyDescent="0.25">
      <c r="B126" s="74"/>
      <c r="C126" s="74"/>
      <c r="G126" s="57"/>
      <c r="H126" s="57"/>
      <c r="I126" s="57"/>
      <c r="J126" s="57"/>
      <c r="K126" s="57"/>
      <c r="L126" s="57"/>
      <c r="M126" s="57"/>
      <c r="N126" s="57"/>
      <c r="O126" s="57"/>
      <c r="P126" s="57"/>
      <c r="Q126" s="57"/>
      <c r="R126" s="57"/>
      <c r="S126" s="57"/>
      <c r="T126" s="57"/>
    </row>
    <row r="127" spans="2:20" s="56" customFormat="1" x14ac:dyDescent="0.25">
      <c r="B127" s="74"/>
      <c r="C127" s="74"/>
      <c r="G127" s="57"/>
      <c r="H127" s="57"/>
      <c r="I127" s="57"/>
      <c r="J127" s="57"/>
      <c r="K127" s="57"/>
      <c r="L127" s="57"/>
      <c r="M127" s="57"/>
      <c r="N127" s="57"/>
      <c r="O127" s="57"/>
      <c r="P127" s="57"/>
      <c r="Q127" s="57"/>
      <c r="R127" s="57"/>
      <c r="S127" s="57"/>
      <c r="T127" s="57"/>
    </row>
    <row r="128" spans="2:20" s="56" customFormat="1" x14ac:dyDescent="0.25">
      <c r="B128" s="74"/>
      <c r="C128" s="74"/>
      <c r="G128" s="57"/>
      <c r="H128" s="57"/>
      <c r="I128" s="57"/>
      <c r="J128" s="57"/>
      <c r="K128" s="57"/>
      <c r="L128" s="57"/>
      <c r="M128" s="57"/>
      <c r="N128" s="57"/>
      <c r="O128" s="57"/>
      <c r="P128" s="57"/>
      <c r="Q128" s="57"/>
      <c r="R128" s="57"/>
      <c r="S128" s="57"/>
      <c r="T128" s="57"/>
    </row>
    <row r="129" spans="2:20" s="56" customFormat="1" x14ac:dyDescent="0.25">
      <c r="B129" s="74"/>
      <c r="C129" s="74"/>
      <c r="G129" s="57"/>
      <c r="H129" s="57"/>
      <c r="I129" s="57"/>
      <c r="J129" s="57"/>
      <c r="K129" s="57"/>
      <c r="L129" s="57"/>
      <c r="M129" s="57"/>
      <c r="N129" s="57"/>
      <c r="O129" s="57"/>
      <c r="P129" s="57"/>
      <c r="Q129" s="57"/>
      <c r="R129" s="57"/>
      <c r="S129" s="57"/>
      <c r="T129" s="57"/>
    </row>
    <row r="130" spans="2:20" s="56" customFormat="1" x14ac:dyDescent="0.25">
      <c r="B130" s="74"/>
      <c r="C130" s="74"/>
      <c r="G130" s="57"/>
      <c r="H130" s="57"/>
      <c r="I130" s="57"/>
      <c r="J130" s="57"/>
      <c r="K130" s="57"/>
      <c r="L130" s="57"/>
      <c r="M130" s="57"/>
      <c r="N130" s="57"/>
      <c r="O130" s="57"/>
      <c r="P130" s="57"/>
      <c r="Q130" s="57"/>
      <c r="R130" s="57"/>
      <c r="S130" s="57"/>
      <c r="T130" s="57"/>
    </row>
    <row r="131" spans="2:20" s="56" customFormat="1" x14ac:dyDescent="0.25">
      <c r="B131" s="74"/>
      <c r="C131" s="74"/>
      <c r="G131" s="57"/>
      <c r="H131" s="57"/>
      <c r="I131" s="57"/>
      <c r="J131" s="57"/>
      <c r="K131" s="57"/>
      <c r="L131" s="57"/>
      <c r="M131" s="57"/>
      <c r="N131" s="57"/>
      <c r="O131" s="57"/>
      <c r="P131" s="57"/>
      <c r="Q131" s="57"/>
      <c r="R131" s="57"/>
      <c r="S131" s="57"/>
      <c r="T131" s="57"/>
    </row>
    <row r="132" spans="2:20" s="56" customFormat="1" x14ac:dyDescent="0.25">
      <c r="B132" s="74"/>
      <c r="C132" s="74"/>
      <c r="G132" s="57"/>
      <c r="H132" s="57"/>
      <c r="I132" s="57"/>
      <c r="J132" s="57"/>
      <c r="K132" s="57"/>
      <c r="L132" s="57"/>
      <c r="M132" s="57"/>
      <c r="N132" s="57"/>
      <c r="O132" s="57"/>
      <c r="P132" s="57"/>
      <c r="Q132" s="57"/>
      <c r="R132" s="57"/>
      <c r="S132" s="57"/>
      <c r="T132" s="57"/>
    </row>
    <row r="133" spans="2:20" s="56" customFormat="1" x14ac:dyDescent="0.25">
      <c r="B133" s="74"/>
      <c r="C133" s="74"/>
      <c r="G133" s="57"/>
      <c r="H133" s="57"/>
      <c r="I133" s="57"/>
      <c r="J133" s="57"/>
      <c r="K133" s="57"/>
      <c r="L133" s="57"/>
      <c r="M133" s="57"/>
      <c r="N133" s="57"/>
      <c r="O133" s="57"/>
      <c r="P133" s="57"/>
      <c r="Q133" s="57"/>
      <c r="R133" s="57"/>
      <c r="S133" s="57"/>
      <c r="T133" s="57"/>
    </row>
    <row r="134" spans="2:20" s="56" customFormat="1" x14ac:dyDescent="0.25">
      <c r="B134" s="74"/>
      <c r="C134" s="74"/>
      <c r="G134" s="57"/>
      <c r="H134" s="57"/>
      <c r="I134" s="57"/>
      <c r="J134" s="57"/>
      <c r="K134" s="57"/>
      <c r="L134" s="57"/>
      <c r="M134" s="57"/>
      <c r="N134" s="57"/>
      <c r="O134" s="57"/>
      <c r="P134" s="57"/>
      <c r="Q134" s="57"/>
      <c r="R134" s="57"/>
      <c r="S134" s="57"/>
      <c r="T134" s="57"/>
    </row>
    <row r="135" spans="2:20" s="56" customFormat="1" x14ac:dyDescent="0.25">
      <c r="B135" s="74"/>
      <c r="C135" s="74"/>
      <c r="G135" s="57"/>
      <c r="H135" s="57"/>
      <c r="I135" s="57"/>
      <c r="J135" s="57"/>
      <c r="K135" s="57"/>
      <c r="L135" s="57"/>
      <c r="M135" s="57"/>
      <c r="N135" s="57"/>
      <c r="O135" s="57"/>
      <c r="P135" s="57"/>
      <c r="Q135" s="57"/>
      <c r="R135" s="57"/>
      <c r="S135" s="57"/>
      <c r="T135" s="57"/>
    </row>
  </sheetData>
  <sortState xmlns:xlrd2="http://schemas.microsoft.com/office/spreadsheetml/2017/richdata2" ref="D7:J113">
    <sortCondition ref="D7:D113"/>
  </sortState>
  <mergeCells count="2">
    <mergeCell ref="B2:J2"/>
    <mergeCell ref="B114:I114"/>
  </mergeCells>
  <phoneticPr fontId="11" type="noConversion"/>
  <pageMargins left="0.7" right="0.7" top="0.75" bottom="0.75" header="0.3" footer="0.3"/>
  <pageSetup paperSize="3"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5D35C-5665-4C67-9FE9-848F9946A6FD}">
  <sheetPr>
    <pageSetUpPr fitToPage="1"/>
  </sheetPr>
  <dimension ref="B1:K51"/>
  <sheetViews>
    <sheetView zoomScaleNormal="100" workbookViewId="0">
      <selection activeCell="I35" sqref="I35"/>
    </sheetView>
  </sheetViews>
  <sheetFormatPr defaultRowHeight="15" x14ac:dyDescent="0.25"/>
  <cols>
    <col min="2" max="2" width="16.7109375" style="1" customWidth="1"/>
    <col min="3" max="3" width="9.28515625" style="1" customWidth="1"/>
    <col min="4" max="4" width="35.42578125" customWidth="1"/>
    <col min="5" max="7" width="14.28515625" customWidth="1"/>
    <col min="8" max="8" width="15.28515625" bestFit="1" customWidth="1"/>
    <col min="9" max="10" width="14.28515625" customWidth="1"/>
    <col min="11" max="11" width="22.42578125" customWidth="1"/>
  </cols>
  <sheetData>
    <row r="1" spans="2:11" ht="15.75" thickBot="1" x14ac:dyDescent="0.3"/>
    <row r="2" spans="2:11" ht="72" customHeight="1" thickBot="1" x14ac:dyDescent="0.3">
      <c r="B2" s="170" t="s">
        <v>261</v>
      </c>
      <c r="C2" s="181"/>
      <c r="D2" s="171"/>
      <c r="E2" s="182"/>
      <c r="F2" s="182"/>
      <c r="G2" s="182"/>
      <c r="H2" s="182"/>
      <c r="I2" s="182"/>
      <c r="J2" s="182"/>
      <c r="K2" s="172"/>
    </row>
    <row r="3" spans="2:11" ht="58.5" customHeight="1" thickBot="1" x14ac:dyDescent="0.3">
      <c r="B3" s="4" t="s">
        <v>0</v>
      </c>
      <c r="C3" s="35" t="s">
        <v>24</v>
      </c>
      <c r="D3" s="5" t="s">
        <v>1</v>
      </c>
      <c r="E3" s="19" t="s">
        <v>14</v>
      </c>
      <c r="F3" s="19" t="s">
        <v>4</v>
      </c>
      <c r="G3" s="19" t="s">
        <v>41</v>
      </c>
      <c r="H3" s="19" t="s">
        <v>8</v>
      </c>
      <c r="I3" s="19" t="s">
        <v>9</v>
      </c>
      <c r="J3" s="19" t="s">
        <v>10</v>
      </c>
      <c r="K3" s="6" t="s">
        <v>2</v>
      </c>
    </row>
    <row r="4" spans="2:11" x14ac:dyDescent="0.25">
      <c r="B4" s="20" t="s">
        <v>58</v>
      </c>
      <c r="C4" s="36"/>
      <c r="D4" s="15" t="s">
        <v>40</v>
      </c>
      <c r="E4" s="16"/>
      <c r="F4" s="16"/>
      <c r="G4" s="16"/>
      <c r="H4" s="16"/>
      <c r="I4" s="16"/>
      <c r="J4" s="16"/>
      <c r="K4" s="7"/>
    </row>
    <row r="5" spans="2:11" x14ac:dyDescent="0.25">
      <c r="B5" s="8"/>
      <c r="C5" s="37"/>
      <c r="D5" s="3"/>
      <c r="E5" s="17"/>
      <c r="F5" s="17"/>
      <c r="G5" s="17"/>
      <c r="H5" s="17"/>
      <c r="I5" s="17"/>
      <c r="J5" s="17"/>
      <c r="K5" s="9"/>
    </row>
    <row r="6" spans="2:11" x14ac:dyDescent="0.25">
      <c r="B6" s="8" t="s">
        <v>58</v>
      </c>
      <c r="C6" s="37" t="s">
        <v>30</v>
      </c>
      <c r="D6" s="3" t="s">
        <v>40</v>
      </c>
      <c r="E6" s="3">
        <v>8</v>
      </c>
      <c r="F6" s="23">
        <v>1890</v>
      </c>
      <c r="G6" s="40">
        <v>6400</v>
      </c>
      <c r="H6" s="40">
        <f>E6*G6</f>
        <v>51200</v>
      </c>
      <c r="I6" s="23">
        <v>13515</v>
      </c>
      <c r="J6" s="23">
        <v>97</v>
      </c>
      <c r="K6" s="9">
        <f>H6*J6/I6</f>
        <v>367.47317795042545</v>
      </c>
    </row>
    <row r="7" spans="2:11" x14ac:dyDescent="0.25">
      <c r="B7" s="8" t="s">
        <v>58</v>
      </c>
      <c r="C7" s="37" t="s">
        <v>25</v>
      </c>
      <c r="D7" s="3" t="s">
        <v>40</v>
      </c>
      <c r="E7" s="3">
        <v>13</v>
      </c>
      <c r="F7" s="23">
        <v>1920</v>
      </c>
      <c r="G7" s="40">
        <v>6400</v>
      </c>
      <c r="H7" s="40">
        <f t="shared" ref="H7:H29" si="0">E7*G7</f>
        <v>83200</v>
      </c>
      <c r="I7" s="23">
        <v>13515</v>
      </c>
      <c r="J7" s="23">
        <v>251</v>
      </c>
      <c r="K7" s="9">
        <f t="shared" ref="K7:K29" si="1">H7*J7/I7</f>
        <v>1545.1868294487606</v>
      </c>
    </row>
    <row r="8" spans="2:11" x14ac:dyDescent="0.25">
      <c r="B8" s="8" t="s">
        <v>58</v>
      </c>
      <c r="C8" s="37" t="s">
        <v>25</v>
      </c>
      <c r="D8" s="3" t="s">
        <v>40</v>
      </c>
      <c r="E8" s="3">
        <v>5</v>
      </c>
      <c r="F8" s="23">
        <v>1930</v>
      </c>
      <c r="G8" s="40">
        <v>6400</v>
      </c>
      <c r="H8" s="40">
        <f t="shared" si="0"/>
        <v>32000</v>
      </c>
      <c r="I8" s="23">
        <v>13515</v>
      </c>
      <c r="J8" s="23">
        <v>203</v>
      </c>
      <c r="K8" s="9">
        <f t="shared" si="1"/>
        <v>480.65112837587867</v>
      </c>
    </row>
    <row r="9" spans="2:11" x14ac:dyDescent="0.25">
      <c r="B9" s="8" t="s">
        <v>58</v>
      </c>
      <c r="C9" s="37" t="s">
        <v>25</v>
      </c>
      <c r="D9" s="3" t="s">
        <v>40</v>
      </c>
      <c r="E9" s="3">
        <v>8</v>
      </c>
      <c r="F9" s="24">
        <v>1940</v>
      </c>
      <c r="G9" s="40">
        <v>6400</v>
      </c>
      <c r="H9" s="40">
        <f t="shared" si="0"/>
        <v>51200</v>
      </c>
      <c r="I9" s="23">
        <v>13515</v>
      </c>
      <c r="J9" s="24">
        <v>242</v>
      </c>
      <c r="K9" s="9">
        <f t="shared" si="1"/>
        <v>916.78875323714396</v>
      </c>
    </row>
    <row r="10" spans="2:11" x14ac:dyDescent="0.25">
      <c r="B10" s="8" t="s">
        <v>58</v>
      </c>
      <c r="C10" s="37" t="s">
        <v>25</v>
      </c>
      <c r="D10" s="3" t="s">
        <v>40</v>
      </c>
      <c r="E10" s="3">
        <v>3</v>
      </c>
      <c r="F10" s="24">
        <v>1950</v>
      </c>
      <c r="G10" s="40">
        <v>6400</v>
      </c>
      <c r="H10" s="40">
        <f t="shared" si="0"/>
        <v>19200</v>
      </c>
      <c r="I10" s="23">
        <v>13515</v>
      </c>
      <c r="J10" s="24">
        <v>510</v>
      </c>
      <c r="K10" s="9">
        <f t="shared" si="1"/>
        <v>724.52830188679241</v>
      </c>
    </row>
    <row r="11" spans="2:11" x14ac:dyDescent="0.25">
      <c r="B11" s="8" t="s">
        <v>58</v>
      </c>
      <c r="C11" s="37" t="s">
        <v>25</v>
      </c>
      <c r="D11" s="3" t="s">
        <v>40</v>
      </c>
      <c r="E11" s="3">
        <v>8</v>
      </c>
      <c r="F11" s="24">
        <v>1960</v>
      </c>
      <c r="G11" s="40">
        <v>6400</v>
      </c>
      <c r="H11" s="40">
        <f t="shared" si="0"/>
        <v>51200</v>
      </c>
      <c r="I11" s="23">
        <v>13515</v>
      </c>
      <c r="J11" s="24">
        <v>824</v>
      </c>
      <c r="K11" s="9">
        <f t="shared" si="1"/>
        <v>3121.6278209396964</v>
      </c>
    </row>
    <row r="12" spans="2:11" x14ac:dyDescent="0.25">
      <c r="B12" s="8" t="s">
        <v>58</v>
      </c>
      <c r="C12" s="37" t="s">
        <v>25</v>
      </c>
      <c r="D12" s="3" t="s">
        <v>40</v>
      </c>
      <c r="E12" s="3">
        <v>29</v>
      </c>
      <c r="F12" s="24">
        <v>1970</v>
      </c>
      <c r="G12" s="40">
        <v>6400</v>
      </c>
      <c r="H12" s="40">
        <f t="shared" si="0"/>
        <v>185600</v>
      </c>
      <c r="I12" s="23">
        <v>13515</v>
      </c>
      <c r="J12" s="24">
        <v>1381</v>
      </c>
      <c r="K12" s="9">
        <f t="shared" si="1"/>
        <v>18965.120236773953</v>
      </c>
    </row>
    <row r="13" spans="2:11" x14ac:dyDescent="0.25">
      <c r="B13" s="8" t="s">
        <v>58</v>
      </c>
      <c r="C13" s="37" t="s">
        <v>25</v>
      </c>
      <c r="D13" s="3" t="s">
        <v>40</v>
      </c>
      <c r="E13" s="3">
        <v>11</v>
      </c>
      <c r="F13" s="24">
        <v>1980</v>
      </c>
      <c r="G13" s="40">
        <v>6400</v>
      </c>
      <c r="H13" s="40">
        <f t="shared" si="0"/>
        <v>70400</v>
      </c>
      <c r="I13" s="23">
        <v>13515</v>
      </c>
      <c r="J13" s="24">
        <v>3237</v>
      </c>
      <c r="K13" s="9">
        <f t="shared" si="1"/>
        <v>16861.620421753607</v>
      </c>
    </row>
    <row r="14" spans="2:11" x14ac:dyDescent="0.25">
      <c r="B14" s="8" t="s">
        <v>58</v>
      </c>
      <c r="C14" s="37" t="s">
        <v>25</v>
      </c>
      <c r="D14" s="3" t="s">
        <v>40</v>
      </c>
      <c r="E14" s="3">
        <v>5</v>
      </c>
      <c r="F14" s="24">
        <v>1990</v>
      </c>
      <c r="G14" s="40">
        <v>6400</v>
      </c>
      <c r="H14" s="40">
        <f t="shared" si="0"/>
        <v>32000</v>
      </c>
      <c r="I14" s="23">
        <v>13515</v>
      </c>
      <c r="J14" s="24">
        <v>4732</v>
      </c>
      <c r="K14" s="9">
        <f t="shared" si="1"/>
        <v>11204.143544210137</v>
      </c>
    </row>
    <row r="15" spans="2:11" x14ac:dyDescent="0.25">
      <c r="B15" s="8" t="s">
        <v>58</v>
      </c>
      <c r="C15" s="37" t="s">
        <v>25</v>
      </c>
      <c r="D15" s="3" t="s">
        <v>40</v>
      </c>
      <c r="E15" s="3">
        <v>4</v>
      </c>
      <c r="F15" s="24">
        <v>1996</v>
      </c>
      <c r="G15" s="40">
        <v>6400</v>
      </c>
      <c r="H15" s="40">
        <f t="shared" si="0"/>
        <v>25600</v>
      </c>
      <c r="I15" s="23">
        <v>13515</v>
      </c>
      <c r="J15" s="24">
        <v>5620</v>
      </c>
      <c r="K15" s="9">
        <f t="shared" si="1"/>
        <v>10645.35701072882</v>
      </c>
    </row>
    <row r="16" spans="2:11" x14ac:dyDescent="0.25">
      <c r="B16" s="8" t="s">
        <v>58</v>
      </c>
      <c r="C16" s="37" t="s">
        <v>25</v>
      </c>
      <c r="D16" s="3" t="s">
        <v>40</v>
      </c>
      <c r="E16" s="3">
        <v>10</v>
      </c>
      <c r="F16" s="24">
        <v>1999</v>
      </c>
      <c r="G16" s="40">
        <v>6400</v>
      </c>
      <c r="H16" s="40">
        <f t="shared" si="0"/>
        <v>64000</v>
      </c>
      <c r="I16" s="23">
        <v>13515</v>
      </c>
      <c r="J16" s="24">
        <v>6059</v>
      </c>
      <c r="K16" s="9">
        <f t="shared" si="1"/>
        <v>28692.267850536442</v>
      </c>
    </row>
    <row r="17" spans="2:11" x14ac:dyDescent="0.25">
      <c r="B17" s="8" t="s">
        <v>58</v>
      </c>
      <c r="C17" s="37" t="s">
        <v>25</v>
      </c>
      <c r="D17" s="3" t="s">
        <v>40</v>
      </c>
      <c r="E17" s="3">
        <v>1</v>
      </c>
      <c r="F17" s="24">
        <v>2001</v>
      </c>
      <c r="G17" s="40">
        <v>6400</v>
      </c>
      <c r="H17" s="40">
        <f t="shared" si="0"/>
        <v>6400</v>
      </c>
      <c r="I17" s="23">
        <v>13515</v>
      </c>
      <c r="J17" s="24">
        <v>6343</v>
      </c>
      <c r="K17" s="9">
        <f t="shared" si="1"/>
        <v>3003.7143914169442</v>
      </c>
    </row>
    <row r="18" spans="2:11" x14ac:dyDescent="0.25">
      <c r="B18" s="8" t="s">
        <v>58</v>
      </c>
      <c r="C18" s="37" t="s">
        <v>25</v>
      </c>
      <c r="D18" s="3" t="s">
        <v>40</v>
      </c>
      <c r="E18" s="3">
        <v>9</v>
      </c>
      <c r="F18" s="24">
        <v>2003</v>
      </c>
      <c r="G18" s="40">
        <v>6400</v>
      </c>
      <c r="H18" s="40">
        <f t="shared" si="0"/>
        <v>57600</v>
      </c>
      <c r="I18" s="23">
        <v>13515</v>
      </c>
      <c r="J18" s="24">
        <v>6694</v>
      </c>
      <c r="K18" s="9">
        <f t="shared" si="1"/>
        <v>28529.367369589345</v>
      </c>
    </row>
    <row r="19" spans="2:11" x14ac:dyDescent="0.25">
      <c r="B19" s="8" t="s">
        <v>58</v>
      </c>
      <c r="C19" s="37" t="s">
        <v>25</v>
      </c>
      <c r="D19" s="3" t="s">
        <v>40</v>
      </c>
      <c r="E19" s="3">
        <v>4</v>
      </c>
      <c r="F19" s="24">
        <v>2004</v>
      </c>
      <c r="G19" s="40">
        <v>6400</v>
      </c>
      <c r="H19" s="40">
        <f t="shared" si="0"/>
        <v>25600</v>
      </c>
      <c r="I19" s="23">
        <v>13515</v>
      </c>
      <c r="J19" s="24">
        <v>7115</v>
      </c>
      <c r="K19" s="9">
        <f t="shared" si="1"/>
        <v>13477.173510913799</v>
      </c>
    </row>
    <row r="20" spans="2:11" x14ac:dyDescent="0.25">
      <c r="B20" s="8" t="s">
        <v>58</v>
      </c>
      <c r="C20" s="37" t="s">
        <v>25</v>
      </c>
      <c r="D20" s="3" t="s">
        <v>40</v>
      </c>
      <c r="E20" s="3">
        <v>5</v>
      </c>
      <c r="F20" s="24">
        <v>2008</v>
      </c>
      <c r="G20" s="40">
        <v>6400</v>
      </c>
      <c r="H20" s="40">
        <f t="shared" si="0"/>
        <v>32000</v>
      </c>
      <c r="I20" s="23">
        <v>13515</v>
      </c>
      <c r="J20" s="24">
        <v>8310</v>
      </c>
      <c r="K20" s="9">
        <f t="shared" si="1"/>
        <v>19675.915649278581</v>
      </c>
    </row>
    <row r="21" spans="2:11" x14ac:dyDescent="0.25">
      <c r="B21" s="8" t="s">
        <v>58</v>
      </c>
      <c r="C21" s="37" t="s">
        <v>25</v>
      </c>
      <c r="D21" s="3" t="s">
        <v>40</v>
      </c>
      <c r="E21" s="3">
        <v>5</v>
      </c>
      <c r="F21" s="24">
        <v>2010</v>
      </c>
      <c r="G21" s="40">
        <v>6400</v>
      </c>
      <c r="H21" s="40">
        <f t="shared" si="0"/>
        <v>32000</v>
      </c>
      <c r="I21" s="23">
        <v>13515</v>
      </c>
      <c r="J21" s="24">
        <v>8799</v>
      </c>
      <c r="K21" s="9">
        <f t="shared" si="1"/>
        <v>20833.740288568257</v>
      </c>
    </row>
    <row r="22" spans="2:11" x14ac:dyDescent="0.25">
      <c r="B22" s="8" t="s">
        <v>58</v>
      </c>
      <c r="C22" s="37" t="s">
        <v>25</v>
      </c>
      <c r="D22" s="3" t="s">
        <v>40</v>
      </c>
      <c r="E22" s="3">
        <v>37</v>
      </c>
      <c r="F22" s="24">
        <v>2013</v>
      </c>
      <c r="G22" s="40">
        <v>6400</v>
      </c>
      <c r="H22" s="40">
        <f t="shared" si="0"/>
        <v>236800</v>
      </c>
      <c r="I22" s="23">
        <v>13515</v>
      </c>
      <c r="J22" s="24">
        <v>9547</v>
      </c>
      <c r="K22" s="9">
        <f t="shared" si="1"/>
        <v>167275.59008509063</v>
      </c>
    </row>
    <row r="23" spans="2:11" x14ac:dyDescent="0.25">
      <c r="B23" s="8" t="s">
        <v>58</v>
      </c>
      <c r="C23" s="37" t="s">
        <v>25</v>
      </c>
      <c r="D23" s="3" t="s">
        <v>40</v>
      </c>
      <c r="E23" s="3">
        <v>4</v>
      </c>
      <c r="F23" s="24">
        <v>2014</v>
      </c>
      <c r="G23" s="40">
        <v>6400</v>
      </c>
      <c r="H23" s="40">
        <f t="shared" si="0"/>
        <v>25600</v>
      </c>
      <c r="I23" s="23">
        <v>13515</v>
      </c>
      <c r="J23" s="24">
        <v>9807</v>
      </c>
      <c r="K23" s="9">
        <f t="shared" si="1"/>
        <v>18576.337402885682</v>
      </c>
    </row>
    <row r="24" spans="2:11" x14ac:dyDescent="0.25">
      <c r="B24" s="8" t="s">
        <v>58</v>
      </c>
      <c r="C24" s="37" t="s">
        <v>25</v>
      </c>
      <c r="D24" s="3" t="s">
        <v>40</v>
      </c>
      <c r="E24" s="3">
        <v>4</v>
      </c>
      <c r="F24" s="24">
        <v>2015</v>
      </c>
      <c r="G24" s="40">
        <v>6400</v>
      </c>
      <c r="H24" s="40">
        <f t="shared" si="0"/>
        <v>25600</v>
      </c>
      <c r="I24" s="23">
        <v>13515</v>
      </c>
      <c r="J24" s="24">
        <v>10031</v>
      </c>
      <c r="K24" s="9">
        <f t="shared" si="1"/>
        <v>19000.636330003701</v>
      </c>
    </row>
    <row r="25" spans="2:11" x14ac:dyDescent="0.25">
      <c r="B25" s="8" t="s">
        <v>58</v>
      </c>
      <c r="C25" s="37" t="s">
        <v>25</v>
      </c>
      <c r="D25" s="3" t="s">
        <v>40</v>
      </c>
      <c r="E25" s="3">
        <v>2</v>
      </c>
      <c r="F25" s="24">
        <v>2016</v>
      </c>
      <c r="G25" s="40">
        <v>6400</v>
      </c>
      <c r="H25" s="40">
        <f t="shared" si="0"/>
        <v>12800</v>
      </c>
      <c r="I25" s="23">
        <v>13515</v>
      </c>
      <c r="J25" s="24">
        <v>10339</v>
      </c>
      <c r="K25" s="9">
        <f t="shared" si="1"/>
        <v>9792.0236773954857</v>
      </c>
    </row>
    <row r="26" spans="2:11" x14ac:dyDescent="0.25">
      <c r="B26" s="8" t="s">
        <v>58</v>
      </c>
      <c r="C26" s="37" t="s">
        <v>25</v>
      </c>
      <c r="D26" s="3" t="s">
        <v>40</v>
      </c>
      <c r="E26" s="3">
        <v>17</v>
      </c>
      <c r="F26" s="24">
        <v>2018</v>
      </c>
      <c r="G26" s="40">
        <v>6400</v>
      </c>
      <c r="H26" s="40">
        <f t="shared" si="0"/>
        <v>108800</v>
      </c>
      <c r="I26" s="23">
        <v>13515</v>
      </c>
      <c r="J26" s="24">
        <v>11062</v>
      </c>
      <c r="K26" s="9">
        <f t="shared" si="1"/>
        <v>89052.578616352199</v>
      </c>
    </row>
    <row r="27" spans="2:11" x14ac:dyDescent="0.25">
      <c r="B27" s="8" t="s">
        <v>58</v>
      </c>
      <c r="C27" s="37" t="s">
        <v>25</v>
      </c>
      <c r="D27" s="3" t="s">
        <v>40</v>
      </c>
      <c r="E27" s="3">
        <v>4</v>
      </c>
      <c r="F27" s="24">
        <v>2020</v>
      </c>
      <c r="G27" s="40">
        <v>6400</v>
      </c>
      <c r="H27" s="40">
        <f t="shared" si="0"/>
        <v>25600</v>
      </c>
      <c r="I27" s="23">
        <v>13515</v>
      </c>
      <c r="J27" s="24">
        <v>11466</v>
      </c>
      <c r="K27" s="9">
        <f t="shared" si="1"/>
        <v>21718.801331853498</v>
      </c>
    </row>
    <row r="28" spans="2:11" x14ac:dyDescent="0.25">
      <c r="B28" s="8" t="s">
        <v>58</v>
      </c>
      <c r="C28" s="37" t="s">
        <v>25</v>
      </c>
      <c r="D28" s="3" t="s">
        <v>40</v>
      </c>
      <c r="E28" s="3">
        <v>11</v>
      </c>
      <c r="F28" s="24">
        <v>2022</v>
      </c>
      <c r="G28" s="40">
        <v>6400</v>
      </c>
      <c r="H28" s="40">
        <f t="shared" si="0"/>
        <v>70400</v>
      </c>
      <c r="I28" s="23">
        <v>13515</v>
      </c>
      <c r="J28" s="24">
        <v>13007</v>
      </c>
      <c r="K28" s="9">
        <f t="shared" si="1"/>
        <v>67753.814280429156</v>
      </c>
    </row>
    <row r="29" spans="2:11" x14ac:dyDescent="0.25">
      <c r="B29" s="8" t="s">
        <v>58</v>
      </c>
      <c r="C29" s="37" t="s">
        <v>25</v>
      </c>
      <c r="D29" s="3" t="s">
        <v>40</v>
      </c>
      <c r="E29" s="3">
        <v>5</v>
      </c>
      <c r="F29" s="24">
        <v>2023</v>
      </c>
      <c r="G29" s="40">
        <v>6400</v>
      </c>
      <c r="H29" s="40">
        <f t="shared" si="0"/>
        <v>32000</v>
      </c>
      <c r="I29" s="23">
        <v>13515</v>
      </c>
      <c r="J29" s="24">
        <v>13358</v>
      </c>
      <c r="K29" s="9">
        <f t="shared" si="1"/>
        <v>31628.264890862007</v>
      </c>
    </row>
    <row r="30" spans="2:11" ht="15.75" thickBot="1" x14ac:dyDescent="0.3">
      <c r="B30" s="90"/>
      <c r="C30" s="38"/>
      <c r="D30" s="11"/>
      <c r="E30" s="24"/>
      <c r="F30" s="24"/>
      <c r="G30" s="40"/>
      <c r="H30" s="40"/>
      <c r="I30" s="23"/>
      <c r="J30" s="24"/>
      <c r="K30" s="12"/>
    </row>
    <row r="31" spans="2:11" ht="30.75" customHeight="1" thickBot="1" x14ac:dyDescent="0.3">
      <c r="B31" s="178" t="s">
        <v>69</v>
      </c>
      <c r="C31" s="179"/>
      <c r="D31" s="179"/>
      <c r="E31" s="179"/>
      <c r="F31" s="179"/>
      <c r="G31" s="179"/>
      <c r="H31" s="179"/>
      <c r="I31" s="179"/>
      <c r="J31" s="180"/>
      <c r="K31" s="13">
        <f>SUM(K6:K29)</f>
        <v>603842.72290048096</v>
      </c>
    </row>
    <row r="32" spans="2:11" x14ac:dyDescent="0.25">
      <c r="B32" s="34" t="s">
        <v>23</v>
      </c>
      <c r="C32" s="2"/>
    </row>
    <row r="33" spans="2:3" x14ac:dyDescent="0.25">
      <c r="B33" s="73" t="s">
        <v>177</v>
      </c>
      <c r="C33" s="2"/>
    </row>
    <row r="34" spans="2:3" x14ac:dyDescent="0.25">
      <c r="B34" s="33" t="s">
        <v>178</v>
      </c>
      <c r="C34" s="2"/>
    </row>
    <row r="35" spans="2:3" x14ac:dyDescent="0.25">
      <c r="B35" s="2"/>
      <c r="C35" s="2"/>
    </row>
    <row r="36" spans="2:3" x14ac:dyDescent="0.25">
      <c r="B36" s="2"/>
      <c r="C36" s="2"/>
    </row>
    <row r="37" spans="2:3" x14ac:dyDescent="0.25">
      <c r="B37" s="2"/>
      <c r="C37" s="2"/>
    </row>
    <row r="38" spans="2:3" x14ac:dyDescent="0.25">
      <c r="B38" s="2"/>
      <c r="C38" s="2"/>
    </row>
    <row r="39" spans="2:3" x14ac:dyDescent="0.25">
      <c r="B39" s="2"/>
      <c r="C39" s="2"/>
    </row>
    <row r="40" spans="2:3" x14ac:dyDescent="0.25">
      <c r="B40" s="2"/>
      <c r="C40" s="2"/>
    </row>
    <row r="41" spans="2:3" x14ac:dyDescent="0.25">
      <c r="B41" s="2"/>
      <c r="C41" s="2"/>
    </row>
    <row r="42" spans="2:3" x14ac:dyDescent="0.25">
      <c r="B42" s="2"/>
      <c r="C42" s="2"/>
    </row>
    <row r="43" spans="2:3" x14ac:dyDescent="0.25">
      <c r="B43" s="2"/>
      <c r="C43" s="2"/>
    </row>
    <row r="44" spans="2:3" x14ac:dyDescent="0.25">
      <c r="B44" s="2"/>
      <c r="C44" s="2"/>
    </row>
    <row r="45" spans="2:3" x14ac:dyDescent="0.25">
      <c r="B45" s="2"/>
      <c r="C45" s="2"/>
    </row>
    <row r="46" spans="2:3" x14ac:dyDescent="0.25">
      <c r="B46" s="2"/>
      <c r="C46" s="2"/>
    </row>
    <row r="47" spans="2:3" x14ac:dyDescent="0.25">
      <c r="B47" s="2"/>
      <c r="C47" s="2"/>
    </row>
    <row r="48" spans="2:3" x14ac:dyDescent="0.25">
      <c r="B48" s="2"/>
      <c r="C48" s="2"/>
    </row>
    <row r="49" spans="2:3" x14ac:dyDescent="0.25">
      <c r="B49" s="2"/>
      <c r="C49" s="2"/>
    </row>
    <row r="50" spans="2:3" x14ac:dyDescent="0.25">
      <c r="B50" s="2"/>
      <c r="C50" s="2"/>
    </row>
    <row r="51" spans="2:3" x14ac:dyDescent="0.25">
      <c r="B51" s="2"/>
      <c r="C51" s="2"/>
    </row>
  </sheetData>
  <mergeCells count="2">
    <mergeCell ref="B2:K2"/>
    <mergeCell ref="B31:J31"/>
  </mergeCells>
  <phoneticPr fontId="11" type="noConversion"/>
  <pageMargins left="0.7" right="0.7" top="0.75" bottom="0.75" header="0.3" footer="0.3"/>
  <pageSetup scale="7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D79C8-856E-441D-BA41-C1C592624BC0}">
  <sheetPr>
    <pageSetUpPr fitToPage="1"/>
  </sheetPr>
  <dimension ref="B1:L28"/>
  <sheetViews>
    <sheetView zoomScaleNormal="100" workbookViewId="0">
      <selection activeCell="B2" sqref="B2:L10"/>
    </sheetView>
  </sheetViews>
  <sheetFormatPr defaultRowHeight="15" x14ac:dyDescent="0.25"/>
  <cols>
    <col min="2" max="2" width="16.7109375" style="1" customWidth="1"/>
    <col min="3" max="3" width="9.28515625" style="1" customWidth="1"/>
    <col min="4" max="4" width="70.28515625" customWidth="1"/>
    <col min="5" max="11" width="14.28515625" customWidth="1"/>
    <col min="12" max="12" width="22.42578125" customWidth="1"/>
  </cols>
  <sheetData>
    <row r="1" spans="2:12" ht="15.75" thickBot="1" x14ac:dyDescent="0.3"/>
    <row r="2" spans="2:12" ht="72" customHeight="1" thickBot="1" x14ac:dyDescent="0.3">
      <c r="B2" s="170" t="s">
        <v>262</v>
      </c>
      <c r="C2" s="181"/>
      <c r="D2" s="171"/>
      <c r="E2" s="182"/>
      <c r="F2" s="182"/>
      <c r="G2" s="182"/>
      <c r="H2" s="182"/>
      <c r="I2" s="182"/>
      <c r="J2" s="182"/>
      <c r="K2" s="182"/>
      <c r="L2" s="172"/>
    </row>
    <row r="3" spans="2:12" ht="58.5" customHeight="1" thickBot="1" x14ac:dyDescent="0.3">
      <c r="B3" s="4" t="s">
        <v>0</v>
      </c>
      <c r="C3" s="35" t="s">
        <v>24</v>
      </c>
      <c r="D3" s="5" t="s">
        <v>1</v>
      </c>
      <c r="E3" s="19" t="s">
        <v>4</v>
      </c>
      <c r="F3" s="19" t="s">
        <v>5</v>
      </c>
      <c r="G3" s="19" t="s">
        <v>6</v>
      </c>
      <c r="H3" s="19" t="s">
        <v>7</v>
      </c>
      <c r="I3" s="19" t="s">
        <v>8</v>
      </c>
      <c r="J3" s="19" t="s">
        <v>9</v>
      </c>
      <c r="K3" s="19" t="s">
        <v>10</v>
      </c>
      <c r="L3" s="6" t="s">
        <v>2</v>
      </c>
    </row>
    <row r="4" spans="2:12" x14ac:dyDescent="0.25">
      <c r="B4" s="20" t="s">
        <v>59</v>
      </c>
      <c r="C4" s="36"/>
      <c r="D4" s="15" t="s">
        <v>213</v>
      </c>
      <c r="E4" s="22"/>
      <c r="F4" s="22"/>
      <c r="G4" s="22"/>
      <c r="H4" s="25"/>
      <c r="I4" s="25"/>
      <c r="J4" s="22"/>
      <c r="K4" s="22"/>
      <c r="L4" s="7"/>
    </row>
    <row r="5" spans="2:12" x14ac:dyDescent="0.25">
      <c r="B5" s="8"/>
      <c r="C5" s="37"/>
      <c r="D5" s="3"/>
      <c r="E5" s="23"/>
      <c r="F5" s="23"/>
      <c r="G5" s="23"/>
      <c r="H5" s="26"/>
      <c r="I5" s="26"/>
      <c r="J5" s="23"/>
      <c r="K5" s="23"/>
      <c r="L5" s="9"/>
    </row>
    <row r="6" spans="2:12" x14ac:dyDescent="0.25">
      <c r="B6" s="8" t="s">
        <v>59</v>
      </c>
      <c r="C6" s="37" t="s">
        <v>25</v>
      </c>
      <c r="D6" s="3" t="s">
        <v>46</v>
      </c>
      <c r="E6" s="23">
        <v>2024</v>
      </c>
      <c r="F6" s="23">
        <v>1</v>
      </c>
      <c r="G6" s="23" t="s">
        <v>16</v>
      </c>
      <c r="H6" s="26">
        <v>0</v>
      </c>
      <c r="I6" s="26">
        <f>F6*H6</f>
        <v>0</v>
      </c>
      <c r="J6" s="32" t="s">
        <v>21</v>
      </c>
      <c r="K6" s="32" t="s">
        <v>21</v>
      </c>
      <c r="L6" s="9">
        <v>749500</v>
      </c>
    </row>
    <row r="7" spans="2:12" ht="15.75" thickBot="1" x14ac:dyDescent="0.3">
      <c r="B7" s="8"/>
      <c r="C7" s="37"/>
      <c r="D7" s="21"/>
      <c r="E7" s="23"/>
      <c r="F7" s="23"/>
      <c r="G7" s="23"/>
      <c r="H7" s="26"/>
      <c r="I7" s="26"/>
      <c r="J7" s="23"/>
      <c r="K7" s="23"/>
      <c r="L7" s="9"/>
    </row>
    <row r="8" spans="2:12" ht="30.75" customHeight="1" thickBot="1" x14ac:dyDescent="0.3">
      <c r="B8" s="178" t="s">
        <v>214</v>
      </c>
      <c r="C8" s="179"/>
      <c r="D8" s="179"/>
      <c r="E8" s="179"/>
      <c r="F8" s="179"/>
      <c r="G8" s="179"/>
      <c r="H8" s="179"/>
      <c r="I8" s="179"/>
      <c r="J8" s="179"/>
      <c r="K8" s="180"/>
      <c r="L8" s="13">
        <f>SUM(L4:L7)</f>
        <v>749500</v>
      </c>
    </row>
    <row r="9" spans="2:12" x14ac:dyDescent="0.25">
      <c r="B9" s="34" t="s">
        <v>23</v>
      </c>
      <c r="C9" s="2"/>
    </row>
    <row r="10" spans="2:12" x14ac:dyDescent="0.25">
      <c r="B10" s="33" t="s">
        <v>179</v>
      </c>
      <c r="C10" s="2"/>
    </row>
    <row r="11" spans="2:12" x14ac:dyDescent="0.25">
      <c r="B11" s="33"/>
      <c r="C11" s="2"/>
    </row>
    <row r="12" spans="2:12" x14ac:dyDescent="0.25">
      <c r="B12" s="2"/>
      <c r="C12" s="2"/>
    </row>
    <row r="13" spans="2:12" x14ac:dyDescent="0.25">
      <c r="B13" s="2"/>
      <c r="C13" s="2"/>
    </row>
    <row r="14" spans="2:12" x14ac:dyDescent="0.25">
      <c r="B14" s="2"/>
      <c r="C14" s="2"/>
    </row>
    <row r="15" spans="2:12" x14ac:dyDescent="0.25">
      <c r="B15" s="2"/>
      <c r="C15" s="2"/>
    </row>
    <row r="16" spans="2:12" x14ac:dyDescent="0.25">
      <c r="B16" s="2"/>
      <c r="C16" s="2"/>
    </row>
    <row r="17" spans="2:3" x14ac:dyDescent="0.25">
      <c r="B17" s="2"/>
      <c r="C17" s="2"/>
    </row>
    <row r="18" spans="2:3" x14ac:dyDescent="0.25">
      <c r="B18" s="2"/>
      <c r="C18" s="2"/>
    </row>
    <row r="19" spans="2:3" x14ac:dyDescent="0.25">
      <c r="B19" s="2"/>
      <c r="C19" s="2"/>
    </row>
    <row r="20" spans="2:3" x14ac:dyDescent="0.25">
      <c r="B20" s="2"/>
      <c r="C20" s="2"/>
    </row>
    <row r="21" spans="2:3" x14ac:dyDescent="0.25">
      <c r="B21" s="2"/>
      <c r="C21" s="2"/>
    </row>
    <row r="22" spans="2:3" x14ac:dyDescent="0.25">
      <c r="B22" s="2"/>
      <c r="C22" s="2"/>
    </row>
    <row r="23" spans="2:3" x14ac:dyDescent="0.25">
      <c r="B23" s="2"/>
      <c r="C23" s="2"/>
    </row>
    <row r="24" spans="2:3" x14ac:dyDescent="0.25">
      <c r="B24" s="2"/>
      <c r="C24" s="2"/>
    </row>
    <row r="25" spans="2:3" x14ac:dyDescent="0.25">
      <c r="B25" s="2"/>
      <c r="C25" s="2"/>
    </row>
    <row r="26" spans="2:3" x14ac:dyDescent="0.25">
      <c r="B26" s="2"/>
      <c r="C26" s="2"/>
    </row>
    <row r="27" spans="2:3" x14ac:dyDescent="0.25">
      <c r="B27" s="2"/>
      <c r="C27" s="2"/>
    </row>
    <row r="28" spans="2:3" x14ac:dyDescent="0.25">
      <c r="B28" s="2"/>
      <c r="C28" s="2"/>
    </row>
  </sheetData>
  <mergeCells count="2">
    <mergeCell ref="B2:L2"/>
    <mergeCell ref="B8:K8"/>
  </mergeCells>
  <pageMargins left="0.7" right="0.7" top="0.75" bottom="0.75" header="0.3" footer="0.3"/>
  <pageSetup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9661F-5C85-4530-B944-726839B723BB}">
  <sheetPr>
    <pageSetUpPr fitToPage="1"/>
  </sheetPr>
  <dimension ref="B1:L23"/>
  <sheetViews>
    <sheetView workbookViewId="0">
      <selection activeCell="L21" sqref="L21"/>
    </sheetView>
  </sheetViews>
  <sheetFormatPr defaultRowHeight="15" x14ac:dyDescent="0.25"/>
  <cols>
    <col min="2" max="2" width="25.7109375" customWidth="1"/>
    <col min="3" max="3" width="16.28515625" customWidth="1"/>
    <col min="4" max="4" width="32.85546875" customWidth="1"/>
    <col min="5" max="5" width="14.5703125" customWidth="1"/>
    <col min="8" max="8" width="15.42578125" customWidth="1"/>
    <col min="9" max="9" width="22" customWidth="1"/>
    <col min="10" max="11" width="14.28515625" customWidth="1"/>
    <col min="12" max="12" width="18.7109375" customWidth="1"/>
  </cols>
  <sheetData>
    <row r="1" spans="2:12" ht="15.75" thickBot="1" x14ac:dyDescent="0.3"/>
    <row r="2" spans="2:12" ht="64.900000000000006" customHeight="1" thickBot="1" x14ac:dyDescent="0.3">
      <c r="B2" s="170" t="s">
        <v>263</v>
      </c>
      <c r="C2" s="181"/>
      <c r="D2" s="191"/>
      <c r="E2" s="192"/>
      <c r="F2" s="192"/>
      <c r="G2" s="192"/>
      <c r="H2" s="192"/>
      <c r="I2" s="192"/>
      <c r="J2" s="192"/>
      <c r="K2" s="192"/>
      <c r="L2" s="193"/>
    </row>
    <row r="3" spans="2:12" ht="45.75" thickBot="1" x14ac:dyDescent="0.3">
      <c r="B3" s="4" t="s">
        <v>0</v>
      </c>
      <c r="C3" s="35" t="s">
        <v>24</v>
      </c>
      <c r="D3" s="5" t="s">
        <v>1</v>
      </c>
      <c r="E3" s="19" t="s">
        <v>4</v>
      </c>
      <c r="F3" s="19" t="s">
        <v>5</v>
      </c>
      <c r="G3" s="19" t="s">
        <v>6</v>
      </c>
      <c r="H3" s="19" t="s">
        <v>7</v>
      </c>
      <c r="I3" s="19" t="s">
        <v>8</v>
      </c>
      <c r="J3" s="19" t="s">
        <v>9</v>
      </c>
      <c r="K3" s="19" t="s">
        <v>10</v>
      </c>
      <c r="L3" s="6" t="s">
        <v>2</v>
      </c>
    </row>
    <row r="4" spans="2:12" x14ac:dyDescent="0.25">
      <c r="B4" s="20" t="s">
        <v>64</v>
      </c>
      <c r="C4" s="36"/>
      <c r="D4" s="15" t="s">
        <v>220</v>
      </c>
      <c r="E4" s="22"/>
      <c r="F4" s="22"/>
      <c r="G4" s="22"/>
      <c r="H4" s="25"/>
      <c r="I4" s="25"/>
      <c r="J4" s="22"/>
      <c r="K4" s="22"/>
      <c r="L4" s="7"/>
    </row>
    <row r="5" spans="2:12" x14ac:dyDescent="0.25">
      <c r="B5" s="8"/>
      <c r="C5" s="37"/>
      <c r="D5" s="3"/>
      <c r="E5" s="23"/>
      <c r="F5" s="23"/>
      <c r="G5" s="23"/>
      <c r="H5" s="26"/>
      <c r="I5" s="26"/>
      <c r="J5" s="23"/>
      <c r="K5" s="23"/>
      <c r="L5" s="9"/>
    </row>
    <row r="6" spans="2:12" x14ac:dyDescent="0.25">
      <c r="B6" s="8" t="s">
        <v>64</v>
      </c>
      <c r="C6" s="37"/>
      <c r="D6" s="21" t="s">
        <v>35</v>
      </c>
      <c r="E6" s="23"/>
      <c r="F6" s="23"/>
      <c r="G6" s="23"/>
      <c r="H6" s="26"/>
      <c r="I6" s="26"/>
      <c r="J6" s="23"/>
      <c r="K6" s="23"/>
      <c r="L6" s="9"/>
    </row>
    <row r="7" spans="2:12" x14ac:dyDescent="0.25">
      <c r="B7" s="8"/>
      <c r="C7" s="37" t="s">
        <v>25</v>
      </c>
      <c r="D7" s="3" t="s">
        <v>34</v>
      </c>
      <c r="E7" s="23">
        <v>1977</v>
      </c>
      <c r="F7" s="23">
        <v>1</v>
      </c>
      <c r="G7" s="23" t="s">
        <v>16</v>
      </c>
      <c r="H7" s="26">
        <v>696383</v>
      </c>
      <c r="I7" s="26">
        <f>F7*H7</f>
        <v>696383</v>
      </c>
      <c r="J7" s="23">
        <v>13515</v>
      </c>
      <c r="K7" s="23">
        <v>2576</v>
      </c>
      <c r="L7" s="9">
        <f>I7*K7/J7</f>
        <v>132732.7123936367</v>
      </c>
    </row>
    <row r="8" spans="2:12" x14ac:dyDescent="0.25">
      <c r="B8" s="8"/>
      <c r="C8" s="37" t="s">
        <v>25</v>
      </c>
      <c r="D8" s="3" t="s">
        <v>240</v>
      </c>
      <c r="E8" s="23">
        <v>2014</v>
      </c>
      <c r="F8" s="23">
        <v>1</v>
      </c>
      <c r="G8" s="23" t="s">
        <v>16</v>
      </c>
      <c r="H8" s="26"/>
      <c r="I8" s="26"/>
      <c r="J8" s="23">
        <v>13515</v>
      </c>
      <c r="K8" s="23">
        <v>9807</v>
      </c>
      <c r="L8" s="9"/>
    </row>
    <row r="9" spans="2:12" x14ac:dyDescent="0.25">
      <c r="B9" s="8" t="s">
        <v>64</v>
      </c>
      <c r="C9" s="37"/>
      <c r="D9" s="21" t="s">
        <v>36</v>
      </c>
      <c r="E9" s="23"/>
      <c r="F9" s="23"/>
      <c r="G9" s="23"/>
      <c r="H9" s="26"/>
      <c r="I9" s="26"/>
      <c r="J9" s="23"/>
      <c r="K9" s="23"/>
      <c r="L9" s="9"/>
    </row>
    <row r="10" spans="2:12" x14ac:dyDescent="0.25">
      <c r="B10" s="8"/>
      <c r="C10" s="37" t="s">
        <v>25</v>
      </c>
      <c r="D10" s="3" t="s">
        <v>34</v>
      </c>
      <c r="E10" s="23">
        <v>2011</v>
      </c>
      <c r="F10" s="23">
        <v>1</v>
      </c>
      <c r="G10" s="23" t="s">
        <v>16</v>
      </c>
      <c r="H10" s="26">
        <v>1679288</v>
      </c>
      <c r="I10" s="26">
        <f>F10*H10</f>
        <v>1679288</v>
      </c>
      <c r="J10" s="23">
        <v>13515</v>
      </c>
      <c r="K10" s="23">
        <v>9070</v>
      </c>
      <c r="L10" s="9">
        <f t="shared" ref="L10:L15" si="0">I10*K10/J10</f>
        <v>1126980.5519792822</v>
      </c>
    </row>
    <row r="11" spans="2:12" x14ac:dyDescent="0.25">
      <c r="B11" s="8"/>
      <c r="C11" s="37" t="s">
        <v>25</v>
      </c>
      <c r="D11" s="3" t="s">
        <v>241</v>
      </c>
      <c r="E11" s="23">
        <v>2018</v>
      </c>
      <c r="F11" s="23">
        <v>1</v>
      </c>
      <c r="G11" s="23" t="s">
        <v>16</v>
      </c>
      <c r="H11" s="26"/>
      <c r="I11" s="26"/>
      <c r="J11" s="23">
        <v>13515</v>
      </c>
      <c r="K11" s="23">
        <v>11062</v>
      </c>
      <c r="L11" s="9"/>
    </row>
    <row r="12" spans="2:12" x14ac:dyDescent="0.25">
      <c r="B12" s="8" t="s">
        <v>64</v>
      </c>
      <c r="C12" s="37"/>
      <c r="D12" s="21" t="s">
        <v>38</v>
      </c>
      <c r="E12" s="23"/>
      <c r="F12" s="23"/>
      <c r="G12" s="23"/>
      <c r="H12" s="26"/>
      <c r="I12" s="26"/>
      <c r="J12" s="23"/>
      <c r="K12" s="23"/>
      <c r="L12" s="9"/>
    </row>
    <row r="13" spans="2:12" x14ac:dyDescent="0.25">
      <c r="B13" s="10"/>
      <c r="C13" s="38" t="s">
        <v>25</v>
      </c>
      <c r="D13" s="3" t="s">
        <v>34</v>
      </c>
      <c r="E13" s="23">
        <v>1914</v>
      </c>
      <c r="F13" s="23">
        <v>1</v>
      </c>
      <c r="G13" s="23" t="s">
        <v>16</v>
      </c>
      <c r="H13" s="26">
        <v>515867</v>
      </c>
      <c r="I13" s="26">
        <f t="shared" ref="I13:I18" si="1">F13*H13</f>
        <v>515867</v>
      </c>
      <c r="J13" s="23">
        <v>13515</v>
      </c>
      <c r="K13" s="23">
        <v>89</v>
      </c>
      <c r="L13" s="9">
        <f t="shared" si="0"/>
        <v>3397.1263780984091</v>
      </c>
    </row>
    <row r="14" spans="2:12" x14ac:dyDescent="0.25">
      <c r="B14" s="10" t="s">
        <v>64</v>
      </c>
      <c r="C14" s="38"/>
      <c r="D14" s="81" t="s">
        <v>37</v>
      </c>
      <c r="E14" s="23"/>
      <c r="F14" s="23"/>
      <c r="G14" s="23"/>
      <c r="H14" s="26"/>
      <c r="I14" s="26"/>
      <c r="J14" s="23"/>
      <c r="K14" s="23"/>
      <c r="L14" s="9"/>
    </row>
    <row r="15" spans="2:12" x14ac:dyDescent="0.25">
      <c r="B15" s="10"/>
      <c r="C15" s="38" t="s">
        <v>25</v>
      </c>
      <c r="D15" s="3" t="s">
        <v>34</v>
      </c>
      <c r="E15" s="23">
        <v>1953</v>
      </c>
      <c r="F15" s="23">
        <v>1</v>
      </c>
      <c r="G15" s="23" t="s">
        <v>16</v>
      </c>
      <c r="H15" s="26">
        <v>1074744</v>
      </c>
      <c r="I15" s="26">
        <f t="shared" si="1"/>
        <v>1074744</v>
      </c>
      <c r="J15" s="23">
        <v>13515</v>
      </c>
      <c r="K15" s="23">
        <v>600</v>
      </c>
      <c r="L15" s="9">
        <f t="shared" si="0"/>
        <v>47713.385127635956</v>
      </c>
    </row>
    <row r="16" spans="2:12" x14ac:dyDescent="0.25">
      <c r="B16" s="10"/>
      <c r="C16" s="38" t="s">
        <v>25</v>
      </c>
      <c r="D16" s="3" t="s">
        <v>241</v>
      </c>
      <c r="E16" s="24">
        <v>2018</v>
      </c>
      <c r="F16" s="24">
        <v>1</v>
      </c>
      <c r="G16" s="23" t="s">
        <v>16</v>
      </c>
      <c r="H16" s="27"/>
      <c r="I16" s="26"/>
      <c r="J16" s="23">
        <v>13515</v>
      </c>
      <c r="K16" s="24">
        <v>11062</v>
      </c>
      <c r="L16" s="12"/>
    </row>
    <row r="17" spans="2:12" x14ac:dyDescent="0.25">
      <c r="B17" s="10" t="s">
        <v>64</v>
      </c>
      <c r="C17" s="38"/>
      <c r="D17" s="82" t="s">
        <v>39</v>
      </c>
      <c r="E17" s="24"/>
      <c r="F17" s="24"/>
      <c r="G17" s="24"/>
      <c r="H17" s="27"/>
      <c r="I17" s="26">
        <f t="shared" si="1"/>
        <v>0</v>
      </c>
      <c r="J17" s="23"/>
      <c r="K17" s="24"/>
      <c r="L17" s="12"/>
    </row>
    <row r="18" spans="2:12" x14ac:dyDescent="0.25">
      <c r="B18" s="10"/>
      <c r="C18" s="38" t="s">
        <v>25</v>
      </c>
      <c r="D18" s="11" t="s">
        <v>34</v>
      </c>
      <c r="E18" s="24">
        <v>1953</v>
      </c>
      <c r="F18" s="24">
        <v>1</v>
      </c>
      <c r="G18" s="83" t="s">
        <v>16</v>
      </c>
      <c r="H18" s="27">
        <v>1074744</v>
      </c>
      <c r="I18" s="26">
        <f t="shared" si="1"/>
        <v>1074744</v>
      </c>
      <c r="J18" s="23">
        <v>13515</v>
      </c>
      <c r="K18" s="24">
        <v>600</v>
      </c>
      <c r="L18" s="9">
        <f>I18*K18/J18</f>
        <v>47713.385127635956</v>
      </c>
    </row>
    <row r="19" spans="2:12" x14ac:dyDescent="0.25">
      <c r="B19" s="10"/>
      <c r="C19" s="38" t="s">
        <v>25</v>
      </c>
      <c r="D19" s="3" t="s">
        <v>241</v>
      </c>
      <c r="E19" s="24">
        <v>2018</v>
      </c>
      <c r="F19" s="24">
        <v>1</v>
      </c>
      <c r="G19" s="23" t="s">
        <v>16</v>
      </c>
      <c r="H19" s="27"/>
      <c r="I19" s="26"/>
      <c r="J19" s="23">
        <v>13515</v>
      </c>
      <c r="K19" s="24">
        <v>11062</v>
      </c>
      <c r="L19" s="12"/>
    </row>
    <row r="20" spans="2:12" ht="15.75" thickBot="1" x14ac:dyDescent="0.3">
      <c r="B20" s="14"/>
      <c r="C20" s="38"/>
      <c r="D20" s="11"/>
      <c r="E20" s="24"/>
      <c r="F20" s="24"/>
      <c r="G20" s="24"/>
      <c r="H20" s="27"/>
      <c r="I20" s="26"/>
      <c r="J20" s="23"/>
      <c r="K20" s="24"/>
      <c r="L20" s="12"/>
    </row>
    <row r="21" spans="2:12" ht="15.75" thickBot="1" x14ac:dyDescent="0.3">
      <c r="B21" s="178" t="s">
        <v>219</v>
      </c>
      <c r="C21" s="179"/>
      <c r="D21" s="179"/>
      <c r="E21" s="179"/>
      <c r="F21" s="179"/>
      <c r="G21" s="179"/>
      <c r="H21" s="179"/>
      <c r="I21" s="179"/>
      <c r="J21" s="179"/>
      <c r="K21" s="180"/>
      <c r="L21" s="13">
        <f>SUM(L4:L20)</f>
        <v>1358537.1610062891</v>
      </c>
    </row>
    <row r="22" spans="2:12" x14ac:dyDescent="0.25">
      <c r="B22" s="34" t="s">
        <v>23</v>
      </c>
      <c r="C22" s="2"/>
    </row>
    <row r="23" spans="2:12" x14ac:dyDescent="0.25">
      <c r="B23" s="33" t="s">
        <v>180</v>
      </c>
      <c r="C23" s="2"/>
    </row>
  </sheetData>
  <mergeCells count="2">
    <mergeCell ref="B2:L2"/>
    <mergeCell ref="B21:K21"/>
  </mergeCells>
  <pageMargins left="0.7" right="0.7" top="0.75" bottom="0.75" header="0.3" footer="0.3"/>
  <pageSetup scale="6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93E45E73C8184AB9B159E26BBF4366" ma:contentTypeVersion="16" ma:contentTypeDescription="Create a new document." ma:contentTypeScope="" ma:versionID="8d514d1f050b80db8cc3cf85a09157e9">
  <xsd:schema xmlns:xsd="http://www.w3.org/2001/XMLSchema" xmlns:xs="http://www.w3.org/2001/XMLSchema" xmlns:p="http://schemas.microsoft.com/office/2006/metadata/properties" xmlns:ns2="7c11c9e6-3ed6-44a7-bb50-2b402fc6d82e" xmlns:ns3="823c690f-1428-4b7b-913c-f8e8cae1aa4a" targetNamespace="http://schemas.microsoft.com/office/2006/metadata/properties" ma:root="true" ma:fieldsID="ca52c8c6fb80189840099ade9185dd4e" ns2:_="" ns3:_="">
    <xsd:import namespace="7c11c9e6-3ed6-44a7-bb50-2b402fc6d82e"/>
    <xsd:import namespace="823c690f-1428-4b7b-913c-f8e8cae1aa4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LengthInSeconds" minOccurs="0"/>
                <xsd:element ref="ns3:DateReceived" minOccurs="0"/>
                <xsd:element ref="ns3:MediaServiceObjectDetectorVersions" minOccurs="0"/>
                <xsd:element ref="ns3:MediaServiceSearchProperties"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11c9e6-3ed6-44a7-bb50-2b402fc6d82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1650545-460b-4bce-b735-f8b284d8afa7}" ma:internalName="TaxCatchAll" ma:showField="CatchAllData" ma:web="7c11c9e6-3ed6-44a7-bb50-2b402fc6d82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23c690f-1428-4b7b-913c-f8e8cae1aa4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DateReceived" ma:index="17" nillable="true" ma:displayName="Date Received" ma:format="DateTime" ma:internalName="DateReceived">
      <xsd:simpleType>
        <xsd:restriction base="dms:DateTim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23c690f-1428-4b7b-913c-f8e8cae1aa4a">
      <Terms xmlns="http://schemas.microsoft.com/office/infopath/2007/PartnerControls"/>
    </lcf76f155ced4ddcb4097134ff3c332f>
    <DateReceived xmlns="823c690f-1428-4b7b-913c-f8e8cae1aa4a" xsi:nil="true"/>
    <TaxCatchAll xmlns="7c11c9e6-3ed6-44a7-bb50-2b402fc6d82e" xsi:nil="true"/>
  </documentManagement>
</p:properties>
</file>

<file path=customXml/itemProps1.xml><?xml version="1.0" encoding="utf-8"?>
<ds:datastoreItem xmlns:ds="http://schemas.openxmlformats.org/officeDocument/2006/customXml" ds:itemID="{63017CEF-FDC7-4443-AE48-26A95DDBA988}"/>
</file>

<file path=customXml/itemProps2.xml><?xml version="1.0" encoding="utf-8"?>
<ds:datastoreItem xmlns:ds="http://schemas.openxmlformats.org/officeDocument/2006/customXml" ds:itemID="{75F50CDA-5EDF-4597-BF27-688D0100A278}"/>
</file>

<file path=customXml/itemProps3.xml><?xml version="1.0" encoding="utf-8"?>
<ds:datastoreItem xmlns:ds="http://schemas.openxmlformats.org/officeDocument/2006/customXml" ds:itemID="{2CF7B091-0477-49D0-BD0E-5D21A7466D9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Summary</vt:lpstr>
      <vt:lpstr>103-Property Heldfor Future Use</vt:lpstr>
      <vt:lpstr>303 - Land &amp; Land Rights</vt:lpstr>
      <vt:lpstr>304-Structures &amp; Improvements</vt:lpstr>
      <vt:lpstr>331- Distribution Mains</vt:lpstr>
      <vt:lpstr>331-1 - Valves</vt:lpstr>
      <vt:lpstr>335- Hydrants</vt:lpstr>
      <vt:lpstr>311-Pumping Equipment</vt:lpstr>
      <vt:lpstr>330- Tanks</vt:lpstr>
      <vt:lpstr>333-Service Lines</vt:lpstr>
      <vt:lpstr>341-Vehicles</vt:lpstr>
      <vt:lpstr>310-Power Generation</vt:lpstr>
      <vt:lpstr>ENR Index </vt:lpstr>
      <vt:lpstr>'303 - Land &amp; Land Rights'!Print_Area</vt:lpstr>
      <vt:lpstr>'304-Structures &amp; Improvements'!Print_Area</vt:lpstr>
      <vt:lpstr>'311-Pumping Equipment'!Print_Area</vt:lpstr>
      <vt:lpstr>'331- Distribution Mains'!Print_Area</vt:lpstr>
      <vt:lpstr>'331-1 - Valves'!Print_Area</vt:lpstr>
      <vt:lpstr>'335- Hydrants'!Print_Area</vt:lpstr>
      <vt:lpstr>Summary!Print_Area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 Gibson</dc:creator>
  <cp:lastModifiedBy>Creswell, Jennifer</cp:lastModifiedBy>
  <cp:lastPrinted>2024-03-27T19:19:39Z</cp:lastPrinted>
  <dcterms:created xsi:type="dcterms:W3CDTF">2022-05-05T15:12:38Z</dcterms:created>
  <dcterms:modified xsi:type="dcterms:W3CDTF">2025-04-24T16:35:02Z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0x0101009893E45E73C8184AB9B159E26BBF4366</vt:lpwstr>
  </property>
</Properties>
</file>