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omments1.xml" ContentType="application/vnd.openxmlformats-officedocument.spreadsheetml.comments+xml"/>
  <Override PartName="/xl/drawings/drawing10.xml" ContentType="application/vnd.openxmlformats-officedocument.drawing+xml"/>
  <Override PartName="/xl/drawings/drawing11.xml" ContentType="application/vnd.openxmlformats-officedocument.drawing+xml"/>
  <Override PartName="/xl/comments2.xml" ContentType="application/vnd.openxmlformats-officedocument.spreadsheetml.comments+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codeName="ThisWorkbook"/>
  <mc:AlternateContent xmlns:mc="http://schemas.openxmlformats.org/markup-compatibility/2006">
    <mc:Choice Requires="x15">
      <x15ac:absPath xmlns:x15ac="http://schemas.microsoft.com/office/spreadsheetml/2010/11/ac" url="G:\fingrp\Treasury\Rates\Alex Stahl G Files\PENNSYLVANIA\Water Audit\2024\"/>
    </mc:Choice>
  </mc:AlternateContent>
  <xr:revisionPtr revIDLastSave="0" documentId="13_ncr:1_{1B1D843F-1872-4888-9110-D111E32C1724}" xr6:coauthVersionLast="47" xr6:coauthVersionMax="47" xr10:uidLastSave="{00000000-0000-0000-0000-000000000000}"/>
  <workbookProtection workbookPassword="FDB7" lockStructure="1"/>
  <bookViews>
    <workbookView xWindow="-120" yWindow="-120" windowWidth="29040" windowHeight="17790" tabRatio="943" firstSheet="19" activeTab="19"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Q66" i="53"/>
  <c r="BQ67" i="53"/>
  <c r="BP67" i="53" s="1"/>
  <c r="BW70" i="53"/>
  <c r="BW71" i="53"/>
  <c r="BW72" i="53"/>
  <c r="BW73" i="53"/>
  <c r="BW74" i="53"/>
  <c r="BW78" i="53"/>
  <c r="BW79" i="53"/>
  <c r="BW80" i="53"/>
  <c r="BW81" i="53"/>
  <c r="BW82" i="53"/>
  <c r="BP65" i="53" l="1"/>
  <c r="BP66" i="53"/>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<sst xmlns="http://schemas.openxmlformats.org/spreadsheetml/2006/main" count="2563" uniqueCount="1282">
  <si>
    <t>Water imported:</t>
  </si>
  <si>
    <t>Water exported:</t>
  </si>
  <si>
    <t>Authorized Consumption</t>
  </si>
  <si>
    <t>Billed Authorized Consumption</t>
  </si>
  <si>
    <t>Revenue Water</t>
  </si>
  <si>
    <t>Unbilled Authorized Consumption</t>
  </si>
  <si>
    <t>Non-Revenue Water (NRW)</t>
  </si>
  <si>
    <t>Unauthorized Consumption</t>
  </si>
  <si>
    <t>Customer Metering Inaccuracies</t>
  </si>
  <si>
    <t>Leakage on Transmission and/or Distribution Mains</t>
  </si>
  <si>
    <t>Leakage and Overflows at Utility's Storage Tanks</t>
  </si>
  <si>
    <t>NON-REVENUE WATER</t>
  </si>
  <si>
    <t>&gt;1 = higher customer cost</t>
  </si>
  <si>
    <t>&lt;1 = lower customer cost</t>
  </si>
  <si>
    <t>$/100 cubic feet (ccf)</t>
  </si>
  <si>
    <t>.</t>
  </si>
  <si>
    <t>Water Imported</t>
  </si>
  <si>
    <t>Water Exported</t>
  </si>
  <si>
    <t>Refine data collection practices and establish as routine business process</t>
  </si>
  <si>
    <t>Annual water audit is a reliable gauge of year-to-year water efficiency standing</t>
  </si>
  <si>
    <t>Short-term loss control</t>
  </si>
  <si>
    <t>Establish ongoing mechanisms for customer meter accuracy testing, active leakage control and infrastructure monitoring</t>
  </si>
  <si>
    <t>Refine, enhance or expand ongoing programs based upon economic justification</t>
  </si>
  <si>
    <t>Megalitres (thousand cubic metres)</t>
  </si>
  <si>
    <t>Acre-feet</t>
  </si>
  <si>
    <t>Million gallons (US)</t>
  </si>
  <si>
    <t>Units and Conversions</t>
  </si>
  <si>
    <t>n/a</t>
  </si>
  <si>
    <t>COST DATA</t>
  </si>
  <si>
    <t>REFERENCES:</t>
  </si>
  <si>
    <t>DEVELOPED BY:</t>
  </si>
  <si>
    <t>$/Year</t>
  </si>
  <si>
    <t>Unavoidable Annual Real Losses (UARL)</t>
  </si>
  <si>
    <t>Infrastructure Leakage Index (ILI)</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</si>
  <si>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</si>
  <si>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</si>
  <si>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</si>
  <si>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</si>
  <si>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</si>
  <si>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</si>
  <si>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</si>
  <si>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</si>
  <si>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Apparent Losses:</t>
  </si>
  <si>
    <t>Grade</t>
  </si>
  <si>
    <t>Weight</t>
  </si>
  <si>
    <t>Grade*Weight</t>
  </si>
  <si>
    <t>Score</t>
  </si>
  <si>
    <t>adjWeight</t>
  </si>
  <si>
    <t>adjFactor</t>
  </si>
  <si>
    <t>droppedPts</t>
  </si>
  <si>
    <t>acre-feet</t>
  </si>
  <si>
    <t>Water Losses</t>
  </si>
  <si>
    <t>Apparent Losses</t>
  </si>
  <si>
    <t>Real Losses</t>
  </si>
  <si>
    <t>Length of mains</t>
  </si>
  <si>
    <t>Length of mains:</t>
  </si>
  <si>
    <t>Has grade</t>
  </si>
  <si>
    <t>Needs grade</t>
  </si>
  <si>
    <t>Grade Problem</t>
  </si>
  <si>
    <t>uniqueRank</t>
  </si>
  <si>
    <t>default(s) being used</t>
  </si>
  <si>
    <t>D</t>
  </si>
  <si>
    <t>Water Loss Control Planning Guide</t>
  </si>
  <si>
    <t>Functional Focus Area</t>
  </si>
  <si>
    <t>Water Audit Report for:</t>
  </si>
  <si>
    <t>SYSTEM DATA</t>
  </si>
  <si>
    <t>Systematic Data Handling Errors</t>
  </si>
  <si>
    <t>Conduct detailed planning, budgeting and launch of comprehensive improvements for metering, billing or infrastructure management</t>
  </si>
  <si>
    <t>Audit Data Collection</t>
  </si>
  <si>
    <t>Establish/revise policies and procedures for data collection</t>
  </si>
  <si>
    <t>million gallons (US)</t>
  </si>
  <si>
    <t>$/1000 gallons (US)</t>
  </si>
  <si>
    <t>NON-REVENUE WATER:</t>
  </si>
  <si>
    <t>Billed Water Exported</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</si>
  <si>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</si>
  <si>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</si>
  <si>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</si>
  <si>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</si>
  <si>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</si>
  <si>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</si>
  <si>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</si>
  <si>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</si>
  <si>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</si>
  <si>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(reallosses * real loss cost per unit) + (apparent losses * apparent loss cost per unit * unit conversion factor)</t>
  </si>
  <si>
    <r>
      <t>m</t>
    </r>
    <r>
      <rPr>
        <vertAlign val="superscript"/>
        <sz val="10"/>
        <rFont val="Arial"/>
        <family val="2"/>
      </rPr>
      <t>3</t>
    </r>
  </si>
  <si>
    <t>million</t>
  </si>
  <si>
    <t>thousand cubic metres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</si>
  <si>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</si>
  <si>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</si>
  <si>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</si>
  <si>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</si>
  <si>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</si>
  <si>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</si>
  <si>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</si>
  <si>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</si>
  <si>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</si>
  <si>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</si>
  <si>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</si>
  <si>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</si>
  <si>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</si>
  <si>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</si>
  <si>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</si>
  <si>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</si>
  <si>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</si>
  <si>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</si>
  <si>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</si>
  <si>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</si>
  <si>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WATER LOSSES:</t>
  </si>
  <si>
    <t>AUTHORIZED CONSUMPTION:</t>
  </si>
  <si>
    <t>WATER SUPPLIED:</t>
  </si>
  <si>
    <t>WATER SUPPLIED</t>
  </si>
  <si>
    <t>AUTHORIZED CONSUMPTION</t>
  </si>
  <si>
    <t>losses</t>
  </si>
  <si>
    <t>cost</t>
  </si>
  <si>
    <t>cost =</t>
  </si>
  <si>
    <t>$/1000 litres</t>
  </si>
  <si>
    <t>Water Supplied</t>
  </si>
  <si>
    <t>customer cost</t>
  </si>
  <si>
    <t>marginal production</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</si>
  <si>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</si>
  <si>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</si>
  <si>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</si>
  <si>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</si>
  <si>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</si>
  <si>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For validity scores of 50 or below, the shaded blocks should not be focus areas until better data validity is achieved.</t>
  </si>
  <si>
    <t>Stay abreast of improvements in metering, meter reading, billing, leakage management and infrastructure rehabilitation</t>
  </si>
  <si>
    <t>Long-term loss control</t>
  </si>
  <si>
    <t>Vol. from own sources:</t>
  </si>
  <si>
    <t xml:space="preserve">If Yes, </t>
  </si>
  <si>
    <t>If Yes, force grade to 10</t>
  </si>
  <si>
    <t>If Yes, force length to 0</t>
  </si>
  <si>
    <t>MME</t>
  </si>
  <si>
    <t>Raw Vol</t>
  </si>
  <si>
    <t>total weighting pts</t>
  </si>
  <si>
    <t>Format Shape &gt; Properties - Object positioning: Move and Size with cells</t>
  </si>
  <si>
    <t>Total Pts for Water Supplied (top 6 items):</t>
  </si>
  <si>
    <t>Grading weighting points in red</t>
  </si>
  <si>
    <t>We could add a 3rd option - another box for $ input (at user defined rate)</t>
  </si>
  <si>
    <t>Pcnt(1) or Val(2)</t>
  </si>
  <si>
    <t>Audit Item</t>
  </si>
  <si>
    <t>FALSE=VPC;TRUE=CRUC</t>
  </si>
  <si>
    <t xml:space="preserve">State / Province: </t>
  </si>
  <si>
    <t xml:space="preserve">Country: </t>
  </si>
  <si>
    <t xml:space="preserve">Name of Contact Person: </t>
  </si>
  <si>
    <t xml:space="preserve">City/Town/Municipality: </t>
  </si>
  <si>
    <t xml:space="preserve"> AWWA Free Water Audit Software:
 Customer Service Line Diagrams</t>
  </si>
  <si>
    <t>If you have questions or comments regarding the software please contact us via email at:</t>
  </si>
  <si>
    <t xml:space="preserve">          Cost $</t>
  </si>
  <si>
    <t xml:space="preserve">Testing... different object positioning settings to try to prevent radio buttons from moving - seeing this on many completed audits. Evaluate performance during beta testing
</t>
  </si>
  <si>
    <t>Data for plotting the Cost/Volume Bar Chart on the Dashboard</t>
  </si>
  <si>
    <t xml:space="preserve">Are customer meters typically located at the curbstop or property line? </t>
  </si>
  <si>
    <t>1.5 BGD</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</si>
  <si>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</si>
  <si>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</si>
  <si>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</si>
  <si>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</si>
  <si>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</si>
  <si>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</si>
  <si>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</si>
  <si>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</si>
  <si>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</si>
  <si>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&gt;0 if a grading has been missed</t>
  </si>
  <si>
    <t>=0 if no reporting units selected</t>
  </si>
  <si>
    <t xml:space="preserve"> AWWA Free Water Audit Software:
 Definitions</t>
  </si>
  <si>
    <t>Apparent 
Losses</t>
  </si>
  <si>
    <t>Service connection density:</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</si>
  <si>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</si>
  <si>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</si>
  <si>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</si>
  <si>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</si>
  <si>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</si>
  <si>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</si>
  <si>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</si>
  <si>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</si>
  <si>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</si>
  <si>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</si>
  <si>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</si>
  <si>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</si>
  <si>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</si>
  <si>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</si>
  <si>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</si>
  <si>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</si>
  <si>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</si>
  <si>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</si>
  <si>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</si>
  <si>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</si>
  <si>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</si>
  <si>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</si>
  <si>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</si>
  <si>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</si>
  <si>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</si>
  <si>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</si>
  <si>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</si>
  <si>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</si>
  <si>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</si>
  <si>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</si>
  <si>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</si>
  <si>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</si>
  <si>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</si>
  <si>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</si>
  <si>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</si>
  <si>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</si>
  <si>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</si>
  <si>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</si>
  <si>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</si>
  <si>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</si>
  <si>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</si>
  <si>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</si>
  <si>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</si>
  <si>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</si>
  <si>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</si>
  <si>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</si>
  <si>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</si>
  <si>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</si>
  <si>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</si>
  <si>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</si>
  <si>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</si>
  <si>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</si>
  <si>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</si>
  <si>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</si>
  <si>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</si>
  <si>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</si>
  <si>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</si>
  <si>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</si>
  <si>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</si>
  <si>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</si>
  <si>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</si>
  <si>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</si>
  <si>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</si>
  <si>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</si>
  <si>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</si>
  <si>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</si>
  <si>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</si>
  <si>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t>Systematic Data Handling Errors:</t>
  </si>
  <si>
    <t xml:space="preserve">Audit Preparation Date: </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</si>
  <si>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</si>
  <si>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International (XX)</t>
  </si>
  <si>
    <t>Data Validity Score:</t>
  </si>
  <si>
    <t xml:space="preserve">Volume Reporting Units: </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</si>
  <si>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</si>
  <si>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</si>
  <si>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</si>
  <si>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</si>
  <si>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</si>
  <si>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</si>
  <si>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</si>
  <si>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</si>
  <si>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</si>
  <si>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</si>
  <si>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</si>
  <si>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</si>
  <si>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</si>
  <si>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</si>
  <si>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</si>
  <si>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</si>
  <si>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</si>
  <si>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 xml:space="preserve">Telephone | Ext.: </t>
  </si>
  <si>
    <t>Guam</t>
  </si>
  <si>
    <t>American Samoa</t>
  </si>
  <si>
    <t>Commonwealth of the Northern Mariana Islands (CNMI)</t>
  </si>
  <si>
    <t>Yes</t>
  </si>
  <si>
    <t>Tier II (26-50)</t>
  </si>
  <si>
    <t>Tier III (51-70)</t>
  </si>
  <si>
    <t>Tier IV (71-90)</t>
  </si>
  <si>
    <t>Tier V (91-100)</t>
  </si>
  <si>
    <t>&lt;25%</t>
  </si>
  <si>
    <t>Less than annual but within last 5 years</t>
  </si>
  <si>
    <t>No</t>
  </si>
  <si>
    <t>Monthly</t>
  </si>
  <si>
    <t>Annually</t>
  </si>
  <si>
    <t>CMI: BM</t>
  </si>
  <si>
    <t>CMI: UB</t>
  </si>
  <si>
    <t>Volume from Own Sources</t>
  </si>
  <si>
    <t>If no water produced from own sources.</t>
  </si>
  <si>
    <t>Criteria Theme &gt;&gt;</t>
  </si>
  <si>
    <t>Percent of own supply metered</t>
  </si>
  <si>
    <t>Meter calibration frequency</t>
  </si>
  <si>
    <t>Calibration documentation</t>
  </si>
  <si>
    <t>Meter flow accuracy test frequency</t>
  </si>
  <si>
    <t>Flow accuracy test documentation</t>
  </si>
  <si>
    <t>Flow accuracy test results</t>
  </si>
  <si>
    <t>Rigor of testing &amp; calibration procedures</t>
  </si>
  <si>
    <t>Frequency of data collection</t>
  </si>
  <si>
    <t>Frequency of data review</t>
  </si>
  <si>
    <t>Criteria Question &gt;&gt;</t>
  </si>
  <si>
    <t>What percent of own supply volume is metered?</t>
  </si>
  <si>
    <t>Is the most recent electronic calibration documentation available?</t>
  </si>
  <si>
    <t>Is the most recent in-situ flow accuracy testing documentation available?</t>
  </si>
  <si>
    <t>25-50%</t>
  </si>
  <si>
    <t>Less frequently than monthly</t>
  </si>
  <si>
    <t>&gt;50-75%</t>
  </si>
  <si>
    <t>&gt;99%</t>
  </si>
  <si>
    <t>At least semi-annually</t>
  </si>
  <si>
    <t>&lt;&gt; means not an answer available to auditor, but code will need to look at combination of answers</t>
  </si>
  <si>
    <t>Fix red issues</t>
  </si>
  <si>
    <t>Combination</t>
  </si>
  <si>
    <t>SimpleMin</t>
  </si>
  <si>
    <t>If all non-MinScore &gt; MinScore Then +1</t>
  </si>
  <si>
    <t>Average</t>
  </si>
  <si>
    <t>Volumes</t>
  </si>
  <si>
    <t>This has been updated (needs testing) and still need to split for dashboard…..</t>
  </si>
  <si>
    <t>Simple Min.</t>
  </si>
  <si>
    <t>Not applicable due to no electronic signal output (i.e. to SCADA)</t>
  </si>
  <si>
    <t>Criteria Question</t>
  </si>
  <si>
    <t>vos.1</t>
  </si>
  <si>
    <t>vos.2</t>
  </si>
  <si>
    <t>vos.3</t>
  </si>
  <si>
    <t>vos.4</t>
  </si>
  <si>
    <t>vos.5</t>
  </si>
  <si>
    <t>vos.6</t>
  </si>
  <si>
    <t>vos.7</t>
  </si>
  <si>
    <t>vos.8</t>
  </si>
  <si>
    <t>vos.9</t>
  </si>
  <si>
    <t>FINAL DATA GRADE FOR THIS AUDIT INPUT:</t>
  </si>
  <si>
    <t>vos</t>
  </si>
  <si>
    <t>blue = different answers associated with same grade level</t>
  </si>
  <si>
    <t>criteria id</t>
  </si>
  <si>
    <t>Meter electronic calibration frequency</t>
  </si>
  <si>
    <t>Electronic calibration documentation</t>
  </si>
  <si>
    <t>Meter flow accuracy test documentation</t>
  </si>
  <si>
    <t>Meter flow accuracy test results</t>
  </si>
  <si>
    <t>Once per month</t>
  </si>
  <si>
    <t>Continuous</t>
  </si>
  <si>
    <t>&lt;cross reference this answer to calibration frequency, account for and/or condition when determining limiting criteria-grade&gt;</t>
  </si>
  <si>
    <t>Is the most recent electronic calibration documentation available for review?</t>
  </si>
  <si>
    <t>Is the most recent in-situ flow accuracy testing documentation available for review?</t>
  </si>
  <si>
    <t>Volume from Own Sources (VOS) - Data Grading Criteria</t>
  </si>
  <si>
    <t>Volume from Own Sources - Error Adjustment</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</si>
  <si>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</si>
  <si>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</si>
  <si>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</si>
  <si>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</si>
  <si>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</si>
  <si>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</si>
  <si>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Not sure</t>
  </si>
  <si>
    <t>Yes, results are analyzed and incorporated</t>
  </si>
  <si>
    <t>Yes, results are analyzed and a 'no-adjustment' was determined</t>
  </si>
  <si>
    <t>vosea.1</t>
  </si>
  <si>
    <t>vosea.2</t>
  </si>
  <si>
    <t>vosea.3</t>
  </si>
  <si>
    <t>vosea.4</t>
  </si>
  <si>
    <t>Dropdowns</t>
  </si>
  <si>
    <t>Volume from Own Sources Error Adjustment (VOSEA) - Data Grading Criteria</t>
  </si>
  <si>
    <t>dropdowns</t>
  </si>
  <si>
    <t>If no water imported.</t>
  </si>
  <si>
    <t>wi.1</t>
  </si>
  <si>
    <t>wi.2</t>
  </si>
  <si>
    <t>wi.3</t>
  </si>
  <si>
    <t>wi.4</t>
  </si>
  <si>
    <t>wi.5</t>
  </si>
  <si>
    <t>wi.6</t>
  </si>
  <si>
    <t>wi.7</t>
  </si>
  <si>
    <t>wi.8</t>
  </si>
  <si>
    <t>wi.9</t>
  </si>
  <si>
    <t>Percent of import metered</t>
  </si>
  <si>
    <t>What percent of water imported is metered?</t>
  </si>
  <si>
    <t>vosea</t>
  </si>
  <si>
    <t>Water Imported (WI) - Data Grading Criteria</t>
  </si>
  <si>
    <t>wi</t>
  </si>
  <si>
    <t>Water Imported - Error Adjustment</t>
  </si>
  <si>
    <t>wiea.1</t>
  </si>
  <si>
    <t>wiea.2</t>
  </si>
  <si>
    <t>wiea.3</t>
  </si>
  <si>
    <t>wiea.4</t>
  </si>
  <si>
    <t>Agreement in place</t>
  </si>
  <si>
    <t>Data trail accessibility</t>
  </si>
  <si>
    <t>Is an agreement in place between Exporting and Importing Utility for the purchase of water?</t>
  </si>
  <si>
    <t>Who has access to the import meter readings including current and archived data?</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</si>
  <si>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</si>
  <si>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</si>
  <si>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</si>
  <si>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</si>
  <si>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</si>
  <si>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</si>
  <si>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</si>
  <si>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Imported Error Adjustment (WIEA) - Data Grading Criteria</t>
  </si>
  <si>
    <t>wiea</t>
  </si>
  <si>
    <t>Water Exported (WE) - Data Grading Criteria</t>
  </si>
  <si>
    <t>we</t>
  </si>
  <si>
    <t>we.1</t>
  </si>
  <si>
    <t>we.2</t>
  </si>
  <si>
    <t>we.3</t>
  </si>
  <si>
    <t>we.4</t>
  </si>
  <si>
    <t>we.5</t>
  </si>
  <si>
    <t>we.6</t>
  </si>
  <si>
    <t>we.7</t>
  </si>
  <si>
    <t>we.8</t>
  </si>
  <si>
    <t>we.9</t>
  </si>
  <si>
    <t>weea</t>
  </si>
  <si>
    <t>weea.1</t>
  </si>
  <si>
    <t>weea.2</t>
  </si>
  <si>
    <t>weea.3</t>
  </si>
  <si>
    <t>weea.4</t>
  </si>
  <si>
    <t>Water Exported Error Adjustment (WEEA) - Data Grading Criteria</t>
  </si>
  <si>
    <t>If no water exported.</t>
  </si>
  <si>
    <t>Percent of export metered</t>
  </si>
  <si>
    <t>What percent of water exported is metered?</t>
  </si>
  <si>
    <t>Water Exported - Error Adjustment</t>
  </si>
  <si>
    <t>Is an agreement in place between Exporting and Importing Utility?</t>
  </si>
  <si>
    <t>Regular review not conducted / Not sure</t>
  </si>
  <si>
    <t>Billed Metered Authorized Consumption (BMAC) - Data Grading Criteria</t>
  </si>
  <si>
    <t>bmac</t>
  </si>
  <si>
    <t>bmac.1</t>
  </si>
  <si>
    <t>bmac.2</t>
  </si>
  <si>
    <t>bmac.3</t>
  </si>
  <si>
    <t>bmac.4</t>
  </si>
  <si>
    <t>bmac.5</t>
  </si>
  <si>
    <t>bmac.6</t>
  </si>
  <si>
    <t>bmac.7</t>
  </si>
  <si>
    <t>Read Success Rate</t>
  </si>
  <si>
    <t>Read Frequency</t>
  </si>
  <si>
    <t>Pro-Rating</t>
  </si>
  <si>
    <t>Internal Review</t>
  </si>
  <si>
    <t>Third-Party Review</t>
  </si>
  <si>
    <t>What level of detail is examined in the internal review of BMAC volumes?</t>
  </si>
  <si>
    <t>Less frequenty than quarterly</t>
  </si>
  <si>
    <t>None</t>
  </si>
  <si>
    <t>Quarterly</t>
  </si>
  <si>
    <t>Bi-Monthly</t>
  </si>
  <si>
    <t>More frequently than monthly</t>
  </si>
  <si>
    <t>Within last 3 years</t>
  </si>
  <si>
    <t>Between 3 and 5 years ago</t>
  </si>
  <si>
    <t>Less frequently than annually</t>
  </si>
  <si>
    <t>More frequently than annually but less than every billing cycle</t>
  </si>
  <si>
    <t>Every billing cycle</t>
  </si>
  <si>
    <t>Billed Unmetered Authorized Consumption</t>
  </si>
  <si>
    <t>% Billings Unmetered</t>
  </si>
  <si>
    <t>Derivation</t>
  </si>
  <si>
    <t>Billing Frequency</t>
  </si>
  <si>
    <t>What portion of billed accounts are unmetered (% by number of accounts)?</t>
  </si>
  <si>
    <t>&gt;50%</t>
  </si>
  <si>
    <t>&gt;20% up to 50%</t>
  </si>
  <si>
    <t>&gt;10% up to 20%</t>
  </si>
  <si>
    <t>Semi-Annually</t>
  </si>
  <si>
    <t>Bi-monthly</t>
  </si>
  <si>
    <t>buac.1</t>
  </si>
  <si>
    <t>buac.2</t>
  </si>
  <si>
    <t>buac.3</t>
  </si>
  <si>
    <t>vos.0</t>
  </si>
  <si>
    <t>wi.0</t>
  </si>
  <si>
    <t>we.0</t>
  </si>
  <si>
    <t>bmac.0</t>
  </si>
  <si>
    <t>Billed Unmetered Authorized Consumption (BUAC) - Data Grading Criteria</t>
  </si>
  <si>
    <t>buac</t>
  </si>
  <si>
    <t>buac.0</t>
  </si>
  <si>
    <t>&gt;5% up to 10%</t>
  </si>
  <si>
    <t>Unbilled Metered Authorized Consumption</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</si>
  <si>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</si>
  <si>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</si>
  <si>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</si>
  <si>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</si>
  <si>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</si>
  <si>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</si>
  <si>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are unbilled metered volumes reviewed for error?</t>
  </si>
  <si>
    <t>umac.1</t>
  </si>
  <si>
    <t>umac.2</t>
  </si>
  <si>
    <t>umac.3</t>
  </si>
  <si>
    <t>umac.4</t>
  </si>
  <si>
    <t>Unknown</t>
  </si>
  <si>
    <t>No review conducted</t>
  </si>
  <si>
    <t>Unbilled Metered Authorized Consumption (UMAC) - Data Grading Criteria</t>
  </si>
  <si>
    <t>Did the water utility have any unbilled-metered consumption in the audit year?</t>
  </si>
  <si>
    <t>Did the water utility import any water during the audit year?</t>
  </si>
  <si>
    <t>Did the water utility export any water during the audit year?</t>
  </si>
  <si>
    <t>Unbilled Unmetered Authorized Consumption</t>
  </si>
  <si>
    <t>uuac.1</t>
  </si>
  <si>
    <t>uuac.2</t>
  </si>
  <si>
    <t>uuac.3</t>
  </si>
  <si>
    <t>Inventory</t>
  </si>
  <si>
    <t>Documentation</t>
  </si>
  <si>
    <t>How well-understood is the extent of unbilled unmetered use?</t>
  </si>
  <si>
    <t>Unbilled Unmetered Authorized Consumption (UUAC) - Data Grading Criteria</t>
  </si>
  <si>
    <t>umac</t>
  </si>
  <si>
    <t>umac.0</t>
  </si>
  <si>
    <t>uuac</t>
  </si>
  <si>
    <t>uuac.0</t>
  </si>
  <si>
    <t>DEFAULT</t>
  </si>
  <si>
    <t>Which best describes the records that are kept for events of unbilled unmetered use?</t>
  </si>
  <si>
    <t>By a mix of some guesstimation and some event-specific estimates</t>
  </si>
  <si>
    <t>Entirely from event-specific estimates</t>
  </si>
  <si>
    <t>Volume from Own Sources:</t>
  </si>
  <si>
    <t>Billed Metered:</t>
  </si>
  <si>
    <t>Billed Unmetered:</t>
  </si>
  <si>
    <t>Unbilled Metered:</t>
  </si>
  <si>
    <t>Unbilled Unmetered:</t>
  </si>
  <si>
    <t>Unauthorized Consumption:</t>
  </si>
  <si>
    <t>Customer Metering Inaccuracies:</t>
  </si>
  <si>
    <t>Average Operating Pressure:</t>
  </si>
  <si>
    <t>uc.1</t>
  </si>
  <si>
    <t>uc.2</t>
  </si>
  <si>
    <t>Input Derivation</t>
  </si>
  <si>
    <t>Tracking &amp; Oversight</t>
  </si>
  <si>
    <t>Which best describes how the input was derived?</t>
  </si>
  <si>
    <t>Which best describes the extent of unauthorized consumption tracking and oversight?</t>
  </si>
  <si>
    <t>Unauthorized Consumption (UC) - Data Grading Criteria</t>
  </si>
  <si>
    <t>uc</t>
  </si>
  <si>
    <t>uc.0</t>
  </si>
  <si>
    <t>Guesstimated</t>
  </si>
  <si>
    <t>Not tracked</t>
  </si>
  <si>
    <t>Some discovered events recorded, others are not</t>
  </si>
  <si>
    <t>All discovered events are recorded</t>
  </si>
  <si>
    <t>cmi.1</t>
  </si>
  <si>
    <t>cmi.2</t>
  </si>
  <si>
    <t>cmi.5</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</si>
  <si>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</si>
  <si>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</si>
  <si>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</si>
  <si>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</si>
  <si>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</si>
  <si>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</si>
  <si>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</si>
  <si>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</si>
  <si>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</si>
  <si>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</si>
  <si>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 xml:space="preserve">Meter Stock Inventory </t>
  </si>
  <si>
    <t>Has the input derivation been reviewed by someone with expert knowledge in the M36 methodology?</t>
  </si>
  <si>
    <t>Which best describes the reliability of meter installation records?</t>
  </si>
  <si>
    <t>No reactive testing conducted</t>
  </si>
  <si>
    <t>Records not maintained for installed meters</t>
  </si>
  <si>
    <t>Records are kept for meter installations, and they include data on installation date, type, size, and manufacturer</t>
  </si>
  <si>
    <t>Billed Metered Authorized Consumption</t>
  </si>
  <si>
    <t>Customer Metering Inaccuracies (CMI) - Data Grading Criteria</t>
  </si>
  <si>
    <t>cmi</t>
  </si>
  <si>
    <t>cmi.0</t>
  </si>
  <si>
    <t>cmi.3</t>
  </si>
  <si>
    <t>cmi.4</t>
  </si>
  <si>
    <t>cmi.6</t>
  </si>
  <si>
    <t>*need to make subsequent UUAC questions disappear if uuac.0 = Yes</t>
  </si>
  <si>
    <t>*need to make all WE &amp; WEEA questions disappear if we.0=No</t>
  </si>
  <si>
    <t>*need to make all WI &amp; WIEA questions disappear if wi.0=No</t>
  </si>
  <si>
    <t>*need to make all VOS &amp; VOSEA questions disappear if vos.0=No</t>
  </si>
  <si>
    <t>Is the BMAC volume pro-rated to represent consumption occuring exactly during the audit period?</t>
  </si>
  <si>
    <t>Testing targeted to subsets of meters ie oldest meters</t>
  </si>
  <si>
    <t>sdhe.1</t>
  </si>
  <si>
    <t>sdhe.2</t>
  </si>
  <si>
    <t>sdhe.3</t>
  </si>
  <si>
    <t>sdhe.4</t>
  </si>
  <si>
    <t>Validation of Unit Conversions</t>
  </si>
  <si>
    <t>New Account Integration</t>
  </si>
  <si>
    <t>Billing Process Auditing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</si>
  <si>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</si>
  <si>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</si>
  <si>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</si>
  <si>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</si>
  <si>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</si>
  <si>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Billing data evaluated annually for general errors, but a specific analysis for systematic data handling errors has not been conducted</t>
  </si>
  <si>
    <t>Estimation derived from a specific analysis at the account level to identify erroneous unbilled consumption</t>
  </si>
  <si>
    <t>Policy is clear, and adherance in practice is consistent</t>
  </si>
  <si>
    <t>A sample of meter multipliers have been analyzed to confirm multiplier conversion in the billing system is correct</t>
  </si>
  <si>
    <t>All meter multipliers have been analyzed to confirm multiplier conversion in the billing system is correct</t>
  </si>
  <si>
    <t>Systematic Data Handling Error (SDHE) - Data Grading Criteria</t>
  </si>
  <si>
    <t>sdhe</t>
  </si>
  <si>
    <t>sdhe.0</t>
  </si>
  <si>
    <t>Length of Mains</t>
  </si>
  <si>
    <t>Inventory Updates</t>
  </si>
  <si>
    <t>Inventory Validation</t>
  </si>
  <si>
    <t>Hydrant Laterals</t>
  </si>
  <si>
    <t>Which best describes how the Mains inventory (GIS, ledger, etc) is kept up to date?</t>
  </si>
  <si>
    <t>Which best describes how the Mains inventory (GIS, ledger, etc) is field validated to confirm field conditions match the inventory?</t>
  </si>
  <si>
    <t>How was the input derived?</t>
  </si>
  <si>
    <t>No field validation is conducted</t>
  </si>
  <si>
    <t>Field validation is accomplished (i.e. through normal work order processes or specific validation projects)</t>
  </si>
  <si>
    <t>Derived directly from Mains inventory (GIS, ledger, etc)</t>
  </si>
  <si>
    <t>Lm.1</t>
  </si>
  <si>
    <t>Lm.2</t>
  </si>
  <si>
    <t>Lm.3</t>
  </si>
  <si>
    <t>Lm.4</t>
  </si>
  <si>
    <t>Length of Mains (Lm) - Data Grading Criteria</t>
  </si>
  <si>
    <t>Lm</t>
  </si>
  <si>
    <t>Number of Service Connections</t>
  </si>
  <si>
    <t>Nc.1</t>
  </si>
  <si>
    <t>Nc.2</t>
  </si>
  <si>
    <t>Nc.3</t>
  </si>
  <si>
    <t>Nc.4</t>
  </si>
  <si>
    <t>Nc.5</t>
  </si>
  <si>
    <t>Input Basis</t>
  </si>
  <si>
    <t>What is the count of services based on?</t>
  </si>
  <si>
    <t>Unsure</t>
  </si>
  <si>
    <t>Non-premise based, i.e. meter count, customer count</t>
  </si>
  <si>
    <t>Extracted from Services inventory (GIS, billing system, etc)</t>
  </si>
  <si>
    <t>Number of Service Connections (Nc) - Data Grading Criteria</t>
  </si>
  <si>
    <t>Nc</t>
  </si>
  <si>
    <t>Average Length of (Private) Customer Service Line</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</si>
  <si>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</si>
  <si>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</si>
  <si>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</si>
  <si>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</si>
  <si>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</si>
  <si>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</si>
  <si>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</si>
  <si>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</si>
  <si>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</si>
  <si>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Policy is clear, but adherence in practice is uncertain</t>
  </si>
  <si>
    <t>Derived from full mapping and customer inventory</t>
  </si>
  <si>
    <t>Average Length of (Private) Customer Service Line (Lp) - Data Grading Criteria</t>
  </si>
  <si>
    <t>Lp.0</t>
  </si>
  <si>
    <t>Lp</t>
  </si>
  <si>
    <t>Average Operating Pressure</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</si>
  <si>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</si>
  <si>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</si>
  <si>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</si>
  <si>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</si>
  <si>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</si>
  <si>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</si>
  <si>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Continuous pressure data is not collected</t>
  </si>
  <si>
    <t>Collected only if there are low pressure complaints, or new development requests</t>
  </si>
  <si>
    <t>At zone boundary conditions, plus some locations inside the zone(s) but not representing the full pressure profile</t>
  </si>
  <si>
    <t>Temporary data logger(s) deployed, but limited and not capturing seasonal variation during the year</t>
  </si>
  <si>
    <t>Calculated from field data as a simple average</t>
  </si>
  <si>
    <t>Temporary data logger(s) deployed, adequately capturing seasonal variation during the year</t>
  </si>
  <si>
    <t>Calculated from field data as a weighted average, compliant with methods described in the M36 Manual</t>
  </si>
  <si>
    <t>Collected annually during routine system flushing and/or hydrant testing</t>
  </si>
  <si>
    <t>At zone boundary conditions, plus locations inside the zone(s) representing the full pressure profile</t>
  </si>
  <si>
    <t>Derived from hydraulic model, where model has been field calibrated in the last 5 years</t>
  </si>
  <si>
    <t>aop.1</t>
  </si>
  <si>
    <t>aop.2</t>
  </si>
  <si>
    <t>aop.3</t>
  </si>
  <si>
    <t>aop.4</t>
  </si>
  <si>
    <t>aop.5</t>
  </si>
  <si>
    <t>aop.4 &lt;sub to aop.3&gt;</t>
  </si>
  <si>
    <t>Average Operating Pressure (AOP) - Data Grading Criteria</t>
  </si>
  <si>
    <t>aop</t>
  </si>
  <si>
    <t>Total Annual Operating Cost:</t>
  </si>
  <si>
    <t>Choose the option that best describes how the input was derived</t>
  </si>
  <si>
    <t>Customer Retail Unit Charge</t>
  </si>
  <si>
    <t>cruc.1</t>
  </si>
  <si>
    <t>cruc.2</t>
  </si>
  <si>
    <t>cruc.3</t>
  </si>
  <si>
    <t>cruc.4</t>
  </si>
  <si>
    <t>Rate Structure in Force</t>
  </si>
  <si>
    <t>Dependent revenue inclusion</t>
  </si>
  <si>
    <t>Which best describes the use and reliability of the current rate structure?</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</si>
  <si>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</si>
  <si>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</si>
  <si>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</si>
  <si>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</si>
  <si>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</si>
  <si>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</si>
  <si>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</si>
  <si>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</si>
  <si>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Customer Retail Unit Charge (CRUC) - Data Grading Criteria</t>
  </si>
  <si>
    <t>cruc</t>
  </si>
  <si>
    <t>Variable Production Cost (VPC) - Data Grading Criteria</t>
  </si>
  <si>
    <t>vpc</t>
  </si>
  <si>
    <t>vpc.1</t>
  </si>
  <si>
    <t>vpc.2</t>
  </si>
  <si>
    <t>vpc.3</t>
  </si>
  <si>
    <t>vpc.4</t>
  </si>
  <si>
    <t>Variable Production Cost</t>
  </si>
  <si>
    <t>A non-weighted average of multiple sources was calculated</t>
  </si>
  <si>
    <t>Unit costs for the most expensive source utilized based on utility's discretion</t>
  </si>
  <si>
    <t>if vpc.1 answer is CRUC utilized as VPC, match grade to CRUC grade</t>
  </si>
  <si>
    <t xml:space="preserve">*Unit cost for the most expensive source utilized as VPC based on the utility's discretion (per criteria vpc.i) </t>
  </si>
  <si>
    <t>*VPC grade set to match CRUC grade if CRUC used as input</t>
  </si>
  <si>
    <t>&lt;&lt;Needed array formula</t>
  </si>
  <si>
    <t>Look up table for volume - elimintaes other qs if &lt;90%</t>
  </si>
  <si>
    <t>The VPC was entered using the CRUC value, based on the utility's discretion</t>
  </si>
  <si>
    <t>Detailed analysis conducted within 5 years of the audit period on stuck meters, extended estimations, &amp; miscoded multipliers</t>
  </si>
  <si>
    <t>Detailed analysis conducted within 3 years of the audit period on stuck meters, extended estimations, &amp; miscoded multipliers</t>
  </si>
  <si>
    <t>5% or less</t>
  </si>
  <si>
    <t>v6</t>
  </si>
  <si>
    <t>Select Best-Fit Answers to All Visible Questions</t>
  </si>
  <si>
    <t>Real Losses:</t>
  </si>
  <si>
    <t>Number of service connections:</t>
  </si>
  <si>
    <t>(including fire hydrant lead lengths)</t>
  </si>
  <si>
    <t>Average length of (private) customer service line:</t>
  </si>
  <si>
    <t>(average distance between property line and meter)</t>
  </si>
  <si>
    <t>Worksheet</t>
  </si>
  <si>
    <t>WATER LOSSES</t>
  </si>
  <si>
    <t xml:space="preserve">Real Losses </t>
  </si>
  <si>
    <t>Average length of (private) customer service line</t>
  </si>
  <si>
    <t>Number of service connections</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</si>
  <si>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</si>
  <si>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Interactive Data Grading</t>
  </si>
  <si>
    <t>WJJ:  not sure if this is vital, but it needs to be updated to look at SDHE as well</t>
  </si>
  <si>
    <t xml:space="preserve">On the Worksheet, the status of the default option is: </t>
  </si>
  <si>
    <r>
      <t xml:space="preserve">Revenue Water </t>
    </r>
    <r>
      <rPr>
        <b/>
        <sz val="9"/>
        <color theme="3"/>
        <rFont val="Arial"/>
        <family val="2"/>
      </rPr>
      <t>(Exported)</t>
    </r>
  </si>
  <si>
    <t>Unauthorized Consumption (UC)</t>
  </si>
  <si>
    <t>Unauthorized Consumption (UC) valued at CRUC</t>
  </si>
  <si>
    <t>Customer Metering Inaccuracies (CMI) valued at CRUC</t>
  </si>
  <si>
    <t>Systematic Data Handling Errors (SDHE) valued at CRUC</t>
  </si>
  <si>
    <t>Data Validity Tier:</t>
  </si>
  <si>
    <t>Non-Revenue Water</t>
  </si>
  <si>
    <t>$/Yr</t>
  </si>
  <si>
    <t>Volume</t>
  </si>
  <si>
    <t>Value</t>
  </si>
  <si>
    <t>Units</t>
  </si>
  <si>
    <t>Volume from Own Sources (VOS)</t>
  </si>
  <si>
    <t>VOS Error Adjustment (VOSEA)</t>
  </si>
  <si>
    <t>Water Imported (WI)</t>
  </si>
  <si>
    <t>Billed Metered (BMAC)</t>
  </si>
  <si>
    <t>Billed Unmetered (BUAC)</t>
  </si>
  <si>
    <t>Unbilled Metered (UMAC)</t>
  </si>
  <si>
    <t>Unbilled Unmetered (UUAC)</t>
  </si>
  <si>
    <t>Customer Metering Inaccuracies (CMI)</t>
  </si>
  <si>
    <t>Systematic Data Handling Errors (SDHE)</t>
  </si>
  <si>
    <t>Length of Mains (Lm)</t>
  </si>
  <si>
    <t>Number of Service Connections (Nc)</t>
  </si>
  <si>
    <t>Average Length of Customer Service Line (Lp)</t>
  </si>
  <si>
    <t>Average Operating Pressure (AOP)</t>
  </si>
  <si>
    <t>Customer Retail Unit Charge (CRUC)</t>
  </si>
  <si>
    <t>Variable Production Cost (VPC)</t>
  </si>
  <si>
    <t>WI Error Adjustment (WIEA)</t>
  </si>
  <si>
    <t>Water Exported (WE)</t>
  </si>
  <si>
    <t>WE Error Adjustment (WEEA)</t>
  </si>
  <si>
    <t xml:space="preserve"> Based on the information provided, audit reliability can be most improved by addressing the following components:</t>
  </si>
  <si>
    <t>MG/Yr</t>
  </si>
  <si>
    <t>Acre-ft/yr</t>
  </si>
  <si>
    <t>ML/Yr</t>
  </si>
  <si>
    <t>UARL</t>
  </si>
  <si>
    <t>special conversion gal/conn/day</t>
  </si>
  <si>
    <t xml:space="preserve">
Volume from own sources: error adjustment</t>
  </si>
  <si>
    <t>Water Supplied Error Adjustments</t>
  </si>
  <si>
    <t xml:space="preserve"> Audit Year: </t>
  </si>
  <si>
    <t>Audit Year:</t>
  </si>
  <si>
    <t>Water Audit Data Validity Tier (Score Range)</t>
  </si>
  <si>
    <t>Derived from hydraulic model, where model has not been field calibrated in the last 5 years</t>
  </si>
  <si>
    <t>Which best describes the frequency of data review for anomalies/errors? These can include numbers that are outside of typical patterns, and zero or 'null' values that may reflect a gap in data recording.</t>
  </si>
  <si>
    <t>&gt;75% - 90%</t>
  </si>
  <si>
    <t>&gt;90% - 95%</t>
  </si>
  <si>
    <t>&gt;95 - 99%</t>
  </si>
  <si>
    <t>Daily</t>
  </si>
  <si>
    <t>&lt;cross reference for No, but Yes on flow accuracy test documentation&gt;</t>
  </si>
  <si>
    <t>&lt;cross reference for No, but Yes on calibration documentation&gt;</t>
  </si>
  <si>
    <t>Are flow accuracy test and/or electronic calibration results used to inform the error adjustment input in the water audit?</t>
  </si>
  <si>
    <t>No, but meter accuracy testing and/or electronic calibration is conducted upon request of the importing utility</t>
  </si>
  <si>
    <t>Meter accuracy testing or electronic calibration requirements</t>
  </si>
  <si>
    <t>For billed metered accounts, what % of bills are estimated in a typical billing cycle?</t>
  </si>
  <si>
    <t>Full billing database query and analysis of raw data to verify the summary consumption volumes</t>
  </si>
  <si>
    <t>Estimated for each unmetered customer OR derived from representative statistical samples of the system</t>
  </si>
  <si>
    <t>Extrapolated from similar customer groups in the utility's metered population, but limited is sample sizes</t>
  </si>
  <si>
    <t>Less than annually</t>
  </si>
  <si>
    <t>Policy broadly addresses and there exists a collective understanding</t>
  </si>
  <si>
    <t>Estimated total available</t>
  </si>
  <si>
    <t>More than annually, but less than every billing cycle</t>
  </si>
  <si>
    <t>Policy includes specific exemptions</t>
  </si>
  <si>
    <t>Monitored, count available</t>
  </si>
  <si>
    <t>Each billing cycle</t>
  </si>
  <si>
    <t>A system specific volume has been entered</t>
  </si>
  <si>
    <t>Default Input Utilized. {so no questions presented to the auditor}</t>
  </si>
  <si>
    <t>No documentation</t>
  </si>
  <si>
    <t>Guesstimation</t>
  </si>
  <si>
    <t>Estimation for custom volume extrapolated from observed instances of unauthorized consumption (that were not back-billed)</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</si>
  <si>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</si>
  <si>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</si>
  <si>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</si>
  <si>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Meter Replacement Practice</t>
  </si>
  <si>
    <t>To what extent does meter replacement occur and for which meters?</t>
  </si>
  <si>
    <t>Replacement upon complete failure or special circumstance (as needed)</t>
  </si>
  <si>
    <t>Annual proactive replacement of subset of meters (i.e. by age or throughput)</t>
  </si>
  <si>
    <t>Proactive replacement informed by meter accuracy testing and study of meter performance trends</t>
  </si>
  <si>
    <t xml:space="preserve">To include, but remove grade impacts (these are practice inventorying questions only).	</t>
  </si>
  <si>
    <t>*innocuous, for practice inventory only</t>
  </si>
  <si>
    <t>Which best describes validation performed in the billing software for multipliers (conversions between unit of meter reading and unit of billing)?</t>
  </si>
  <si>
    <t>Are hydrant laterals included in the input derivation?</t>
  </si>
  <si>
    <t>Which best describes how the inventory of service connections (GIS, billing system, etc) is field validated to confirm field conditions match the inventory?</t>
  </si>
  <si>
    <t>Service line inventory (GIS, billing system, etc) is not maintained or updated</t>
  </si>
  <si>
    <t>Additions or subtractions are updated in the service line inventory (GIS, billing system, etc), but less than annually</t>
  </si>
  <si>
    <t>Which best describes where continuous pressure data (via temporary data loggers or permanent telemetry) is collected?</t>
  </si>
  <si>
    <t>At zone boundary conditions only (i.e. supply entry points, PRVs, booster stations)</t>
  </si>
  <si>
    <t>&lt;cross reference this answer if aop.3 = 10, then aop.2 = 10&gt;</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</si>
  <si>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</si>
  <si>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(corrected for known errors)</t>
  </si>
  <si>
    <t>System Input Volume</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</si>
  <si>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</si>
  <si>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</si>
  <si>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Puerto Rico (PR)</t>
  </si>
  <si>
    <t>United States Virgin Islands (USVI)</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</si>
  <si>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</si>
  <si>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Are customer meters typically located at the curbstop/property line? </t>
  </si>
  <si>
    <t>Hello, I am a blank sheet, at your service.</t>
  </si>
  <si>
    <t xml:space="preserve">Name of Utility: </t>
  </si>
  <si>
    <t>Tiers</t>
  </si>
  <si>
    <t>Teir 3</t>
  </si>
  <si>
    <t>Tier 4</t>
  </si>
  <si>
    <t>Tier 5</t>
  </si>
  <si>
    <t>Tier 1</t>
  </si>
  <si>
    <t>Tier 2</t>
  </si>
  <si>
    <t>Pointer</t>
  </si>
  <si>
    <t>End</t>
  </si>
  <si>
    <t xml:space="preserve">&lt;added logic so if there is zero metered volume, 14 grading points will still be available. End result is to penalize systems with zero metered volume. </t>
  </si>
  <si>
    <t>Data Validity</t>
  </si>
  <si>
    <t>Tier I (1-25)</t>
  </si>
  <si>
    <t>Water Balance</t>
  </si>
  <si>
    <r>
      <t xml:space="preserve"> AWWA Free Water Audit Software:
</t>
    </r>
    <r>
      <rPr>
        <b/>
        <sz val="14"/>
        <color rgb="FFFFFFFF"/>
        <rFont val="Arial"/>
        <family val="2"/>
      </rPr>
      <t xml:space="preserve"> Determining Water Loss Standing</t>
    </r>
  </si>
  <si>
    <r>
      <t xml:space="preserve"> AWWA Free Water Audit Software:
</t>
    </r>
    <r>
      <rPr>
        <b/>
        <sz val="14"/>
        <color rgb="FFFFFFFF"/>
        <rFont val="Arial"/>
        <family val="2"/>
      </rPr>
      <t xml:space="preserve"> Acknowledgements</t>
    </r>
  </si>
  <si>
    <t>default</t>
  </si>
  <si>
    <t>percent</t>
  </si>
  <si>
    <t>volume</t>
  </si>
  <si>
    <t>If entering an 
Error Adjustment, 
select under- or over-registration</t>
  </si>
  <si>
    <t>vos.4, vos. 5</t>
  </si>
  <si>
    <t>all others hidden if 'no'</t>
  </si>
  <si>
    <t>dependency</t>
  </si>
  <si>
    <t>vos.10</t>
  </si>
  <si>
    <t>Scope of electronic calibration</t>
  </si>
  <si>
    <t>What level of data transfer errors are checked as part of the electronic calibration process?</t>
  </si>
  <si>
    <t>What is the frequency of in-situ flow accuracy testing?</t>
  </si>
  <si>
    <t>Have testing and calibration procedures been closely scrutinized for compliance with procedures described in the AWWA M36 and/or M33 Manual(s)?</t>
  </si>
  <si>
    <t xml:space="preserve">
</t>
  </si>
  <si>
    <t>Data transfer errors are checked at secondary device(s), but not to tertiary device(s)</t>
  </si>
  <si>
    <t>At ±6% or greater</t>
  </si>
  <si>
    <t>Between ±3% to ±6%</t>
  </si>
  <si>
    <t>More frequently than monthly, but not every day</t>
  </si>
  <si>
    <t>Data transfer errors are checked at secondary device(s) AND tertiary device(s)</t>
  </si>
  <si>
    <t>At or within ±3%</t>
  </si>
  <si>
    <t>Data transfer errors are checked at secondary device(s), but no tertiary device(s) exist</t>
  </si>
  <si>
    <t>Did the water utility supply any water from its own sources during the audit year?</t>
  </si>
  <si>
    <t>What is the frequency of electronic calibration?</t>
  </si>
  <si>
    <t>wi.4, wi. 5</t>
  </si>
  <si>
    <t>wi.10</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</si>
  <si>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</si>
  <si>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</si>
  <si>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set as dependent question from wi.2 and wi.4, if both = 'not within last 5 years' Gamma: add OR for wi.2</t>
  </si>
  <si>
    <t>we.10</t>
  </si>
  <si>
    <t>What is the frequency of data review &amp; correction by Exporting or Importing Utility for data gaps and/or anomalies?</t>
  </si>
  <si>
    <t>we2</t>
  </si>
  <si>
    <t>we.4, we. 5</t>
  </si>
  <si>
    <t>set as dependent question from we.2 and we.4, if both = 'not within last 5 years' Gamma: add OR for we.2</t>
  </si>
  <si>
    <t>criteria questions - - COPY FROM ROW 5</t>
  </si>
  <si>
    <t>n/a given no distribution storage</t>
  </si>
  <si>
    <t>criteria questions - COPY FROM ROW 5</t>
  </si>
  <si>
    <t>How often does the utility read its customer meters?
For systems with multiple read frequencies, select the reading frequency that describes the majority of your customers.</t>
  </si>
  <si>
    <t>How frequently does internal review by utility staff of the BMAC volumes occur?</t>
  </si>
  <si>
    <t>When was the most recent billing data review by someone who is independent of the utility billing process?</t>
  </si>
  <si>
    <t>What level of detail was examined in the review by someone who is independent of the utility billing process?</t>
  </si>
  <si>
    <t>No review</t>
  </si>
  <si>
    <t>all questions hide if = No</t>
  </si>
  <si>
    <t>Methodology to quantify consumption for unmetered accounts?</t>
  </si>
  <si>
    <t>How frequently is unmetered customer consumption estimated?</t>
  </si>
  <si>
    <t>How often is each unbilled customer meter read? 
For systems with multiple read frequencies, select the reading frequency that describes the majority of your customers.</t>
  </si>
  <si>
    <t>Monthly or more frequently</t>
  </si>
  <si>
    <t>Was the default value used for this input?</t>
  </si>
  <si>
    <t>Documentation exists, but not specific to each event</t>
  </si>
  <si>
    <t>Each event is documented</t>
  </si>
  <si>
    <t>at 3</t>
  </si>
  <si>
    <t>custom</t>
  </si>
  <si>
    <t>all questions hide if default is employed</t>
  </si>
  <si>
    <t>Examples known, but no complete inventory</t>
  </si>
  <si>
    <t>Majority identified and tracked</t>
  </si>
  <si>
    <t>Complete inventory exists</t>
  </si>
  <si>
    <t>How is the majority of unbilled unmetered use estimated?</t>
  </si>
  <si>
    <t>Estimation for custom volume extrapolated from study, sampling a portion of the system</t>
  </si>
  <si>
    <t>for 3</t>
  </si>
  <si>
    <t>hide all if = No</t>
  </si>
  <si>
    <t>Was there any metered customer usage during the audit period?</t>
  </si>
  <si>
    <t>select n/a only if the entire customer population is unmetered. In such a case the volume entered must be zero.</t>
  </si>
  <si>
    <t>cmi.3
&lt;sub-question to cmi.2&gt;</t>
  </si>
  <si>
    <t>cmi.5
&lt;sub-question to cmi.4&gt;</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</si>
  <si>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</si>
  <si>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</si>
  <si>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</si>
  <si>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Guesstimated without any customer meter testing data as a reference</t>
  </si>
  <si>
    <t>No proactive small meter testing activity to date</t>
  </si>
  <si>
    <t>No proactive large meter testing activity to date</t>
  </si>
  <si>
    <t>Not recurring, last effort conducted more than 5 years prior to audit period</t>
  </si>
  <si>
    <t>Not recurring, last testing effort occurred more than 5 years prior to audit period</t>
  </si>
  <si>
    <t>Not recurring, but conducted within 5 years prior to audit period</t>
  </si>
  <si>
    <t>Meter accuracy test results or manufacturer specs are referenced but not analyzed and used directly in calculation</t>
  </si>
  <si>
    <t>Testing targeted to subsets of meters (ie most revenue generating or customer types)</t>
  </si>
  <si>
    <t>Recurring, within 5 years prior to audit period</t>
  </si>
  <si>
    <t>Recurring, within 5 years prior to audit period, but less frequently than annually</t>
  </si>
  <si>
    <t>Recurring, within two years of the audit period</t>
  </si>
  <si>
    <t>Reactive testing conducted</t>
  </si>
  <si>
    <t>Ongoing, conducted annually</t>
  </si>
  <si>
    <t>Proactive - representative sample (for small meters)</t>
  </si>
  <si>
    <t>Proactive - all large meters are on a testing schedule</t>
  </si>
  <si>
    <t>Premise based, i.e. service connection count, location ID count</t>
  </si>
  <si>
    <t>Mains inventory (GIS, ledger, etc) is not maintained or updated</t>
  </si>
  <si>
    <t>hide all if = Yes</t>
  </si>
  <si>
    <t>Customer Service Line and Meter Locations inventory is not maintained or updated</t>
  </si>
  <si>
    <t>Which best describes how the inventory of service connections (GIS, billing system, etc) is kept up to date?</t>
  </si>
  <si>
    <t xml:space="preserve">
Which best describes how continuous pressure data is collected?</t>
  </si>
  <si>
    <t>Not applicable, the system operates as a single pressure zone</t>
  </si>
  <si>
    <t>Is there any additional volumetric revenue the utility receives that depends on water meter readings, such as sewer?</t>
  </si>
  <si>
    <t>cruc.0</t>
  </si>
  <si>
    <t>Was any metered consumption billed on a volumetric basis in the audit period?</t>
  </si>
  <si>
    <t xml:space="preserve">Only one source of water exists, which was the basis for the input derivation
</t>
  </si>
  <si>
    <t>Multiple sources of water exist, and a volume-weighted average was calculated for all sources</t>
  </si>
  <si>
    <t>or</t>
  </si>
  <si>
    <t>set as dependent question from vos.2 and vos.5, if both = 'not within last 5 years' Gamma: add OR for vos.2 if not applicable</t>
  </si>
  <si>
    <t>No error adjustment made due to absence of testing or calibration results</t>
  </si>
  <si>
    <t>n</t>
  </si>
  <si>
    <t>g</t>
  </si>
  <si>
    <r>
      <t xml:space="preserve"> AWWA Free Water Audit Software:
 </t>
    </r>
    <r>
      <rPr>
        <b/>
        <sz val="14"/>
        <color rgb="FFFFFFFF"/>
        <rFont val="Arial"/>
        <family val="2"/>
      </rPr>
      <t>User Notes</t>
    </r>
  </si>
  <si>
    <t>General Notes:</t>
  </si>
  <si>
    <t>Notes on Input Derivation</t>
  </si>
  <si>
    <t>Notes on Data Validity Grading</t>
  </si>
  <si>
    <t xml:space="preserve">Were any customers metered in the audit year? </t>
  </si>
  <si>
    <t>By number of events multiplied by typical use estimates</t>
  </si>
  <si>
    <t>Who has access to the export meter readings including current and archived data?</t>
  </si>
  <si>
    <t>Input extrapolated from study sampling a portion of the system</t>
  </si>
  <si>
    <t>Year-round data collection via permanent monitoring</t>
  </si>
  <si>
    <t>If aop.3 = no continuous data, hide aop.4</t>
  </si>
  <si>
    <t>More than 5 years ago, or not sure</t>
  </si>
  <si>
    <t>Third party review includes a check on a sample of accounts</t>
  </si>
  <si>
    <t xml:space="preserve"> over/under?</t>
  </si>
  <si>
    <t>Need</t>
  </si>
  <si>
    <t>Have</t>
  </si>
  <si>
    <t>over/under?</t>
  </si>
  <si>
    <t>Missing</t>
  </si>
  <si>
    <t>over/under</t>
  </si>
  <si>
    <t>factor</t>
  </si>
  <si>
    <r>
      <t xml:space="preserve">(active </t>
    </r>
    <r>
      <rPr>
        <i/>
        <sz val="9"/>
        <rFont val="Arial"/>
        <family val="2"/>
      </rPr>
      <t>and</t>
    </r>
    <r>
      <rPr>
        <sz val="9"/>
        <rFont val="Arial"/>
        <family val="2"/>
      </rPr>
      <t xml:space="preserve"> inactive)</t>
    </r>
  </si>
  <si>
    <t>Total Annual Operating Cost</t>
  </si>
  <si>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</si>
  <si>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</si>
  <si>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 xml:space="preserve">Loose estimate inferred from field measurements, but no analysis nor calculations performed </t>
  </si>
  <si>
    <t>VOS</t>
  </si>
  <si>
    <t>WI</t>
  </si>
  <si>
    <t>WE</t>
  </si>
  <si>
    <t>BMAC</t>
  </si>
  <si>
    <t>BUAC</t>
  </si>
  <si>
    <t>CRUC</t>
  </si>
  <si>
    <t>VPC</t>
  </si>
  <si>
    <t>$/yr (optional input)</t>
  </si>
  <si>
    <t>AOP</t>
  </si>
  <si>
    <t>SDHE</t>
  </si>
  <si>
    <t>CMI</t>
  </si>
  <si>
    <t>UC</t>
  </si>
  <si>
    <t>UMAC</t>
  </si>
  <si>
    <t>UUAC</t>
  </si>
  <si>
    <t>VOSEA</t>
  </si>
  <si>
    <t>WIEA</t>
  </si>
  <si>
    <t>WEEA</t>
  </si>
  <si>
    <t>Customer Retail Unit Charge:</t>
  </si>
  <si>
    <t>Variable Production Cost:</t>
  </si>
  <si>
    <t>Which best describes the frequency of finished water meter readings?</t>
  </si>
  <si>
    <t xml:space="preserve"> Audit Year Label: </t>
  </si>
  <si>
    <t>(Fiscal, Calendar, etc)</t>
  </si>
  <si>
    <t>Key of Input Acronyms</t>
  </si>
  <si>
    <t>Guidance for the</t>
  </si>
  <si>
    <t>VOS Error Adjustment</t>
  </si>
  <si>
    <t>WI Error Adjustment</t>
  </si>
  <si>
    <t>WE Error Adjustment</t>
  </si>
  <si>
    <t>Limiting</t>
  </si>
  <si>
    <t>Was there any billed consumption on unmetered accounts in the audit year?</t>
  </si>
  <si>
    <t>Start Page</t>
  </si>
  <si>
    <t xml:space="preserve">The current sheet. Enter contact information and basic audit details. </t>
  </si>
  <si>
    <t>Color Key</t>
  </si>
  <si>
    <t>Enter the required data on this worksheet to calculate the water balance and data grading.</t>
  </si>
  <si>
    <t>Answer questions about operational practices for each audit input, and the data validity grades will automatically populate.</t>
  </si>
  <si>
    <t>25.000</t>
  </si>
  <si>
    <t>Notes</t>
  </si>
  <si>
    <t>(applies to UUAC, SDHE, UC)</t>
  </si>
  <si>
    <t>Blank Sheet</t>
  </si>
  <si>
    <t>By popular demand! A blank sheet.  
The world is your canvas.</t>
  </si>
  <si>
    <t>Loss Control Planning</t>
  </si>
  <si>
    <t>Use this sheet to interpret the results of the audit validity score and performance indicators.</t>
  </si>
  <si>
    <t>Definitions</t>
  </si>
  <si>
    <t>Service Connection Diagram</t>
  </si>
  <si>
    <t>Diagrams depicting possible customer service connection line configurations.</t>
  </si>
  <si>
    <t>Acknowledge-ments</t>
  </si>
  <si>
    <t>Acknowledgements for development of the AWWA Free Water Audit Software v6.0.</t>
  </si>
  <si>
    <t xml:space="preserve">Other State/Province: </t>
  </si>
  <si>
    <t>Other (enter custom value below)</t>
  </si>
  <si>
    <t>Unit Apparent Losses</t>
  </si>
  <si>
    <t>Basis of Valuation</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</si>
  <si>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</si>
  <si>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NRW Components Summary</t>
  </si>
  <si>
    <t>Field validation is accomplished for a portion of the system (i.e. in daily operations or specific validation projects)</t>
  </si>
  <si>
    <t>Field validation is accomplished for the entire system (i.e. in daily operations or specific validation projects)</t>
  </si>
  <si>
    <t>Field validation is accomplished (i.e. in daily operations or specific validation projects)</t>
  </si>
  <si>
    <t>No testing conducted, but at least 10% of meter stock has been replaced within two years of the audit period</t>
  </si>
  <si>
    <t>Calculated based on most recent meter accuracy tests, but not comprehensive of all meter performance</t>
  </si>
  <si>
    <t>No test results were used, but at least 50% of meter stock has been replaced within two years of the audit period</t>
  </si>
  <si>
    <t>Additions or subtractions are updated in the service line and meter locations inventory, but less than annually</t>
  </si>
  <si>
    <t>Additions or subtractions are updated in the service line and meter locations inventory, at least annually</t>
  </si>
  <si>
    <t>Additions or subtractions are updated in the service line inventory (GIS, billing system, etc), at least annually</t>
  </si>
  <si>
    <t>Additions or subtractions are updated in the mains inventory (GIS, ledger, etc), but less than annually</t>
  </si>
  <si>
    <t>Additions or subtractions are updated in the mains inventory (GIS, ledger, etc), at least annually</t>
  </si>
  <si>
    <t>Calculated based on most recent meter accuracy tests, comprehensive of all meter performance</t>
  </si>
  <si>
    <t>Records are kept for meter installations, but data is missing for installation date, type, size, or manufacturer</t>
  </si>
  <si>
    <t>Estimated based on assumptions of consumption by customer characteristics (i.e. customer type or meter size)</t>
  </si>
  <si>
    <t>(applies to VOSEA, WIEA, WEEA, CMI)</t>
  </si>
  <si>
    <t>Enter notes to explain how values were calculated, document data sources, and related information about data management practices.</t>
  </si>
  <si>
    <t>Use this sheet to understand the terms used in the audit process.</t>
  </si>
  <si>
    <t>Totals grouped by use type or customer class</t>
  </si>
  <si>
    <t>Sum total only</t>
  </si>
  <si>
    <t>Extrapolated from discovered instances of erroneous unbilled consumption (that were not back-billed)</t>
  </si>
  <si>
    <t>Totals grouped by use type or customer class and specific accounts flagged for anomalous consumption</t>
  </si>
  <si>
    <t>Are tank levels monitored automatically &amp; recorded daily?</t>
  </si>
  <si>
    <t xml:space="preserve">Are inactive (but still pressurized) service lines included in the input? These may be metered or unmetered.  </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</si>
  <si>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</si>
  <si>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</si>
  <si>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</si>
  <si>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Data transfer errors are not checked, or not sure</t>
  </si>
  <si>
    <t>Normally-closed boundary valves between zones have never been confirmed to be fully closed</t>
  </si>
  <si>
    <t>Normally-closed boundary valves between zones have been confirmed to be fully closed more than 3 years ago</t>
  </si>
  <si>
    <t>Normally-closed boundary valves between zones have been confirmed within the past 3 years to be fully closed</t>
  </si>
  <si>
    <t>What are the total volume-weighted average results of in-situ flow accuracy testing (during or closest to audit year)?</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</si>
  <si>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</si>
  <si>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r>
      <t xml:space="preserve">Choosing to enter unit of </t>
    </r>
    <r>
      <rPr>
        <b/>
        <sz val="10"/>
        <rFont val="Arial"/>
        <family val="2"/>
      </rPr>
      <t>percent</t>
    </r>
    <r>
      <rPr>
        <sz val="10"/>
        <rFont val="Arial"/>
        <family val="2"/>
      </rPr>
      <t xml:space="preserve"> or </t>
    </r>
    <r>
      <rPr>
        <b/>
        <sz val="10"/>
        <rFont val="Arial"/>
        <family val="2"/>
      </rPr>
      <t>volume</t>
    </r>
  </si>
  <si>
    <t>The values entered in the Worksheet automatically populate the Water Balance.</t>
  </si>
  <si>
    <t xml:space="preserve">User input  </t>
  </si>
  <si>
    <t xml:space="preserve">Calculated  </t>
  </si>
  <si>
    <t xml:space="preserve">Optional default  </t>
  </si>
  <si>
    <t xml:space="preserve">Validator Name/ID: </t>
  </si>
  <si>
    <t>Validator Email:</t>
  </si>
  <si>
    <t xml:space="preserve">Email: </t>
  </si>
  <si>
    <t>System ID Number:</t>
  </si>
  <si>
    <t>Estimated Total Population Served by Water Utility:</t>
  </si>
  <si>
    <t>If you have questions or comments regarding this software please contact us at:</t>
  </si>
  <si>
    <t>Water Type:</t>
  </si>
  <si>
    <t>Select</t>
  </si>
  <si>
    <t>Retail</t>
  </si>
  <si>
    <t>Wholesale</t>
  </si>
  <si>
    <t>Potable Water</t>
  </si>
  <si>
    <t>Raw Water</t>
  </si>
  <si>
    <t>Recycled Water</t>
  </si>
  <si>
    <t>Hybrid Wholesale + Retail</t>
  </si>
  <si>
    <t>Water System Structure:</t>
  </si>
  <si>
    <t>Other  ---------------&gt;</t>
  </si>
  <si>
    <t xml:space="preserve">Audit Period Start Date: </t>
  </si>
  <si>
    <t xml:space="preserve">Audit Period End Date: </t>
  </si>
  <si>
    <t>In order of appearance in the Worksheet</t>
  </si>
  <si>
    <t>Enter Basic Information</t>
  </si>
  <si>
    <t>choose entry option:</t>
  </si>
  <si>
    <t>75.000</t>
  </si>
  <si>
    <t>Unit Total Losses</t>
  </si>
  <si>
    <t>25th %ile</t>
  </si>
  <si>
    <t>75th %ile</t>
  </si>
  <si>
    <t>90th %ile</t>
  </si>
  <si>
    <t>Total Loss Cost Rate</t>
  </si>
  <si>
    <t>Apparent Loss Cost Rate</t>
  </si>
  <si>
    <t>Real Loss Cost Rate</t>
  </si>
  <si>
    <t>Infrastrucure Leakage Index</t>
  </si>
  <si>
    <t xml:space="preserve"> AWWA Free Water Audit Software:  Dashboard</t>
  </si>
  <si>
    <t>VOL/CONN/DAY</t>
  </si>
  <si>
    <t>$/CONN/DAY</t>
  </si>
  <si>
    <t>RATIO - NO CONVERSION</t>
  </si>
  <si>
    <t>VOL/LM/DAY</t>
  </si>
  <si>
    <t>M36 VALIDATED DATASET VALUES</t>
  </si>
  <si>
    <t>2018 PERIOD - CA, GA, QUEBEC</t>
  </si>
  <si>
    <t>NO CONVERSION FOR AF</t>
  </si>
  <si>
    <t>NEED CONVERSION FOR ML</t>
  </si>
  <si>
    <t>x3.78541</t>
  </si>
  <si>
    <t>GAL --&gt; LITERS</t>
  </si>
  <si>
    <t>GAL/MILE --&gt; LITERS/KM</t>
  </si>
  <si>
    <t>x 3.78541 / 1.60934</t>
  </si>
  <si>
    <t>Median</t>
  </si>
  <si>
    <t>Relative</t>
  </si>
  <si>
    <t>10th %ile</t>
  </si>
  <si>
    <t>Datum</t>
  </si>
  <si>
    <t>True Value</t>
  </si>
  <si>
    <t>brown cells set with if/then based on Units</t>
  </si>
  <si>
    <t>Pointer width</t>
  </si>
  <si>
    <t>Pointer location</t>
  </si>
  <si>
    <t>PI Value</t>
  </si>
  <si>
    <t>dimensionless</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</si>
  <si>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</si>
  <si>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active leakage control</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</si>
  <si>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</si>
  <si>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agricultural water consumption</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</si>
  <si>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</si>
  <si>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apparent losses</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</si>
  <si>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</si>
  <si>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</si>
  <si>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</si>
  <si>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</si>
  <si>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Term</t>
  </si>
  <si>
    <t>Definition</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</si>
  <si>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</si>
  <si>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average operating pressure</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</si>
  <si>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</si>
  <si>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average zone point (AZP)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</si>
  <si>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</si>
  <si>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awareness, location, and repair (ALR)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</si>
  <si>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</si>
  <si>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 xml:space="preserve">background losses </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</si>
  <si>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</si>
  <si>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authorized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</si>
  <si>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</si>
  <si>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</si>
  <si>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</si>
  <si>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</si>
  <si>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</si>
  <si>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bottom-up water audit approach</t>
  </si>
  <si>
    <t>Are meter accuracy testing or electronic calibration requirements stipulated in the water purchase agreement?</t>
  </si>
  <si>
    <t>AWWA Web Resources for Water Loss Control</t>
  </si>
  <si>
    <t>https://www.awwa.org/Resources-Tools/Resource-Topics/Water-Loss-Control</t>
  </si>
  <si>
    <t>Data Grading Matrix v6.0</t>
  </si>
  <si>
    <t>AWWA Reports on Performance Indicators</t>
  </si>
  <si>
    <t>Water Audit Compiler v6.0</t>
  </si>
  <si>
    <t>Dashboard</t>
  </si>
  <si>
    <t>WJ 9/22/2020:  I removed the OFFSET formula in col E that was referencing the (old) Dashboard. Remnant of v5.  So as not to mess with chart source data, I reset col E to simply = col D.</t>
  </si>
  <si>
    <t>Cost $</t>
  </si>
  <si>
    <t xml:space="preserve">Review NRW components, performance indicators and graphical outputs to evaluate the results of the audit. </t>
  </si>
  <si>
    <r>
      <t xml:space="preserve">Water Imported (WI)
</t>
    </r>
    <r>
      <rPr>
        <b/>
        <sz val="9"/>
        <color theme="3"/>
        <rFont val="Arial"/>
        <family val="2"/>
      </rPr>
      <t>(corrected for known errors)</t>
    </r>
  </si>
  <si>
    <r>
      <t xml:space="preserve">Water Exported (WE)
</t>
    </r>
    <r>
      <rPr>
        <b/>
        <sz val="9"/>
        <color theme="3"/>
        <rFont val="Arial"/>
        <family val="2"/>
      </rPr>
      <t>(corrected for known errors)</t>
    </r>
  </si>
  <si>
    <t>Billed Metered Consumption (BMAC)
(water exported is removed)</t>
  </si>
  <si>
    <t>Billed Unmetered Consumption (BUAC)</t>
  </si>
  <si>
    <t>Unbilled Metered Consumption (UMAC)</t>
  </si>
  <si>
    <t>Unbilled Unmetered Consumption (UUAC)</t>
  </si>
  <si>
    <t>AWWA Free Water Audit Software</t>
  </si>
  <si>
    <t>for Tier Details</t>
  </si>
  <si>
    <t>See</t>
  </si>
  <si>
    <t>Items referenced in the Free Water Audit Software v6.0 on the web:</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</si>
  <si>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</si>
  <si>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</si>
  <si>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</si>
  <si>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Long-run marginal costs have not been evaluated for applicability, and are not included</t>
  </si>
  <si>
    <t xml:space="preserve">Long-run marginal costs have been evaluated for applicability, and all applicable costs are included
</t>
  </si>
  <si>
    <t>Long-run marginal costs have been evaluated for applicability, and some but not all applicable costs are included</t>
  </si>
  <si>
    <t>Some but not all applicable short-run marginal costs are included</t>
  </si>
  <si>
    <t>All applicable short-run marginal costs are included</t>
  </si>
  <si>
    <t>Short-Run Marginal Cost Inclusion</t>
  </si>
  <si>
    <t>Long-Run Marginal Cost Inclusion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</si>
  <si>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</si>
  <si>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</si>
  <si>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a check if there's a flag in row 4.  All PIs set to be "" if LEN&gt;0</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</si>
  <si>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</si>
  <si>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</si>
  <si>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</si>
  <si>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loss assessment investigations on a sample portion of the system: customer meter testing, leak survey, unauthorized consumption, etc</t>
  </si>
  <si>
    <t>Analyze business process for customer metering and billing functions and water supply operations; Identify data gaps; improve supply metering</t>
  </si>
  <si>
    <t>Launch auditing and loss control team; address supply metering deficiencies</t>
  </si>
  <si>
    <t>Research information on leak detection programs; Begin flowcharting analysis of customer billing system</t>
  </si>
  <si>
    <t>Unbilled Unmetered  Authorized Consumption (UUAC)</t>
  </si>
  <si>
    <t>Unbilled Metered Authorized Consumption (UMAC)</t>
  </si>
  <si>
    <t>Average Length of (private) Customer Service Line 
(Lp)</t>
  </si>
  <si>
    <t xml:space="preserve">
Average Operating Pressure
(AOP)</t>
  </si>
  <si>
    <t xml:space="preserve">
Billed Metered Authorized Consumption
(BMAC)</t>
  </si>
  <si>
    <t xml:space="preserve">
Billed Unmetered  Authorized Consumption
(BUAC)</t>
  </si>
  <si>
    <t>Customer Metering Inaccuracies 
(CMI)</t>
  </si>
  <si>
    <t>Customer Retail Unit Charge
(CRUC)</t>
  </si>
  <si>
    <t>Length of Mains
(Lm)</t>
  </si>
  <si>
    <t>Number of Service Connections
(Nc)</t>
  </si>
  <si>
    <t>Systematic Data Handling Errors
(SDHE)</t>
  </si>
  <si>
    <t>Unauthorized Consumption
(UC)</t>
  </si>
  <si>
    <t>Variable Production Cost
(VPC)
(applied to Real Losses)</t>
  </si>
  <si>
    <t>Volume from Own Sources
(VOS)</t>
  </si>
  <si>
    <t>Water Exported
(WE)</t>
  </si>
  <si>
    <t>Water Exported: Error Adjustment
(WEEA)</t>
  </si>
  <si>
    <t xml:space="preserve">
Water Imported
(WI)</t>
  </si>
  <si>
    <t xml:space="preserve">
Water Imported: Error Adjustment
(WIEA)</t>
  </si>
  <si>
    <t>go to input</t>
  </si>
  <si>
    <t>go to notes</t>
  </si>
  <si>
    <t>Volume from 
Own Sources
(VOS)</t>
  </si>
  <si>
    <t>Volume from 
Own Sources 
Error Adjustment
(VOSEA)</t>
  </si>
  <si>
    <t>Water Imported
(WI)</t>
  </si>
  <si>
    <t>Water Imported 
Error Adjustment
(WIEA)</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</si>
  <si>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</si>
  <si>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</si>
  <si>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</si>
  <si>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</si>
  <si>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</si>
  <si>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</si>
  <si>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</si>
  <si>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</si>
  <si>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Number of 
Service 
Connections
(Nc)</t>
  </si>
  <si>
    <t>Average Length of (private) Customer 
Service Line
(Lp)</t>
  </si>
  <si>
    <t>Average 
Operating 
Pressure
(AOP)</t>
  </si>
  <si>
    <t>Customer Retail 
Unit Charge
(CRUC)</t>
  </si>
  <si>
    <t>Variable 
Production Cost
(VPC)</t>
  </si>
  <si>
    <t>go to worksheet</t>
  </si>
  <si>
    <t>go to grading</t>
  </si>
  <si>
    <t>go to dashboard</t>
  </si>
  <si>
    <t>acronym key</t>
  </si>
  <si>
    <t>Target PI</t>
  </si>
  <si>
    <t>Target Pointer</t>
  </si>
  <si>
    <t xml:space="preserve"> PRIORITY AREAS FOR ATTENTION TO IMPROVE DATA VALIDITY:</t>
  </si>
  <si>
    <t>Unit Total Losses:</t>
  </si>
  <si>
    <t>Unit Apparent Losses:</t>
  </si>
  <si>
    <t>Key Performance Indicators</t>
  </si>
  <si>
    <t>KEY PERFORMANCE INDICATOR TARGETS:</t>
  </si>
  <si>
    <t>Cavanaugh</t>
  </si>
  <si>
    <t>Black &amp; Veatch</t>
  </si>
  <si>
    <t>Software Chair</t>
  </si>
  <si>
    <t>David Sayers</t>
  </si>
  <si>
    <t>Kate Gasner</t>
  </si>
  <si>
    <t>Water Systems Optimization</t>
  </si>
  <si>
    <t>Kunkel Water Efficiency Consulting</t>
  </si>
  <si>
    <t xml:space="preserve">A special thanks to those members of the AWWA Water Loss Control Committee and other water industry stakeholders who assisted in the review and testing of this software.  </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</si>
  <si>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</si>
  <si>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</si>
  <si>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</si>
  <si>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</si>
  <si>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</si>
  <si>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8. Service Connection Diagrams courtesy of Ronnie McKenzie, WRP Pty Ltd. </t>
  </si>
  <si>
    <r>
      <t>Unit Real Losses</t>
    </r>
    <r>
      <rPr>
        <b/>
        <vertAlign val="superscript"/>
        <sz val="12"/>
        <rFont val="Arial"/>
        <family val="2"/>
      </rPr>
      <t>A</t>
    </r>
  </si>
  <si>
    <r>
      <t>Unit Real Losses</t>
    </r>
    <r>
      <rPr>
        <b/>
        <vertAlign val="superscript"/>
        <sz val="12"/>
        <rFont val="Arial"/>
        <family val="2"/>
      </rPr>
      <t>B</t>
    </r>
  </si>
  <si>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</si>
  <si>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</si>
  <si>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Results are available but not analyzed</t>
  </si>
  <si>
    <t>None, or Not within last 5 years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</si>
  <si>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</si>
  <si>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</si>
  <si>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Are the flow accuracy test and/or electronic calibration results included in the VOSEA input in the water audit?</t>
  </si>
  <si>
    <t>Is the annual net distribution storage change included in either the VOS input or the VOSEA input?</t>
  </si>
  <si>
    <t>go to references</t>
  </si>
  <si>
    <r>
      <t>gauge %iles per validated industry ranges</t>
    </r>
    <r>
      <rPr>
        <vertAlign val="superscript"/>
        <sz val="10"/>
        <rFont val="Arial"/>
        <family val="2"/>
      </rPr>
      <t>2</t>
    </r>
  </si>
  <si>
    <t>AWWA Free Water Audit Software v6.0</t>
  </si>
  <si>
    <r>
      <t xml:space="preserve"> AWWA Free Water Audit Software:
</t>
    </r>
    <r>
      <rPr>
        <b/>
        <sz val="14"/>
        <color rgb="FFFFFFFF"/>
        <rFont val="Arial"/>
        <family val="2"/>
      </rPr>
      <t xml:space="preserve"> Worksheet</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</si>
  <si>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</si>
  <si>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Unit Real LossesA</t>
  </si>
  <si>
    <t>Unit Real LossesB</t>
  </si>
  <si>
    <t>If entered above by user, targets will display on KPI gauges (see Dashboard)</t>
  </si>
  <si>
    <t xml:space="preserve"> WATER AUDIT DATA VALIDITY TIER:</t>
  </si>
  <si>
    <r>
      <t xml:space="preserve">(UARL) </t>
    </r>
    <r>
      <rPr>
        <sz val="11"/>
        <rFont val="Arial"/>
        <family val="2"/>
      </rPr>
      <t>Unavoidable Annual Real Losses</t>
    </r>
  </si>
  <si>
    <t>If &gt; 0, then a over/under is missing, and H19 should not calculate</t>
  </si>
  <si>
    <t>WSEA</t>
  </si>
  <si>
    <t>For Water Balance</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</si>
  <si>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</si>
  <si>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</si>
  <si>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$/conn/year</t>
  </si>
  <si>
    <t>NEED CONVERSION FOR US$ to CAN$</t>
  </si>
  <si>
    <t>1 US$ =</t>
  </si>
  <si>
    <t>SHADED CELL VALUES KEYED FROM WARD</t>
  </si>
  <si>
    <t>Andrew Chastain-Howley, PG, MCSM</t>
  </si>
  <si>
    <t>George Kunkel, PE</t>
  </si>
  <si>
    <t>Will Jernigan, PE</t>
  </si>
  <si>
    <t>go to start page</t>
  </si>
  <si>
    <t>M36 Manual</t>
  </si>
  <si>
    <t>Table of Contents (TOC)</t>
  </si>
  <si>
    <t>OPTIONAL:   If targets exist for the operational performance indicators, they can be input below:</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</si>
  <si>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</si>
  <si>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</si>
  <si>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</si>
  <si>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</si>
  <si>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</si>
  <si>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</si>
  <si>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</si>
  <si>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 OF PRESSURE</t>
  </si>
  <si>
    <t>PSI --&gt; METRES</t>
  </si>
  <si>
    <t>x 0.70324961490205</t>
  </si>
  <si>
    <t>PRESSURE</t>
  </si>
  <si>
    <t>See UARL definition for additional guidance on the ILI</t>
  </si>
  <si>
    <t xml:space="preserve">
Water Supplied Error Adjustments
</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</si>
  <si>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</si>
  <si>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</si>
  <si>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</si>
  <si>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t>Default is used because Custom Value is selected but no value has been entered</t>
  </si>
  <si>
    <t xml:space="preserve">Limiting
criteria
(see Start
Page for 
details) </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</si>
  <si>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</si>
  <si>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</si>
  <si>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</si>
  <si>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</si>
  <si>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</si>
  <si>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</si>
  <si>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</si>
  <si>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</si>
  <si>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</si>
  <si>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</si>
  <si>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Grade will populate when all visible questions 
are complete for an input</t>
  </si>
  <si>
    <t>After clicking an acronym button, answer all visible questions in the order they're presented, choosing best-fit answer</t>
  </si>
  <si>
    <t xml:space="preserve">Use acronym buttons in IDG header to navigate among inputs. Acronym Key above.
White = needs answers, orange = complete, clear = not required.  Example below.  </t>
  </si>
  <si>
    <t>enter current conversion rate for local currency</t>
  </si>
  <si>
    <t>Max DVS Flag</t>
  </si>
  <si>
    <t>Ok</t>
  </si>
  <si>
    <t>a check if DVS = 100 - triggers gremlin image in DVS speedo - see Sheet 1 (hidden) cells BH110</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</si>
  <si>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</si>
  <si>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Target (see Worksheet)</t>
  </si>
  <si>
    <t>Actual KPI result</t>
  </si>
  <si>
    <t>Local</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</si>
  <si>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</si>
  <si>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Tier I (≤25)</t>
  </si>
  <si>
    <t>Example Water Audit v6.0</t>
  </si>
  <si>
    <t>Unbilled Unmetered Auth Cons</t>
  </si>
  <si>
    <t>Unbilled Metered Authorized Cons</t>
  </si>
  <si>
    <t>Unbilled Authorized Cons</t>
  </si>
  <si>
    <t xml:space="preserve">Force limiting grade if these are the % selected </t>
  </si>
  <si>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</si>
  <si>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</si>
  <si>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</si>
  <si>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</si>
  <si>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under-registration</t>
  </si>
  <si>
    <t>Emergency Fix</t>
  </si>
  <si>
    <t>E Fix</t>
  </si>
  <si>
    <t>Billed metered (BMAC):</t>
  </si>
  <si>
    <t>Billed unmetered (BUAC):</t>
  </si>
  <si>
    <t>Customer Metering Inaccuracies (CMI) valued at VPC</t>
  </si>
  <si>
    <t>CMI for charting</t>
  </si>
  <si>
    <t>2/6/2021 - had to add this line so CMI costs can be split by BMAC x CMI x CRUC (line above) and UMAC x CMI x VPC - this line</t>
  </si>
  <si>
    <t>6.0_2021_02_11</t>
  </si>
  <si>
    <t>USA</t>
  </si>
  <si>
    <t>numerous</t>
  </si>
  <si>
    <t>Main System consists of Great Valley, West Whiteland, Media</t>
  </si>
  <si>
    <t>Aqua Pennslyvania - Roaring Creek Division</t>
  </si>
  <si>
    <t>The 2019 report mistakenly indicated the miles of main as 547-miles. It should have been 298-miles.</t>
  </si>
  <si>
    <t>Nick Alberici</t>
  </si>
  <si>
    <t>ntalberici@aquaamerica.com</t>
  </si>
  <si>
    <t>610-645-4250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</si>
</sst>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9">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name val="Arial"/>
      <family val="2"/>
    </font>
    <font>
      <sz val="10"/>
      <color rgb="FF00B0F0"/>
      <name val="Arial"/>
      <family val="2"/>
    </font>
    <font>
      <b/>
      <sz val="10"/>
      <name val="Arial"/>
      <family val="2"/>
    </font>
    <font>
      <b/>
      <sz val="10"/>
      <color rgb="FF000000"/>
      <name val="Arial"/>
      <family val="2"/>
    </font>
    <font>
      <strike/>
      <sz val="10"/>
      <name val="Arial"/>
      <family val="2"/>
    </font>
    <font>
      <b/>
      <i/>
      <sz val="10"/>
      <name val="Arial"/>
      <family val="2"/>
    </font>
    <font>
      <i/>
      <sz val="10"/>
      <name val="Arial"/>
      <family val="2"/>
    </font>
    <font>
      <sz val="10"/>
      <color rgb="FF000000"/>
      <name val="Arial"/>
      <family val="2"/>
    </font>
    <font>
      <sz val="10"/>
      <color rgb="FFFF0000"/>
      <name val="Arial"/>
      <family val="2"/>
    </font>
    <font>
      <sz val="10"/>
      <name val="Sans-serif"/>
    </font>
    <font>
      <sz val="10"/>
      <color rgb="FFFF0000"/>
      <name val="Sans-serif"/>
    </font>
    <font>
      <b/>
      <i/>
      <sz val="10"/>
      <name val="Arial"/>
      <family val="2"/>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4">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7" fillId="0" borderId="0"/>
    <xf numFmtId="0" fontId="65" fillId="0" borderId="0"/>
    <xf numFmtId="43" fontId="65" fillId="0" borderId="0" applyFont="0" applyFill="0" applyBorder="0" applyAlignment="0" applyProtection="0"/>
    <xf numFmtId="9" fontId="9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5" fillId="0" borderId="0"/>
    <xf numFmtId="9" fontId="2" fillId="0" borderId="0" applyFont="0" applyFill="0" applyBorder="0" applyAlignment="0" applyProtection="0"/>
    <xf numFmtId="0" fontId="1" fillId="0" borderId="0"/>
  </cellStyleXfs>
  <cellXfs count="1434">
    <xf numFmtId="0" fontId="0" fillId="0" borderId="0" xfId="0"/>
    <xf numFmtId="0" fontId="6" fillId="0" borderId="0" xfId="0" applyFont="1"/>
    <xf numFmtId="0" fontId="6" fillId="2" borderId="0" xfId="0" applyFont="1" applyFill="1" applyBorder="1"/>
    <xf numFmtId="0" fontId="6" fillId="0" borderId="0" xfId="0" applyFont="1" applyFill="1"/>
    <xf numFmtId="0" fontId="10" fillId="0" borderId="0" xfId="0" applyFont="1" applyFill="1"/>
    <xf numFmtId="0" fontId="12" fillId="2" borderId="0" xfId="0" applyFont="1" applyFill="1" applyBorder="1" applyAlignment="1"/>
    <xf numFmtId="0" fontId="6" fillId="0" borderId="0" xfId="0" applyFont="1" applyProtection="1"/>
    <xf numFmtId="0" fontId="7" fillId="0" borderId="0" xfId="0" applyFont="1" applyProtection="1"/>
    <xf numFmtId="0" fontId="6" fillId="0" borderId="0" xfId="0" applyFont="1" applyFill="1" applyProtection="1"/>
    <xf numFmtId="0" fontId="9" fillId="0" borderId="0" xfId="4" applyFont="1" applyAlignment="1" applyProtection="1"/>
    <xf numFmtId="0" fontId="6" fillId="3" borderId="0" xfId="0" applyFont="1" applyFill="1" applyProtection="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6" fillId="3" borderId="0" xfId="0" applyFont="1" applyFill="1"/>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7"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7" fillId="0" borderId="0" xfId="0" quotePrefix="1" applyFont="1" applyFill="1" applyBorder="1" applyAlignment="1" applyProtection="1">
      <alignment horizontal="center" vertical="center"/>
      <protection hidden="1"/>
    </xf>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7"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21" fillId="0" borderId="0" xfId="0" applyFont="1"/>
    <xf numFmtId="0" fontId="0" fillId="0" borderId="10" xfId="0" applyBorder="1"/>
    <xf numFmtId="0" fontId="14" fillId="2" borderId="0" xfId="0" applyFont="1" applyFill="1"/>
    <xf numFmtId="0" fontId="14" fillId="2" borderId="0" xfId="0" applyFont="1" applyFill="1" applyBorder="1"/>
    <xf numFmtId="0" fontId="14" fillId="2" borderId="0" xfId="0" applyFont="1" applyFill="1" applyBorder="1" applyAlignment="1"/>
    <xf numFmtId="0" fontId="14" fillId="0" borderId="0" xfId="0" applyFont="1"/>
    <xf numFmtId="0" fontId="12" fillId="0" borderId="0" xfId="0" applyFont="1" applyProtection="1"/>
    <xf numFmtId="0" fontId="6" fillId="2" borderId="0" xfId="0" applyFont="1" applyFill="1"/>
    <xf numFmtId="0" fontId="12" fillId="2" borderId="0" xfId="0" applyFont="1" applyFill="1" applyBorder="1"/>
    <xf numFmtId="0" fontId="12" fillId="3" borderId="0" xfId="0" applyFont="1" applyFill="1" applyProtection="1"/>
    <xf numFmtId="0" fontId="12" fillId="0" borderId="0" xfId="0" applyFont="1" applyBorder="1" applyProtection="1"/>
    <xf numFmtId="0" fontId="12" fillId="0" borderId="0" xfId="0" applyFont="1" applyFill="1" applyBorder="1" applyProtection="1"/>
    <xf numFmtId="1" fontId="12" fillId="0" borderId="0" xfId="0" applyNumberFormat="1" applyFont="1" applyFill="1" applyBorder="1" applyProtection="1"/>
    <xf numFmtId="10" fontId="12" fillId="0" borderId="0" xfId="0" applyNumberFormat="1" applyFont="1" applyFill="1" applyBorder="1" applyProtection="1"/>
    <xf numFmtId="0" fontId="36" fillId="9" borderId="0" xfId="0" applyFont="1" applyFill="1" applyBorder="1" applyProtection="1"/>
    <xf numFmtId="1" fontId="36" fillId="9" borderId="0" xfId="0" applyNumberFormat="1" applyFont="1" applyFill="1" applyBorder="1" applyProtection="1"/>
    <xf numFmtId="0" fontId="0" fillId="0" borderId="0" xfId="0" applyFill="1"/>
    <xf numFmtId="0" fontId="36" fillId="0" borderId="0" xfId="0" applyFont="1" applyFill="1" applyProtection="1"/>
    <xf numFmtId="0" fontId="17" fillId="0" borderId="0" xfId="0" applyFont="1" applyFill="1"/>
    <xf numFmtId="0" fontId="12" fillId="0" borderId="0" xfId="0" applyFont="1" applyFill="1"/>
    <xf numFmtId="0" fontId="12" fillId="10" borderId="0" xfId="0" applyFont="1" applyFill="1" applyProtection="1"/>
    <xf numFmtId="0" fontId="12" fillId="10" borderId="9" xfId="0" applyFont="1" applyFill="1" applyBorder="1" applyProtection="1"/>
    <xf numFmtId="0" fontId="36" fillId="0" borderId="0" xfId="0" applyFont="1" applyFill="1" applyAlignment="1" applyProtection="1">
      <alignment vertical="center"/>
    </xf>
    <xf numFmtId="0" fontId="36" fillId="0" borderId="0" xfId="0" applyFont="1" applyFill="1" applyAlignment="1" applyProtection="1">
      <alignment horizontal="center"/>
    </xf>
    <xf numFmtId="0" fontId="36" fillId="0" borderId="0" xfId="0" applyFont="1" applyFill="1" applyBorder="1" applyProtection="1"/>
    <xf numFmtId="0" fontId="42" fillId="0" borderId="0" xfId="0" applyFont="1" applyFill="1" applyProtection="1"/>
    <xf numFmtId="0" fontId="42" fillId="9" borderId="0" xfId="0" applyFont="1" applyFill="1" applyBorder="1" applyProtection="1"/>
    <xf numFmtId="0" fontId="42" fillId="9" borderId="0" xfId="0" applyFont="1" applyFill="1" applyBorder="1" applyAlignment="1" applyProtection="1">
      <alignment horizontal="right"/>
    </xf>
    <xf numFmtId="1" fontId="42" fillId="9" borderId="0" xfId="0" applyNumberFormat="1" applyFont="1" applyFill="1" applyBorder="1" applyProtection="1"/>
    <xf numFmtId="0" fontId="42" fillId="11" borderId="0" xfId="0" applyFont="1" applyFill="1" applyBorder="1" applyProtection="1"/>
    <xf numFmtId="0" fontId="42" fillId="0" borderId="0" xfId="0" applyFont="1" applyFill="1" applyBorder="1" applyProtection="1"/>
    <xf numFmtId="0" fontId="37" fillId="0" borderId="0" xfId="0" applyFont="1" applyFill="1" applyBorder="1" applyAlignment="1" applyProtection="1">
      <alignment horizontal="center"/>
    </xf>
    <xf numFmtId="43" fontId="2" fillId="0" borderId="0" xfId="0" applyNumberFormat="1" applyFont="1" applyBorder="1" applyAlignment="1">
      <alignment horizontal="center"/>
    </xf>
    <xf numFmtId="1" fontId="0" fillId="0" borderId="16" xfId="0" applyNumberFormat="1" applyBorder="1" applyAlignment="1">
      <alignment horizontal="center"/>
    </xf>
    <xf numFmtId="43" fontId="2" fillId="0" borderId="16" xfId="0" applyNumberFormat="1" applyFont="1" applyBorder="1" applyAlignment="1">
      <alignment horizontal="center"/>
    </xf>
    <xf numFmtId="170" fontId="0" fillId="0" borderId="16" xfId="0" applyNumberFormat="1" applyBorder="1" applyAlignment="1">
      <alignment horizontal="center"/>
    </xf>
    <xf numFmtId="0" fontId="0" fillId="0" borderId="16" xfId="0" applyBorder="1"/>
    <xf numFmtId="1" fontId="0" fillId="12" borderId="0" xfId="0" applyNumberFormat="1" applyFill="1" applyBorder="1" applyAlignment="1">
      <alignment horizontal="center"/>
    </xf>
    <xf numFmtId="0" fontId="2" fillId="12" borderId="0" xfId="0" applyFont="1" applyFill="1" applyBorder="1" applyAlignment="1">
      <alignment horizontal="center"/>
    </xf>
    <xf numFmtId="170" fontId="0" fillId="12" borderId="0" xfId="0" applyNumberFormat="1" applyFill="1" applyBorder="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Border="1" applyAlignment="1">
      <alignment horizontal="center"/>
    </xf>
    <xf numFmtId="0" fontId="2" fillId="13" borderId="0" xfId="0" applyFont="1" applyFill="1" applyBorder="1" applyAlignment="1">
      <alignment horizontal="center"/>
    </xf>
    <xf numFmtId="170" fontId="0" fillId="13" borderId="0" xfId="0" applyNumberFormat="1" applyFill="1" applyBorder="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Border="1" applyAlignment="1">
      <alignment horizontal="center"/>
    </xf>
    <xf numFmtId="1" fontId="0" fillId="14" borderId="0" xfId="0" applyNumberFormat="1" applyFill="1" applyBorder="1" applyAlignment="1">
      <alignment horizontal="center"/>
    </xf>
    <xf numFmtId="170" fontId="0" fillId="14" borderId="0" xfId="0" applyNumberFormat="1" applyFill="1" applyBorder="1" applyAlignment="1">
      <alignment horizontal="center"/>
    </xf>
    <xf numFmtId="170" fontId="0" fillId="14" borderId="0" xfId="0" applyNumberFormat="1" applyFill="1" applyAlignment="1">
      <alignment horizontal="center"/>
    </xf>
    <xf numFmtId="0" fontId="0" fillId="14" borderId="0" xfId="0" applyFill="1"/>
    <xf numFmtId="43" fontId="17" fillId="0" borderId="10" xfId="0" applyNumberFormat="1" applyFont="1" applyBorder="1"/>
    <xf numFmtId="0" fontId="12" fillId="0" borderId="0" xfId="0" applyFont="1" applyAlignment="1">
      <alignment horizontal="right"/>
    </xf>
    <xf numFmtId="0" fontId="0" fillId="10" borderId="0" xfId="0" applyFill="1"/>
    <xf numFmtId="0" fontId="60" fillId="0" borderId="0" xfId="0" applyFont="1" applyProtection="1"/>
    <xf numFmtId="0" fontId="12" fillId="0" borderId="0" xfId="0" applyFont="1"/>
    <xf numFmtId="0" fontId="12" fillId="0" borderId="16" xfId="0" applyFont="1" applyBorder="1"/>
    <xf numFmtId="0" fontId="12" fillId="13" borderId="0" xfId="0" applyFont="1" applyFill="1"/>
    <xf numFmtId="0" fontId="12" fillId="14" borderId="0" xfId="0" applyFont="1" applyFill="1"/>
    <xf numFmtId="0" fontId="12" fillId="12" borderId="0" xfId="0" applyFont="1" applyFill="1"/>
    <xf numFmtId="0" fontId="61" fillId="15" borderId="0" xfId="0" applyFont="1" applyFill="1" applyAlignment="1">
      <alignment horizontal="center"/>
    </xf>
    <xf numFmtId="0" fontId="12" fillId="0" borderId="0" xfId="0" applyFont="1" applyAlignment="1" applyProtection="1">
      <alignment horizontal="center" vertical="center"/>
    </xf>
    <xf numFmtId="0" fontId="12" fillId="3" borderId="0" xfId="0" applyFont="1" applyFill="1" applyBorder="1" applyProtection="1"/>
    <xf numFmtId="0" fontId="12" fillId="16" borderId="0" xfId="0" applyFont="1" applyFill="1" applyBorder="1" applyProtection="1"/>
    <xf numFmtId="0" fontId="12" fillId="16" borderId="0" xfId="0" applyFont="1" applyFill="1" applyProtection="1"/>
    <xf numFmtId="0" fontId="12" fillId="16" borderId="0" xfId="0" applyFont="1" applyFill="1" applyAlignment="1" applyProtection="1">
      <alignment horizontal="center" vertical="center"/>
    </xf>
    <xf numFmtId="0" fontId="12" fillId="2" borderId="0" xfId="0" applyFont="1" applyFill="1"/>
    <xf numFmtId="1" fontId="17" fillId="7" borderId="10" xfId="0" applyNumberFormat="1" applyFont="1" applyFill="1" applyBorder="1" applyAlignment="1">
      <alignment horizontal="center"/>
    </xf>
    <xf numFmtId="0" fontId="12" fillId="0" borderId="0" xfId="0" applyFont="1" applyFill="1" applyProtection="1"/>
    <xf numFmtId="0" fontId="12" fillId="10" borderId="0" xfId="0" applyFont="1" applyFill="1"/>
    <xf numFmtId="0" fontId="17" fillId="0" borderId="0" xfId="0" applyFont="1" applyFill="1" applyAlignment="1">
      <alignment horizontal="left"/>
    </xf>
    <xf numFmtId="0" fontId="36" fillId="16" borderId="0" xfId="0" applyFont="1" applyFill="1" applyAlignment="1" applyProtection="1">
      <alignment vertical="center"/>
    </xf>
    <xf numFmtId="0" fontId="36" fillId="16" borderId="0" xfId="0" applyFont="1" applyFill="1" applyAlignment="1" applyProtection="1">
      <alignment horizontal="center"/>
    </xf>
    <xf numFmtId="0" fontId="36" fillId="16" borderId="0" xfId="0" applyFont="1" applyFill="1" applyProtection="1"/>
    <xf numFmtId="0" fontId="36" fillId="16" borderId="0" xfId="0" applyFont="1" applyFill="1" applyBorder="1" applyProtection="1"/>
    <xf numFmtId="1" fontId="12" fillId="16" borderId="0" xfId="0" applyNumberFormat="1" applyFont="1" applyFill="1" applyProtection="1"/>
    <xf numFmtId="0" fontId="12" fillId="0" borderId="0" xfId="0" applyFont="1" applyBorder="1" applyAlignment="1" applyProtection="1">
      <alignment wrapText="1"/>
    </xf>
    <xf numFmtId="0" fontId="12" fillId="0" borderId="0" xfId="0" applyFont="1" applyBorder="1" applyAlignment="1" applyProtection="1"/>
    <xf numFmtId="1" fontId="36" fillId="16" borderId="0" xfId="0" applyNumberFormat="1" applyFont="1" applyFill="1" applyBorder="1" applyProtection="1"/>
    <xf numFmtId="0" fontId="12" fillId="0" borderId="0" xfId="0" applyFont="1" applyProtection="1">
      <protection hidden="1"/>
    </xf>
    <xf numFmtId="4" fontId="12" fillId="0" borderId="0" xfId="1" applyNumberFormat="1" applyFont="1" applyBorder="1" applyProtection="1">
      <protection locked="0"/>
    </xf>
    <xf numFmtId="43" fontId="60" fillId="0" borderId="0" xfId="0" applyNumberFormat="1" applyFont="1" applyBorder="1" applyProtection="1">
      <protection locked="0"/>
    </xf>
    <xf numFmtId="0" fontId="12" fillId="0" borderId="0" xfId="0" applyFont="1" applyBorder="1" applyProtection="1">
      <protection locked="0"/>
    </xf>
    <xf numFmtId="0" fontId="46" fillId="3" borderId="0" xfId="0" applyFont="1" applyFill="1"/>
    <xf numFmtId="0" fontId="46" fillId="0" borderId="0" xfId="0" applyFont="1" applyFill="1"/>
    <xf numFmtId="0" fontId="12" fillId="0" borderId="0" xfId="0" applyFont="1" applyAlignment="1"/>
    <xf numFmtId="0" fontId="12" fillId="0" borderId="0" xfId="0" applyFont="1" applyAlignment="1">
      <alignment vertical="center"/>
    </xf>
    <xf numFmtId="0" fontId="17" fillId="0" borderId="0" xfId="0" applyFont="1" applyFill="1" applyAlignment="1">
      <alignment wrapText="1"/>
    </xf>
    <xf numFmtId="0" fontId="17" fillId="0" borderId="0" xfId="0" applyFont="1" applyAlignment="1">
      <alignment wrapText="1"/>
    </xf>
    <xf numFmtId="0" fontId="42" fillId="16" borderId="0" xfId="0" applyFont="1" applyFill="1" applyProtection="1"/>
    <xf numFmtId="1" fontId="42" fillId="16" borderId="0" xfId="0" applyNumberFormat="1" applyFont="1" applyFill="1" applyProtection="1"/>
    <xf numFmtId="0" fontId="6" fillId="16" borderId="0" xfId="0" applyFont="1" applyFill="1" applyProtection="1"/>
    <xf numFmtId="0" fontId="6" fillId="16" borderId="0" xfId="0" applyFont="1" applyFill="1" applyBorder="1" applyProtection="1"/>
    <xf numFmtId="0" fontId="7" fillId="16" borderId="0" xfId="0" applyFont="1" applyFill="1" applyProtection="1"/>
    <xf numFmtId="0" fontId="46" fillId="16" borderId="0" xfId="0" applyFont="1" applyFill="1"/>
    <xf numFmtId="0" fontId="17" fillId="16" borderId="0" xfId="0" applyFont="1" applyFill="1" applyAlignment="1">
      <alignment wrapText="1"/>
    </xf>
    <xf numFmtId="0" fontId="12" fillId="16" borderId="0" xfId="0" applyFont="1" applyFill="1"/>
    <xf numFmtId="0" fontId="12" fillId="16" borderId="0" xfId="0" applyFont="1" applyFill="1" applyAlignment="1">
      <alignment horizontal="left"/>
    </xf>
    <xf numFmtId="0" fontId="12" fillId="16" borderId="0" xfId="0" applyFont="1" applyFill="1" applyAlignment="1">
      <alignment horizontal="left" vertical="center"/>
    </xf>
    <xf numFmtId="0" fontId="46" fillId="16" borderId="0" xfId="0" applyFont="1" applyFill="1" applyAlignment="1"/>
    <xf numFmtId="0" fontId="46" fillId="16" borderId="0" xfId="0" applyFont="1" applyFill="1" applyAlignment="1">
      <alignment vertical="center"/>
    </xf>
    <xf numFmtId="0" fontId="12" fillId="16" borderId="0" xfId="0" applyFont="1" applyFill="1" applyAlignment="1"/>
    <xf numFmtId="0" fontId="10" fillId="16" borderId="0" xfId="0" applyFont="1" applyFill="1"/>
    <xf numFmtId="0" fontId="6" fillId="16" borderId="0" xfId="0" applyFont="1" applyFill="1"/>
    <xf numFmtId="0" fontId="14" fillId="16" borderId="0" xfId="0" applyFont="1" applyFill="1"/>
    <xf numFmtId="0" fontId="6" fillId="16" borderId="0" xfId="0" applyFont="1" applyFill="1" applyBorder="1" applyAlignment="1"/>
    <xf numFmtId="0" fontId="6" fillId="16" borderId="0" xfId="0" applyFont="1" applyFill="1" applyBorder="1"/>
    <xf numFmtId="0" fontId="12" fillId="16" borderId="0" xfId="0" applyFont="1" applyFill="1" applyBorder="1" applyAlignment="1"/>
    <xf numFmtId="0" fontId="12" fillId="16" borderId="0" xfId="0" applyFont="1" applyFill="1" applyBorder="1"/>
    <xf numFmtId="1" fontId="6" fillId="0" borderId="0" xfId="0" applyNumberFormat="1" applyFont="1" applyProtection="1"/>
    <xf numFmtId="1" fontId="0" fillId="0" borderId="0" xfId="0" applyNumberFormat="1" applyProtection="1">
      <protection hidden="1"/>
    </xf>
    <xf numFmtId="170" fontId="0" fillId="0" borderId="0" xfId="0" applyNumberFormat="1" applyFill="1"/>
    <xf numFmtId="5" fontId="40" fillId="0" borderId="0" xfId="3" applyNumberFormat="1" applyFont="1" applyFill="1"/>
    <xf numFmtId="5" fontId="0" fillId="0" borderId="0" xfId="0" applyNumberFormat="1" applyFill="1"/>
    <xf numFmtId="0" fontId="12" fillId="0" borderId="0" xfId="0" applyFont="1" applyFill="1" applyAlignment="1" applyProtection="1"/>
    <xf numFmtId="0" fontId="12" fillId="0" borderId="0" xfId="0" quotePrefix="1" applyFont="1" applyFill="1" applyAlignment="1">
      <alignment horizontal="left"/>
    </xf>
    <xf numFmtId="170" fontId="0" fillId="10" borderId="0" xfId="0" applyNumberFormat="1" applyFill="1"/>
    <xf numFmtId="5" fontId="40" fillId="10" borderId="0" xfId="3" applyNumberFormat="1" applyFont="1" applyFill="1"/>
    <xf numFmtId="0" fontId="0" fillId="0" borderId="0" xfId="0" quotePrefix="1" applyFill="1"/>
    <xf numFmtId="5" fontId="0" fillId="0" borderId="0" xfId="0" applyNumberFormat="1" applyProtection="1">
      <protection hidden="1"/>
    </xf>
    <xf numFmtId="0" fontId="2" fillId="0" borderId="15" xfId="0" applyFont="1" applyBorder="1" applyAlignment="1" applyProtection="1">
      <alignment horizontal="center" vertical="center"/>
    </xf>
    <xf numFmtId="0" fontId="2" fillId="0" borderId="46" xfId="0" applyFont="1" applyBorder="1" applyAlignment="1" applyProtection="1">
      <alignment horizontal="center" vertical="center"/>
    </xf>
    <xf numFmtId="0" fontId="12" fillId="0" borderId="24" xfId="0" applyFont="1" applyBorder="1" applyAlignment="1" applyProtection="1">
      <alignment horizontal="center" vertical="center"/>
    </xf>
    <xf numFmtId="0" fontId="12" fillId="0" borderId="44" xfId="0" applyFont="1" applyBorder="1" applyAlignment="1" applyProtection="1">
      <alignment horizontal="center" vertical="center"/>
    </xf>
    <xf numFmtId="172" fontId="12" fillId="0" borderId="38" xfId="1" applyNumberFormat="1" applyFont="1" applyBorder="1" applyAlignment="1" applyProtection="1">
      <alignment horizontal="center" vertical="center"/>
    </xf>
    <xf numFmtId="43" fontId="12" fillId="0" borderId="45" xfId="1" applyNumberFormat="1" applyFont="1" applyBorder="1" applyAlignment="1" applyProtection="1">
      <alignment horizontal="center" vertical="center"/>
    </xf>
    <xf numFmtId="0" fontId="2" fillId="0" borderId="0" xfId="7" applyFont="1" applyBorder="1" applyAlignment="1"/>
    <xf numFmtId="0" fontId="17" fillId="0" borderId="0" xfId="7" applyFont="1" applyBorder="1" applyAlignment="1">
      <alignment vertical="center" wrapText="1"/>
    </xf>
    <xf numFmtId="0" fontId="2" fillId="0" borderId="0" xfId="7" applyFont="1" applyBorder="1" applyAlignment="1">
      <alignment horizontal="left" vertical="center" wrapText="1"/>
    </xf>
    <xf numFmtId="9" fontId="2" fillId="0" borderId="0" xfId="7" applyNumberFormat="1" applyFont="1" applyBorder="1" applyAlignment="1">
      <alignment horizontal="left" vertical="center" wrapText="1"/>
    </xf>
    <xf numFmtId="0" fontId="13" fillId="0" borderId="23" xfId="0" applyFont="1" applyBorder="1" applyProtection="1"/>
    <xf numFmtId="0" fontId="12" fillId="0" borderId="27" xfId="0" applyFont="1" applyBorder="1" applyProtection="1"/>
    <xf numFmtId="0" fontId="17" fillId="11" borderId="27" xfId="0" applyFont="1" applyFill="1" applyBorder="1" applyProtection="1"/>
    <xf numFmtId="0" fontId="17" fillId="11" borderId="29" xfId="0" applyFont="1" applyFill="1" applyBorder="1" applyProtection="1"/>
    <xf numFmtId="0" fontId="12" fillId="0" borderId="25" xfId="0" applyFont="1" applyBorder="1" applyProtection="1"/>
    <xf numFmtId="43" fontId="12" fillId="0" borderId="0" xfId="1" applyFont="1" applyBorder="1" applyProtection="1"/>
    <xf numFmtId="0" fontId="12" fillId="0" borderId="30" xfId="0" applyFont="1" applyBorder="1" applyProtection="1"/>
    <xf numFmtId="43" fontId="60" fillId="0" borderId="30" xfId="0" applyNumberFormat="1" applyFont="1" applyBorder="1" applyProtection="1">
      <protection locked="0"/>
    </xf>
    <xf numFmtId="0" fontId="60" fillId="0" borderId="30" xfId="0" applyFont="1" applyBorder="1" applyProtection="1">
      <protection locked="0"/>
    </xf>
    <xf numFmtId="0" fontId="12" fillId="0" borderId="26" xfId="0" applyFont="1" applyBorder="1" applyProtection="1"/>
    <xf numFmtId="0" fontId="12" fillId="0" borderId="28" xfId="0" applyFont="1" applyBorder="1" applyProtection="1">
      <protection locked="0"/>
    </xf>
    <xf numFmtId="0" fontId="12" fillId="0" borderId="31" xfId="0" applyFont="1" applyBorder="1" applyProtection="1">
      <protection locked="0"/>
    </xf>
    <xf numFmtId="0" fontId="12" fillId="0" borderId="23" xfId="0" applyFont="1" applyBorder="1" applyProtection="1"/>
    <xf numFmtId="43" fontId="60" fillId="0" borderId="27" xfId="0" applyNumberFormat="1" applyFont="1" applyBorder="1" applyProtection="1">
      <protection locked="0"/>
    </xf>
    <xf numFmtId="0" fontId="12" fillId="0" borderId="29" xfId="0" applyFont="1" applyFill="1" applyBorder="1" applyProtection="1"/>
    <xf numFmtId="168" fontId="12" fillId="0" borderId="0" xfId="0" applyNumberFormat="1" applyFont="1" applyBorder="1" applyProtection="1"/>
    <xf numFmtId="0" fontId="12" fillId="0" borderId="28" xfId="0" applyFont="1" applyBorder="1" applyProtection="1"/>
    <xf numFmtId="0" fontId="2" fillId="0" borderId="31" xfId="0" applyFont="1" applyBorder="1" applyProtection="1">
      <protection locked="0"/>
    </xf>
    <xf numFmtId="0" fontId="2" fillId="0" borderId="0" xfId="0" applyFont="1" applyProtection="1"/>
    <xf numFmtId="0" fontId="17" fillId="0" borderId="0" xfId="7" applyFont="1" applyBorder="1" applyAlignment="1"/>
    <xf numFmtId="0" fontId="25" fillId="0" borderId="0" xfId="7" applyFont="1" applyBorder="1" applyAlignment="1"/>
    <xf numFmtId="0" fontId="65" fillId="0" borderId="0" xfId="7" applyFont="1" applyBorder="1" applyAlignment="1"/>
    <xf numFmtId="0" fontId="25" fillId="0" borderId="0" xfId="7" applyFont="1" applyBorder="1" applyAlignment="1">
      <alignment vertical="center" wrapText="1"/>
    </xf>
    <xf numFmtId="0" fontId="17" fillId="0" borderId="0" xfId="7" applyFont="1" applyBorder="1" applyAlignment="1">
      <alignment horizontal="left" vertical="center" wrapText="1"/>
    </xf>
    <xf numFmtId="0" fontId="2" fillId="0" borderId="0" xfId="7" applyFont="1" applyBorder="1" applyAlignment="1">
      <alignment wrapText="1"/>
    </xf>
    <xf numFmtId="0" fontId="17" fillId="0" borderId="0" xfId="7" applyFont="1" applyBorder="1" applyAlignment="1">
      <alignment wrapText="1"/>
    </xf>
    <xf numFmtId="0" fontId="60" fillId="0" borderId="0" xfId="7" applyFont="1" applyBorder="1" applyAlignment="1"/>
    <xf numFmtId="0" fontId="60" fillId="0" borderId="0" xfId="7" applyFont="1" applyBorder="1" applyAlignment="1">
      <alignment wrapText="1"/>
    </xf>
    <xf numFmtId="173" fontId="0" fillId="0" borderId="0" xfId="8" applyNumberFormat="1" applyFont="1" applyBorder="1" applyAlignment="1"/>
    <xf numFmtId="0" fontId="2" fillId="10" borderId="0" xfId="7" applyFont="1" applyFill="1" applyBorder="1" applyAlignment="1">
      <alignment wrapText="1"/>
    </xf>
    <xf numFmtId="0" fontId="2" fillId="0" borderId="0" xfId="7" applyFont="1" applyBorder="1" applyAlignment="1">
      <alignment vertical="center" wrapText="1"/>
    </xf>
    <xf numFmtId="0" fontId="17" fillId="0" borderId="0" xfId="7" applyFont="1" applyBorder="1" applyAlignment="1">
      <alignment horizontal="center" wrapText="1"/>
    </xf>
    <xf numFmtId="0" fontId="67" fillId="0" borderId="0" xfId="7" applyFont="1" applyBorder="1" applyAlignment="1"/>
    <xf numFmtId="0" fontId="17" fillId="0" borderId="0" xfId="7" applyFont="1" applyBorder="1" applyAlignment="1">
      <alignment horizontal="left" wrapText="1"/>
    </xf>
    <xf numFmtId="0" fontId="0" fillId="0" borderId="0" xfId="0" applyAlignment="1">
      <alignment wrapText="1"/>
    </xf>
    <xf numFmtId="0" fontId="0" fillId="0" borderId="0" xfId="0" applyAlignment="1"/>
    <xf numFmtId="0" fontId="17" fillId="0" borderId="0" xfId="0" applyFont="1" applyAlignment="1"/>
    <xf numFmtId="0" fontId="67" fillId="0" borderId="0" xfId="0" applyFont="1" applyAlignment="1">
      <alignment wrapText="1"/>
    </xf>
    <xf numFmtId="0" fontId="2" fillId="0" borderId="0" xfId="7" applyFont="1" applyBorder="1" applyAlignment="1">
      <alignment horizontal="left" vertical="center"/>
    </xf>
    <xf numFmtId="0" fontId="0" fillId="0" borderId="0" xfId="0" applyAlignment="1">
      <alignment horizontal="left" wrapText="1"/>
    </xf>
    <xf numFmtId="0" fontId="68" fillId="0" borderId="0" xfId="0" applyFont="1" applyAlignment="1"/>
    <xf numFmtId="0" fontId="68" fillId="0" borderId="0" xfId="0" applyFont="1" applyAlignment="1">
      <alignment horizontal="left" vertical="center" wrapText="1"/>
    </xf>
    <xf numFmtId="0" fontId="0" fillId="0" borderId="0" xfId="0" applyFont="1" applyAlignment="1"/>
    <xf numFmtId="0" fontId="68" fillId="0" borderId="0" xfId="0" applyFont="1" applyFill="1" applyAlignment="1"/>
    <xf numFmtId="0" fontId="69" fillId="0" borderId="0" xfId="0" applyFont="1" applyFill="1" applyAlignment="1"/>
    <xf numFmtId="0" fontId="70" fillId="0" borderId="0" xfId="0" applyFont="1" applyFill="1" applyAlignment="1"/>
    <xf numFmtId="0" fontId="66" fillId="0" borderId="0" xfId="0" applyFont="1" applyFill="1" applyAlignment="1"/>
    <xf numFmtId="0" fontId="66" fillId="0" borderId="0" xfId="0" applyFont="1" applyFill="1" applyAlignment="1">
      <alignment wrapText="1"/>
    </xf>
    <xf numFmtId="0" fontId="66" fillId="0" borderId="0" xfId="0" applyFont="1" applyFill="1" applyAlignment="1">
      <alignment vertical="center" wrapText="1"/>
    </xf>
    <xf numFmtId="0" fontId="68" fillId="0" borderId="0" xfId="0" applyFont="1" applyFill="1" applyAlignment="1">
      <alignment vertical="top" wrapText="1"/>
    </xf>
    <xf numFmtId="0" fontId="68" fillId="0" borderId="0" xfId="0" applyFont="1" applyFill="1" applyAlignment="1">
      <alignment wrapText="1"/>
    </xf>
    <xf numFmtId="0" fontId="17" fillId="0" borderId="0" xfId="7" applyFont="1" applyFill="1" applyBorder="1" applyAlignment="1">
      <alignment wrapText="1"/>
    </xf>
    <xf numFmtId="0" fontId="0" fillId="0" borderId="0" xfId="0" applyFont="1" applyFill="1" applyAlignment="1"/>
    <xf numFmtId="0" fontId="65" fillId="0" borderId="0" xfId="7" applyFont="1" applyFill="1" applyBorder="1" applyAlignment="1"/>
    <xf numFmtId="0" fontId="17" fillId="0" borderId="0" xfId="7" applyFont="1" applyFill="1" applyBorder="1" applyAlignment="1"/>
    <xf numFmtId="0" fontId="2" fillId="0" borderId="0" xfId="7" applyFont="1" applyFill="1" applyBorder="1" applyAlignment="1">
      <alignment horizontal="left" vertical="center"/>
    </xf>
    <xf numFmtId="0" fontId="2" fillId="17" borderId="0" xfId="0" applyFont="1" applyFill="1" applyAlignment="1">
      <alignment horizontal="left" vertical="center" wrapText="1"/>
    </xf>
    <xf numFmtId="0" fontId="72" fillId="0" borderId="0" xfId="0" applyFont="1" applyAlignment="1"/>
    <xf numFmtId="0" fontId="71" fillId="0" borderId="0" xfId="0" applyFont="1" applyAlignment="1"/>
    <xf numFmtId="0" fontId="75" fillId="17" borderId="0" xfId="0" applyFont="1" applyFill="1" applyAlignment="1">
      <alignment horizontal="left" vertical="center" wrapText="1"/>
    </xf>
    <xf numFmtId="0" fontId="2" fillId="0" borderId="0" xfId="0" applyFont="1" applyAlignment="1"/>
    <xf numFmtId="0" fontId="2" fillId="17" borderId="0" xfId="0" applyFont="1" applyFill="1" applyAlignment="1"/>
    <xf numFmtId="0" fontId="0" fillId="0" borderId="0" xfId="0" applyFill="1" applyAlignment="1"/>
    <xf numFmtId="0" fontId="2" fillId="0" borderId="0" xfId="0" applyFont="1" applyAlignment="1">
      <alignment vertical="center"/>
    </xf>
    <xf numFmtId="0" fontId="66" fillId="0" borderId="0" xfId="0" applyFont="1" applyFill="1" applyAlignment="1">
      <alignment vertical="center"/>
    </xf>
    <xf numFmtId="0" fontId="68" fillId="0" borderId="0" xfId="0" applyFont="1" applyFill="1" applyAlignment="1">
      <alignment vertical="top"/>
    </xf>
    <xf numFmtId="0" fontId="68" fillId="0" borderId="0" xfId="0" applyFont="1" applyAlignment="1">
      <alignment horizontal="left" vertical="center"/>
    </xf>
    <xf numFmtId="0" fontId="2" fillId="17" borderId="0" xfId="0" applyFont="1" applyFill="1" applyAlignment="1">
      <alignment vertical="center" wrapText="1"/>
    </xf>
    <xf numFmtId="0" fontId="2" fillId="0" borderId="0" xfId="0" applyFont="1" applyFill="1" applyAlignment="1"/>
    <xf numFmtId="0" fontId="2" fillId="17" borderId="0" xfId="0" applyFont="1" applyFill="1" applyAlignment="1">
      <alignment vertical="top" wrapText="1"/>
    </xf>
    <xf numFmtId="0" fontId="77" fillId="0" borderId="0" xfId="0" applyFont="1" applyAlignment="1"/>
    <xf numFmtId="0" fontId="25" fillId="0" borderId="0" xfId="0" applyFont="1" applyAlignme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Fill="1" applyAlignment="1">
      <alignment vertical="top"/>
    </xf>
    <xf numFmtId="0" fontId="17" fillId="0" borderId="0" xfId="0" applyFont="1" applyAlignment="1">
      <alignment horizontal="right" vertical="center"/>
    </xf>
    <xf numFmtId="0" fontId="17" fillId="0" borderId="0" xfId="0" applyFont="1" applyFill="1" applyAlignment="1">
      <alignment horizontal="right"/>
    </xf>
    <xf numFmtId="0" fontId="78" fillId="0" borderId="0" xfId="0" applyFont="1" applyAlignment="1"/>
    <xf numFmtId="0" fontId="79" fillId="17" borderId="0" xfId="0" applyFont="1" applyFill="1" applyAlignment="1">
      <alignment horizontal="left" vertical="center" wrapText="1"/>
    </xf>
    <xf numFmtId="0" fontId="80" fillId="0" borderId="0" xfId="0" applyFont="1" applyAlignment="1"/>
    <xf numFmtId="0" fontId="60" fillId="0" borderId="0" xfId="0" applyFont="1" applyFill="1" applyAlignment="1">
      <alignment wrapText="1"/>
    </xf>
    <xf numFmtId="0" fontId="60" fillId="0" borderId="0" xfId="0" applyFont="1" applyFill="1" applyAlignment="1"/>
    <xf numFmtId="0" fontId="82" fillId="16" borderId="0" xfId="0" applyFont="1" applyFill="1" applyAlignment="1" applyProtection="1">
      <alignment horizontal="center"/>
    </xf>
    <xf numFmtId="0" fontId="83" fillId="16" borderId="0" xfId="0" applyFont="1" applyFill="1" applyBorder="1" applyAlignment="1" applyProtection="1">
      <alignment horizontal="center"/>
    </xf>
    <xf numFmtId="0" fontId="83" fillId="9" borderId="0" xfId="0" applyFont="1" applyFill="1" applyBorder="1" applyAlignment="1" applyProtection="1">
      <alignment horizontal="center"/>
    </xf>
    <xf numFmtId="0" fontId="82" fillId="0" borderId="0" xfId="0" applyFont="1" applyFill="1" applyBorder="1" applyAlignment="1" applyProtection="1">
      <alignment horizontal="center"/>
    </xf>
    <xf numFmtId="0" fontId="0" fillId="0" borderId="0" xfId="0" applyFill="1" applyAlignment="1">
      <alignment wrapText="1"/>
    </xf>
    <xf numFmtId="0" fontId="0" fillId="0" borderId="0" xfId="0" applyFont="1" applyFill="1" applyAlignment="1">
      <alignment wrapText="1"/>
    </xf>
    <xf numFmtId="0" fontId="0" fillId="2" borderId="0" xfId="0" applyFill="1" applyAlignment="1">
      <alignment wrapText="1"/>
    </xf>
    <xf numFmtId="0" fontId="63" fillId="0" borderId="0" xfId="6" applyFont="1" applyFill="1"/>
    <xf numFmtId="0" fontId="63" fillId="0" borderId="0" xfId="6" applyFont="1" applyFill="1" applyAlignment="1">
      <alignment vertical="center"/>
    </xf>
    <xf numFmtId="0" fontId="2" fillId="0" borderId="0" xfId="0" applyFont="1" applyFill="1" applyBorder="1" applyAlignment="1" applyProtection="1">
      <alignment horizontal="right"/>
    </xf>
    <xf numFmtId="0" fontId="2" fillId="13" borderId="0" xfId="0" applyFont="1" applyFill="1" applyBorder="1" applyAlignment="1" applyProtection="1">
      <alignment horizontal="right"/>
    </xf>
    <xf numFmtId="0" fontId="2" fillId="14" borderId="0" xfId="0" applyFont="1" applyFill="1" applyBorder="1" applyAlignment="1" applyProtection="1">
      <alignment horizontal="right"/>
    </xf>
    <xf numFmtId="0" fontId="2" fillId="12" borderId="0" xfId="0" applyFont="1" applyFill="1" applyBorder="1" applyAlignment="1" applyProtection="1">
      <alignment horizontal="right"/>
    </xf>
    <xf numFmtId="0" fontId="2" fillId="0" borderId="34" xfId="6" applyFont="1" applyFill="1" applyBorder="1" applyAlignment="1" applyProtection="1">
      <alignment horizontal="right" vertical="center" wrapText="1"/>
    </xf>
    <xf numFmtId="43" fontId="2" fillId="13" borderId="0" xfId="0" applyNumberFormat="1" applyFont="1" applyFill="1" applyBorder="1" applyAlignment="1">
      <alignment horizontal="center"/>
    </xf>
    <xf numFmtId="43" fontId="2" fillId="14" borderId="0" xfId="0" applyNumberFormat="1" applyFont="1" applyFill="1" applyBorder="1" applyAlignment="1">
      <alignment horizontal="center"/>
    </xf>
    <xf numFmtId="0" fontId="2" fillId="0" borderId="0" xfId="0" applyFont="1"/>
    <xf numFmtId="0" fontId="2" fillId="10" borderId="0" xfId="0" applyFont="1" applyFill="1"/>
    <xf numFmtId="0" fontId="2" fillId="0" borderId="0" xfId="0" applyFont="1" applyFill="1"/>
    <xf numFmtId="0" fontId="42" fillId="16" borderId="0" xfId="0" applyFont="1" applyFill="1" applyAlignment="1" applyProtection="1">
      <alignment horizontal="right"/>
    </xf>
    <xf numFmtId="0" fontId="42" fillId="0" borderId="0" xfId="0" applyFont="1" applyFill="1" applyAlignment="1" applyProtection="1">
      <alignment horizontal="left"/>
    </xf>
    <xf numFmtId="0" fontId="42" fillId="0" borderId="0" xfId="0" quotePrefix="1" applyFont="1" applyFill="1" applyProtection="1"/>
    <xf numFmtId="0" fontId="43" fillId="0" borderId="0" xfId="0" applyFont="1" applyFill="1" applyProtection="1"/>
    <xf numFmtId="167" fontId="42" fillId="0" borderId="0" xfId="0" applyNumberFormat="1" applyFont="1" applyFill="1" applyProtection="1"/>
    <xf numFmtId="166" fontId="42" fillId="0" borderId="0" xfId="0" applyNumberFormat="1" applyFont="1" applyFill="1" applyProtection="1"/>
    <xf numFmtId="43" fontId="42" fillId="0" borderId="0" xfId="1" applyFont="1" applyFill="1" applyProtection="1"/>
    <xf numFmtId="1" fontId="42" fillId="0" borderId="0" xfId="0" applyNumberFormat="1" applyFont="1" applyFill="1" applyBorder="1" applyProtection="1"/>
    <xf numFmtId="0" fontId="42" fillId="0" borderId="0" xfId="0" applyFont="1" applyFill="1" applyBorder="1" applyAlignment="1" applyProtection="1">
      <alignment horizontal="right"/>
    </xf>
    <xf numFmtId="2" fontId="42" fillId="0" borderId="0" xfId="0" applyNumberFormat="1" applyFont="1" applyFill="1" applyProtection="1"/>
    <xf numFmtId="170" fontId="42" fillId="0" borderId="0" xfId="0" applyNumberFormat="1" applyFont="1" applyFill="1" applyProtection="1"/>
    <xf numFmtId="0" fontId="66" fillId="0" borderId="23" xfId="0" applyFont="1" applyFill="1" applyBorder="1" applyAlignment="1">
      <alignment vertical="center" wrapText="1"/>
    </xf>
    <xf numFmtId="0" fontId="66" fillId="0" borderId="29" xfId="0" applyFont="1" applyFill="1" applyBorder="1" applyAlignment="1">
      <alignment vertical="center" wrapText="1"/>
    </xf>
    <xf numFmtId="0" fontId="0" fillId="0" borderId="25" xfId="0" applyFont="1" applyFill="1" applyBorder="1" applyAlignment="1"/>
    <xf numFmtId="0" fontId="0" fillId="0" borderId="30" xfId="0" applyFont="1" applyFill="1" applyBorder="1" applyAlignment="1"/>
    <xf numFmtId="0" fontId="67" fillId="0" borderId="0" xfId="0" applyFont="1" applyAlignment="1"/>
    <xf numFmtId="0" fontId="12" fillId="0" borderId="0" xfId="0" applyFont="1" applyBorder="1" applyAlignment="1" applyProtection="1">
      <alignment horizontal="center"/>
    </xf>
    <xf numFmtId="0" fontId="12" fillId="0" borderId="0" xfId="0" applyFont="1" applyAlignment="1" applyProtection="1">
      <alignment horizontal="center"/>
    </xf>
    <xf numFmtId="175" fontId="42" fillId="0" borderId="0" xfId="1" applyNumberFormat="1" applyFont="1" applyFill="1" applyProtection="1"/>
    <xf numFmtId="0" fontId="2" fillId="3" borderId="0" xfId="0" applyFont="1" applyFill="1" applyBorder="1" applyProtection="1"/>
    <xf numFmtId="0" fontId="42" fillId="16" borderId="0" xfId="0" applyFont="1" applyFill="1" applyAlignment="1" applyProtection="1">
      <alignment vertical="center"/>
    </xf>
    <xf numFmtId="0" fontId="42" fillId="0" borderId="0" xfId="0" applyFont="1" applyFill="1" applyAlignment="1" applyProtection="1">
      <alignment vertical="center"/>
    </xf>
    <xf numFmtId="0" fontId="43" fillId="0" borderId="0" xfId="0" applyFont="1" applyFill="1" applyAlignment="1" applyProtection="1">
      <alignment vertical="center"/>
    </xf>
    <xf numFmtId="1" fontId="42" fillId="18" borderId="0" xfId="0" applyNumberFormat="1" applyFont="1" applyFill="1" applyBorder="1" applyAlignment="1" applyProtection="1">
      <alignment horizontal="left"/>
    </xf>
    <xf numFmtId="0" fontId="2" fillId="0" borderId="0" xfId="0" applyFont="1" applyFill="1" applyProtection="1"/>
    <xf numFmtId="0" fontId="54" fillId="0" borderId="0" xfId="0" applyFont="1"/>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wrapText="1"/>
    </xf>
    <xf numFmtId="0" fontId="12" fillId="0" borderId="0" xfId="0" applyFont="1" applyFill="1" applyBorder="1" applyAlignment="1" applyProtection="1">
      <alignment horizontal="right"/>
    </xf>
    <xf numFmtId="0" fontId="12" fillId="0" borderId="0" xfId="0" applyFont="1" applyFill="1" applyBorder="1" applyAlignment="1" applyProtection="1">
      <alignment horizontal="center"/>
    </xf>
    <xf numFmtId="0" fontId="27" fillId="0" borderId="0" xfId="0" applyFont="1" applyFill="1" applyBorder="1" applyProtection="1"/>
    <xf numFmtId="0" fontId="2" fillId="0" borderId="0" xfId="0" applyFont="1" applyFill="1" applyBorder="1" applyAlignment="1" applyProtection="1"/>
    <xf numFmtId="0" fontId="11" fillId="0" borderId="0" xfId="0" applyFont="1" applyFill="1" applyBorder="1" applyProtection="1"/>
    <xf numFmtId="0" fontId="12" fillId="0" borderId="0" xfId="0" applyFont="1" applyFill="1" applyBorder="1" applyAlignment="1" applyProtection="1">
      <alignment horizontal="center" vertical="center"/>
    </xf>
    <xf numFmtId="0" fontId="12" fillId="0" borderId="0" xfId="0" applyFont="1" applyFill="1" applyBorder="1" applyAlignment="1" applyProtection="1">
      <alignment vertical="center"/>
    </xf>
    <xf numFmtId="0" fontId="12" fillId="0" borderId="0" xfId="0" applyFont="1" applyFill="1" applyBorder="1" applyAlignment="1" applyProtection="1">
      <alignment horizontal="right" vertical="center"/>
    </xf>
    <xf numFmtId="0" fontId="3" fillId="0" borderId="0" xfId="4" applyFont="1" applyFill="1" applyBorder="1" applyAlignment="1" applyProtection="1">
      <alignment vertical="center"/>
    </xf>
    <xf numFmtId="0" fontId="2" fillId="0" borderId="0" xfId="0" applyFont="1" applyFill="1" applyBorder="1" applyProtection="1"/>
    <xf numFmtId="0" fontId="28" fillId="0" borderId="0" xfId="0" applyFont="1" applyFill="1" applyBorder="1" applyProtection="1"/>
    <xf numFmtId="0" fontId="17" fillId="0" borderId="0" xfId="0" applyFont="1" applyFill="1" applyBorder="1" applyProtection="1"/>
    <xf numFmtId="1" fontId="17" fillId="0" borderId="0" xfId="0" applyNumberFormat="1" applyFont="1" applyFill="1" applyBorder="1" applyProtection="1"/>
    <xf numFmtId="0" fontId="82" fillId="0" borderId="82" xfId="0" applyFont="1" applyFill="1" applyBorder="1" applyAlignment="1" applyProtection="1">
      <alignment horizontal="center"/>
    </xf>
    <xf numFmtId="0" fontId="59" fillId="0" borderId="0" xfId="0" applyFont="1" applyFill="1" applyBorder="1" applyAlignment="1" applyProtection="1">
      <alignment horizontal="right"/>
    </xf>
    <xf numFmtId="0" fontId="29" fillId="0" borderId="0" xfId="0" applyFont="1" applyFill="1" applyBorder="1" applyAlignment="1" applyProtection="1">
      <alignment horizontal="right"/>
    </xf>
    <xf numFmtId="0" fontId="12" fillId="0" borderId="0" xfId="0" applyFont="1" applyFill="1" applyBorder="1" applyAlignment="1" applyProtection="1">
      <alignment horizontal="center" wrapText="1"/>
    </xf>
    <xf numFmtId="0" fontId="82" fillId="0" borderId="81" xfId="0" applyFont="1" applyFill="1" applyBorder="1" applyAlignment="1" applyProtection="1">
      <alignment horizontal="center" vertical="center" textRotation="90"/>
    </xf>
    <xf numFmtId="0" fontId="82" fillId="0" borderId="82" xfId="0" applyFont="1" applyFill="1" applyBorder="1" applyAlignment="1" applyProtection="1">
      <alignment horizontal="center" textRotation="90"/>
    </xf>
    <xf numFmtId="0" fontId="12" fillId="0" borderId="16" xfId="0" applyFont="1" applyFill="1" applyBorder="1" applyProtection="1"/>
    <xf numFmtId="0" fontId="17" fillId="0" borderId="16" xfId="0" applyFont="1" applyFill="1" applyBorder="1" applyProtection="1"/>
    <xf numFmtId="1" fontId="17" fillId="0" borderId="16" xfId="0" applyNumberFormat="1" applyFont="1" applyFill="1" applyBorder="1" applyProtection="1"/>
    <xf numFmtId="0" fontId="12" fillId="0" borderId="0" xfId="0" applyFont="1" applyFill="1" applyBorder="1" applyAlignment="1" applyProtection="1">
      <alignment horizontal="left"/>
    </xf>
    <xf numFmtId="0" fontId="2" fillId="0" borderId="0" xfId="0" applyFont="1" applyFill="1" applyBorder="1" applyAlignment="1" applyProtection="1">
      <alignment horizontal="left"/>
    </xf>
    <xf numFmtId="0" fontId="2" fillId="0" borderId="0" xfId="0" applyFont="1" applyFill="1" applyBorder="1" applyAlignment="1" applyProtection="1">
      <alignment horizontal="center"/>
    </xf>
    <xf numFmtId="0" fontId="3" fillId="0" borderId="0" xfId="4" applyFill="1" applyBorder="1" applyAlignment="1" applyProtection="1">
      <alignment horizontal="right"/>
    </xf>
    <xf numFmtId="1" fontId="13" fillId="0" borderId="79" xfId="0" applyNumberFormat="1" applyFont="1" applyFill="1" applyBorder="1" applyAlignment="1" applyProtection="1">
      <alignment horizontal="center" vertical="center"/>
    </xf>
    <xf numFmtId="0" fontId="17" fillId="0" borderId="0" xfId="0" applyFont="1" applyFill="1" applyBorder="1" applyAlignment="1" applyProtection="1">
      <alignment horizontal="left"/>
    </xf>
    <xf numFmtId="2" fontId="12" fillId="0" borderId="0" xfId="0" applyNumberFormat="1" applyFont="1" applyFill="1" applyBorder="1" applyProtection="1"/>
    <xf numFmtId="0" fontId="11" fillId="0" borderId="0" xfId="0" applyFont="1" applyFill="1" applyBorder="1" applyAlignment="1" applyProtection="1">
      <alignment horizontal="left"/>
      <protection hidden="1"/>
    </xf>
    <xf numFmtId="0" fontId="17" fillId="0" borderId="0" xfId="0" applyFont="1" applyFill="1" applyBorder="1" applyAlignment="1" applyProtection="1">
      <alignment horizontal="right"/>
    </xf>
    <xf numFmtId="1" fontId="30" fillId="0" borderId="0" xfId="0" applyNumberFormat="1" applyFont="1" applyFill="1" applyBorder="1" applyAlignment="1" applyProtection="1">
      <alignment horizontal="left"/>
    </xf>
    <xf numFmtId="2" fontId="12" fillId="0" borderId="0" xfId="0" applyNumberFormat="1" applyFont="1" applyFill="1" applyBorder="1" applyProtection="1">
      <protection hidden="1"/>
    </xf>
    <xf numFmtId="0" fontId="12" fillId="0" borderId="0" xfId="0" applyFont="1" applyFill="1" applyBorder="1" applyAlignment="1" applyProtection="1"/>
    <xf numFmtId="1" fontId="30" fillId="0" borderId="0" xfId="0" applyNumberFormat="1" applyFont="1" applyFill="1" applyBorder="1" applyProtection="1"/>
    <xf numFmtId="0" fontId="90" fillId="0" borderId="0" xfId="0" applyFont="1" applyFill="1" applyBorder="1" applyAlignment="1" applyProtection="1">
      <alignment vertical="center"/>
    </xf>
    <xf numFmtId="2" fontId="27" fillId="0" borderId="0" xfId="0" applyNumberFormat="1" applyFont="1" applyFill="1" applyBorder="1" applyAlignment="1" applyProtection="1">
      <alignment horizontal="center"/>
    </xf>
    <xf numFmtId="1" fontId="31" fillId="0" borderId="0" xfId="0" applyNumberFormat="1" applyFont="1" applyFill="1" applyBorder="1" applyAlignment="1" applyProtection="1">
      <alignment horizontal="left"/>
    </xf>
    <xf numFmtId="0" fontId="19" fillId="0" borderId="0" xfId="0" applyFont="1" applyFill="1" applyBorder="1" applyAlignment="1" applyProtection="1">
      <alignment horizontal="center" vertical="center"/>
      <protection hidden="1"/>
    </xf>
    <xf numFmtId="0" fontId="12" fillId="0" borderId="0" xfId="0" applyFont="1" applyFill="1" applyBorder="1" applyProtection="1">
      <protection hidden="1"/>
    </xf>
    <xf numFmtId="0" fontId="21" fillId="0" borderId="0" xfId="0" applyFont="1" applyFill="1" applyBorder="1" applyAlignment="1" applyProtection="1">
      <alignment horizontal="center" vertical="center"/>
    </xf>
    <xf numFmtId="0" fontId="11" fillId="0" borderId="0" xfId="0" quotePrefix="1" applyFont="1" applyFill="1" applyBorder="1" applyAlignment="1" applyProtection="1"/>
    <xf numFmtId="2" fontId="12" fillId="0" borderId="0" xfId="0" applyNumberFormat="1" applyFont="1" applyFill="1" applyBorder="1" applyAlignment="1" applyProtection="1">
      <alignment horizontal="right"/>
    </xf>
    <xf numFmtId="2" fontId="13" fillId="0" borderId="0" xfId="0" applyNumberFormat="1" applyFont="1" applyFill="1" applyBorder="1" applyAlignment="1" applyProtection="1">
      <alignment vertical="center" wrapText="1"/>
    </xf>
    <xf numFmtId="0" fontId="90" fillId="0" borderId="0" xfId="0" applyFont="1" applyFill="1" applyBorder="1" applyAlignment="1" applyProtection="1"/>
    <xf numFmtId="1" fontId="31" fillId="0" borderId="0" xfId="0" applyNumberFormat="1" applyFont="1" applyFill="1" applyBorder="1" applyAlignment="1" applyProtection="1">
      <alignment horizontal="right"/>
    </xf>
    <xf numFmtId="2" fontId="17" fillId="0" borderId="0" xfId="0" applyNumberFormat="1" applyFont="1" applyFill="1" applyBorder="1" applyAlignment="1" applyProtection="1">
      <alignment horizontal="right"/>
    </xf>
    <xf numFmtId="2" fontId="19" fillId="0" borderId="0" xfId="0" applyNumberFormat="1" applyFont="1" applyFill="1" applyBorder="1" applyAlignment="1" applyProtection="1">
      <alignment horizontal="center" vertical="center"/>
      <protection hidden="1"/>
    </xf>
    <xf numFmtId="0" fontId="89" fillId="0" borderId="0" xfId="0" applyFont="1" applyFill="1" applyBorder="1" applyAlignment="1" applyProtection="1">
      <alignment horizontal="left"/>
      <protection hidden="1"/>
    </xf>
    <xf numFmtId="0" fontId="89" fillId="0" borderId="0" xfId="0" quotePrefix="1" applyFont="1" applyFill="1" applyBorder="1" applyAlignment="1" applyProtection="1">
      <alignment horizontal="left"/>
      <protection hidden="1"/>
    </xf>
    <xf numFmtId="2" fontId="17" fillId="0" borderId="0" xfId="0" applyNumberFormat="1" applyFont="1" applyFill="1" applyBorder="1" applyProtection="1"/>
    <xf numFmtId="1" fontId="31" fillId="0" borderId="0" xfId="0" applyNumberFormat="1" applyFont="1" applyFill="1" applyBorder="1" applyProtection="1"/>
    <xf numFmtId="0" fontId="11" fillId="0" borderId="0" xfId="0" quotePrefix="1" applyFont="1" applyFill="1" applyBorder="1" applyAlignment="1" applyProtection="1">
      <alignment horizontal="left"/>
      <protection hidden="1"/>
    </xf>
    <xf numFmtId="0" fontId="11" fillId="0" borderId="0" xfId="0" applyFont="1" applyFill="1" applyBorder="1" applyAlignment="1" applyProtection="1"/>
    <xf numFmtId="3" fontId="17" fillId="0" borderId="0" xfId="0" applyNumberFormat="1" applyFont="1" applyFill="1" applyBorder="1" applyProtection="1"/>
    <xf numFmtId="0" fontId="11" fillId="0" borderId="0" xfId="0" applyFont="1" applyFill="1" applyBorder="1" applyProtection="1">
      <protection hidden="1"/>
    </xf>
    <xf numFmtId="0" fontId="89" fillId="0" borderId="0" xfId="0" applyFont="1" applyFill="1" applyBorder="1" applyProtection="1">
      <protection hidden="1"/>
    </xf>
    <xf numFmtId="0" fontId="13" fillId="0" borderId="0" xfId="0" applyFont="1" applyFill="1" applyBorder="1" applyAlignment="1" applyProtection="1">
      <alignment vertical="center" wrapText="1"/>
    </xf>
    <xf numFmtId="4" fontId="17" fillId="0" borderId="0" xfId="0" applyNumberFormat="1" applyFont="1" applyFill="1" applyBorder="1" applyProtection="1"/>
    <xf numFmtId="0" fontId="12" fillId="0" borderId="0" xfId="0" quotePrefix="1" applyFont="1" applyFill="1" applyBorder="1" applyAlignment="1" applyProtection="1">
      <alignment horizontal="center"/>
    </xf>
    <xf numFmtId="166" fontId="12" fillId="0" borderId="0" xfId="0" applyNumberFormat="1" applyFont="1" applyFill="1" applyBorder="1" applyProtection="1"/>
    <xf numFmtId="166" fontId="12" fillId="0" borderId="79" xfId="0" applyNumberFormat="1" applyFont="1" applyFill="1" applyBorder="1" applyProtection="1">
      <protection locked="0"/>
    </xf>
    <xf numFmtId="1" fontId="34" fillId="0" borderId="0" xfId="0" applyNumberFormat="1" applyFont="1" applyFill="1" applyBorder="1" applyProtection="1"/>
    <xf numFmtId="2" fontId="17" fillId="0" borderId="0" xfId="0" applyNumberFormat="1" applyFont="1" applyFill="1" applyBorder="1" applyAlignment="1" applyProtection="1">
      <alignment horizontal="left"/>
    </xf>
    <xf numFmtId="0" fontId="35" fillId="0" borderId="0" xfId="0" applyFont="1" applyFill="1" applyBorder="1" applyAlignment="1" applyProtection="1">
      <alignment vertical="center"/>
    </xf>
    <xf numFmtId="0" fontId="35" fillId="0" borderId="0" xfId="0" applyFont="1" applyFill="1" applyBorder="1" applyAlignment="1" applyProtection="1">
      <alignment horizontal="right" vertical="center"/>
    </xf>
    <xf numFmtId="1" fontId="35" fillId="0" borderId="0" xfId="0" applyNumberFormat="1" applyFont="1" applyFill="1" applyBorder="1" applyAlignment="1" applyProtection="1">
      <alignment horizontal="right" vertical="center"/>
    </xf>
    <xf numFmtId="0" fontId="36" fillId="0" borderId="0" xfId="0" applyFont="1" applyFill="1" applyBorder="1" applyAlignment="1" applyProtection="1">
      <alignment vertical="center"/>
    </xf>
    <xf numFmtId="0" fontId="36" fillId="0" borderId="0" xfId="0" quotePrefix="1" applyFont="1" applyFill="1" applyBorder="1" applyAlignment="1" applyProtection="1">
      <alignment vertical="center"/>
    </xf>
    <xf numFmtId="0" fontId="83" fillId="0" borderId="82" xfId="0" applyFont="1" applyFill="1" applyBorder="1" applyAlignment="1" applyProtection="1">
      <alignment horizontal="center" vertical="center"/>
    </xf>
    <xf numFmtId="1" fontId="45" fillId="0" borderId="0" xfId="0" applyNumberFormat="1" applyFont="1" applyFill="1" applyBorder="1" applyAlignment="1" applyProtection="1">
      <alignment horizontal="center" vertical="center"/>
    </xf>
    <xf numFmtId="0" fontId="83" fillId="0" borderId="82" xfId="0" applyFont="1" applyFill="1" applyBorder="1" applyAlignment="1" applyProtection="1">
      <alignment horizontal="center"/>
    </xf>
    <xf numFmtId="0" fontId="36" fillId="0" borderId="0" xfId="0" applyFont="1" applyFill="1" applyBorder="1" applyAlignment="1" applyProtection="1">
      <alignment horizontal="center" vertical="center"/>
    </xf>
    <xf numFmtId="0" fontId="35" fillId="0" borderId="0" xfId="0" applyFont="1" applyFill="1" applyBorder="1" applyAlignment="1" applyProtection="1">
      <alignment horizontal="center" vertical="center"/>
    </xf>
    <xf numFmtId="1" fontId="35" fillId="0" borderId="0" xfId="0" applyNumberFormat="1" applyFont="1" applyFill="1" applyBorder="1" applyAlignment="1" applyProtection="1">
      <alignment horizontal="center" vertical="center"/>
    </xf>
    <xf numFmtId="0" fontId="36" fillId="0" borderId="0" xfId="0" applyFont="1" applyFill="1" applyBorder="1" applyAlignment="1" applyProtection="1">
      <alignment horizontal="center"/>
    </xf>
    <xf numFmtId="0" fontId="36" fillId="0" borderId="0" xfId="0" quotePrefix="1" applyFont="1" applyFill="1" applyBorder="1" applyAlignment="1" applyProtection="1">
      <alignment horizontal="center"/>
    </xf>
    <xf numFmtId="0" fontId="35" fillId="0" borderId="0" xfId="0" applyFont="1" applyFill="1" applyBorder="1" applyAlignment="1">
      <alignment vertical="center"/>
    </xf>
    <xf numFmtId="0" fontId="36" fillId="0" borderId="0" xfId="0" applyFont="1" applyFill="1" applyBorder="1" applyAlignment="1" applyProtection="1">
      <alignment horizontal="left" vertical="top" wrapText="1"/>
    </xf>
    <xf numFmtId="0" fontId="36" fillId="0" borderId="0" xfId="0" applyFont="1" applyFill="1" applyBorder="1" applyAlignment="1">
      <alignment vertical="center" wrapText="1"/>
    </xf>
    <xf numFmtId="0" fontId="35" fillId="0" borderId="0" xfId="0" applyFont="1" applyFill="1" applyBorder="1" applyProtection="1"/>
    <xf numFmtId="1" fontId="35" fillId="0" borderId="0" xfId="0" applyNumberFormat="1" applyFont="1" applyFill="1" applyBorder="1" applyProtection="1"/>
    <xf numFmtId="2" fontId="38" fillId="0" borderId="84" xfId="4" applyNumberFormat="1" applyFont="1" applyFill="1" applyBorder="1" applyAlignment="1" applyProtection="1">
      <alignment horizontal="left"/>
    </xf>
    <xf numFmtId="0" fontId="35" fillId="0" borderId="84" xfId="0" applyFont="1" applyFill="1" applyBorder="1" applyProtection="1"/>
    <xf numFmtId="1" fontId="35" fillId="0" borderId="84" xfId="0" applyNumberFormat="1" applyFont="1" applyFill="1" applyBorder="1" applyProtection="1"/>
    <xf numFmtId="0" fontId="36" fillId="0" borderId="84" xfId="0" applyFont="1" applyFill="1" applyBorder="1" applyProtection="1"/>
    <xf numFmtId="0" fontId="83" fillId="0" borderId="85" xfId="0" applyFont="1" applyFill="1" applyBorder="1" applyAlignment="1" applyProtection="1">
      <alignment horizontal="center"/>
    </xf>
    <xf numFmtId="168" fontId="2" fillId="21" borderId="79" xfId="0" applyNumberFormat="1" applyFont="1" applyFill="1" applyBorder="1" applyProtection="1">
      <protection locked="0"/>
    </xf>
    <xf numFmtId="0" fontId="2" fillId="0" borderId="0" xfId="0" applyFont="1" applyFill="1" applyBorder="1" applyAlignment="1" applyProtection="1">
      <alignment horizontal="left" indent="2"/>
    </xf>
    <xf numFmtId="165" fontId="2" fillId="9" borderId="79" xfId="0" applyNumberFormat="1" applyFont="1" applyFill="1" applyBorder="1" applyProtection="1">
      <protection locked="0"/>
    </xf>
    <xf numFmtId="165" fontId="2" fillId="9" borderId="79" xfId="0" applyNumberFormat="1" applyFont="1" applyFill="1" applyBorder="1" applyAlignment="1" applyProtection="1">
      <alignment horizontal="right"/>
      <protection locked="0"/>
    </xf>
    <xf numFmtId="165" fontId="12" fillId="9" borderId="79" xfId="0" applyNumberFormat="1" applyFont="1" applyFill="1" applyBorder="1" applyProtection="1">
      <protection locked="0"/>
    </xf>
    <xf numFmtId="169" fontId="12" fillId="9" borderId="79" xfId="0" applyNumberFormat="1" applyFont="1" applyFill="1" applyBorder="1" applyProtection="1">
      <protection locked="0"/>
    </xf>
    <xf numFmtId="0" fontId="84" fillId="0" borderId="0" xfId="6" applyFont="1" applyFill="1" applyAlignment="1">
      <alignment vertical="center"/>
    </xf>
    <xf numFmtId="0" fontId="85" fillId="0" borderId="0" xfId="6" applyFont="1" applyFill="1" applyAlignment="1">
      <alignment horizontal="right"/>
    </xf>
    <xf numFmtId="0" fontId="13" fillId="9" borderId="9" xfId="7" applyFont="1" applyFill="1" applyBorder="1" applyAlignment="1" applyProtection="1">
      <alignment horizontal="left" vertical="center" wrapText="1"/>
      <protection locked="0"/>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9" xfId="0" applyNumberFormat="1" applyFont="1" applyFill="1" applyBorder="1" applyAlignment="1" applyProtection="1">
      <alignment horizontal="left" vertical="center"/>
    </xf>
    <xf numFmtId="168" fontId="13" fillId="19" borderId="109" xfId="0" applyNumberFormat="1" applyFont="1" applyFill="1" applyBorder="1" applyAlignment="1" applyProtection="1">
      <alignment vertical="center"/>
    </xf>
    <xf numFmtId="0" fontId="13" fillId="9" borderId="131" xfId="7" applyFont="1" applyFill="1" applyBorder="1" applyAlignment="1" applyProtection="1">
      <alignment horizontal="left" vertical="center" wrapText="1"/>
      <protection locked="0"/>
    </xf>
    <xf numFmtId="0" fontId="42" fillId="0" borderId="81" xfId="0" applyFont="1" applyFill="1" applyBorder="1" applyProtection="1"/>
    <xf numFmtId="0" fontId="42" fillId="0" borderId="0" xfId="0" applyFont="1" applyFill="1" applyBorder="1" applyAlignment="1" applyProtection="1">
      <alignment horizontal="left"/>
    </xf>
    <xf numFmtId="0" fontId="42" fillId="0" borderId="82" xfId="0" applyFont="1" applyFill="1" applyBorder="1" applyProtection="1"/>
    <xf numFmtId="0" fontId="42" fillId="0" borderId="83" xfId="0" applyFont="1" applyFill="1" applyBorder="1" applyProtection="1"/>
    <xf numFmtId="0" fontId="42" fillId="0" borderId="84" xfId="0" applyFont="1" applyFill="1" applyBorder="1" applyProtection="1"/>
    <xf numFmtId="0" fontId="42" fillId="0" borderId="85" xfId="0" applyFont="1" applyFill="1" applyBorder="1" applyProtection="1"/>
    <xf numFmtId="0" fontId="42" fillId="0" borderId="82" xfId="0" applyFont="1" applyFill="1" applyBorder="1" applyAlignment="1" applyProtection="1">
      <alignment vertical="top"/>
    </xf>
    <xf numFmtId="0" fontId="42" fillId="0" borderId="81" xfId="0" applyFont="1" applyFill="1" applyBorder="1" applyAlignment="1" applyProtection="1">
      <alignment vertical="center"/>
    </xf>
    <xf numFmtId="0" fontId="42" fillId="0" borderId="82" xfId="0" applyFont="1" applyFill="1" applyBorder="1" applyAlignment="1" applyProtection="1">
      <alignment vertical="center"/>
    </xf>
    <xf numFmtId="0" fontId="39" fillId="0" borderId="0" xfId="0" applyFont="1" applyFill="1" applyBorder="1" applyAlignment="1">
      <alignment horizontal="center" vertical="center"/>
    </xf>
    <xf numFmtId="0" fontId="0" fillId="0" borderId="9" xfId="0" applyFill="1" applyBorder="1" applyAlignment="1" applyProtection="1">
      <alignment vertical="center" wrapText="1"/>
      <protection locked="0"/>
    </xf>
    <xf numFmtId="0" fontId="0" fillId="0" borderId="44" xfId="0" applyFill="1" applyBorder="1" applyAlignment="1" applyProtection="1">
      <alignment vertical="center" wrapText="1"/>
      <protection locked="0"/>
    </xf>
    <xf numFmtId="0" fontId="58" fillId="0" borderId="0" xfId="0" applyFont="1" applyFill="1" applyBorder="1" applyAlignment="1" applyProtection="1">
      <alignment horizontal="right"/>
    </xf>
    <xf numFmtId="0" fontId="12" fillId="0" borderId="89" xfId="0" applyFont="1" applyFill="1" applyBorder="1" applyProtection="1"/>
    <xf numFmtId="0" fontId="12" fillId="0" borderId="2" xfId="0" applyFont="1" applyFill="1" applyBorder="1" applyProtection="1"/>
    <xf numFmtId="0" fontId="59" fillId="0" borderId="103" xfId="0" applyFont="1" applyFill="1" applyBorder="1" applyAlignment="1" applyProtection="1">
      <alignment horizontal="center" vertical="center" wrapText="1"/>
    </xf>
    <xf numFmtId="0" fontId="59" fillId="0" borderId="106" xfId="0" applyFont="1" applyFill="1" applyBorder="1" applyAlignment="1" applyProtection="1">
      <alignment horizontal="center" vertical="center" wrapText="1"/>
    </xf>
    <xf numFmtId="168" fontId="48" fillId="0" borderId="42" xfId="0" quotePrefix="1" applyNumberFormat="1" applyFont="1" applyFill="1" applyBorder="1" applyAlignment="1" applyProtection="1">
      <alignment horizontal="center" vertical="center"/>
    </xf>
    <xf numFmtId="168" fontId="17" fillId="0" borderId="107" xfId="0" applyNumberFormat="1" applyFont="1" applyFill="1" applyBorder="1" applyAlignment="1" applyProtection="1">
      <alignment horizontal="center" vertical="center"/>
    </xf>
    <xf numFmtId="0" fontId="49" fillId="0" borderId="89" xfId="4" quotePrefix="1" applyFont="1" applyFill="1" applyBorder="1" applyAlignment="1" applyProtection="1">
      <alignment horizontal="center" vertical="center" wrapText="1" shrinkToFit="1"/>
    </xf>
    <xf numFmtId="0" fontId="49" fillId="0" borderId="2" xfId="4" quotePrefix="1" applyFont="1" applyFill="1" applyBorder="1" applyAlignment="1" applyProtection="1">
      <alignment horizontal="center" vertical="center" wrapText="1" shrinkToFit="1"/>
    </xf>
    <xf numFmtId="0" fontId="49" fillId="0" borderId="6" xfId="4" quotePrefix="1" applyFont="1" applyFill="1" applyBorder="1" applyAlignment="1" applyProtection="1">
      <alignment horizontal="center" vertical="center" wrapText="1" shrinkToFit="1"/>
    </xf>
    <xf numFmtId="0" fontId="27" fillId="0" borderId="0" xfId="0" quotePrefix="1" applyFont="1" applyFill="1" applyBorder="1" applyProtection="1"/>
    <xf numFmtId="0" fontId="59" fillId="0" borderId="0" xfId="0" applyFont="1" applyFill="1" applyBorder="1" applyAlignment="1" applyProtection="1">
      <alignment horizontal="center" wrapText="1"/>
    </xf>
    <xf numFmtId="0" fontId="59" fillId="0" borderId="90" xfId="0" applyFont="1" applyFill="1" applyBorder="1" applyAlignment="1" applyProtection="1">
      <alignment horizontal="center" vertical="center" wrapText="1" shrinkToFit="1"/>
    </xf>
    <xf numFmtId="0" fontId="3" fillId="0" borderId="2" xfId="4" applyFont="1" applyFill="1" applyBorder="1" applyAlignment="1" applyProtection="1">
      <alignment horizontal="center" vertical="center" wrapText="1" shrinkToFit="1"/>
    </xf>
    <xf numFmtId="0" fontId="3" fillId="0" borderId="6" xfId="4" applyFont="1" applyFill="1" applyBorder="1" applyAlignment="1" applyProtection="1">
      <alignment horizontal="center" vertical="center" wrapText="1" shrinkToFit="1"/>
    </xf>
    <xf numFmtId="168" fontId="48" fillId="0" borderId="0" xfId="0" applyNumberFormat="1" applyFont="1" applyFill="1" applyBorder="1" applyAlignment="1" applyProtection="1">
      <alignment wrapText="1"/>
    </xf>
    <xf numFmtId="0" fontId="12" fillId="0" borderId="90" xfId="0"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shrinkToFit="1"/>
    </xf>
    <xf numFmtId="0" fontId="59" fillId="0" borderId="0" xfId="0" applyFont="1" applyFill="1" applyBorder="1" applyAlignment="1" applyProtection="1">
      <alignment horizontal="center" vertical="center" wrapText="1"/>
    </xf>
    <xf numFmtId="168" fontId="48" fillId="0" borderId="6" xfId="0" applyNumberFormat="1" applyFont="1" applyFill="1" applyBorder="1" applyAlignment="1" applyProtection="1">
      <alignment horizontal="center" vertical="center"/>
    </xf>
    <xf numFmtId="0" fontId="59" fillId="0" borderId="8" xfId="0" applyFont="1" applyFill="1" applyBorder="1" applyAlignment="1" applyProtection="1">
      <alignment horizontal="center" vertical="center" wrapText="1"/>
    </xf>
    <xf numFmtId="168" fontId="17" fillId="0" borderId="90" xfId="0" applyNumberFormat="1" applyFont="1" applyFill="1" applyBorder="1" applyAlignment="1" applyProtection="1">
      <alignment horizontal="center" vertical="center" wrapText="1" shrinkToFit="1"/>
    </xf>
    <xf numFmtId="0" fontId="59" fillId="0" borderId="2" xfId="4" applyFont="1" applyFill="1" applyBorder="1" applyAlignment="1" applyProtection="1">
      <alignment horizontal="center" vertical="center" wrapText="1"/>
    </xf>
    <xf numFmtId="2" fontId="50" fillId="0" borderId="0" xfId="0" quotePrefix="1" applyNumberFormat="1" applyFont="1" applyFill="1" applyBorder="1" applyProtection="1"/>
    <xf numFmtId="0" fontId="27" fillId="0" borderId="7" xfId="0" applyFont="1" applyFill="1" applyBorder="1" applyProtection="1"/>
    <xf numFmtId="168" fontId="48" fillId="0" borderId="7" xfId="0" applyNumberFormat="1" applyFont="1" applyFill="1" applyBorder="1" applyAlignment="1" applyProtection="1">
      <alignment wrapText="1"/>
    </xf>
    <xf numFmtId="0" fontId="12" fillId="0" borderId="91" xfId="0"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xf>
    <xf numFmtId="168" fontId="59" fillId="0" borderId="8" xfId="0" applyNumberFormat="1" applyFont="1" applyFill="1" applyBorder="1" applyAlignment="1" applyProtection="1">
      <alignment horizontal="center" vertical="center" wrapText="1"/>
    </xf>
    <xf numFmtId="0" fontId="3" fillId="0" borderId="89" xfId="4" applyFont="1" applyFill="1" applyBorder="1" applyAlignment="1" applyProtection="1">
      <alignment horizontal="center" vertical="center" wrapText="1" shrinkToFit="1"/>
    </xf>
    <xf numFmtId="168" fontId="51" fillId="0" borderId="7" xfId="0" applyNumberFormat="1" applyFont="1" applyFill="1" applyBorder="1" applyAlignment="1" applyProtection="1">
      <alignment wrapText="1"/>
    </xf>
    <xf numFmtId="168" fontId="48" fillId="0" borderId="89" xfId="1" quotePrefix="1" applyNumberFormat="1" applyFont="1" applyFill="1" applyBorder="1" applyAlignment="1" applyProtection="1">
      <alignment horizontal="center"/>
    </xf>
    <xf numFmtId="168" fontId="48" fillId="0" borderId="2" xfId="1" quotePrefix="1" applyNumberFormat="1" applyFont="1" applyFill="1" applyBorder="1" applyAlignment="1" applyProtection="1">
      <alignment horizontal="center"/>
    </xf>
    <xf numFmtId="2" fontId="50" fillId="0" borderId="6" xfId="0" quotePrefix="1" applyNumberFormat="1" applyFont="1" applyFill="1" applyBorder="1" applyAlignment="1" applyProtection="1">
      <alignment horizontal="center"/>
    </xf>
    <xf numFmtId="168" fontId="51" fillId="0" borderId="6" xfId="0" applyNumberFormat="1" applyFont="1" applyFill="1" applyBorder="1" applyAlignment="1" applyProtection="1">
      <alignment horizontal="center" vertical="center"/>
    </xf>
    <xf numFmtId="0" fontId="27" fillId="0" borderId="16" xfId="0" applyFont="1" applyFill="1" applyBorder="1" applyProtection="1"/>
    <xf numFmtId="168" fontId="51" fillId="0" borderId="0" xfId="0" applyNumberFormat="1" applyFont="1" applyFill="1" applyBorder="1" applyAlignment="1" applyProtection="1">
      <alignment wrapText="1"/>
    </xf>
    <xf numFmtId="0" fontId="59" fillId="0" borderId="6" xfId="4" applyFont="1" applyFill="1" applyBorder="1" applyAlignment="1" applyProtection="1">
      <alignment horizontal="center" vertical="center" wrapText="1" shrinkToFit="1"/>
    </xf>
    <xf numFmtId="0" fontId="27" fillId="0" borderId="8" xfId="0" applyFont="1" applyFill="1" applyBorder="1" applyProtection="1"/>
    <xf numFmtId="168" fontId="19" fillId="0" borderId="90" xfId="0" applyNumberFormat="1" applyFont="1" applyFill="1" applyBorder="1" applyAlignment="1" applyProtection="1">
      <alignment horizontal="center" vertical="center" wrapText="1" shrinkToFit="1"/>
    </xf>
    <xf numFmtId="168" fontId="48" fillId="0" borderId="0" xfId="0" quotePrefix="1" applyNumberFormat="1" applyFont="1" applyFill="1" applyBorder="1" applyAlignment="1" applyProtection="1">
      <alignment horizontal="center" vertical="center"/>
    </xf>
    <xf numFmtId="0" fontId="59" fillId="0" borderId="6" xfId="0" applyFont="1" applyFill="1" applyBorder="1" applyAlignment="1" applyProtection="1">
      <alignment horizontal="center" vertical="center"/>
    </xf>
    <xf numFmtId="0" fontId="27" fillId="0" borderId="89" xfId="4" applyFont="1" applyFill="1" applyBorder="1" applyAlignment="1" applyProtection="1">
      <alignment horizontal="center" vertical="center" wrapText="1" shrinkToFit="1"/>
    </xf>
    <xf numFmtId="0" fontId="27" fillId="0" borderId="6" xfId="4" applyFont="1" applyFill="1" applyBorder="1" applyAlignment="1" applyProtection="1">
      <alignment horizontal="center" vertical="center" wrapText="1" shrinkToFit="1"/>
    </xf>
    <xf numFmtId="0" fontId="27" fillId="0" borderId="6" xfId="0" applyFont="1" applyFill="1" applyBorder="1" applyProtection="1"/>
    <xf numFmtId="168" fontId="51" fillId="0" borderId="7" xfId="4" applyNumberFormat="1" applyFont="1" applyFill="1" applyBorder="1" applyAlignment="1" applyProtection="1">
      <alignment horizontal="right" vertical="center" wrapText="1" shrinkToFit="1"/>
    </xf>
    <xf numFmtId="0" fontId="59" fillId="0" borderId="0" xfId="0" applyFont="1" applyFill="1" applyBorder="1" applyAlignment="1" applyProtection="1">
      <alignment horizontal="center" vertical="center"/>
    </xf>
    <xf numFmtId="168" fontId="51" fillId="0" borderId="0" xfId="0" applyNumberFormat="1" applyFont="1" applyFill="1" applyBorder="1" applyAlignment="1" applyProtection="1">
      <alignment horizontal="center" vertical="center"/>
    </xf>
    <xf numFmtId="0" fontId="51" fillId="0" borderId="0" xfId="0" applyFont="1" applyFill="1" applyBorder="1" applyAlignment="1" applyProtection="1">
      <alignment wrapText="1"/>
    </xf>
    <xf numFmtId="0" fontId="51" fillId="0" borderId="7" xfId="0" applyFont="1" applyFill="1" applyBorder="1" applyAlignment="1" applyProtection="1">
      <alignment wrapText="1"/>
    </xf>
    <xf numFmtId="0" fontId="3" fillId="0" borderId="92" xfId="4" applyFont="1" applyFill="1" applyBorder="1" applyAlignment="1" applyProtection="1">
      <alignment horizontal="center" vertical="center" wrapText="1" shrinkToFit="1"/>
    </xf>
    <xf numFmtId="0" fontId="3" fillId="0" borderId="102" xfId="4" applyFont="1" applyFill="1" applyBorder="1" applyAlignment="1" applyProtection="1">
      <alignment horizontal="center" vertical="center" wrapText="1" shrinkToFit="1"/>
    </xf>
    <xf numFmtId="0" fontId="3" fillId="0" borderId="93" xfId="4" applyFont="1" applyFill="1" applyBorder="1" applyAlignment="1" applyProtection="1">
      <alignment horizontal="center" vertical="center" wrapText="1" shrinkToFit="1"/>
    </xf>
    <xf numFmtId="0" fontId="27" fillId="0" borderId="94" xfId="0" applyFont="1" applyFill="1" applyBorder="1" applyProtection="1"/>
    <xf numFmtId="0" fontId="27" fillId="0" borderId="93" xfId="0" applyFont="1" applyFill="1" applyBorder="1" applyProtection="1"/>
    <xf numFmtId="0" fontId="51" fillId="0" borderId="93" xfId="0" applyFont="1" applyFill="1" applyBorder="1" applyAlignment="1" applyProtection="1">
      <alignment wrapText="1"/>
    </xf>
    <xf numFmtId="0" fontId="12" fillId="0" borderId="95" xfId="0" applyFont="1" applyFill="1" applyBorder="1" applyAlignment="1" applyProtection="1">
      <alignment horizontal="center" vertical="center" wrapText="1" shrinkToFit="1"/>
    </xf>
    <xf numFmtId="0" fontId="10" fillId="0" borderId="20" xfId="0" applyFont="1" applyFill="1" applyBorder="1"/>
    <xf numFmtId="0" fontId="6" fillId="0" borderId="0" xfId="0" applyFont="1" applyFill="1" applyBorder="1"/>
    <xf numFmtId="0" fontId="14" fillId="0" borderId="17" xfId="0" applyFont="1" applyFill="1" applyBorder="1"/>
    <xf numFmtId="0" fontId="43" fillId="0" borderId="127" xfId="0" applyFont="1" applyFill="1" applyBorder="1" applyAlignment="1" applyProtection="1">
      <alignment horizontal="center" vertical="center"/>
      <protection hidden="1"/>
    </xf>
    <xf numFmtId="0" fontId="0" fillId="0" borderId="11" xfId="0" applyFill="1" applyBorder="1" applyAlignment="1">
      <alignment horizontal="center"/>
    </xf>
    <xf numFmtId="0" fontId="24" fillId="0" borderId="22" xfId="0" applyFont="1" applyFill="1" applyBorder="1" applyAlignment="1">
      <alignment horizontal="center" wrapText="1"/>
    </xf>
    <xf numFmtId="0" fontId="0" fillId="0" borderId="11" xfId="0" applyFill="1" applyBorder="1" applyAlignment="1">
      <alignment horizontal="center" vertical="center" wrapText="1"/>
    </xf>
    <xf numFmtId="0" fontId="0" fillId="0" borderId="12" xfId="0" applyFill="1" applyBorder="1" applyAlignment="1">
      <alignment horizontal="center" vertical="center" wrapText="1"/>
    </xf>
    <xf numFmtId="0" fontId="0" fillId="0" borderId="13" xfId="0" applyFill="1" applyBorder="1" applyAlignment="1">
      <alignment horizontal="center" vertical="center" wrapText="1"/>
    </xf>
    <xf numFmtId="0" fontId="6" fillId="0" borderId="20" xfId="0" applyFont="1" applyFill="1" applyBorder="1"/>
    <xf numFmtId="0" fontId="25" fillId="0" borderId="0" xfId="0" applyFont="1" applyFill="1" applyBorder="1"/>
    <xf numFmtId="0" fontId="12" fillId="0" borderId="0" xfId="0" applyFont="1" applyFill="1" applyBorder="1"/>
    <xf numFmtId="0" fontId="6" fillId="0" borderId="17" xfId="0" applyFont="1" applyFill="1" applyBorder="1"/>
    <xf numFmtId="0" fontId="14" fillId="0" borderId="0" xfId="0" applyFont="1" applyFill="1" applyBorder="1"/>
    <xf numFmtId="0" fontId="64" fillId="0" borderId="0" xfId="0" applyFont="1" applyFill="1" applyBorder="1"/>
    <xf numFmtId="0" fontId="14" fillId="0" borderId="0" xfId="0" applyFont="1" applyFill="1"/>
    <xf numFmtId="0" fontId="10" fillId="0" borderId="21" xfId="0" applyFont="1" applyFill="1" applyBorder="1"/>
    <xf numFmtId="0" fontId="6" fillId="0" borderId="18" xfId="0" applyFont="1" applyFill="1" applyBorder="1"/>
    <xf numFmtId="0" fontId="14" fillId="0" borderId="19" xfId="0" applyFont="1" applyFill="1" applyBorder="1"/>
    <xf numFmtId="0" fontId="46" fillId="0" borderId="20" xfId="0" applyFont="1" applyFill="1" applyBorder="1" applyAlignment="1"/>
    <xf numFmtId="0" fontId="44" fillId="0" borderId="32" xfId="0" applyFont="1" applyFill="1" applyBorder="1" applyAlignment="1">
      <alignment horizontal="center" wrapText="1"/>
    </xf>
    <xf numFmtId="0" fontId="12" fillId="0" borderId="17" xfId="0" applyFont="1" applyFill="1" applyBorder="1" applyAlignment="1"/>
    <xf numFmtId="0" fontId="46" fillId="0" borderId="20" xfId="0" applyFont="1" applyFill="1" applyBorder="1"/>
    <xf numFmtId="0" fontId="23" fillId="0" borderId="0" xfId="0" applyFont="1" applyFill="1" applyBorder="1" applyAlignment="1">
      <alignment horizontal="left" vertical="center" wrapText="1"/>
    </xf>
    <xf numFmtId="0" fontId="12" fillId="0" borderId="0" xfId="0" applyFont="1" applyFill="1" applyBorder="1" applyAlignment="1">
      <alignment horizontal="left" vertical="center"/>
    </xf>
    <xf numFmtId="0" fontId="12" fillId="0" borderId="0" xfId="0" applyFont="1" applyFill="1" applyBorder="1" applyAlignment="1">
      <alignment vertical="center" wrapText="1"/>
    </xf>
    <xf numFmtId="0" fontId="12" fillId="0" borderId="17" xfId="0" applyFont="1" applyFill="1" applyBorder="1"/>
    <xf numFmtId="0" fontId="17" fillId="0" borderId="32" xfId="0" applyFont="1" applyFill="1" applyBorder="1" applyAlignment="1">
      <alignment horizontal="center" vertical="center" wrapText="1"/>
    </xf>
    <xf numFmtId="0" fontId="12" fillId="0" borderId="0" xfId="0" applyFont="1" applyFill="1" applyBorder="1" applyAlignment="1">
      <alignment vertical="center"/>
    </xf>
    <xf numFmtId="0" fontId="17" fillId="0" borderId="1" xfId="0" applyFont="1" applyFill="1" applyBorder="1" applyAlignment="1">
      <alignment horizontal="center" vertical="center" wrapText="1"/>
    </xf>
    <xf numFmtId="0" fontId="17" fillId="0" borderId="32" xfId="0" applyFont="1" applyFill="1" applyBorder="1" applyAlignment="1">
      <alignment horizontal="center" vertical="top" wrapText="1"/>
    </xf>
    <xf numFmtId="0" fontId="46" fillId="0" borderId="20" xfId="0" applyFont="1" applyFill="1" applyBorder="1" applyAlignment="1">
      <alignment vertical="center"/>
    </xf>
    <xf numFmtId="0" fontId="12" fillId="0" borderId="17" xfId="0" applyFont="1" applyFill="1" applyBorder="1" applyAlignment="1">
      <alignment vertical="center"/>
    </xf>
    <xf numFmtId="0" fontId="17" fillId="0" borderId="1" xfId="0" applyFont="1" applyFill="1" applyBorder="1" applyAlignment="1">
      <alignment horizontal="center" vertical="top" wrapText="1"/>
    </xf>
    <xf numFmtId="0" fontId="17" fillId="0" borderId="0" xfId="0" applyFont="1" applyFill="1" applyBorder="1" applyAlignment="1">
      <alignment horizontal="left" vertical="center" wrapText="1"/>
    </xf>
    <xf numFmtId="0" fontId="17" fillId="0" borderId="0" xfId="0" applyFont="1" applyFill="1" applyBorder="1" applyAlignment="1">
      <alignment horizontal="left" vertical="center"/>
    </xf>
    <xf numFmtId="0" fontId="12" fillId="0" borderId="0" xfId="0" applyFont="1" applyFill="1" applyBorder="1" applyAlignment="1">
      <alignment horizontal="left" vertical="center" wrapText="1"/>
    </xf>
    <xf numFmtId="0" fontId="12" fillId="0" borderId="25" xfId="0" applyFont="1" applyFill="1" applyBorder="1" applyAlignment="1">
      <alignment vertical="center"/>
    </xf>
    <xf numFmtId="0" fontId="12" fillId="0" borderId="0" xfId="0" applyFont="1" applyFill="1" applyBorder="1" applyAlignment="1" applyProtection="1">
      <alignment horizontal="center" vertical="center"/>
      <protection hidden="1"/>
    </xf>
    <xf numFmtId="0" fontId="12" fillId="0" borderId="30" xfId="0" applyFont="1" applyFill="1" applyBorder="1" applyAlignment="1">
      <alignment horizontal="left" vertical="center" wrapText="1"/>
    </xf>
    <xf numFmtId="0" fontId="12" fillId="0" borderId="26" xfId="0" applyFont="1" applyFill="1" applyBorder="1" applyAlignment="1">
      <alignment vertical="center"/>
    </xf>
    <xf numFmtId="0" fontId="12" fillId="0" borderId="28" xfId="0" applyFont="1" applyFill="1" applyBorder="1" applyAlignment="1">
      <alignment horizontal="left" vertical="center"/>
    </xf>
    <xf numFmtId="0" fontId="12" fillId="0" borderId="28" xfId="0" applyFont="1" applyFill="1" applyBorder="1" applyAlignment="1">
      <alignment vertical="center"/>
    </xf>
    <xf numFmtId="0" fontId="17" fillId="0" borderId="0" xfId="0" applyFont="1" applyFill="1" applyBorder="1" applyAlignment="1">
      <alignment horizontal="left" wrapText="1"/>
    </xf>
    <xf numFmtId="0" fontId="12" fillId="0" borderId="20" xfId="0" applyFont="1" applyFill="1" applyBorder="1" applyAlignment="1"/>
    <xf numFmtId="0" fontId="17" fillId="0" borderId="0" xfId="0" applyFont="1" applyFill="1" applyBorder="1" applyAlignment="1">
      <alignment wrapText="1"/>
    </xf>
    <xf numFmtId="0" fontId="46" fillId="0" borderId="21" xfId="0" applyFont="1" applyFill="1" applyBorder="1"/>
    <xf numFmtId="0" fontId="17" fillId="0" borderId="18" xfId="0" applyFont="1" applyFill="1" applyBorder="1" applyAlignment="1">
      <alignment wrapText="1"/>
    </xf>
    <xf numFmtId="0" fontId="12" fillId="0" borderId="18" xfId="0" applyFont="1" applyFill="1" applyBorder="1"/>
    <xf numFmtId="0" fontId="12" fillId="0" borderId="19" xfId="0" applyFont="1" applyFill="1" applyBorder="1"/>
    <xf numFmtId="0" fontId="8" fillId="0" borderId="20" xfId="0" applyFont="1" applyFill="1" applyBorder="1" applyProtection="1"/>
    <xf numFmtId="0" fontId="8" fillId="0" borderId="0" xfId="0" applyFont="1" applyFill="1" applyBorder="1" applyProtection="1"/>
    <xf numFmtId="0" fontId="7" fillId="0" borderId="0" xfId="0" applyFont="1" applyFill="1" applyBorder="1" applyProtection="1"/>
    <xf numFmtId="0" fontId="16" fillId="0" borderId="0" xfId="0" applyFont="1" applyFill="1" applyBorder="1" applyProtection="1"/>
    <xf numFmtId="0" fontId="7" fillId="0" borderId="17" xfId="0" applyFont="1" applyFill="1" applyBorder="1" applyProtection="1"/>
    <xf numFmtId="0" fontId="8" fillId="0" borderId="21" xfId="0" applyFont="1" applyFill="1" applyBorder="1" applyProtection="1"/>
    <xf numFmtId="0" fontId="8" fillId="0" borderId="18" xfId="0" applyFont="1" applyFill="1" applyBorder="1" applyProtection="1"/>
    <xf numFmtId="0" fontId="7" fillId="0" borderId="18" xfId="0" applyFont="1" applyFill="1" applyBorder="1" applyProtection="1"/>
    <xf numFmtId="0" fontId="16" fillId="0" borderId="18" xfId="0" applyFont="1" applyFill="1" applyBorder="1" applyProtection="1"/>
    <xf numFmtId="0" fontId="7" fillId="0" borderId="19" xfId="0" applyFont="1" applyFill="1" applyBorder="1" applyProtection="1"/>
    <xf numFmtId="0" fontId="6" fillId="0" borderId="0" xfId="0" applyFont="1" applyFill="1" applyBorder="1" applyAlignment="1">
      <alignment horizontal="left"/>
    </xf>
    <xf numFmtId="0" fontId="12" fillId="0" borderId="20" xfId="0" applyFont="1" applyFill="1" applyBorder="1"/>
    <xf numFmtId="0" fontId="28" fillId="0" borderId="0" xfId="0" applyFont="1" applyFill="1" applyBorder="1" applyAlignment="1">
      <alignment horizontal="left" wrapText="1"/>
    </xf>
    <xf numFmtId="0" fontId="12" fillId="0" borderId="0" xfId="0" applyFont="1" applyFill="1" applyBorder="1" applyAlignment="1"/>
    <xf numFmtId="0" fontId="12" fillId="0" borderId="0" xfId="0" applyFont="1" applyFill="1" applyBorder="1" applyAlignment="1">
      <alignment horizontal="left"/>
    </xf>
    <xf numFmtId="0" fontId="53" fillId="0" borderId="27" xfId="0" applyFont="1" applyFill="1" applyBorder="1"/>
    <xf numFmtId="0" fontId="12" fillId="0" borderId="27" xfId="0" applyFont="1" applyFill="1" applyBorder="1"/>
    <xf numFmtId="0" fontId="12" fillId="0" borderId="29" xfId="0" applyFont="1" applyFill="1" applyBorder="1"/>
    <xf numFmtId="0" fontId="56" fillId="0" borderId="25" xfId="0" applyFont="1" applyFill="1" applyBorder="1"/>
    <xf numFmtId="0" fontId="54" fillId="0" borderId="0" xfId="0" applyFont="1" applyFill="1" applyBorder="1"/>
    <xf numFmtId="0" fontId="12" fillId="0" borderId="30" xfId="0" applyFont="1" applyFill="1" applyBorder="1"/>
    <xf numFmtId="17" fontId="54" fillId="0" borderId="26" xfId="0" applyNumberFormat="1" applyFont="1" applyFill="1" applyBorder="1"/>
    <xf numFmtId="0" fontId="12" fillId="0" borderId="31" xfId="0" applyFont="1" applyFill="1" applyBorder="1"/>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44" fillId="0" borderId="39" xfId="0" applyFont="1" applyFill="1" applyBorder="1" applyAlignment="1">
      <alignment horizontal="center" vertical="center"/>
    </xf>
    <xf numFmtId="0" fontId="44" fillId="0" borderId="7" xfId="0" quotePrefix="1" applyFont="1" applyFill="1" applyBorder="1" applyAlignment="1">
      <alignment horizontal="center" vertical="center" wrapText="1"/>
    </xf>
    <xf numFmtId="0" fontId="0" fillId="0" borderId="24" xfId="0" applyFill="1" applyBorder="1" applyAlignment="1">
      <alignment horizontal="center" vertical="center"/>
    </xf>
    <xf numFmtId="0" fontId="12" fillId="0" borderId="9" xfId="0" applyFont="1" applyFill="1" applyBorder="1" applyAlignment="1">
      <alignment horizontal="center" vertical="center" wrapText="1"/>
    </xf>
    <xf numFmtId="0" fontId="0" fillId="0" borderId="9" xfId="0" applyFill="1" applyBorder="1" applyAlignment="1">
      <alignment horizontal="center" vertical="center"/>
    </xf>
    <xf numFmtId="0" fontId="0" fillId="0" borderId="40" xfId="0" applyFill="1" applyBorder="1" applyAlignment="1">
      <alignment horizontal="center" vertical="center"/>
    </xf>
    <xf numFmtId="0" fontId="0" fillId="0" borderId="41" xfId="0" applyFill="1" applyBorder="1" applyAlignment="1">
      <alignment horizontal="center" vertical="center"/>
    </xf>
    <xf numFmtId="0" fontId="2" fillId="0" borderId="41" xfId="0" applyFont="1" applyFill="1" applyBorder="1" applyAlignment="1">
      <alignment horizontal="center" vertical="center"/>
    </xf>
    <xf numFmtId="0" fontId="63" fillId="22" borderId="0" xfId="6" applyFont="1" applyFill="1"/>
    <xf numFmtId="0" fontId="94" fillId="0" borderId="0" xfId="6" applyFont="1" applyFill="1"/>
    <xf numFmtId="0" fontId="96" fillId="0" borderId="0" xfId="6" applyFont="1" applyFill="1"/>
    <xf numFmtId="0" fontId="42" fillId="22" borderId="0" xfId="0" applyFont="1" applyFill="1" applyBorder="1" applyProtection="1"/>
    <xf numFmtId="0" fontId="42" fillId="24" borderId="0" xfId="0" applyFont="1" applyFill="1" applyBorder="1" applyProtection="1"/>
    <xf numFmtId="0" fontId="98" fillId="22" borderId="96" xfId="0" applyFont="1" applyFill="1" applyBorder="1" applyAlignment="1" applyProtection="1">
      <alignment horizontal="center" vertical="top" wrapText="1"/>
    </xf>
    <xf numFmtId="0" fontId="98" fillId="22" borderId="0" xfId="0" applyFont="1" applyFill="1" applyBorder="1" applyAlignment="1" applyProtection="1">
      <alignment horizontal="center" vertical="top" wrapText="1"/>
    </xf>
    <xf numFmtId="0" fontId="99" fillId="22" borderId="0" xfId="0" applyFont="1" applyFill="1" applyBorder="1" applyAlignment="1" applyProtection="1">
      <alignment horizontal="center"/>
    </xf>
    <xf numFmtId="0" fontId="99" fillId="22" borderId="97" xfId="0" applyFont="1" applyFill="1" applyBorder="1" applyAlignment="1" applyProtection="1">
      <alignment horizontal="center" wrapText="1"/>
    </xf>
    <xf numFmtId="0" fontId="100" fillId="22" borderId="97" xfId="0" applyFont="1" applyFill="1" applyBorder="1" applyAlignment="1" applyProtection="1">
      <alignment horizontal="left" wrapText="1"/>
    </xf>
    <xf numFmtId="0" fontId="98" fillId="22" borderId="98" xfId="0" applyFont="1" applyFill="1" applyBorder="1" applyAlignment="1" applyProtection="1">
      <alignment horizontal="center" vertical="top" wrapText="1"/>
    </xf>
    <xf numFmtId="0" fontId="98" fillId="22" borderId="94" xfId="0" applyFont="1" applyFill="1" applyBorder="1" applyAlignment="1" applyProtection="1">
      <alignment horizontal="center" vertical="top" wrapText="1"/>
    </xf>
    <xf numFmtId="0" fontId="99" fillId="22" borderId="94" xfId="0" applyFont="1" applyFill="1" applyBorder="1" applyAlignment="1" applyProtection="1">
      <alignment horizontal="center"/>
    </xf>
    <xf numFmtId="0" fontId="99" fillId="22" borderId="99" xfId="0" applyFont="1" applyFill="1" applyBorder="1" applyAlignment="1" applyProtection="1">
      <alignment horizontal="center" wrapText="1"/>
    </xf>
    <xf numFmtId="0" fontId="101" fillId="22" borderId="0" xfId="0" applyFont="1" applyFill="1" applyBorder="1" applyAlignment="1" applyProtection="1">
      <alignment horizontal="center" vertical="top" wrapText="1"/>
    </xf>
    <xf numFmtId="0" fontId="42" fillId="0" borderId="0" xfId="0" applyFont="1" applyFill="1" applyProtection="1">
      <protection hidden="1"/>
    </xf>
    <xf numFmtId="0" fontId="12" fillId="0" borderId="0" xfId="0" applyFont="1" applyFill="1" applyBorder="1" applyAlignment="1" applyProtection="1"/>
    <xf numFmtId="0" fontId="2" fillId="0" borderId="25" xfId="0" applyFont="1" applyBorder="1"/>
    <xf numFmtId="0" fontId="2" fillId="0" borderId="26" xfId="0" applyFont="1" applyBorder="1" applyProtection="1">
      <protection locked="0"/>
    </xf>
    <xf numFmtId="0" fontId="2" fillId="0" borderId="0" xfId="0" applyFont="1" applyProtection="1">
      <protection locked="0"/>
    </xf>
    <xf numFmtId="10" fontId="103" fillId="0" borderId="0" xfId="0" applyNumberFormat="1" applyFont="1" applyFill="1" applyBorder="1" applyAlignment="1" applyProtection="1">
      <alignment horizontal="right" shrinkToFit="1"/>
      <protection locked="0"/>
    </xf>
    <xf numFmtId="2" fontId="11" fillId="0" borderId="0" xfId="0" applyNumberFormat="1" applyFont="1" applyFill="1" applyBorder="1" applyAlignment="1" applyProtection="1">
      <alignment vertical="center" wrapText="1"/>
    </xf>
    <xf numFmtId="0" fontId="25" fillId="0" borderId="0" xfId="0" applyFont="1" applyFill="1" applyBorder="1" applyAlignment="1" applyProtection="1">
      <alignment wrapText="1"/>
    </xf>
    <xf numFmtId="0" fontId="105" fillId="0" borderId="0" xfId="0" applyFont="1" applyFill="1" applyBorder="1" applyAlignment="1" applyProtection="1">
      <alignment wrapText="1"/>
    </xf>
    <xf numFmtId="0" fontId="104" fillId="0" borderId="0" xfId="0" applyFont="1" applyFill="1" applyBorder="1" applyProtection="1"/>
    <xf numFmtId="1" fontId="13"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0" fontId="17" fillId="0" borderId="0" xfId="0" applyFont="1" applyFill="1" applyAlignment="1"/>
    <xf numFmtId="164" fontId="12" fillId="0" borderId="0" xfId="0" applyNumberFormat="1" applyFont="1" applyFill="1" applyBorder="1" applyProtection="1"/>
    <xf numFmtId="168" fontId="12" fillId="19" borderId="0" xfId="0" applyNumberFormat="1" applyFont="1" applyFill="1" applyBorder="1" applyProtection="1">
      <protection hidden="1"/>
    </xf>
    <xf numFmtId="168" fontId="12" fillId="19" borderId="0" xfId="0" applyNumberFormat="1" applyFont="1" applyFill="1" applyBorder="1" applyAlignment="1" applyProtection="1">
      <alignment horizontal="right"/>
      <protection hidden="1"/>
    </xf>
    <xf numFmtId="1" fontId="12" fillId="19" borderId="0" xfId="0" applyNumberFormat="1" applyFont="1" applyFill="1" applyBorder="1" applyProtection="1">
      <protection hidden="1"/>
    </xf>
    <xf numFmtId="168" fontId="2" fillId="21" borderId="133" xfId="0" applyNumberFormat="1" applyFont="1" applyFill="1" applyBorder="1" applyProtection="1">
      <protection locked="0"/>
    </xf>
    <xf numFmtId="3" fontId="2" fillId="9" borderId="133" xfId="0" applyNumberFormat="1" applyFont="1" applyFill="1" applyBorder="1" applyProtection="1">
      <protection locked="0"/>
    </xf>
    <xf numFmtId="0" fontId="35" fillId="0" borderId="131" xfId="0" applyFont="1" applyFill="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60" fillId="17" borderId="0" xfId="0" applyFont="1" applyFill="1" applyAlignment="1">
      <alignment wrapText="1"/>
    </xf>
    <xf numFmtId="0" fontId="61" fillId="17" borderId="0" xfId="0" applyFont="1" applyFill="1" applyAlignment="1">
      <alignment wrapText="1"/>
    </xf>
    <xf numFmtId="0" fontId="39" fillId="0" borderId="0" xfId="0" applyFont="1" applyFill="1" applyBorder="1" applyAlignment="1">
      <alignment horizontal="center" vertical="center"/>
    </xf>
    <xf numFmtId="0" fontId="17" fillId="0" borderId="131" xfId="0" applyFont="1" applyFill="1" applyBorder="1" applyAlignment="1">
      <alignment horizontal="right" vertical="center"/>
    </xf>
    <xf numFmtId="0" fontId="17" fillId="0" borderId="131" xfId="0" applyFont="1" applyFill="1" applyBorder="1" applyAlignment="1">
      <alignment horizontal="center" vertical="center"/>
    </xf>
    <xf numFmtId="0" fontId="12" fillId="0" borderId="0" xfId="0" quotePrefix="1" applyFont="1" applyFill="1" applyBorder="1" applyAlignment="1" applyProtection="1">
      <alignment vertical="center"/>
    </xf>
    <xf numFmtId="0" fontId="106" fillId="16" borderId="0" xfId="0" applyFont="1" applyFill="1" applyProtection="1"/>
    <xf numFmtId="0" fontId="107" fillId="0" borderId="0" xfId="0" applyFont="1" applyFill="1" applyBorder="1" applyProtection="1"/>
    <xf numFmtId="0" fontId="106" fillId="0" borderId="0" xfId="0" applyFont="1" applyFill="1" applyBorder="1" applyAlignment="1" applyProtection="1">
      <alignment wrapText="1"/>
    </xf>
    <xf numFmtId="0" fontId="106" fillId="0" borderId="0" xfId="0" quotePrefix="1" applyFont="1" applyFill="1" applyBorder="1" applyAlignment="1" applyProtection="1">
      <alignment vertical="center"/>
    </xf>
    <xf numFmtId="0" fontId="107" fillId="0" borderId="0" xfId="0" applyFont="1" applyFill="1" applyBorder="1" applyAlignment="1" applyProtection="1">
      <alignment horizontal="left"/>
    </xf>
    <xf numFmtId="0" fontId="106" fillId="0" borderId="0" xfId="0" applyFont="1" applyFill="1" applyBorder="1" applyAlignment="1" applyProtection="1">
      <alignment horizontal="right"/>
    </xf>
    <xf numFmtId="0" fontId="107" fillId="0" borderId="0" xfId="0" applyFont="1" applyFill="1" applyBorder="1" applyAlignment="1" applyProtection="1">
      <alignment horizontal="right"/>
    </xf>
    <xf numFmtId="0" fontId="106" fillId="0" borderId="0" xfId="0" applyFont="1" applyFill="1" applyBorder="1" applyProtection="1"/>
    <xf numFmtId="2" fontId="107" fillId="0" borderId="0" xfId="0" applyNumberFormat="1" applyFont="1" applyFill="1" applyBorder="1" applyAlignment="1" applyProtection="1">
      <alignment horizontal="right"/>
    </xf>
    <xf numFmtId="2" fontId="107" fillId="0" borderId="0" xfId="0" applyNumberFormat="1" applyFont="1" applyFill="1" applyBorder="1" applyProtection="1"/>
    <xf numFmtId="0" fontId="106" fillId="0" borderId="16" xfId="0" applyFont="1" applyFill="1" applyBorder="1" applyProtection="1"/>
    <xf numFmtId="0" fontId="107" fillId="0" borderId="16" xfId="0" applyFont="1" applyFill="1" applyBorder="1" applyProtection="1"/>
    <xf numFmtId="0" fontId="109" fillId="0" borderId="0" xfId="0" applyFont="1" applyFill="1" applyBorder="1" applyAlignment="1" applyProtection="1">
      <alignment horizontal="right" vertical="center"/>
    </xf>
    <xf numFmtId="0" fontId="109" fillId="0" borderId="0" xfId="0" applyFont="1" applyFill="1" applyBorder="1" applyAlignment="1" applyProtection="1">
      <alignment horizontal="center" vertical="center"/>
    </xf>
    <xf numFmtId="0" fontId="109" fillId="0" borderId="0" xfId="0" applyFont="1" applyFill="1" applyBorder="1" applyProtection="1"/>
    <xf numFmtId="0" fontId="109" fillId="0" borderId="84" xfId="0" applyFont="1" applyFill="1" applyBorder="1" applyProtection="1"/>
    <xf numFmtId="0" fontId="110" fillId="16" borderId="0" xfId="0" applyFont="1" applyFill="1" applyBorder="1" applyProtection="1"/>
    <xf numFmtId="0" fontId="110" fillId="9" borderId="0" xfId="0" applyFont="1" applyFill="1" applyBorder="1" applyProtection="1"/>
    <xf numFmtId="0" fontId="106" fillId="0" borderId="0" xfId="4" applyFont="1" applyFill="1" applyBorder="1" applyAlignment="1" applyProtection="1">
      <alignment horizontal="right"/>
    </xf>
    <xf numFmtId="0" fontId="17" fillId="0" borderId="0" xfId="0" applyFont="1" applyFill="1" applyBorder="1" applyAlignment="1" applyProtection="1"/>
    <xf numFmtId="10" fontId="103" fillId="0" borderId="0" xfId="0" applyNumberFormat="1" applyFont="1" applyFill="1" applyBorder="1" applyAlignment="1" applyProtection="1">
      <alignment horizontal="center" shrinkToFit="1"/>
      <protection locked="0"/>
    </xf>
    <xf numFmtId="0" fontId="13" fillId="9" borderId="9" xfId="7" applyFont="1" applyFill="1" applyBorder="1" applyAlignment="1" applyProtection="1">
      <alignment horizontal="left" vertical="top" wrapText="1"/>
      <protection locked="0"/>
    </xf>
    <xf numFmtId="168" fontId="2" fillId="21" borderId="140" xfId="0" applyNumberFormat="1" applyFont="1" applyFill="1" applyBorder="1" applyProtection="1">
      <protection locked="0"/>
    </xf>
    <xf numFmtId="168" fontId="2" fillId="21" borderId="139" xfId="0" applyNumberFormat="1" applyFont="1" applyFill="1" applyBorder="1" applyProtection="1">
      <protection locked="0"/>
    </xf>
    <xf numFmtId="0" fontId="12" fillId="3" borderId="0" xfId="0" applyFont="1" applyFill="1" applyAlignment="1" applyProtection="1">
      <alignment horizontal="center"/>
    </xf>
    <xf numFmtId="0" fontId="36" fillId="0" borderId="0" xfId="0" applyFont="1" applyFill="1" applyAlignment="1" applyProtection="1">
      <alignment horizontal="center" vertical="center"/>
    </xf>
    <xf numFmtId="0" fontId="2" fillId="0" borderId="0" xfId="0" applyFont="1" applyAlignment="1" applyProtection="1">
      <alignment horizontal="center"/>
    </xf>
    <xf numFmtId="0" fontId="2" fillId="0" borderId="0" xfId="0" applyFont="1" applyBorder="1" applyAlignment="1" applyProtection="1">
      <alignment horizontal="center"/>
    </xf>
    <xf numFmtId="0" fontId="12" fillId="0" borderId="131" xfId="0" applyFont="1" applyBorder="1" applyAlignment="1" applyProtection="1">
      <alignment horizontal="center"/>
    </xf>
    <xf numFmtId="0" fontId="12" fillId="0" borderId="0" xfId="0" applyFont="1" applyFill="1" applyAlignment="1" applyProtection="1">
      <alignment horizontal="center"/>
    </xf>
    <xf numFmtId="0" fontId="12" fillId="0" borderId="0" xfId="0" applyFont="1" applyAlignment="1" applyProtection="1">
      <alignment horizontal="left"/>
    </xf>
    <xf numFmtId="49" fontId="108" fillId="9" borderId="79" xfId="4" applyNumberFormat="1" applyFont="1" applyFill="1" applyBorder="1" applyAlignment="1" applyProtection="1">
      <alignment horizontal="center" vertical="center"/>
    </xf>
    <xf numFmtId="0" fontId="11" fillId="0" borderId="0" xfId="0" quotePrefix="1" applyFont="1" applyFill="1" applyBorder="1" applyAlignment="1" applyProtection="1">
      <alignment horizontal="center"/>
    </xf>
    <xf numFmtId="0" fontId="108" fillId="0" borderId="0" xfId="0" applyFont="1" applyFill="1" applyBorder="1" applyAlignment="1" applyProtection="1"/>
    <xf numFmtId="0" fontId="17" fillId="0" borderId="142" xfId="0" applyFont="1" applyFill="1" applyBorder="1" applyProtection="1"/>
    <xf numFmtId="0" fontId="107" fillId="0" borderId="142" xfId="0" applyFont="1" applyFill="1" applyBorder="1" applyProtection="1"/>
    <xf numFmtId="1" fontId="31" fillId="0" borderId="142" xfId="0" applyNumberFormat="1" applyFont="1" applyFill="1" applyBorder="1" applyProtection="1"/>
    <xf numFmtId="0" fontId="12" fillId="0" borderId="142" xfId="0" applyFont="1" applyFill="1" applyBorder="1" applyProtection="1"/>
    <xf numFmtId="0" fontId="17" fillId="0" borderId="142" xfId="0" applyFont="1" applyFill="1" applyBorder="1" applyAlignment="1" applyProtection="1">
      <alignment horizontal="right"/>
    </xf>
    <xf numFmtId="2" fontId="17" fillId="0" borderId="142" xfId="0" applyNumberFormat="1" applyFont="1" applyFill="1" applyBorder="1" applyProtection="1"/>
    <xf numFmtId="2" fontId="107" fillId="0" borderId="142" xfId="0" applyNumberFormat="1" applyFont="1" applyFill="1" applyBorder="1" applyProtection="1"/>
    <xf numFmtId="2" fontId="12" fillId="0" borderId="142" xfId="0" applyNumberFormat="1" applyFont="1" applyFill="1" applyBorder="1" applyProtection="1"/>
    <xf numFmtId="0" fontId="12" fillId="0" borderId="142" xfId="0" applyFont="1" applyFill="1" applyBorder="1" applyAlignment="1" applyProtection="1">
      <alignment horizontal="left"/>
    </xf>
    <xf numFmtId="0" fontId="17" fillId="0" borderId="142" xfId="0" applyFont="1" applyFill="1" applyBorder="1" applyAlignment="1" applyProtection="1">
      <alignment horizontal="left"/>
    </xf>
    <xf numFmtId="0" fontId="107" fillId="0" borderId="142" xfId="0" applyFont="1" applyFill="1" applyBorder="1" applyAlignment="1" applyProtection="1">
      <alignment horizontal="left"/>
    </xf>
    <xf numFmtId="1" fontId="31" fillId="0" borderId="142" xfId="0" applyNumberFormat="1" applyFont="1" applyFill="1" applyBorder="1" applyAlignment="1" applyProtection="1">
      <alignment horizontal="left"/>
    </xf>
    <xf numFmtId="1" fontId="30" fillId="0" borderId="142" xfId="0" applyNumberFormat="1" applyFont="1" applyFill="1" applyBorder="1" applyAlignment="1" applyProtection="1">
      <alignment horizontal="left"/>
    </xf>
    <xf numFmtId="0" fontId="11" fillId="0" borderId="0" xfId="0" applyFont="1" applyFill="1" applyBorder="1" applyAlignment="1" applyProtection="1">
      <alignment horizontal="left"/>
    </xf>
    <xf numFmtId="0" fontId="2" fillId="0" borderId="0" xfId="0" applyFont="1" applyFill="1" applyBorder="1" applyAlignment="1" applyProtection="1">
      <alignment wrapText="1"/>
    </xf>
    <xf numFmtId="168" fontId="27" fillId="0" borderId="0" xfId="0" applyNumberFormat="1" applyFont="1" applyFill="1" applyBorder="1" applyAlignment="1" applyProtection="1">
      <alignment horizontal="center" vertical="center"/>
    </xf>
    <xf numFmtId="168" fontId="12" fillId="0" borderId="0" xfId="0" applyNumberFormat="1" applyFont="1" applyFill="1" applyBorder="1" applyProtection="1"/>
    <xf numFmtId="0" fontId="63" fillId="0" borderId="2" xfId="6" applyFont="1" applyFill="1" applyBorder="1" applyAlignment="1">
      <alignment vertical="center"/>
    </xf>
    <xf numFmtId="0" fontId="13" fillId="0" borderId="2" xfId="7" applyFont="1" applyFill="1" applyBorder="1" applyAlignment="1">
      <alignment horizontal="left" vertical="center" wrapText="1"/>
    </xf>
    <xf numFmtId="2" fontId="11" fillId="0" borderId="0" xfId="0" applyNumberFormat="1" applyFont="1" applyFill="1" applyBorder="1" applyAlignment="1" applyProtection="1">
      <alignment horizontal="left" vertical="center"/>
      <protection hidden="1"/>
    </xf>
    <xf numFmtId="0" fontId="82" fillId="0" borderId="82" xfId="0" applyFont="1" applyFill="1" applyBorder="1" applyAlignment="1" applyProtection="1">
      <alignment textRotation="90"/>
    </xf>
    <xf numFmtId="0" fontId="11" fillId="0" borderId="82" xfId="0" applyFont="1" applyFill="1" applyBorder="1" applyAlignment="1" applyProtection="1"/>
    <xf numFmtId="0" fontId="82" fillId="16" borderId="0" xfId="0" applyFont="1" applyFill="1" applyAlignment="1" applyProtection="1">
      <alignment horizontal="center" vertical="center"/>
    </xf>
    <xf numFmtId="0" fontId="82" fillId="0" borderId="81" xfId="0" applyFont="1" applyFill="1" applyBorder="1" applyAlignment="1" applyProtection="1">
      <alignment horizontal="center" vertical="center"/>
    </xf>
    <xf numFmtId="0" fontId="11" fillId="0" borderId="81" xfId="0" applyFont="1" applyFill="1" applyBorder="1" applyAlignment="1" applyProtection="1">
      <alignment horizontal="center" vertical="center"/>
    </xf>
    <xf numFmtId="0" fontId="83" fillId="0" borderId="81" xfId="0" applyFont="1" applyFill="1" applyBorder="1" applyAlignment="1" applyProtection="1">
      <alignment horizontal="center" vertical="center"/>
    </xf>
    <xf numFmtId="0" fontId="83" fillId="0" borderId="83" xfId="0" applyFont="1" applyFill="1" applyBorder="1" applyAlignment="1" applyProtection="1">
      <alignment horizontal="center" vertical="center"/>
    </xf>
    <xf numFmtId="0" fontId="83" fillId="16" borderId="0" xfId="0" applyFont="1" applyFill="1" applyBorder="1" applyAlignment="1" applyProtection="1">
      <alignment horizontal="center" vertical="center"/>
    </xf>
    <xf numFmtId="0" fontId="83" fillId="9" borderId="0" xfId="0"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95" fillId="0" borderId="0" xfId="6" applyFont="1" applyFill="1" applyAlignment="1">
      <alignment vertical="center"/>
    </xf>
    <xf numFmtId="0" fontId="97" fillId="0" borderId="0" xfId="6" applyFont="1" applyFill="1" applyAlignment="1">
      <alignment vertical="center"/>
    </xf>
    <xf numFmtId="0" fontId="36" fillId="0" borderId="0" xfId="0" applyFont="1" applyFill="1" applyBorder="1" applyAlignment="1" applyProtection="1">
      <alignment vertical="top" wrapText="1"/>
    </xf>
    <xf numFmtId="0" fontId="85" fillId="0" borderId="0" xfId="6" applyFont="1" applyFill="1" applyAlignment="1">
      <alignment horizontal="right" vertical="center"/>
    </xf>
    <xf numFmtId="0" fontId="112" fillId="0" borderId="0" xfId="6" applyFont="1" applyFill="1" applyAlignment="1">
      <alignment vertical="center"/>
    </xf>
    <xf numFmtId="0" fontId="113" fillId="0" borderId="0" xfId="6" applyFont="1" applyFill="1" applyAlignment="1">
      <alignment vertical="center"/>
    </xf>
    <xf numFmtId="0" fontId="114" fillId="0" borderId="0" xfId="7" applyFont="1" applyFill="1" applyAlignment="1">
      <alignment horizontal="left" vertical="center"/>
    </xf>
    <xf numFmtId="0" fontId="104" fillId="0" borderId="0" xfId="6" applyFont="1" applyFill="1" applyAlignment="1">
      <alignment vertical="center"/>
    </xf>
    <xf numFmtId="0" fontId="112" fillId="0" borderId="0" xfId="6" applyFont="1" applyFill="1"/>
    <xf numFmtId="49" fontId="108" fillId="9" borderId="79" xfId="4" applyNumberFormat="1" applyFont="1" applyFill="1" applyBorder="1" applyAlignment="1" applyProtection="1">
      <alignment horizontal="center" vertical="top"/>
    </xf>
    <xf numFmtId="0" fontId="115" fillId="0" borderId="0" xfId="0" applyFont="1" applyFill="1" applyBorder="1" applyAlignment="1" applyProtection="1">
      <alignment horizontal="right" vertical="top"/>
    </xf>
    <xf numFmtId="0" fontId="108" fillId="0" borderId="0" xfId="0" applyFont="1" applyFill="1" applyBorder="1" applyAlignment="1" applyProtection="1">
      <alignment vertical="top"/>
    </xf>
    <xf numFmtId="168" fontId="103" fillId="0" borderId="0" xfId="0" applyNumberFormat="1" applyFont="1" applyFill="1" applyBorder="1" applyAlignment="1" applyProtection="1">
      <alignment horizontal="center"/>
      <protection locked="0"/>
    </xf>
    <xf numFmtId="168" fontId="103" fillId="0" borderId="0" xfId="0" applyNumberFormat="1" applyFont="1" applyFill="1" applyBorder="1" applyAlignment="1" applyProtection="1">
      <protection locked="0"/>
    </xf>
    <xf numFmtId="168" fontId="2" fillId="21" borderId="79" xfId="0" applyNumberFormat="1" applyFont="1" applyFill="1" applyBorder="1" applyAlignment="1" applyProtection="1">
      <alignment horizontal="center"/>
      <protection locked="0"/>
    </xf>
    <xf numFmtId="2" fontId="2" fillId="0" borderId="0" xfId="0" applyNumberFormat="1" applyFont="1" applyFill="1" applyBorder="1" applyProtection="1"/>
    <xf numFmtId="0" fontId="2" fillId="0" borderId="82" xfId="0" applyFont="1" applyBorder="1"/>
    <xf numFmtId="0" fontId="2" fillId="0" borderId="0" xfId="0" applyFont="1" applyAlignment="1">
      <alignment vertical="top" wrapText="1"/>
    </xf>
    <xf numFmtId="0" fontId="2" fillId="0" borderId="82" xfId="0" applyFont="1" applyBorder="1" applyAlignment="1">
      <alignment horizontal="center"/>
    </xf>
    <xf numFmtId="0" fontId="0" fillId="0" borderId="0" xfId="0" applyAlignment="1">
      <alignment horizontal="right"/>
    </xf>
    <xf numFmtId="0" fontId="2" fillId="0" borderId="0" xfId="0" applyFont="1" applyAlignment="1">
      <alignment horizontal="right"/>
    </xf>
    <xf numFmtId="0" fontId="17" fillId="0" borderId="0" xfId="0" applyFont="1" applyAlignment="1">
      <alignment horizontal="right" indent="1"/>
    </xf>
    <xf numFmtId="0" fontId="2" fillId="0" borderId="0" xfId="0" applyFont="1" applyAlignment="1">
      <alignment horizontal="left"/>
    </xf>
    <xf numFmtId="0" fontId="2" fillId="0" borderId="0" xfId="0" applyFont="1" applyAlignment="1">
      <alignment wrapTex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81" xfId="0" applyFont="1" applyBorder="1" applyAlignment="1">
      <alignment horizontal="center" vertical="center"/>
    </xf>
    <xf numFmtId="0" fontId="2" fillId="0" borderId="81" xfId="0" applyFont="1" applyBorder="1" applyAlignment="1">
      <alignment horizontal="left" vertical="center"/>
    </xf>
    <xf numFmtId="0" fontId="2" fillId="0" borderId="83" xfId="0" applyFont="1" applyBorder="1"/>
    <xf numFmtId="0" fontId="2" fillId="0" borderId="84" xfId="0" applyFont="1" applyBorder="1"/>
    <xf numFmtId="0" fontId="3" fillId="0" borderId="84" xfId="4" applyBorder="1" applyAlignment="1" applyProtection="1"/>
    <xf numFmtId="0" fontId="2" fillId="0" borderId="85" xfId="0" applyFont="1" applyBorder="1"/>
    <xf numFmtId="0" fontId="103" fillId="0" borderId="0" xfId="0" applyFont="1" applyAlignment="1">
      <alignment horizontal="right"/>
    </xf>
    <xf numFmtId="0" fontId="59" fillId="0" borderId="150" xfId="0" applyFont="1" applyFill="1" applyBorder="1" applyAlignment="1" applyProtection="1">
      <alignment horizontal="center" vertical="center" wrapText="1"/>
    </xf>
    <xf numFmtId="0" fontId="91" fillId="0" borderId="82" xfId="0" applyFont="1" applyFill="1" applyBorder="1" applyAlignment="1" applyProtection="1">
      <alignment vertical="center"/>
    </xf>
    <xf numFmtId="168" fontId="12" fillId="19" borderId="0" xfId="0" applyNumberFormat="1" applyFont="1" applyFill="1" applyBorder="1" applyAlignment="1" applyProtection="1">
      <alignment vertical="center"/>
      <protection hidden="1"/>
    </xf>
    <xf numFmtId="1" fontId="120" fillId="0" borderId="0" xfId="0" applyNumberFormat="1" applyFont="1" applyFill="1" applyBorder="1" applyAlignment="1" applyProtection="1">
      <alignment horizontal="center"/>
    </xf>
    <xf numFmtId="0" fontId="2" fillId="0" borderId="81" xfId="0" applyFont="1" applyFill="1" applyBorder="1" applyProtection="1"/>
    <xf numFmtId="174" fontId="0" fillId="0" borderId="0" xfId="3" applyNumberFormat="1" applyFont="1" applyFill="1"/>
    <xf numFmtId="174" fontId="0" fillId="10" borderId="0" xfId="3" applyNumberFormat="1" applyFont="1" applyFill="1"/>
    <xf numFmtId="49" fontId="104" fillId="15" borderId="0" xfId="4" applyNumberFormat="1" applyFont="1" applyFill="1" applyBorder="1" applyAlignment="1" applyProtection="1">
      <alignment horizontal="center" vertical="top"/>
    </xf>
    <xf numFmtId="168" fontId="2" fillId="9" borderId="79" xfId="0" applyNumberFormat="1" applyFont="1" applyFill="1" applyBorder="1" applyProtection="1">
      <protection locked="0"/>
    </xf>
    <xf numFmtId="0" fontId="103" fillId="0" borderId="0" xfId="0" applyFont="1" applyFill="1" applyBorder="1" applyAlignment="1" applyProtection="1">
      <alignment horizontal="center"/>
    </xf>
    <xf numFmtId="0" fontId="117" fillId="0" borderId="0" xfId="4" applyFont="1" applyFill="1" applyBorder="1" applyAlignment="1" applyProtection="1">
      <alignment vertical="center"/>
    </xf>
    <xf numFmtId="0" fontId="99" fillId="22" borderId="0" xfId="6" applyFont="1" applyFill="1" applyAlignment="1">
      <alignment vertical="center" wrapText="1"/>
    </xf>
    <xf numFmtId="0" fontId="99" fillId="22" borderId="0" xfId="6" applyFont="1" applyFill="1" applyAlignment="1">
      <alignment vertical="center"/>
    </xf>
    <xf numFmtId="0" fontId="39" fillId="0" borderId="0" xfId="0" applyFont="1" applyFill="1" applyBorder="1" applyAlignment="1">
      <alignment vertical="center"/>
    </xf>
    <xf numFmtId="0" fontId="39" fillId="0" borderId="16" xfId="0" applyFont="1" applyFill="1" applyBorder="1" applyAlignment="1">
      <alignment vertical="center"/>
    </xf>
    <xf numFmtId="0" fontId="17" fillId="0" borderId="0" xfId="0" applyFont="1" applyFill="1" applyBorder="1" applyAlignment="1">
      <alignment vertical="center"/>
    </xf>
    <xf numFmtId="0" fontId="17" fillId="19" borderId="9" xfId="0" applyFont="1" applyFill="1" applyBorder="1" applyAlignment="1" applyProtection="1">
      <alignment horizontal="center" vertical="center"/>
      <protection hidden="1"/>
    </xf>
    <xf numFmtId="0" fontId="17" fillId="9" borderId="9" xfId="0" applyFont="1" applyFill="1" applyBorder="1" applyAlignment="1" applyProtection="1">
      <alignment horizontal="center" vertical="center" shrinkToFit="1"/>
      <protection locked="0" hidden="1"/>
    </xf>
    <xf numFmtId="0" fontId="111" fillId="0" borderId="0" xfId="12" applyFont="1" applyAlignment="1">
      <alignment horizontal="right" vertical="center" wrapText="1" indent="1"/>
    </xf>
    <xf numFmtId="0" fontId="23" fillId="0" borderId="0" xfId="0" applyFont="1" applyAlignment="1"/>
    <xf numFmtId="0" fontId="29" fillId="0" borderId="0" xfId="4" applyFont="1" applyFill="1" applyBorder="1" applyAlignment="1" applyProtection="1">
      <alignment vertical="center" wrapText="1"/>
    </xf>
    <xf numFmtId="0" fontId="0" fillId="0" borderId="0" xfId="0" applyAlignment="1">
      <alignment vertical="center" wrapText="1"/>
    </xf>
    <xf numFmtId="0" fontId="2" fillId="0" borderId="0" xfId="0" applyFont="1" applyAlignment="1">
      <alignment vertical="center" wrapText="1"/>
    </xf>
    <xf numFmtId="0" fontId="23" fillId="0" borderId="0" xfId="0" applyFont="1" applyAlignment="1">
      <alignment vertical="center"/>
    </xf>
    <xf numFmtId="0" fontId="17" fillId="0" borderId="0" xfId="0" applyFont="1" applyBorder="1" applyAlignment="1">
      <alignment horizontal="center" vertical="center"/>
    </xf>
    <xf numFmtId="0" fontId="2" fillId="0" borderId="0" xfId="0" applyFont="1" applyBorder="1" applyAlignment="1">
      <alignment horizontal="left" vertical="center"/>
    </xf>
    <xf numFmtId="0" fontId="1" fillId="0" borderId="81" xfId="12" applyBorder="1"/>
    <xf numFmtId="0" fontId="121" fillId="0" borderId="0" xfId="12" applyFont="1" applyAlignment="1">
      <alignment horizontal="right" vertical="center"/>
    </xf>
    <xf numFmtId="0" fontId="25" fillId="0" borderId="0" xfId="12" applyFont="1" applyAlignment="1">
      <alignment horizontal="left" indent="1"/>
    </xf>
    <xf numFmtId="0" fontId="111" fillId="0" borderId="0" xfId="12" applyFont="1" applyAlignment="1">
      <alignment vertical="top" wrapText="1"/>
    </xf>
    <xf numFmtId="0" fontId="111" fillId="0" borderId="0" xfId="12" applyFont="1" applyAlignment="1">
      <alignment horizontal="left"/>
    </xf>
    <xf numFmtId="0" fontId="111" fillId="0" borderId="0" xfId="12" applyFont="1" applyAlignment="1">
      <alignment horizontal="left" vertical="center" wrapText="1"/>
    </xf>
    <xf numFmtId="0" fontId="17" fillId="0" borderId="0" xfId="12" applyFont="1" applyAlignment="1">
      <alignment horizontal="center" vertical="center"/>
    </xf>
    <xf numFmtId="0" fontId="27" fillId="0" borderId="0" xfId="12" applyFont="1" applyAlignment="1">
      <alignment horizontal="left"/>
    </xf>
    <xf numFmtId="0" fontId="111" fillId="0" borderId="0" xfId="15" applyFont="1" applyAlignment="1">
      <alignment wrapText="1"/>
    </xf>
    <xf numFmtId="0" fontId="111" fillId="0" borderId="0" xfId="15" applyFont="1" applyAlignment="1">
      <alignment horizontal="right" vertical="center" wrapText="1" indent="1"/>
    </xf>
    <xf numFmtId="0" fontId="111" fillId="0" borderId="0" xfId="12" applyFont="1" applyAlignment="1">
      <alignment horizontal="left" vertical="center"/>
    </xf>
    <xf numFmtId="0" fontId="111" fillId="0" borderId="0" xfId="12" applyFont="1" applyAlignment="1">
      <alignment horizontal="right"/>
    </xf>
    <xf numFmtId="0" fontId="12" fillId="0" borderId="0" xfId="0" applyFont="1" applyAlignment="1" applyProtection="1">
      <alignment horizontal="right" vertical="top" indent="1"/>
    </xf>
    <xf numFmtId="0" fontId="1" fillId="21" borderId="101" xfId="12" applyFill="1" applyBorder="1" applyAlignment="1">
      <alignment horizontal="right" vertical="top" indent="1"/>
    </xf>
    <xf numFmtId="0" fontId="1" fillId="21" borderId="108" xfId="12" applyFill="1" applyBorder="1" applyAlignment="1">
      <alignment horizontal="right" vertical="top" indent="1"/>
    </xf>
    <xf numFmtId="0" fontId="1" fillId="21" borderId="109" xfId="12" applyFill="1" applyBorder="1" applyAlignment="1">
      <alignment horizontal="right" vertical="top" indent="1"/>
    </xf>
    <xf numFmtId="0" fontId="117"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11" fillId="0" borderId="0" xfId="12" applyFont="1" applyAlignment="1">
      <alignment horizontal="right" vertical="top"/>
    </xf>
    <xf numFmtId="0" fontId="111" fillId="0" borderId="0" xfId="12" applyFont="1" applyAlignment="1">
      <alignment horizontal="center" vertical="center"/>
    </xf>
    <xf numFmtId="0" fontId="2" fillId="0" borderId="84" xfId="0" applyFont="1" applyBorder="1" applyAlignment="1">
      <alignment horizontal="right"/>
    </xf>
    <xf numFmtId="168" fontId="2" fillId="21" borderId="139" xfId="0" applyNumberFormat="1" applyFont="1" applyFill="1" applyBorder="1" applyAlignment="1" applyProtection="1">
      <alignment horizontal="center"/>
      <protection locked="0"/>
    </xf>
    <xf numFmtId="0" fontId="116" fillId="0" borderId="0" xfId="0" applyFont="1" applyFill="1" applyBorder="1" applyAlignment="1" applyProtection="1">
      <alignment horizontal="left"/>
      <protection hidden="1"/>
    </xf>
    <xf numFmtId="0" fontId="23" fillId="0" borderId="0" xfId="12" applyFont="1" applyAlignment="1">
      <alignment vertical="center"/>
    </xf>
    <xf numFmtId="0" fontId="122" fillId="16" borderId="0" xfId="0" applyFont="1" applyFill="1" applyProtection="1"/>
    <xf numFmtId="0" fontId="123" fillId="16" borderId="0" xfId="0" applyFont="1" applyFill="1" applyProtection="1"/>
    <xf numFmtId="0" fontId="1" fillId="0" borderId="160" xfId="12" applyFill="1" applyBorder="1" applyAlignment="1">
      <alignment horizontal="center"/>
    </xf>
    <xf numFmtId="0" fontId="1" fillId="0" borderId="161" xfId="12" applyFill="1" applyBorder="1" applyAlignment="1">
      <alignment horizontal="center"/>
    </xf>
    <xf numFmtId="0" fontId="1" fillId="0" borderId="162" xfId="12" applyFill="1" applyBorder="1" applyAlignment="1">
      <alignment horizontal="center"/>
    </xf>
    <xf numFmtId="0" fontId="61" fillId="0" borderId="0" xfId="6" applyFont="1" applyFill="1" applyAlignment="1">
      <alignment horizontal="center" vertical="center"/>
    </xf>
    <xf numFmtId="0" fontId="42" fillId="26" borderId="0" xfId="0" applyFont="1" applyFill="1" applyBorder="1" applyProtection="1"/>
    <xf numFmtId="0" fontId="124" fillId="0" borderId="0" xfId="0" applyFont="1" applyFill="1" applyProtection="1"/>
    <xf numFmtId="0" fontId="124" fillId="0" borderId="0" xfId="0" applyFont="1" applyFill="1" applyProtection="1">
      <protection hidden="1"/>
    </xf>
    <xf numFmtId="0" fontId="124" fillId="0" borderId="0" xfId="0" applyFont="1" applyFill="1" applyAlignment="1" applyProtection="1">
      <alignment vertical="center"/>
    </xf>
    <xf numFmtId="0" fontId="124" fillId="0" borderId="0" xfId="0" applyFont="1" applyFill="1" applyAlignment="1" applyProtection="1">
      <alignment vertical="center"/>
      <protection hidden="1"/>
    </xf>
    <xf numFmtId="9" fontId="124" fillId="0" borderId="0" xfId="0" applyNumberFormat="1" applyFont="1" applyFill="1" applyProtection="1">
      <protection hidden="1"/>
    </xf>
    <xf numFmtId="0" fontId="124" fillId="0" borderId="0" xfId="0" applyFont="1" applyFill="1" applyBorder="1" applyProtection="1"/>
    <xf numFmtId="1" fontId="42" fillId="27" borderId="0" xfId="0" applyNumberFormat="1" applyFont="1" applyFill="1" applyBorder="1" applyAlignment="1" applyProtection="1">
      <alignment horizontal="left"/>
    </xf>
    <xf numFmtId="0" fontId="124" fillId="0" borderId="0" xfId="10" applyFont="1" applyProtection="1">
      <protection hidden="1"/>
    </xf>
    <xf numFmtId="0" fontId="124" fillId="0" borderId="0" xfId="10" applyFont="1"/>
    <xf numFmtId="0" fontId="44" fillId="0" borderId="0" xfId="0" applyFont="1" applyFill="1" applyBorder="1" applyAlignment="1" applyProtection="1">
      <alignment vertical="center"/>
    </xf>
    <xf numFmtId="0" fontId="15" fillId="23" borderId="110" xfId="0" applyFont="1" applyFill="1" applyBorder="1" applyAlignment="1" applyProtection="1">
      <alignment vertical="center" wrapText="1"/>
    </xf>
    <xf numFmtId="0" fontId="15" fillId="23" borderId="111" xfId="0" applyFont="1" applyFill="1" applyBorder="1" applyAlignment="1" applyProtection="1">
      <alignment vertical="center" wrapText="1"/>
    </xf>
    <xf numFmtId="0" fontId="15" fillId="23" borderId="81" xfId="0" applyFont="1" applyFill="1" applyBorder="1" applyAlignment="1" applyProtection="1">
      <alignment vertical="center" wrapText="1"/>
    </xf>
    <xf numFmtId="0" fontId="15" fillId="23" borderId="0" xfId="0" applyFont="1" applyFill="1" applyBorder="1" applyAlignment="1" applyProtection="1">
      <alignment vertical="center" wrapText="1"/>
    </xf>
    <xf numFmtId="0" fontId="15" fillId="23" borderId="111" xfId="0" applyFont="1" applyFill="1" applyBorder="1" applyAlignment="1" applyProtection="1"/>
    <xf numFmtId="0" fontId="125" fillId="22" borderId="0" xfId="0" applyFont="1" applyFill="1" applyBorder="1" applyAlignment="1" applyProtection="1">
      <alignment horizontal="right" vertical="center"/>
    </xf>
    <xf numFmtId="0" fontId="126" fillId="22" borderId="0" xfId="0" applyFont="1" applyFill="1" applyBorder="1" applyAlignment="1" applyProtection="1">
      <alignment vertical="center" wrapText="1"/>
    </xf>
    <xf numFmtId="0" fontId="127" fillId="22" borderId="0" xfId="0" applyFont="1" applyFill="1" applyBorder="1" applyAlignment="1" applyProtection="1">
      <alignment vertical="center"/>
    </xf>
    <xf numFmtId="0" fontId="127" fillId="22" borderId="0" xfId="0" applyFont="1" applyFill="1" applyBorder="1" applyProtection="1"/>
    <xf numFmtId="0" fontId="125" fillId="22" borderId="0" xfId="0" applyFont="1" applyFill="1" applyBorder="1" applyAlignment="1" applyProtection="1">
      <alignment vertical="center"/>
      <protection hidden="1"/>
    </xf>
    <xf numFmtId="0" fontId="42" fillId="22" borderId="0" xfId="0" applyFont="1" applyFill="1" applyProtection="1"/>
    <xf numFmtId="0" fontId="125" fillId="22" borderId="0" xfId="0" applyFont="1" applyFill="1" applyBorder="1" applyAlignment="1" applyProtection="1">
      <alignment horizontal="center" vertical="center"/>
      <protection hidden="1"/>
    </xf>
    <xf numFmtId="0" fontId="54" fillId="0" borderId="0" xfId="0" applyFont="1" applyFill="1" applyAlignment="1" applyProtection="1">
      <alignment vertical="center"/>
    </xf>
    <xf numFmtId="0" fontId="54" fillId="0" borderId="0" xfId="0" applyFont="1" applyFill="1" applyBorder="1" applyProtection="1"/>
    <xf numFmtId="0" fontId="54" fillId="0" borderId="0" xfId="0" applyFont="1" applyFill="1" applyProtection="1"/>
    <xf numFmtId="0" fontId="23" fillId="0" borderId="0" xfId="0" applyFont="1" applyFill="1" applyBorder="1" applyProtection="1"/>
    <xf numFmtId="2" fontId="23" fillId="0" borderId="0" xfId="0" applyNumberFormat="1" applyFont="1" applyFill="1" applyBorder="1" applyAlignment="1" applyProtection="1">
      <alignment horizontal="left"/>
    </xf>
    <xf numFmtId="1" fontId="23" fillId="0" borderId="0" xfId="0" applyNumberFormat="1" applyFont="1" applyFill="1" applyBorder="1" applyProtection="1"/>
    <xf numFmtId="0" fontId="128" fillId="0" borderId="0" xfId="0" applyFont="1" applyFill="1" applyBorder="1" applyAlignment="1" applyProtection="1"/>
    <xf numFmtId="0" fontId="129" fillId="0" borderId="0" xfId="0" applyFont="1" applyFill="1" applyBorder="1" applyProtection="1"/>
    <xf numFmtId="0" fontId="39" fillId="0" borderId="0" xfId="0" applyFont="1" applyFill="1" applyBorder="1" applyProtection="1"/>
    <xf numFmtId="0" fontId="54" fillId="0" borderId="0" xfId="0" applyFont="1" applyFill="1" applyBorder="1" applyAlignment="1" applyProtection="1">
      <alignment horizontal="right" vertical="center"/>
    </xf>
    <xf numFmtId="0" fontId="54" fillId="0" borderId="0" xfId="0" applyFont="1" applyFill="1" applyBorder="1" applyAlignment="1" applyProtection="1">
      <alignment horizontal="right"/>
    </xf>
    <xf numFmtId="0" fontId="54" fillId="0" borderId="0" xfId="0" applyFont="1" applyFill="1" applyBorder="1" applyAlignment="1" applyProtection="1">
      <alignment horizontal="center" vertical="center"/>
    </xf>
    <xf numFmtId="0" fontId="55" fillId="0" borderId="0" xfId="0" applyFont="1" applyFill="1" applyProtection="1"/>
    <xf numFmtId="0" fontId="54" fillId="0" borderId="0" xfId="0" applyFont="1" applyFill="1" applyBorder="1" applyAlignment="1" applyProtection="1">
      <alignment horizontal="center" vertical="center" wrapText="1"/>
    </xf>
    <xf numFmtId="0" fontId="54" fillId="0" borderId="0" xfId="0" applyFont="1" applyFill="1" applyBorder="1" applyAlignment="1" applyProtection="1">
      <alignment horizontal="left"/>
    </xf>
    <xf numFmtId="1" fontId="54" fillId="0" borderId="0" xfId="0" applyNumberFormat="1" applyFont="1" applyFill="1" applyBorder="1" applyAlignment="1" applyProtection="1">
      <alignment horizontal="left"/>
    </xf>
    <xf numFmtId="0" fontId="54" fillId="0" borderId="84" xfId="0" applyFont="1" applyFill="1" applyBorder="1" applyProtection="1"/>
    <xf numFmtId="0" fontId="54" fillId="0" borderId="84" xfId="0" applyFont="1" applyFill="1" applyBorder="1" applyAlignment="1" applyProtection="1">
      <alignment horizontal="left"/>
    </xf>
    <xf numFmtId="0" fontId="23" fillId="0" borderId="84" xfId="0" applyFont="1" applyFill="1" applyBorder="1" applyAlignment="1" applyProtection="1">
      <alignment horizontal="right" vertical="center"/>
    </xf>
    <xf numFmtId="1" fontId="23" fillId="0" borderId="84" xfId="0" applyNumberFormat="1" applyFont="1" applyFill="1" applyBorder="1" applyAlignment="1" applyProtection="1">
      <alignment horizontal="right" vertical="center"/>
    </xf>
    <xf numFmtId="0" fontId="54" fillId="0" borderId="84" xfId="0" applyFont="1" applyFill="1" applyBorder="1" applyAlignment="1" applyProtection="1">
      <alignment horizontal="right"/>
    </xf>
    <xf numFmtId="0" fontId="54" fillId="0" borderId="84" xfId="0" quotePrefix="1" applyFont="1" applyFill="1" applyBorder="1" applyProtection="1"/>
    <xf numFmtId="0" fontId="39" fillId="0" borderId="0" xfId="0" applyFont="1" applyFill="1" applyProtection="1"/>
    <xf numFmtId="0" fontId="39" fillId="0" borderId="0" xfId="0" applyFont="1" applyFill="1" applyBorder="1" applyAlignment="1" applyProtection="1">
      <alignment horizontal="left"/>
    </xf>
    <xf numFmtId="0" fontId="39" fillId="0" borderId="0" xfId="0" applyFont="1" applyFill="1" applyBorder="1" applyAlignment="1" applyProtection="1">
      <alignment horizontal="right"/>
    </xf>
    <xf numFmtId="0" fontId="39" fillId="0" borderId="0" xfId="0" applyFont="1" applyFill="1" applyBorder="1" applyAlignment="1" applyProtection="1">
      <alignment horizontal="center"/>
    </xf>
    <xf numFmtId="0" fontId="39" fillId="0" borderId="0" xfId="10" applyFont="1"/>
    <xf numFmtId="0" fontId="42" fillId="0" borderId="0" xfId="10" applyFont="1"/>
    <xf numFmtId="0" fontId="43" fillId="0" borderId="0" xfId="10" applyFont="1"/>
    <xf numFmtId="1" fontId="43" fillId="0" borderId="0" xfId="10" applyNumberFormat="1" applyFont="1"/>
    <xf numFmtId="0" fontId="42" fillId="0" borderId="0" xfId="10" applyFont="1" applyAlignment="1">
      <alignment vertical="center"/>
    </xf>
    <xf numFmtId="0" fontId="43" fillId="0" borderId="0" xfId="10" applyFont="1" applyAlignment="1">
      <alignment horizontal="right"/>
    </xf>
    <xf numFmtId="0" fontId="44" fillId="0" borderId="0" xfId="0" applyFont="1" applyFill="1" applyBorder="1" applyProtection="1"/>
    <xf numFmtId="0" fontId="39" fillId="0" borderId="0" xfId="0" applyFont="1" applyFill="1" applyAlignment="1" applyProtection="1">
      <alignment vertical="center"/>
    </xf>
    <xf numFmtId="1" fontId="44" fillId="0" borderId="0" xfId="0" applyNumberFormat="1" applyFont="1" applyFill="1" applyBorder="1" applyProtection="1"/>
    <xf numFmtId="0" fontId="27" fillId="0" borderId="0" xfId="4" applyFont="1" applyFill="1" applyBorder="1" applyAlignment="1" applyProtection="1"/>
    <xf numFmtId="0" fontId="42" fillId="0" borderId="0" xfId="0" applyFont="1" applyFill="1" applyBorder="1" applyProtection="1">
      <protection hidden="1"/>
    </xf>
    <xf numFmtId="0" fontId="42" fillId="0" borderId="0" xfId="0" applyFont="1" applyFill="1" applyAlignment="1" applyProtection="1">
      <alignment vertical="center"/>
      <protection hidden="1"/>
    </xf>
    <xf numFmtId="0" fontId="42" fillId="0" borderId="0" xfId="0" applyFont="1" applyFill="1" applyBorder="1" applyAlignment="1" applyProtection="1">
      <alignment vertical="center"/>
      <protection hidden="1"/>
    </xf>
    <xf numFmtId="9" fontId="42" fillId="0" borderId="0" xfId="9" applyFont="1" applyFill="1" applyBorder="1" applyAlignment="1" applyProtection="1">
      <alignment vertical="center"/>
      <protection hidden="1"/>
    </xf>
    <xf numFmtId="175" fontId="42" fillId="0" borderId="0" xfId="1" applyNumberFormat="1" applyFont="1" applyFill="1" applyAlignment="1" applyProtection="1">
      <alignment vertical="center"/>
    </xf>
    <xf numFmtId="0" fontId="43" fillId="0" borderId="0" xfId="0" applyFont="1" applyFill="1" applyAlignment="1" applyProtection="1">
      <alignment vertical="center"/>
      <protection hidden="1"/>
    </xf>
    <xf numFmtId="0" fontId="43" fillId="0" borderId="0" xfId="0" applyFont="1" applyFill="1" applyBorder="1" applyAlignment="1" applyProtection="1">
      <alignment vertical="center"/>
      <protection hidden="1"/>
    </xf>
    <xf numFmtId="175" fontId="42" fillId="0" borderId="0" xfId="1" applyNumberFormat="1" applyFont="1" applyFill="1" applyProtection="1">
      <protection hidden="1"/>
    </xf>
    <xf numFmtId="175" fontId="43" fillId="0" borderId="0" xfId="1" applyNumberFormat="1" applyFont="1" applyAlignment="1" applyProtection="1">
      <alignment horizontal="center"/>
      <protection hidden="1"/>
    </xf>
    <xf numFmtId="0" fontId="43" fillId="0" borderId="0" xfId="10" applyFont="1" applyAlignment="1" applyProtection="1">
      <alignment vertical="center"/>
      <protection hidden="1"/>
    </xf>
    <xf numFmtId="0" fontId="42" fillId="0" borderId="0" xfId="10" applyFont="1" applyProtection="1">
      <protection hidden="1"/>
    </xf>
    <xf numFmtId="175" fontId="42" fillId="0" borderId="0" xfId="1" applyNumberFormat="1" applyFont="1" applyProtection="1">
      <protection hidden="1"/>
    </xf>
    <xf numFmtId="44" fontId="42" fillId="0" borderId="0" xfId="3" applyFont="1" applyProtection="1">
      <protection hidden="1"/>
    </xf>
    <xf numFmtId="175" fontId="42" fillId="0" borderId="0" xfId="1" applyNumberFormat="1" applyFont="1"/>
    <xf numFmtId="43" fontId="42" fillId="0" borderId="0" xfId="10" applyNumberFormat="1" applyFont="1" applyProtection="1">
      <protection hidden="1"/>
    </xf>
    <xf numFmtId="44" fontId="42" fillId="0" borderId="0" xfId="3" applyFont="1"/>
    <xf numFmtId="175" fontId="42" fillId="0" borderId="131" xfId="1" applyNumberFormat="1" applyFont="1" applyBorder="1" applyAlignment="1" applyProtection="1">
      <alignment horizontal="center"/>
      <protection hidden="1"/>
    </xf>
    <xf numFmtId="173" fontId="42" fillId="0" borderId="131" xfId="1" applyNumberFormat="1" applyFont="1" applyBorder="1" applyAlignment="1">
      <alignment horizontal="center"/>
    </xf>
    <xf numFmtId="175" fontId="42" fillId="0" borderId="0" xfId="1" applyNumberFormat="1" applyFont="1" applyFill="1" applyBorder="1" applyProtection="1"/>
    <xf numFmtId="173" fontId="42" fillId="0" borderId="0" xfId="1" applyNumberFormat="1" applyFont="1" applyProtection="1">
      <protection hidden="1"/>
    </xf>
    <xf numFmtId="0" fontId="42" fillId="0" borderId="0" xfId="10" quotePrefix="1" applyFont="1"/>
    <xf numFmtId="173" fontId="42" fillId="28" borderId="131" xfId="1" applyNumberFormat="1" applyFont="1" applyFill="1" applyBorder="1" applyAlignment="1">
      <alignment horizontal="center"/>
    </xf>
    <xf numFmtId="175" fontId="42" fillId="28" borderId="131" xfId="1" applyNumberFormat="1" applyFont="1" applyFill="1" applyBorder="1" applyAlignment="1">
      <alignment horizontal="center"/>
    </xf>
    <xf numFmtId="175" fontId="42" fillId="28" borderId="131" xfId="1" applyNumberFormat="1" applyFont="1" applyFill="1" applyBorder="1" applyAlignment="1" applyProtection="1">
      <alignment horizontal="center"/>
      <protection hidden="1"/>
    </xf>
    <xf numFmtId="44" fontId="42" fillId="28" borderId="131" xfId="3" applyFont="1" applyFill="1" applyBorder="1" applyAlignment="1">
      <alignment horizontal="center"/>
    </xf>
    <xf numFmtId="44" fontId="42" fillId="19" borderId="0" xfId="3" applyFont="1" applyFill="1" applyProtection="1">
      <protection hidden="1"/>
    </xf>
    <xf numFmtId="170" fontId="42" fillId="19" borderId="0" xfId="10" applyNumberFormat="1" applyFont="1" applyFill="1" applyProtection="1">
      <protection hidden="1"/>
    </xf>
    <xf numFmtId="173" fontId="42" fillId="19" borderId="0" xfId="1" applyNumberFormat="1" applyFont="1" applyFill="1" applyProtection="1">
      <protection hidden="1"/>
    </xf>
    <xf numFmtId="9" fontId="42" fillId="0" borderId="0" xfId="0" applyNumberFormat="1" applyFont="1" applyFill="1" applyProtection="1">
      <protection hidden="1"/>
    </xf>
    <xf numFmtId="0" fontId="91" fillId="0" borderId="0" xfId="0" applyFont="1" applyFill="1" applyBorder="1" applyAlignment="1" applyProtection="1">
      <alignment horizontal="center" vertical="center"/>
    </xf>
    <xf numFmtId="0" fontId="43" fillId="0" borderId="0" xfId="0" applyFont="1" applyFill="1" applyAlignment="1" applyProtection="1">
      <alignment horizontal="center"/>
      <protection hidden="1"/>
    </xf>
    <xf numFmtId="0" fontId="43" fillId="0" borderId="0" xfId="10" applyFont="1" applyAlignment="1" applyProtection="1">
      <alignment horizontal="center" vertical="center"/>
      <protection hidden="1"/>
    </xf>
    <xf numFmtId="175" fontId="42" fillId="29" borderId="0" xfId="1" applyNumberFormat="1" applyFont="1" applyFill="1" applyProtection="1">
      <protection hidden="1"/>
    </xf>
    <xf numFmtId="44" fontId="42" fillId="0" borderId="0" xfId="3" applyFont="1" applyFill="1" applyProtection="1">
      <protection hidden="1"/>
    </xf>
    <xf numFmtId="170" fontId="42" fillId="0" borderId="0" xfId="10" applyNumberFormat="1" applyFont="1" applyFill="1" applyProtection="1">
      <protection hidden="1"/>
    </xf>
    <xf numFmtId="173" fontId="42" fillId="0" borderId="0" xfId="1" applyNumberFormat="1" applyFont="1" applyFill="1" applyProtection="1">
      <protection hidden="1"/>
    </xf>
    <xf numFmtId="44" fontId="42" fillId="28" borderId="131" xfId="3" applyFont="1" applyFill="1" applyBorder="1" applyAlignment="1">
      <alignment horizontal="left"/>
    </xf>
    <xf numFmtId="0" fontId="60" fillId="0" borderId="0" xfId="10" applyFont="1" applyAlignment="1">
      <alignment vertical="center" wrapText="1"/>
    </xf>
    <xf numFmtId="0" fontId="130" fillId="0" borderId="0" xfId="0" applyFont="1" applyAlignment="1">
      <alignment horizontal="justify" vertical="center"/>
    </xf>
    <xf numFmtId="0" fontId="133" fillId="0" borderId="0" xfId="0" applyFont="1" applyAlignment="1">
      <alignment vertical="center"/>
    </xf>
    <xf numFmtId="0" fontId="135" fillId="0" borderId="0" xfId="0" applyFont="1" applyAlignment="1">
      <alignment vertical="center"/>
    </xf>
    <xf numFmtId="0" fontId="132" fillId="0" borderId="0" xfId="0" applyFont="1" applyAlignment="1">
      <alignment horizontal="justify" vertical="center"/>
    </xf>
    <xf numFmtId="0" fontId="131"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vertical="center" wrapText="1"/>
      <protection hidden="1"/>
    </xf>
    <xf numFmtId="0" fontId="63" fillId="0" borderId="0" xfId="6" applyFont="1" applyFill="1" applyAlignment="1" applyProtection="1">
      <alignment horizontal="center" wrapText="1"/>
      <protection hidden="1"/>
    </xf>
    <xf numFmtId="0" fontId="85" fillId="15" borderId="0" xfId="6" applyFont="1" applyFill="1" applyAlignment="1" applyProtection="1">
      <alignment horizontal="center" vertical="center"/>
      <protection hidden="1"/>
    </xf>
    <xf numFmtId="0" fontId="85" fillId="15" borderId="9" xfId="6" applyFont="1" applyFill="1" applyBorder="1" applyAlignment="1" applyProtection="1">
      <alignment horizontal="center" vertical="center"/>
      <protection hidden="1"/>
    </xf>
    <xf numFmtId="0" fontId="2" fillId="0" borderId="0" xfId="7" applyFont="1" applyFill="1" applyBorder="1" applyAlignment="1"/>
    <xf numFmtId="0" fontId="17" fillId="0" borderId="0" xfId="7" applyFont="1" applyFill="1" applyBorder="1" applyAlignment="1">
      <alignment vertical="center" wrapText="1"/>
    </xf>
    <xf numFmtId="0" fontId="25" fillId="0" borderId="0" xfId="7" applyFont="1" applyFill="1" applyBorder="1" applyAlignment="1">
      <alignment vertical="center" wrapText="1"/>
    </xf>
    <xf numFmtId="0" fontId="2" fillId="0" borderId="0" xfId="7" applyFont="1" applyFill="1" applyBorder="1" applyAlignment="1">
      <alignment horizontal="left" vertical="center" wrapText="1"/>
    </xf>
    <xf numFmtId="0" fontId="17" fillId="0" borderId="0" xfId="7" applyFont="1" applyFill="1" applyBorder="1" applyAlignment="1">
      <alignment horizontal="left" vertical="center" wrapText="1"/>
    </xf>
    <xf numFmtId="0" fontId="60" fillId="0" borderId="0" xfId="7" applyFont="1" applyFill="1" applyBorder="1" applyAlignment="1">
      <alignment horizontal="left" vertical="center" wrapText="1"/>
    </xf>
    <xf numFmtId="9" fontId="2" fillId="0" borderId="0" xfId="7" applyNumberFormat="1" applyFont="1" applyFill="1" applyBorder="1" applyAlignment="1">
      <alignment horizontal="left" vertical="center" wrapText="1"/>
    </xf>
    <xf numFmtId="0" fontId="17" fillId="0" borderId="0" xfId="7" applyFont="1" applyFill="1" applyBorder="1" applyAlignment="1">
      <alignment horizontal="left" wrapText="1"/>
    </xf>
    <xf numFmtId="0" fontId="2" fillId="0" borderId="0" xfId="7" applyFont="1" applyFill="1" applyBorder="1" applyAlignment="1">
      <alignment wrapText="1"/>
    </xf>
    <xf numFmtId="0" fontId="67" fillId="0" borderId="0" xfId="7" applyFont="1" applyFill="1" applyBorder="1" applyAlignment="1">
      <alignment wrapText="1"/>
    </xf>
    <xf numFmtId="0" fontId="2" fillId="0" borderId="0" xfId="0" applyFont="1" applyFill="1" applyAlignment="1">
      <alignment wrapText="1"/>
    </xf>
    <xf numFmtId="0" fontId="67" fillId="0" borderId="0" xfId="0" applyFont="1" applyFill="1" applyAlignment="1">
      <alignment wrapText="1"/>
    </xf>
    <xf numFmtId="0" fontId="2" fillId="0" borderId="0" xfId="7" applyFont="1" applyFill="1" applyBorder="1" applyAlignment="1">
      <alignment vertical="center" wrapText="1"/>
    </xf>
    <xf numFmtId="0" fontId="65" fillId="0" borderId="0" xfId="0" applyFont="1" applyFill="1" applyAlignment="1"/>
    <xf numFmtId="0" fontId="68" fillId="0" borderId="0" xfId="0" applyFont="1" applyFill="1" applyAlignment="1">
      <alignment horizontal="center" vertical="top" wrapText="1"/>
    </xf>
    <xf numFmtId="0" fontId="71" fillId="0" borderId="0" xfId="0" applyFont="1" applyFill="1" applyAlignment="1">
      <alignment vertical="top" wrapText="1"/>
    </xf>
    <xf numFmtId="0" fontId="25" fillId="0" borderId="0" xfId="0" applyFont="1" applyFill="1" applyAlignment="1">
      <alignment vertical="top" wrapText="1"/>
    </xf>
    <xf numFmtId="0" fontId="72" fillId="0" borderId="0" xfId="0" applyFont="1" applyFill="1" applyAlignment="1">
      <alignment vertical="top" wrapText="1"/>
    </xf>
    <xf numFmtId="0" fontId="68" fillId="0" borderId="0" xfId="0" applyFont="1" applyFill="1" applyAlignment="1">
      <alignment horizontal="left" vertical="center" wrapText="1"/>
    </xf>
    <xf numFmtId="0" fontId="66" fillId="0" borderId="0" xfId="0" applyFont="1" applyFill="1" applyAlignment="1">
      <alignment horizontal="left" vertical="center" wrapText="1"/>
    </xf>
    <xf numFmtId="0" fontId="2" fillId="0" borderId="0" xfId="0" applyFont="1" applyFill="1" applyAlignment="1">
      <alignment horizontal="left" vertical="center" wrapText="1"/>
    </xf>
    <xf numFmtId="0" fontId="73" fillId="0" borderId="0" xfId="0" applyFont="1" applyFill="1" applyAlignment="1">
      <alignment horizontal="left" vertical="center" wrapText="1"/>
    </xf>
    <xf numFmtId="0" fontId="74" fillId="0" borderId="0" xfId="0" applyFont="1" applyFill="1" applyAlignment="1">
      <alignment horizontal="left" vertical="center" wrapText="1"/>
    </xf>
    <xf numFmtId="0" fontId="65" fillId="0" borderId="0" xfId="0" applyFont="1" applyFill="1" applyAlignment="1">
      <alignment horizontal="left" vertical="center" wrapText="1"/>
    </xf>
    <xf numFmtId="0" fontId="2" fillId="0" borderId="0" xfId="0" applyFont="1" applyFill="1" applyAlignment="1">
      <alignment vertical="center"/>
    </xf>
    <xf numFmtId="0" fontId="17" fillId="0" borderId="0" xfId="0" applyFont="1" applyFill="1" applyAlignment="1">
      <alignment horizontal="center" vertical="top" wrapText="1"/>
    </xf>
    <xf numFmtId="0" fontId="66" fillId="0" borderId="0" xfId="0" applyFont="1" applyFill="1" applyAlignment="1">
      <alignment vertical="top" wrapText="1"/>
    </xf>
    <xf numFmtId="0" fontId="2" fillId="0" borderId="0" xfId="0" applyFont="1" applyFill="1" applyAlignment="1">
      <alignment vertical="top" wrapText="1"/>
    </xf>
    <xf numFmtId="0" fontId="68" fillId="0" borderId="0" xfId="0" applyFont="1" applyFill="1" applyAlignment="1">
      <alignment horizontal="left" vertical="center"/>
    </xf>
    <xf numFmtId="0" fontId="60" fillId="0" borderId="0" xfId="0" applyFont="1" applyFill="1" applyAlignment="1">
      <alignment vertical="center" wrapText="1"/>
    </xf>
    <xf numFmtId="0" fontId="75" fillId="0" borderId="0" xfId="0" applyFont="1" applyFill="1" applyAlignment="1">
      <alignment horizontal="left" vertical="center" wrapText="1"/>
    </xf>
    <xf numFmtId="0" fontId="2" fillId="0" borderId="0" xfId="0" applyFont="1" applyFill="1" applyAlignment="1">
      <alignment vertical="center" wrapText="1"/>
    </xf>
    <xf numFmtId="0" fontId="76" fillId="0" borderId="0" xfId="0" applyFont="1" applyFill="1" applyAlignment="1">
      <alignment horizontal="left" vertical="center" wrapText="1"/>
    </xf>
    <xf numFmtId="0" fontId="17" fillId="0" borderId="0" xfId="0" applyFont="1" applyFill="1" applyAlignment="1">
      <alignment vertical="top" wrapText="1"/>
    </xf>
    <xf numFmtId="0" fontId="17" fillId="0" borderId="0" xfId="0" applyFont="1" applyFill="1" applyAlignment="1">
      <alignment horizontal="left" vertical="center" wrapText="1"/>
    </xf>
    <xf numFmtId="0" fontId="72" fillId="0" borderId="25" xfId="0" applyFont="1" applyFill="1" applyBorder="1" applyAlignment="1">
      <alignment vertical="top" wrapText="1"/>
    </xf>
    <xf numFmtId="0" fontId="72" fillId="0" borderId="30" xfId="0" applyFont="1" applyFill="1" applyBorder="1" applyAlignment="1">
      <alignment vertical="top" wrapText="1"/>
    </xf>
    <xf numFmtId="0" fontId="66" fillId="0" borderId="25" xfId="0" applyFont="1" applyFill="1" applyBorder="1" applyAlignment="1">
      <alignment horizontal="left" vertical="center" wrapText="1"/>
    </xf>
    <xf numFmtId="0" fontId="66" fillId="0" borderId="30" xfId="0" applyFont="1" applyFill="1" applyBorder="1" applyAlignment="1">
      <alignment horizontal="left" vertical="center" wrapText="1"/>
    </xf>
    <xf numFmtId="0" fontId="2" fillId="0" borderId="30" xfId="0" applyFont="1" applyFill="1" applyBorder="1" applyAlignment="1">
      <alignment horizontal="left" vertical="center" wrapText="1"/>
    </xf>
    <xf numFmtId="0" fontId="66" fillId="0" borderId="26" xfId="0" applyFont="1" applyFill="1" applyBorder="1" applyAlignment="1">
      <alignment horizontal="left" vertical="center" wrapText="1"/>
    </xf>
    <xf numFmtId="0" fontId="66" fillId="0" borderId="31" xfId="0" applyFont="1" applyFill="1" applyBorder="1" applyAlignment="1">
      <alignment horizontal="left" vertical="center" wrapText="1"/>
    </xf>
    <xf numFmtId="0" fontId="17" fillId="0" borderId="0" xfId="0" applyFont="1" applyFill="1" applyAlignment="1">
      <alignment horizontal="left" vertical="center"/>
    </xf>
    <xf numFmtId="0" fontId="17" fillId="0" borderId="0" xfId="0" applyFont="1" applyFill="1" applyAlignment="1">
      <alignment horizontal="right" vertical="center"/>
    </xf>
    <xf numFmtId="0" fontId="79" fillId="0" borderId="0" xfId="0" applyFont="1" applyFill="1" applyAlignment="1">
      <alignment horizontal="left" vertical="center" wrapText="1"/>
    </xf>
    <xf numFmtId="0" fontId="17" fillId="0" borderId="0" xfId="0" applyFont="1" applyBorder="1" applyAlignment="1">
      <alignment horizontal="left" vertical="center"/>
    </xf>
    <xf numFmtId="0" fontId="3" fillId="0" borderId="0" xfId="4" applyBorder="1" applyAlignment="1" applyProtection="1">
      <alignment horizontal="left" vertical="center"/>
    </xf>
    <xf numFmtId="0" fontId="2" fillId="0" borderId="0" xfId="0" applyFont="1" applyBorder="1" applyAlignment="1">
      <alignment horizontal="left" vertical="center" indent="1"/>
    </xf>
    <xf numFmtId="0" fontId="2" fillId="0" borderId="0" xfId="0" applyFont="1" applyAlignment="1" applyProtection="1">
      <alignment horizontal="left" indent="1"/>
    </xf>
    <xf numFmtId="0" fontId="111" fillId="0" borderId="0" xfId="12" applyFont="1" applyAlignment="1">
      <alignment vertical="center" wrapText="1"/>
    </xf>
    <xf numFmtId="0" fontId="60" fillId="0" borderId="0" xfId="0" applyFont="1" applyFill="1"/>
    <xf numFmtId="1" fontId="23" fillId="0" borderId="0" xfId="10" applyNumberFormat="1" applyFont="1" applyAlignment="1">
      <alignment horizontal="center" vertical="center"/>
    </xf>
    <xf numFmtId="0" fontId="99" fillId="22" borderId="0" xfId="0" applyFont="1" applyFill="1" applyBorder="1" applyAlignment="1" applyProtection="1">
      <alignment horizontal="right" vertical="center"/>
    </xf>
    <xf numFmtId="0" fontId="125" fillId="22" borderId="100" xfId="0" applyFont="1" applyFill="1" applyBorder="1" applyAlignment="1" applyProtection="1">
      <alignment horizontal="left" vertical="center" wrapText="1"/>
    </xf>
    <xf numFmtId="0" fontId="125" fillId="22" borderId="100" xfId="0" applyFont="1" applyFill="1" applyBorder="1" applyAlignment="1" applyProtection="1">
      <alignment vertical="center"/>
      <protection hidden="1"/>
    </xf>
    <xf numFmtId="0" fontId="125"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37" fillId="0" borderId="0" xfId="10" applyFont="1" applyAlignment="1">
      <alignment horizontal="center" vertical="center"/>
    </xf>
    <xf numFmtId="0" fontId="54"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applyAlignment="1"/>
    <xf numFmtId="0" fontId="54" fillId="0" borderId="0" xfId="10" applyFont="1" applyAlignment="1">
      <alignment horizontal="right"/>
    </xf>
    <xf numFmtId="0" fontId="54" fillId="0" borderId="0" xfId="10" applyFont="1" applyAlignment="1"/>
    <xf numFmtId="0" fontId="39" fillId="0" borderId="81" xfId="0" applyFont="1" applyFill="1" applyBorder="1" applyAlignment="1" applyProtection="1">
      <alignment horizontal="left" indent="1"/>
    </xf>
    <xf numFmtId="0" fontId="54" fillId="0" borderId="0" xfId="0" applyFont="1" applyFill="1" applyAlignment="1" applyProtection="1">
      <alignment horizontal="center"/>
    </xf>
    <xf numFmtId="0" fontId="39" fillId="0" borderId="0" xfId="0" applyFont="1" applyFill="1" applyBorder="1" applyAlignment="1" applyProtection="1">
      <alignment vertical="center"/>
    </xf>
    <xf numFmtId="0" fontId="28" fillId="0" borderId="0" xfId="0" applyFont="1" applyFill="1" applyBorder="1" applyAlignment="1" applyProtection="1">
      <alignment horizontal="center" vertical="center"/>
    </xf>
    <xf numFmtId="175" fontId="43" fillId="0" borderId="0" xfId="1" applyNumberFormat="1" applyFont="1" applyAlignment="1">
      <alignment horizontal="center"/>
    </xf>
    <xf numFmtId="0" fontId="2" fillId="0" borderId="0" xfId="0" applyFont="1" applyFill="1" applyAlignment="1">
      <alignment horizontal="center" vertical="center"/>
    </xf>
    <xf numFmtId="0" fontId="139" fillId="0" borderId="0" xfId="0" applyFont="1" applyFill="1" applyAlignment="1">
      <alignment horizontal="left" vertical="center" wrapText="1"/>
    </xf>
    <xf numFmtId="0" fontId="140" fillId="0" borderId="0" xfId="0" applyFont="1" applyFill="1" applyAlignment="1">
      <alignment horizontal="left" vertical="center" wrapText="1"/>
    </xf>
    <xf numFmtId="0" fontId="139" fillId="0" borderId="0" xfId="0" applyFont="1" applyFill="1" applyAlignment="1">
      <alignment horizontal="left" vertical="top" wrapText="1"/>
    </xf>
    <xf numFmtId="0" fontId="42" fillId="0" borderId="0" xfId="0" applyFont="1" applyFill="1" applyAlignment="1" applyProtection="1">
      <alignment horizontal="center"/>
      <protection hidden="1"/>
    </xf>
    <xf numFmtId="0" fontId="63" fillId="0" borderId="0" xfId="6" applyFont="1" applyFill="1" applyProtection="1">
      <protection hidden="1"/>
    </xf>
    <xf numFmtId="0" fontId="63" fillId="0" borderId="0" xfId="6" applyFont="1" applyFill="1" applyAlignment="1" applyProtection="1">
      <alignment vertical="center"/>
      <protection hidden="1"/>
    </xf>
    <xf numFmtId="0" fontId="94" fillId="0" borderId="0" xfId="6" applyFont="1" applyFill="1" applyProtection="1">
      <protection hidden="1"/>
    </xf>
    <xf numFmtId="0" fontId="94" fillId="0" borderId="0" xfId="6" applyFont="1" applyFill="1" applyAlignment="1" applyProtection="1">
      <alignment vertical="center"/>
      <protection hidden="1"/>
    </xf>
    <xf numFmtId="0" fontId="13" fillId="0" borderId="0" xfId="7" applyFont="1" applyFill="1" applyAlignment="1" applyProtection="1">
      <alignment horizontal="left" wrapText="1"/>
      <protection hidden="1"/>
    </xf>
    <xf numFmtId="0" fontId="112" fillId="0" borderId="0" xfId="6" applyFont="1" applyFill="1" applyProtection="1">
      <protection hidden="1"/>
    </xf>
    <xf numFmtId="0" fontId="11" fillId="0" borderId="0" xfId="7" applyFont="1" applyFill="1" applyAlignment="1" applyProtection="1">
      <alignment wrapText="1"/>
      <protection hidden="1"/>
    </xf>
    <xf numFmtId="0" fontId="13" fillId="0" borderId="0" xfId="7" applyFont="1" applyFill="1" applyAlignment="1" applyProtection="1">
      <alignment wrapText="1"/>
      <protection hidden="1"/>
    </xf>
    <xf numFmtId="0" fontId="13" fillId="0" borderId="0" xfId="7" applyFont="1" applyFill="1" applyAlignment="1" applyProtection="1">
      <alignment horizontal="center" wrapText="1"/>
      <protection hidden="1"/>
    </xf>
    <xf numFmtId="0" fontId="87" fillId="0" borderId="0" xfId="7" applyFont="1" applyFill="1" applyAlignment="1" applyProtection="1">
      <alignment horizontal="center" wrapText="1"/>
      <protection hidden="1"/>
    </xf>
    <xf numFmtId="0" fontId="63" fillId="25" borderId="0" xfId="6" applyFont="1" applyFill="1" applyProtection="1">
      <protection hidden="1"/>
    </xf>
    <xf numFmtId="0" fontId="86" fillId="0" borderId="10" xfId="7" applyFont="1" applyFill="1" applyBorder="1" applyAlignment="1" applyProtection="1">
      <alignment horizontal="center" vertical="center"/>
      <protection hidden="1"/>
    </xf>
    <xf numFmtId="0" fontId="96" fillId="0" borderId="0" xfId="6" applyFont="1" applyFill="1" applyProtection="1">
      <protection hidden="1"/>
    </xf>
    <xf numFmtId="0" fontId="96" fillId="0" borderId="0" xfId="6" applyFont="1" applyFill="1" applyAlignment="1" applyProtection="1">
      <alignment vertical="center"/>
      <protection hidden="1"/>
    </xf>
    <xf numFmtId="0" fontId="63" fillId="0" borderId="0" xfId="6" applyFont="1" applyFill="1" applyAlignment="1" applyProtection="1">
      <alignment horizontal="center" vertical="center"/>
      <protection hidden="1"/>
    </xf>
    <xf numFmtId="0" fontId="13" fillId="0" borderId="0" xfId="7" applyFont="1" applyFill="1" applyAlignment="1" applyProtection="1">
      <alignment horizontal="center" vertical="center" wrapText="1"/>
      <protection hidden="1"/>
    </xf>
    <xf numFmtId="0" fontId="63" fillId="0" borderId="0" xfId="6" applyFont="1" applyFill="1" applyAlignment="1" applyProtection="1">
      <alignment horizontal="center"/>
      <protection hidden="1"/>
    </xf>
    <xf numFmtId="0" fontId="87" fillId="0" borderId="0" xfId="7" applyFont="1" applyFill="1" applyAlignment="1" applyProtection="1">
      <alignment horizontal="left"/>
      <protection hidden="1"/>
    </xf>
    <xf numFmtId="0" fontId="63" fillId="0" borderId="0" xfId="6" applyFont="1" applyFill="1" applyAlignment="1" applyProtection="1">
      <alignment horizontal="right"/>
      <protection hidden="1"/>
    </xf>
    <xf numFmtId="0" fontId="13" fillId="0" borderId="0" xfId="7" applyFont="1" applyFill="1" applyAlignment="1" applyProtection="1">
      <alignment horizontal="left"/>
      <protection hidden="1"/>
    </xf>
    <xf numFmtId="0" fontId="112" fillId="0" borderId="0" xfId="6" applyFont="1" applyFill="1" applyAlignment="1" applyProtection="1">
      <alignment vertical="center"/>
      <protection hidden="1"/>
    </xf>
    <xf numFmtId="0" fontId="13" fillId="0" borderId="0" xfId="7" applyFont="1" applyFill="1" applyAlignment="1" applyProtection="1">
      <protection hidden="1"/>
    </xf>
    <xf numFmtId="0" fontId="96" fillId="0" borderId="0" xfId="7" applyFont="1" applyFill="1" applyAlignment="1" applyProtection="1">
      <protection hidden="1"/>
    </xf>
    <xf numFmtId="0" fontId="87" fillId="0" borderId="0" xfId="7" applyFont="1" applyFill="1" applyAlignment="1" applyProtection="1">
      <alignment horizontal="center" vertical="center" wrapText="1"/>
      <protection hidden="1"/>
    </xf>
    <xf numFmtId="0" fontId="112" fillId="0" borderId="122" xfId="6" applyFont="1" applyFill="1" applyBorder="1" applyProtection="1">
      <protection hidden="1"/>
    </xf>
    <xf numFmtId="0" fontId="112" fillId="0" borderId="123" xfId="6" applyFont="1" applyFill="1" applyBorder="1" applyProtection="1">
      <protection hidden="1"/>
    </xf>
    <xf numFmtId="0" fontId="63" fillId="0" borderId="124" xfId="6" applyFont="1" applyFill="1" applyBorder="1" applyProtection="1">
      <protection hidden="1"/>
    </xf>
    <xf numFmtId="0" fontId="63" fillId="0" borderId="2" xfId="6" applyFont="1" applyFill="1" applyBorder="1" applyProtection="1">
      <protection hidden="1"/>
    </xf>
    <xf numFmtId="0" fontId="0" fillId="0" borderId="0" xfId="0" applyFill="1" applyBorder="1" applyAlignment="1" applyProtection="1">
      <alignment vertical="center" wrapText="1"/>
      <protection locked="0"/>
    </xf>
    <xf numFmtId="0" fontId="11" fillId="0" borderId="0" xfId="0" applyFont="1" applyFill="1"/>
    <xf numFmtId="0" fontId="142" fillId="0" borderId="0" xfId="0" applyFont="1" applyFill="1"/>
    <xf numFmtId="0" fontId="33" fillId="0" borderId="0" xfId="0" applyFont="1" applyFill="1"/>
    <xf numFmtId="49" fontId="106" fillId="9" borderId="79" xfId="4" applyNumberFormat="1" applyFont="1" applyFill="1" applyBorder="1" applyAlignment="1" applyProtection="1">
      <alignment horizontal="center" vertical="center"/>
    </xf>
    <xf numFmtId="0" fontId="103" fillId="0" borderId="0" xfId="0" quotePrefix="1" applyFont="1" applyFill="1" applyBorder="1" applyAlignment="1" applyProtection="1">
      <alignment vertical="center"/>
    </xf>
    <xf numFmtId="0" fontId="100" fillId="0" borderId="0" xfId="0" applyFont="1" applyFill="1" applyBorder="1" applyProtection="1"/>
    <xf numFmtId="49" fontId="103" fillId="15" borderId="0" xfId="4" applyNumberFormat="1" applyFont="1" applyFill="1" applyBorder="1" applyAlignment="1" applyProtection="1">
      <alignment horizontal="center" vertical="center"/>
    </xf>
    <xf numFmtId="0" fontId="108" fillId="0" borderId="0" xfId="0" applyFont="1" applyFill="1"/>
    <xf numFmtId="0" fontId="106" fillId="0" borderId="0" xfId="0" applyFont="1" applyFill="1"/>
    <xf numFmtId="49" fontId="108" fillId="9" borderId="79" xfId="4" applyNumberFormat="1" applyFont="1" applyFill="1" applyBorder="1" applyAlignment="1" applyProtection="1">
      <alignment horizontal="center" vertical="center" wrapText="1"/>
    </xf>
    <xf numFmtId="0" fontId="115" fillId="0" borderId="0" xfId="0" applyFont="1" applyFill="1" applyBorder="1" applyAlignment="1">
      <alignment horizontal="right" vertical="center" wrapText="1"/>
    </xf>
    <xf numFmtId="0" fontId="100" fillId="22" borderId="0" xfId="6" applyFont="1" applyFill="1"/>
    <xf numFmtId="0" fontId="143" fillId="0" borderId="0" xfId="6" applyFont="1" applyFill="1" applyAlignment="1" applyProtection="1">
      <alignment vertical="center"/>
      <protection hidden="1"/>
    </xf>
    <xf numFmtId="0" fontId="144" fillId="16" borderId="0" xfId="0" applyFont="1" applyFill="1" applyProtection="1"/>
    <xf numFmtId="0" fontId="145" fillId="23" borderId="111" xfId="0" applyFont="1" applyFill="1" applyBorder="1" applyAlignment="1" applyProtection="1">
      <alignment vertical="center" wrapText="1"/>
    </xf>
    <xf numFmtId="0" fontId="145" fillId="23" borderId="0" xfId="0" applyFont="1" applyFill="1" applyBorder="1" applyAlignment="1" applyProtection="1">
      <alignment vertical="center" wrapText="1"/>
    </xf>
    <xf numFmtId="0" fontId="13" fillId="0" borderId="0" xfId="0" applyFont="1" applyFill="1" applyProtection="1"/>
    <xf numFmtId="0" fontId="13" fillId="0" borderId="0" xfId="0" applyFont="1" applyFill="1" applyBorder="1" applyAlignment="1" applyProtection="1">
      <alignment vertical="center"/>
    </xf>
    <xf numFmtId="0" fontId="13" fillId="0" borderId="0" xfId="0" applyFont="1" applyFill="1" applyBorder="1" applyProtection="1"/>
    <xf numFmtId="0" fontId="13" fillId="0" borderId="84" xfId="0" applyFont="1" applyFill="1" applyBorder="1" applyProtection="1"/>
    <xf numFmtId="0" fontId="144" fillId="0" borderId="0" xfId="0" applyFont="1" applyFill="1" applyBorder="1" applyProtection="1"/>
    <xf numFmtId="0" fontId="144" fillId="9" borderId="0" xfId="0" applyFont="1" applyFill="1" applyBorder="1" applyProtection="1"/>
    <xf numFmtId="0" fontId="52" fillId="23" borderId="111" xfId="0" applyFont="1" applyFill="1" applyBorder="1" applyAlignment="1" applyProtection="1">
      <alignment horizontal="center" vertical="top"/>
    </xf>
    <xf numFmtId="0" fontId="36" fillId="0" borderId="0" xfId="0" applyFont="1" applyFill="1" applyBorder="1" applyAlignment="1">
      <alignment vertical="center" wrapText="1"/>
    </xf>
    <xf numFmtId="0" fontId="91" fillId="0" borderId="0" xfId="0" applyFont="1" applyFill="1" applyBorder="1" applyAlignment="1" applyProtection="1">
      <alignment horizontal="center" vertical="center"/>
    </xf>
    <xf numFmtId="0" fontId="36" fillId="0" borderId="0" xfId="0" applyFont="1" applyFill="1" applyBorder="1" applyAlignment="1">
      <alignment horizontal="left" vertical="top"/>
    </xf>
    <xf numFmtId="3" fontId="42" fillId="0" borderId="0" xfId="0" applyNumberFormat="1" applyFont="1" applyFill="1" applyProtection="1"/>
    <xf numFmtId="0" fontId="28" fillId="0" borderId="0" xfId="0" applyFont="1" applyFill="1" applyBorder="1" applyAlignment="1" applyProtection="1">
      <alignment vertical="center"/>
    </xf>
    <xf numFmtId="165" fontId="146" fillId="9" borderId="79" xfId="0" applyNumberFormat="1" applyFont="1" applyFill="1" applyBorder="1" applyProtection="1">
      <protection locked="0"/>
    </xf>
    <xf numFmtId="3" fontId="146" fillId="9" borderId="79" xfId="0" applyNumberFormat="1" applyFont="1" applyFill="1" applyBorder="1" applyProtection="1">
      <protection locked="0"/>
    </xf>
    <xf numFmtId="0" fontId="146" fillId="0" borderId="0" xfId="0" applyFont="1" applyFill="1" applyBorder="1" applyAlignment="1" applyProtection="1">
      <alignment horizontal="right"/>
    </xf>
    <xf numFmtId="0" fontId="146" fillId="0" borderId="0" xfId="0" applyFont="1" applyFill="1" applyProtection="1"/>
    <xf numFmtId="0" fontId="146" fillId="0" borderId="0" xfId="0" applyFont="1" applyFill="1" applyBorder="1" applyAlignment="1" applyProtection="1">
      <alignment horizontal="left"/>
    </xf>
    <xf numFmtId="0" fontId="146" fillId="0" borderId="0" xfId="0" applyFont="1" applyFill="1" applyBorder="1" applyProtection="1"/>
    <xf numFmtId="0" fontId="39" fillId="0" borderId="0" xfId="0" applyFont="1" applyFill="1" applyBorder="1"/>
    <xf numFmtId="0" fontId="55" fillId="0" borderId="23" xfId="0" applyFont="1" applyFill="1" applyBorder="1" applyAlignment="1">
      <alignment vertical="top"/>
    </xf>
    <xf numFmtId="0" fontId="55" fillId="0" borderId="23" xfId="0" applyFont="1" applyFill="1" applyBorder="1" applyAlignment="1">
      <alignment vertical="center"/>
    </xf>
    <xf numFmtId="168" fontId="2" fillId="19" borderId="0" xfId="0" applyNumberFormat="1" applyFont="1" applyFill="1" applyBorder="1" applyProtection="1">
      <protection hidden="1"/>
    </xf>
    <xf numFmtId="2" fontId="2" fillId="0" borderId="0" xfId="0" applyNumberFormat="1" applyFont="1" applyFill="1" applyBorder="1" applyAlignment="1" applyProtection="1">
      <alignment horizontal="right"/>
    </xf>
    <xf numFmtId="0" fontId="39" fillId="0" borderId="0" xfId="10" applyFont="1" applyAlignment="1">
      <alignment horizontal="left"/>
    </xf>
    <xf numFmtId="0" fontId="39" fillId="0" borderId="0" xfId="10" applyFont="1" applyAlignment="1">
      <alignment horizontal="left" vertical="center"/>
    </xf>
    <xf numFmtId="0" fontId="39" fillId="0" borderId="0" xfId="10" applyFont="1" applyAlignment="1">
      <alignment horizontal="center" vertical="center"/>
    </xf>
    <xf numFmtId="0" fontId="44" fillId="0" borderId="0" xfId="10" applyFont="1" applyAlignment="1">
      <alignment horizontal="center" vertical="center"/>
    </xf>
    <xf numFmtId="1" fontId="44" fillId="0" borderId="0" xfId="10" applyNumberFormat="1" applyFont="1" applyAlignment="1">
      <alignment horizontal="center" vertical="center"/>
    </xf>
    <xf numFmtId="0" fontId="44" fillId="0" borderId="0" xfId="10" applyFont="1"/>
    <xf numFmtId="0" fontId="91" fillId="22" borderId="82" xfId="0" applyFont="1" applyFill="1" applyBorder="1" applyAlignment="1" applyProtection="1">
      <alignment vertical="center"/>
    </xf>
    <xf numFmtId="0" fontId="42" fillId="0" borderId="0" xfId="0" applyFont="1" applyFill="1" applyProtection="1">
      <protection locked="0"/>
    </xf>
    <xf numFmtId="0" fontId="62" fillId="0" borderId="0" xfId="0" applyFont="1" applyFill="1" applyProtection="1">
      <protection locked="0"/>
    </xf>
    <xf numFmtId="0" fontId="53" fillId="0" borderId="23" xfId="0" applyFont="1" applyFill="1" applyBorder="1"/>
    <xf numFmtId="0" fontId="54" fillId="0" borderId="27" xfId="0" applyFont="1" applyFill="1" applyBorder="1"/>
    <xf numFmtId="0" fontId="148" fillId="0" borderId="25" xfId="0" applyFont="1" applyFill="1" applyBorder="1"/>
    <xf numFmtId="0" fontId="146" fillId="0" borderId="84" xfId="0" applyFont="1" applyFill="1" applyBorder="1" applyProtection="1"/>
    <xf numFmtId="0" fontId="33" fillId="0" borderId="0" xfId="0" applyFont="1" applyFill="1" applyBorder="1" applyAlignment="1" applyProtection="1">
      <alignment vertical="top" wrapText="1"/>
    </xf>
    <xf numFmtId="0" fontId="2" fillId="0" borderId="0" xfId="0" applyFont="1" applyFill="1" applyBorder="1" applyAlignment="1" applyProtection="1">
      <alignment vertical="top" wrapText="1"/>
    </xf>
    <xf numFmtId="0" fontId="13" fillId="0" borderId="131" xfId="7" applyFont="1" applyFill="1" applyBorder="1" applyAlignment="1" applyProtection="1">
      <alignment horizontal="left" vertical="center" wrapText="1"/>
      <protection hidden="1"/>
    </xf>
    <xf numFmtId="0" fontId="13" fillId="0" borderId="5" xfId="7" applyFont="1" applyFill="1" applyBorder="1" applyAlignment="1" applyProtection="1">
      <alignment horizontal="left" vertical="center" wrapText="1"/>
      <protection hidden="1"/>
    </xf>
    <xf numFmtId="0" fontId="13" fillId="0" borderId="9" xfId="7" applyFont="1" applyFill="1" applyBorder="1" applyAlignment="1" applyProtection="1">
      <alignment horizontal="left" vertical="center" wrapText="1"/>
      <protection hidden="1"/>
    </xf>
    <xf numFmtId="0" fontId="88" fillId="0" borderId="131" xfId="7" applyFont="1" applyFill="1" applyBorder="1" applyAlignment="1" applyProtection="1">
      <alignment horizontal="left" vertical="center" wrapText="1"/>
      <protection hidden="1"/>
    </xf>
    <xf numFmtId="0" fontId="92" fillId="0" borderId="131" xfId="7" applyFont="1" applyFill="1" applyBorder="1" applyAlignment="1" applyProtection="1">
      <alignment horizontal="left" vertical="center" wrapText="1"/>
      <protection hidden="1"/>
    </xf>
    <xf numFmtId="0" fontId="17" fillId="0" borderId="0" xfId="0" applyFont="1" applyFill="1" applyBorder="1" applyAlignment="1" applyProtection="1">
      <alignment vertical="center"/>
      <protection hidden="1"/>
    </xf>
    <xf numFmtId="0" fontId="17" fillId="0" borderId="0" xfId="0" applyFont="1" applyFill="1" applyBorder="1" applyAlignment="1" applyProtection="1">
      <alignment horizontal="left" vertical="center"/>
      <protection hidden="1"/>
    </xf>
    <xf numFmtId="0" fontId="100" fillId="22" borderId="0" xfId="6" applyFont="1" applyFill="1" applyAlignment="1" applyProtection="1">
      <alignment horizontal="left" vertical="top"/>
      <protection hidden="1"/>
    </xf>
    <xf numFmtId="49" fontId="141" fillId="9" borderId="79" xfId="4" applyNumberFormat="1" applyFont="1" applyFill="1" applyBorder="1" applyAlignment="1" applyProtection="1">
      <alignment horizontal="center" vertical="center"/>
      <protection hidden="1"/>
    </xf>
    <xf numFmtId="0" fontId="84" fillId="0" borderId="0" xfId="6" applyFont="1" applyFill="1" applyAlignment="1" applyProtection="1">
      <alignment horizontal="center" vertical="center" wrapText="1"/>
      <protection hidden="1"/>
    </xf>
    <xf numFmtId="0" fontId="6" fillId="0" borderId="0" xfId="0" applyFont="1" applyFill="1" applyBorder="1" applyProtection="1">
      <protection hidden="1"/>
    </xf>
    <xf numFmtId="0" fontId="85" fillId="15" borderId="143" xfId="6" applyFont="1" applyFill="1" applyBorder="1" applyAlignment="1" applyProtection="1">
      <alignment horizontal="center" vertical="center"/>
      <protection hidden="1"/>
    </xf>
    <xf numFmtId="168" fontId="2" fillId="0" borderId="0" xfId="0" applyNumberFormat="1" applyFont="1" applyProtection="1"/>
    <xf numFmtId="0" fontId="2" fillId="0" borderId="0" xfId="0" applyFont="1" applyAlignment="1" applyProtection="1">
      <alignment horizontal="left"/>
    </xf>
    <xf numFmtId="168" fontId="17" fillId="0" borderId="0" xfId="0" applyNumberFormat="1" applyFont="1" applyProtection="1">
      <protection hidden="1"/>
    </xf>
    <xf numFmtId="168" fontId="0" fillId="0" borderId="0" xfId="0" applyNumberFormat="1" applyProtection="1">
      <protection hidden="1"/>
    </xf>
    <xf numFmtId="0" fontId="17" fillId="0" borderId="0" xfId="0" applyFont="1" applyFill="1" applyBorder="1" applyAlignment="1">
      <alignment horizontal="center" vertical="top" wrapText="1"/>
    </xf>
    <xf numFmtId="0" fontId="2" fillId="0" borderId="0" xfId="0" applyFont="1" applyFill="1" applyBorder="1" applyAlignment="1">
      <alignment horizontal="left" vertical="center" wrapText="1"/>
    </xf>
    <xf numFmtId="0" fontId="106" fillId="0" borderId="0" xfId="4" applyFont="1" applyFill="1" applyBorder="1" applyAlignment="1" applyProtection="1">
      <alignment horizontal="right"/>
    </xf>
    <xf numFmtId="0" fontId="63" fillId="10" borderId="0" xfId="6" applyFont="1" applyFill="1" applyProtection="1">
      <protection hidden="1"/>
    </xf>
    <xf numFmtId="44" fontId="42" fillId="29" borderId="0" xfId="3" applyFont="1" applyFill="1" applyProtection="1">
      <protection hidden="1"/>
    </xf>
    <xf numFmtId="0" fontId="127" fillId="0" borderId="0" xfId="0" applyFont="1" applyFill="1" applyAlignment="1" applyProtection="1">
      <alignment vertical="center"/>
    </xf>
    <xf numFmtId="0" fontId="103" fillId="0" borderId="0" xfId="0" applyFont="1" applyFill="1" applyBorder="1" applyAlignment="1" applyProtection="1">
      <alignment horizontal="right" vertical="center"/>
    </xf>
    <xf numFmtId="0" fontId="103" fillId="0" borderId="0" xfId="0" applyFont="1" applyFill="1" applyBorder="1" applyAlignment="1" applyProtection="1">
      <alignment horizontal="left" vertical="center"/>
    </xf>
    <xf numFmtId="44" fontId="42" fillId="0" borderId="131" xfId="3" applyFont="1" applyBorder="1"/>
    <xf numFmtId="0" fontId="149" fillId="0" borderId="0" xfId="0" applyFont="1" applyFill="1" applyBorder="1" applyAlignment="1" applyProtection="1">
      <alignment horizontal="left" vertical="center"/>
    </xf>
    <xf numFmtId="0" fontId="98" fillId="22" borderId="96" xfId="0" applyFont="1" applyFill="1" applyBorder="1" applyAlignment="1" applyProtection="1">
      <alignment horizontal="left" indent="2"/>
    </xf>
    <xf numFmtId="0" fontId="100" fillId="22" borderId="0" xfId="6" applyFont="1" applyFill="1" applyAlignment="1" applyProtection="1">
      <alignment horizontal="left" vertical="center"/>
      <protection hidden="1"/>
    </xf>
    <xf numFmtId="0" fontId="23" fillId="0" borderId="0" xfId="12" applyFont="1" applyAlignment="1">
      <alignment horizontal="right"/>
    </xf>
    <xf numFmtId="173" fontId="42" fillId="29" borderId="0" xfId="1" applyNumberFormat="1" applyFont="1" applyFill="1" applyProtection="1">
      <protection hidden="1"/>
    </xf>
    <xf numFmtId="0" fontId="42" fillId="0" borderId="0" xfId="10" applyFont="1" applyAlignment="1">
      <alignment horizontal="right" vertical="center"/>
    </xf>
    <xf numFmtId="0" fontId="2" fillId="0" borderId="0" xfId="0" applyFont="1" applyFill="1" applyAlignment="1" applyProtection="1">
      <alignment horizontal="center"/>
    </xf>
    <xf numFmtId="0" fontId="151" fillId="0" borderId="0" xfId="0" applyFont="1" applyFill="1" applyBorder="1" applyAlignment="1" applyProtection="1">
      <alignment horizontal="left"/>
    </xf>
    <xf numFmtId="0" fontId="152" fillId="0" borderId="0" xfId="0" applyFont="1" applyFill="1" applyBorder="1" applyAlignment="1" applyProtection="1">
      <alignment wrapText="1"/>
    </xf>
    <xf numFmtId="1" fontId="42" fillId="31" borderId="0" xfId="0" applyNumberFormat="1" applyFont="1" applyFill="1" applyBorder="1" applyAlignment="1" applyProtection="1">
      <alignment horizontal="left"/>
    </xf>
    <xf numFmtId="0" fontId="15" fillId="22" borderId="111" xfId="0" applyFont="1" applyFill="1" applyBorder="1" applyAlignment="1" applyProtection="1">
      <alignment vertical="center" wrapText="1"/>
    </xf>
    <xf numFmtId="0" fontId="15" fillId="23" borderId="163" xfId="0" applyFont="1" applyFill="1" applyBorder="1" applyAlignment="1" applyProtection="1">
      <alignment vertical="center" wrapText="1"/>
    </xf>
    <xf numFmtId="1" fontId="39" fillId="0" borderId="0" xfId="0" applyNumberFormat="1" applyFont="1" applyFill="1" applyBorder="1" applyAlignment="1" applyProtection="1">
      <alignment horizontal="left"/>
    </xf>
    <xf numFmtId="0" fontId="12" fillId="10" borderId="0" xfId="0" applyFont="1" applyFill="1" applyAlignment="1" applyProtection="1">
      <alignment horizontal="center"/>
    </xf>
    <xf numFmtId="0" fontId="85" fillId="0" borderId="124" xfId="6" applyFont="1" applyFill="1" applyBorder="1" applyProtection="1">
      <protection hidden="1"/>
    </xf>
    <xf numFmtId="0" fontId="85" fillId="0" borderId="2" xfId="6" applyFont="1" applyFill="1" applyBorder="1" applyProtection="1">
      <protection hidden="1"/>
    </xf>
    <xf numFmtId="0" fontId="85" fillId="0" borderId="77" xfId="6" applyFont="1" applyFill="1" applyBorder="1" applyProtection="1">
      <protection hidden="1"/>
    </xf>
    <xf numFmtId="0" fontId="85" fillId="0" borderId="3" xfId="6" applyFont="1" applyFill="1" applyBorder="1" applyProtection="1">
      <protection hidden="1"/>
    </xf>
    <xf numFmtId="0" fontId="151" fillId="0" borderId="0" xfId="0" applyFont="1" applyFill="1" applyBorder="1" applyProtection="1"/>
    <xf numFmtId="0" fontId="0" fillId="0" borderId="0" xfId="0" applyBorder="1" applyAlignment="1">
      <alignment vertical="center" wrapText="1"/>
    </xf>
    <xf numFmtId="172" fontId="12" fillId="0" borderId="0" xfId="0" applyNumberFormat="1" applyFont="1" applyProtection="1"/>
    <xf numFmtId="0" fontId="42" fillId="0" borderId="131" xfId="0" applyFont="1" applyFill="1" applyBorder="1" applyProtection="1"/>
    <xf numFmtId="0" fontId="36" fillId="0" borderId="131" xfId="0" applyFont="1" applyFill="1" applyBorder="1" applyProtection="1">
      <protection hidden="1"/>
    </xf>
    <xf numFmtId="0" fontId="42" fillId="0" borderId="0" xfId="0" applyFont="1" applyFill="1" applyBorder="1" applyAlignment="1" applyProtection="1">
      <alignment horizontal="right" vertical="center"/>
    </xf>
    <xf numFmtId="0" fontId="2" fillId="0" borderId="0" xfId="0" applyFont="1" applyFill="1" applyBorder="1" applyAlignment="1" applyProtection="1">
      <alignment horizontal="left" vertical="center"/>
    </xf>
    <xf numFmtId="0" fontId="156" fillId="0" borderId="0" xfId="0" applyFont="1" applyFill="1" applyBorder="1" applyAlignment="1" applyProtection="1">
      <alignment vertical="center"/>
    </xf>
    <xf numFmtId="0" fontId="157" fillId="0" borderId="0" xfId="0" applyFont="1" applyAlignment="1">
      <alignment horizontal="right" vertical="center"/>
    </xf>
    <xf numFmtId="0" fontId="156" fillId="0" borderId="0" xfId="0" applyFont="1" applyFill="1" applyBorder="1" applyAlignment="1" applyProtection="1">
      <alignment horizontal="right" vertical="center"/>
    </xf>
    <xf numFmtId="0" fontId="2" fillId="0" borderId="0" xfId="0" applyFont="1" applyFill="1" applyBorder="1" applyAlignment="1" applyProtection="1">
      <alignment horizontal="center" vertical="top"/>
    </xf>
    <xf numFmtId="0" fontId="12" fillId="16" borderId="0" xfId="0" applyFont="1" applyFill="1" applyAlignment="1">
      <alignment vertical="center"/>
    </xf>
    <xf numFmtId="0" fontId="12" fillId="0" borderId="20" xfId="0" applyFont="1" applyFill="1" applyBorder="1" applyAlignment="1">
      <alignment vertical="center"/>
    </xf>
    <xf numFmtId="0" fontId="12" fillId="16" borderId="0" xfId="0" applyFont="1" applyFill="1" applyBorder="1" applyAlignment="1">
      <alignment vertical="center"/>
    </xf>
    <xf numFmtId="0" fontId="12" fillId="2" borderId="0" xfId="0" applyFont="1" applyFill="1" applyBorder="1" applyAlignment="1">
      <alignment vertical="center"/>
    </xf>
    <xf numFmtId="0" fontId="12" fillId="2" borderId="0" xfId="0" applyFont="1" applyFill="1" applyAlignment="1">
      <alignment vertical="center"/>
    </xf>
    <xf numFmtId="0" fontId="12" fillId="32" borderId="0" xfId="0" applyFont="1" applyFill="1"/>
    <xf numFmtId="0" fontId="2" fillId="32" borderId="0" xfId="0" applyFont="1" applyFill="1"/>
    <xf numFmtId="170" fontId="0" fillId="32" borderId="0" xfId="0" applyNumberFormat="1" applyFill="1"/>
    <xf numFmtId="5" fontId="40" fillId="32" borderId="0" xfId="3" applyNumberFormat="1" applyFont="1" applyFill="1"/>
    <xf numFmtId="174" fontId="0" fillId="32" borderId="0" xfId="3" applyNumberFormat="1" applyFont="1" applyFill="1"/>
    <xf numFmtId="5" fontId="40" fillId="33" borderId="0" xfId="3" applyNumberFormat="1" applyFont="1" applyFill="1"/>
    <xf numFmtId="43" fontId="12" fillId="0" borderId="0" xfId="0" applyNumberFormat="1" applyFont="1" applyProtection="1"/>
    <xf numFmtId="0" fontId="2" fillId="0" borderId="0" xfId="0" quotePrefix="1" applyFont="1" applyFill="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5" fontId="40" fillId="25" borderId="0" xfId="3" applyNumberFormat="1" applyFont="1" applyFill="1"/>
    <xf numFmtId="0" fontId="12" fillId="34" borderId="0" xfId="0" applyFont="1" applyFill="1"/>
    <xf numFmtId="0" fontId="0" fillId="34" borderId="0" xfId="0" applyFill="1"/>
    <xf numFmtId="170" fontId="0" fillId="34" borderId="0" xfId="0" applyNumberFormat="1" applyFill="1"/>
    <xf numFmtId="5" fontId="40" fillId="34" borderId="0" xfId="3" applyNumberFormat="1" applyFont="1" applyFill="1"/>
    <xf numFmtId="174" fontId="0" fillId="34" borderId="0" xfId="3" applyNumberFormat="1" applyFont="1" applyFill="1"/>
    <xf numFmtId="0" fontId="2" fillId="34" borderId="0" xfId="0" applyFont="1" applyFill="1"/>
    <xf numFmtId="0" fontId="111" fillId="0" borderId="0" xfId="12" applyFont="1" applyAlignment="1">
      <alignment horizontal="left" vertical="center" wrapText="1"/>
    </xf>
    <xf numFmtId="0" fontId="29" fillId="0" borderId="81" xfId="4" applyFont="1" applyFill="1" applyBorder="1" applyAlignment="1" applyProtection="1">
      <alignment horizontal="right" vertical="center" wrapText="1"/>
    </xf>
    <xf numFmtId="0" fontId="29" fillId="0" borderId="0" xfId="4" applyFont="1" applyFill="1" applyBorder="1" applyAlignment="1" applyProtection="1">
      <alignment horizontal="right" vertical="center" wrapText="1"/>
    </xf>
    <xf numFmtId="1" fontId="2" fillId="9" borderId="108" xfId="0" applyNumberFormat="1" applyFont="1" applyFill="1" applyBorder="1" applyAlignment="1" applyProtection="1">
      <alignment horizontal="left" vertical="center"/>
      <protection locked="0"/>
    </xf>
    <xf numFmtId="1" fontId="2" fillId="9" borderId="109" xfId="0" applyNumberFormat="1" applyFont="1" applyFill="1" applyBorder="1" applyAlignment="1" applyProtection="1">
      <alignment horizontal="left" vertical="center"/>
      <protection locked="0"/>
    </xf>
    <xf numFmtId="1" fontId="2" fillId="9" borderId="101" xfId="0" applyNumberFormat="1" applyFont="1" applyFill="1" applyBorder="1" applyAlignment="1" applyProtection="1">
      <alignment horizontal="left" vertical="center"/>
      <protection locked="0"/>
    </xf>
    <xf numFmtId="1" fontId="2" fillId="9" borderId="141" xfId="0" applyNumberFormat="1" applyFont="1" applyFill="1" applyBorder="1" applyAlignment="1" applyProtection="1">
      <alignment horizontal="left" vertical="center"/>
      <protection locked="0"/>
    </xf>
    <xf numFmtId="0" fontId="2" fillId="9" borderId="101" xfId="0" applyFont="1" applyFill="1" applyBorder="1" applyAlignment="1" applyProtection="1">
      <alignment horizontal="left" vertical="center"/>
      <protection locked="0"/>
    </xf>
    <xf numFmtId="0" fontId="2" fillId="9" borderId="108" xfId="0" applyFont="1" applyFill="1" applyBorder="1" applyAlignment="1" applyProtection="1">
      <alignment horizontal="left" vertical="center"/>
      <protection locked="0"/>
    </xf>
    <xf numFmtId="0" fontId="2" fillId="9" borderId="109" xfId="0" applyFont="1" applyFill="1" applyBorder="1" applyAlignment="1" applyProtection="1">
      <alignment horizontal="left" vertical="center"/>
      <protection locked="0"/>
    </xf>
    <xf numFmtId="0" fontId="103" fillId="0" borderId="0" xfId="0" applyFont="1" applyFill="1" applyBorder="1" applyProtection="1">
      <protection locked="0"/>
    </xf>
    <xf numFmtId="0" fontId="2" fillId="9" borderId="147" xfId="0" applyFont="1" applyFill="1" applyBorder="1" applyAlignment="1" applyProtection="1">
      <alignment horizontal="left" vertical="center"/>
      <protection locked="0"/>
    </xf>
    <xf numFmtId="0" fontId="2" fillId="9" borderId="148" xfId="0" applyFont="1" applyFill="1" applyBorder="1" applyAlignment="1" applyProtection="1">
      <alignment horizontal="left" vertical="center"/>
      <protection locked="0"/>
    </xf>
    <xf numFmtId="0" fontId="2" fillId="9" borderId="149" xfId="0" applyFont="1" applyFill="1" applyBorder="1" applyAlignment="1" applyProtection="1">
      <alignment horizontal="left" vertical="center"/>
      <protection locked="0"/>
    </xf>
    <xf numFmtId="0" fontId="12" fillId="9" borderId="128" xfId="0" applyFont="1" applyFill="1" applyBorder="1" applyAlignment="1" applyProtection="1">
      <alignment horizontal="left" vertical="center" shrinkToFit="1"/>
      <protection locked="0"/>
    </xf>
    <xf numFmtId="0" fontId="12" fillId="9" borderId="129" xfId="0" applyFont="1" applyFill="1" applyBorder="1" applyAlignment="1" applyProtection="1">
      <alignment horizontal="left" vertical="center" shrinkToFit="1"/>
      <protection locked="0"/>
    </xf>
    <xf numFmtId="0" fontId="12" fillId="9" borderId="130" xfId="0" applyFont="1" applyFill="1" applyBorder="1" applyAlignment="1" applyProtection="1">
      <alignment horizontal="left" vertical="center" shrinkToFit="1"/>
      <protection locked="0"/>
    </xf>
    <xf numFmtId="176" fontId="2" fillId="9" borderId="101" xfId="0" applyNumberFormat="1" applyFont="1" applyFill="1" applyBorder="1" applyAlignment="1" applyProtection="1">
      <alignment horizontal="left" vertical="center"/>
      <protection locked="0"/>
    </xf>
    <xf numFmtId="176" fontId="2" fillId="9" borderId="108" xfId="0" applyNumberFormat="1" applyFont="1" applyFill="1" applyBorder="1" applyAlignment="1" applyProtection="1">
      <alignment horizontal="left" vertical="center"/>
      <protection locked="0"/>
    </xf>
    <xf numFmtId="176" fontId="2" fillId="9" borderId="109" xfId="0" applyNumberFormat="1" applyFont="1" applyFill="1" applyBorder="1" applyAlignment="1" applyProtection="1">
      <alignment horizontal="left" vertical="center"/>
      <protection locked="0"/>
    </xf>
    <xf numFmtId="0" fontId="12" fillId="9" borderId="144" xfId="0" applyFont="1" applyFill="1" applyBorder="1" applyAlignment="1" applyProtection="1">
      <alignment horizontal="left" vertical="center" wrapText="1"/>
      <protection locked="0"/>
    </xf>
    <xf numFmtId="0" fontId="12" fillId="9" borderId="145" xfId="0" applyFont="1" applyFill="1" applyBorder="1" applyAlignment="1" applyProtection="1">
      <alignment horizontal="left" vertical="center" wrapText="1"/>
      <protection locked="0"/>
    </xf>
    <xf numFmtId="0" fontId="12" fillId="9" borderId="146" xfId="0" applyFont="1" applyFill="1" applyBorder="1" applyAlignment="1" applyProtection="1">
      <alignment horizontal="left" vertical="center" wrapText="1"/>
      <protection locked="0"/>
    </xf>
    <xf numFmtId="176" fontId="2" fillId="9" borderId="113" xfId="0" applyNumberFormat="1" applyFont="1" applyFill="1" applyBorder="1" applyAlignment="1" applyProtection="1">
      <alignment horizontal="left" vertical="center"/>
      <protection locked="0"/>
    </xf>
    <xf numFmtId="176" fontId="2" fillId="9" borderId="80" xfId="0" applyNumberFormat="1" applyFont="1" applyFill="1" applyBorder="1" applyAlignment="1" applyProtection="1">
      <alignment horizontal="left" vertical="center"/>
      <protection locked="0"/>
    </xf>
    <xf numFmtId="176" fontId="2" fillId="9" borderId="134" xfId="0" applyNumberFormat="1" applyFont="1" applyFill="1" applyBorder="1" applyAlignment="1" applyProtection="1">
      <alignment horizontal="left" vertical="center"/>
      <protection locked="0"/>
    </xf>
    <xf numFmtId="0" fontId="47" fillId="22" borderId="110" xfId="0" quotePrefix="1" applyFont="1" applyFill="1" applyBorder="1" applyAlignment="1" applyProtection="1">
      <alignment horizontal="center" vertical="top" wrapText="1"/>
    </xf>
    <xf numFmtId="0" fontId="47" fillId="22" borderId="111" xfId="0" quotePrefix="1" applyFont="1" applyFill="1" applyBorder="1" applyAlignment="1" applyProtection="1">
      <alignment horizontal="center" vertical="top" wrapText="1"/>
    </xf>
    <xf numFmtId="0" fontId="47" fillId="22" borderId="111" xfId="0" applyFont="1" applyFill="1" applyBorder="1" applyAlignment="1" applyProtection="1">
      <alignment horizontal="center" vertical="top" wrapText="1"/>
    </xf>
    <xf numFmtId="0" fontId="47" fillId="22" borderId="112" xfId="0" applyFont="1" applyFill="1" applyBorder="1" applyAlignment="1" applyProtection="1">
      <alignment horizontal="center" vertical="top" wrapText="1"/>
    </xf>
    <xf numFmtId="0" fontId="23" fillId="0" borderId="0" xfId="0" applyFont="1" applyAlignment="1">
      <alignment horizontal="center" vertical="center"/>
    </xf>
    <xf numFmtId="0" fontId="2" fillId="9" borderId="101" xfId="4" applyFont="1" applyFill="1" applyBorder="1" applyAlignment="1" applyProtection="1">
      <alignment horizontal="left" vertical="center"/>
      <protection locked="0"/>
    </xf>
    <xf numFmtId="0" fontId="2" fillId="9" borderId="108" xfId="4" applyFont="1" applyFill="1" applyBorder="1" applyAlignment="1" applyProtection="1">
      <alignment horizontal="left" vertical="center"/>
      <protection locked="0"/>
    </xf>
    <xf numFmtId="0" fontId="2" fillId="9" borderId="109"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5" fillId="0" borderId="0" xfId="0" applyFont="1" applyAlignment="1">
      <alignment horizontal="center" wrapText="1"/>
    </xf>
    <xf numFmtId="0" fontId="25" fillId="0" borderId="82" xfId="0" applyFont="1" applyBorder="1" applyAlignment="1">
      <alignment horizontal="center" wrapText="1"/>
    </xf>
    <xf numFmtId="0" fontId="2" fillId="0" borderId="81" xfId="0" applyFont="1" applyBorder="1" applyAlignment="1">
      <alignment horizontal="center" vertical="center" wrapText="1"/>
    </xf>
    <xf numFmtId="0" fontId="2" fillId="0" borderId="0" xfId="0" applyFont="1" applyBorder="1" applyAlignment="1">
      <alignment horizontal="center" vertical="center" wrapText="1"/>
    </xf>
    <xf numFmtId="0" fontId="2" fillId="0" borderId="82" xfId="0" applyFont="1" applyBorder="1" applyAlignment="1">
      <alignment horizontal="center" vertical="center" wrapText="1"/>
    </xf>
    <xf numFmtId="0" fontId="29" fillId="0" borderId="81" xfId="4" applyFont="1" applyFill="1" applyBorder="1" applyAlignment="1" applyProtection="1">
      <alignment horizontal="right" vertical="center"/>
    </xf>
    <xf numFmtId="0" fontId="29" fillId="0" borderId="0" xfId="4" applyFont="1" applyFill="1" applyBorder="1" applyAlignment="1" applyProtection="1">
      <alignment horizontal="right" vertical="center"/>
    </xf>
    <xf numFmtId="0" fontId="117" fillId="0" borderId="0" xfId="4" applyFont="1" applyFill="1" applyBorder="1" applyAlignment="1" applyProtection="1">
      <alignment horizontal="left" vertical="center"/>
    </xf>
    <xf numFmtId="0" fontId="111" fillId="0" borderId="0" xfId="12" applyFont="1" applyAlignment="1">
      <alignment horizontal="right" vertical="center" wrapText="1" indent="1"/>
    </xf>
    <xf numFmtId="0" fontId="2" fillId="9" borderId="101" xfId="13" applyFont="1" applyFill="1" applyBorder="1" applyAlignment="1" applyProtection="1">
      <alignment horizontal="center" vertical="center" wrapText="1"/>
      <protection locked="0"/>
    </xf>
    <xf numFmtId="0" fontId="2" fillId="9" borderId="108" xfId="13" applyFont="1" applyFill="1" applyBorder="1" applyAlignment="1" applyProtection="1">
      <alignment horizontal="center" vertical="center" wrapText="1"/>
      <protection locked="0"/>
    </xf>
    <xf numFmtId="0" fontId="2" fillId="9" borderId="109" xfId="13" applyFont="1" applyFill="1" applyBorder="1" applyAlignment="1" applyProtection="1">
      <alignment horizontal="center" vertical="center" wrapText="1"/>
      <protection locked="0"/>
    </xf>
    <xf numFmtId="0" fontId="111" fillId="0" borderId="0" xfId="12" applyFont="1" applyAlignment="1">
      <alignment horizontal="center" vertical="center"/>
    </xf>
    <xf numFmtId="0" fontId="2" fillId="0" borderId="0" xfId="12" applyFont="1" applyBorder="1" applyAlignment="1">
      <alignment horizontal="center"/>
    </xf>
    <xf numFmtId="10" fontId="2" fillId="9" borderId="139" xfId="14" applyNumberFormat="1" applyFont="1" applyFill="1" applyBorder="1" applyAlignment="1" applyProtection="1">
      <alignment horizontal="center" vertical="center"/>
    </xf>
    <xf numFmtId="0" fontId="111" fillId="9" borderId="128" xfId="12" applyFont="1" applyFill="1" applyBorder="1" applyAlignment="1">
      <alignment horizontal="center"/>
    </xf>
    <xf numFmtId="0" fontId="111" fillId="9" borderId="129" xfId="12" applyFont="1" applyFill="1" applyBorder="1" applyAlignment="1">
      <alignment horizontal="center"/>
    </xf>
    <xf numFmtId="0" fontId="111" fillId="9" borderId="130" xfId="12" applyFont="1" applyFill="1" applyBorder="1" applyAlignment="1">
      <alignment horizontal="center"/>
    </xf>
    <xf numFmtId="0" fontId="17" fillId="19" borderId="0" xfId="12" applyFont="1" applyFill="1" applyBorder="1" applyAlignment="1">
      <alignment horizontal="center" vertical="center"/>
    </xf>
    <xf numFmtId="0" fontId="111" fillId="0" borderId="0" xfId="15" applyFont="1" applyAlignment="1">
      <alignment horizontal="right" vertical="center" wrapText="1" indent="1"/>
    </xf>
    <xf numFmtId="10" fontId="2" fillId="0" borderId="157" xfId="12" applyNumberFormat="1" applyFont="1" applyFill="1" applyBorder="1" applyAlignment="1">
      <alignment horizontal="center"/>
    </xf>
    <xf numFmtId="10" fontId="2" fillId="0" borderId="158" xfId="12" applyNumberFormat="1" applyFont="1" applyFill="1" applyBorder="1" applyAlignment="1">
      <alignment horizontal="center"/>
    </xf>
    <xf numFmtId="10" fontId="2" fillId="0" borderId="159" xfId="12" applyNumberFormat="1" applyFont="1" applyFill="1" applyBorder="1" applyAlignment="1">
      <alignment horizontal="center"/>
    </xf>
    <xf numFmtId="49" fontId="2" fillId="9" borderId="154" xfId="0" applyNumberFormat="1" applyFont="1" applyFill="1" applyBorder="1" applyAlignment="1" applyProtection="1">
      <alignment horizontal="left" vertical="center"/>
      <protection locked="0"/>
    </xf>
    <xf numFmtId="49" fontId="2" fillId="9" borderId="132" xfId="0" applyNumberFormat="1" applyFont="1" applyFill="1" applyBorder="1" applyAlignment="1" applyProtection="1">
      <alignment horizontal="left" vertical="center"/>
      <protection locked="0"/>
    </xf>
    <xf numFmtId="49" fontId="2" fillId="9" borderId="155" xfId="0" applyNumberFormat="1" applyFont="1" applyFill="1" applyBorder="1" applyAlignment="1" applyProtection="1">
      <alignment horizontal="left" vertical="center"/>
      <protection locked="0"/>
    </xf>
    <xf numFmtId="49" fontId="2" fillId="0" borderId="0" xfId="0" applyNumberFormat="1" applyFont="1" applyFill="1" applyBorder="1" applyAlignment="1" applyProtection="1">
      <alignment horizontal="left" vertical="center"/>
      <protection locked="0"/>
    </xf>
    <xf numFmtId="49" fontId="2" fillId="9" borderId="101" xfId="0" applyNumberFormat="1" applyFont="1" applyFill="1" applyBorder="1" applyAlignment="1" applyProtection="1">
      <alignment horizontal="left" vertical="center"/>
      <protection locked="0"/>
    </xf>
    <xf numFmtId="49" fontId="2" fillId="9" borderId="108" xfId="0" applyNumberFormat="1" applyFont="1" applyFill="1" applyBorder="1" applyAlignment="1" applyProtection="1">
      <alignment horizontal="left" vertical="center"/>
      <protection locked="0"/>
    </xf>
    <xf numFmtId="49" fontId="2" fillId="9" borderId="141" xfId="0" applyNumberFormat="1" applyFont="1" applyFill="1" applyBorder="1" applyAlignment="1" applyProtection="1">
      <alignment horizontal="left" vertical="center"/>
      <protection locked="0"/>
    </xf>
    <xf numFmtId="0" fontId="12" fillId="0" borderId="156" xfId="0" applyFont="1" applyBorder="1" applyAlignment="1" applyProtection="1">
      <alignment horizontal="center"/>
      <protection locked="0"/>
    </xf>
    <xf numFmtId="0" fontId="12" fillId="0" borderId="132" xfId="0" applyFont="1" applyBorder="1" applyAlignment="1" applyProtection="1">
      <alignment horizontal="center"/>
      <protection locked="0"/>
    </xf>
    <xf numFmtId="0" fontId="2" fillId="9" borderId="139" xfId="11" quotePrefix="1" applyNumberFormat="1" applyFont="1" applyFill="1" applyBorder="1" applyAlignment="1" applyProtection="1">
      <alignment horizontal="center" vertical="center"/>
    </xf>
    <xf numFmtId="0" fontId="2" fillId="9" borderId="139" xfId="11" applyNumberFormat="1" applyFont="1" applyFill="1" applyBorder="1" applyAlignment="1" applyProtection="1">
      <alignment horizontal="center" vertical="center"/>
    </xf>
    <xf numFmtId="49" fontId="2" fillId="9" borderId="109" xfId="0" applyNumberFormat="1" applyFont="1" applyFill="1" applyBorder="1" applyAlignment="1" applyProtection="1">
      <alignment horizontal="left" vertical="center"/>
      <protection locked="0"/>
    </xf>
    <xf numFmtId="0" fontId="111" fillId="0" borderId="0" xfId="12" applyFont="1" applyAlignment="1">
      <alignment horizontal="center" vertical="center" wrapText="1"/>
    </xf>
    <xf numFmtId="173" fontId="2" fillId="9" borderId="153" xfId="1" applyNumberFormat="1" applyFont="1" applyFill="1" applyBorder="1" applyAlignment="1" applyProtection="1">
      <alignment horizontal="left" vertical="center"/>
      <protection locked="0"/>
    </xf>
    <xf numFmtId="173" fontId="2" fillId="9" borderId="108" xfId="1" applyNumberFormat="1" applyFont="1" applyFill="1" applyBorder="1" applyAlignment="1" applyProtection="1">
      <alignment horizontal="left" vertical="center"/>
      <protection locked="0"/>
    </xf>
    <xf numFmtId="173" fontId="2" fillId="9" borderId="109" xfId="1" applyNumberFormat="1" applyFont="1" applyFill="1" applyBorder="1" applyAlignment="1" applyProtection="1">
      <alignment horizontal="left" vertical="center"/>
      <protection locked="0"/>
    </xf>
    <xf numFmtId="0" fontId="2" fillId="0" borderId="0" xfId="0" applyFont="1" applyFill="1" applyBorder="1" applyAlignment="1" applyProtection="1">
      <alignment horizontal="center" wrapText="1"/>
    </xf>
    <xf numFmtId="0" fontId="15" fillId="22" borderId="110" xfId="0" applyFont="1" applyFill="1" applyBorder="1" applyAlignment="1" applyProtection="1">
      <alignment horizontal="center" vertical="center" wrapText="1"/>
    </xf>
    <xf numFmtId="0" fontId="15" fillId="22" borderId="111" xfId="0" applyFont="1" applyFill="1" applyBorder="1" applyAlignment="1" applyProtection="1">
      <alignment horizontal="center" vertical="center" wrapText="1"/>
    </xf>
    <xf numFmtId="0" fontId="15" fillId="22" borderId="112" xfId="0" applyFont="1" applyFill="1" applyBorder="1" applyAlignment="1" applyProtection="1">
      <alignment horizontal="center" vertical="center" wrapText="1"/>
    </xf>
    <xf numFmtId="0" fontId="12" fillId="0" borderId="0" xfId="0" applyFont="1" applyFill="1" applyBorder="1" applyAlignment="1" applyProtection="1"/>
    <xf numFmtId="168" fontId="103" fillId="0" borderId="0" xfId="0" applyNumberFormat="1" applyFont="1" applyFill="1" applyBorder="1" applyAlignment="1" applyProtection="1">
      <alignment horizontal="left"/>
      <protection locked="0"/>
    </xf>
    <xf numFmtId="0" fontId="17" fillId="0" borderId="101" xfId="0" applyFont="1" applyFill="1" applyBorder="1" applyAlignment="1" applyProtection="1">
      <alignment horizontal="left"/>
      <protection hidden="1"/>
    </xf>
    <xf numFmtId="0" fontId="17" fillId="0" borderId="108" xfId="0" applyFont="1" applyFill="1" applyBorder="1" applyAlignment="1" applyProtection="1">
      <alignment horizontal="left"/>
      <protection hidden="1"/>
    </xf>
    <xf numFmtId="0" fontId="17" fillId="0" borderId="80" xfId="0" applyFont="1" applyFill="1" applyBorder="1" applyAlignment="1" applyProtection="1">
      <alignment horizontal="left"/>
      <protection hidden="1"/>
    </xf>
    <xf numFmtId="0" fontId="17" fillId="0" borderId="134" xfId="0" applyFont="1" applyFill="1" applyBorder="1" applyAlignment="1" applyProtection="1">
      <alignment horizontal="left"/>
      <protection hidden="1"/>
    </xf>
    <xf numFmtId="168" fontId="103" fillId="0" borderId="0" xfId="0" applyNumberFormat="1" applyFont="1" applyFill="1" applyBorder="1" applyProtection="1">
      <protection locked="0"/>
    </xf>
    <xf numFmtId="0" fontId="21" fillId="0" borderId="0" xfId="0" applyFont="1" applyFill="1" applyBorder="1" applyAlignment="1" applyProtection="1">
      <alignment horizontal="center" vertical="center"/>
      <protection hidden="1"/>
    </xf>
    <xf numFmtId="0" fontId="82" fillId="0" borderId="82" xfId="0" applyFont="1" applyFill="1" applyBorder="1" applyAlignment="1" applyProtection="1">
      <alignment horizontal="center" textRotation="90"/>
    </xf>
    <xf numFmtId="0" fontId="17" fillId="0" borderId="128" xfId="0" applyFont="1" applyFill="1" applyBorder="1" applyAlignment="1" applyProtection="1">
      <alignment horizontal="center"/>
      <protection hidden="1"/>
    </xf>
    <xf numFmtId="0" fontId="17" fillId="0" borderId="129" xfId="0" applyFont="1" applyFill="1" applyBorder="1" applyAlignment="1" applyProtection="1">
      <alignment horizontal="center"/>
      <protection hidden="1"/>
    </xf>
    <xf numFmtId="0" fontId="17" fillId="0" borderId="135" xfId="0" applyFont="1" applyFill="1" applyBorder="1" applyAlignment="1" applyProtection="1">
      <alignment horizontal="center"/>
      <protection hidden="1"/>
    </xf>
    <xf numFmtId="0" fontId="27" fillId="0" borderId="0" xfId="4" applyFont="1" applyFill="1" applyBorder="1" applyAlignment="1" applyProtection="1">
      <alignment horizontal="center"/>
    </xf>
    <xf numFmtId="0" fontId="17" fillId="0" borderId="136" xfId="0" applyFont="1" applyFill="1" applyBorder="1" applyAlignment="1" applyProtection="1">
      <alignment horizontal="center"/>
      <protection hidden="1"/>
    </xf>
    <xf numFmtId="0" fontId="17" fillId="0" borderId="130" xfId="0" applyFont="1" applyFill="1" applyBorder="1" applyAlignment="1" applyProtection="1">
      <alignment horizontal="center"/>
      <protection hidden="1"/>
    </xf>
    <xf numFmtId="0" fontId="17" fillId="0" borderId="144" xfId="0" applyFont="1" applyFill="1" applyBorder="1" applyAlignment="1" applyProtection="1">
      <alignment horizontal="center"/>
      <protection hidden="1"/>
    </xf>
    <xf numFmtId="0" fontId="17" fillId="0" borderId="145" xfId="0" applyFont="1" applyFill="1" applyBorder="1" applyAlignment="1" applyProtection="1">
      <alignment horizontal="center"/>
      <protection hidden="1"/>
    </xf>
    <xf numFmtId="0" fontId="17" fillId="0" borderId="152" xfId="0" applyFont="1" applyFill="1" applyBorder="1" applyAlignment="1" applyProtection="1">
      <alignment horizontal="center"/>
      <protection hidden="1"/>
    </xf>
    <xf numFmtId="0" fontId="106" fillId="0" borderId="0" xfId="4" applyFont="1" applyFill="1" applyBorder="1" applyAlignment="1" applyProtection="1">
      <alignment horizontal="right"/>
    </xf>
    <xf numFmtId="0" fontId="106" fillId="0" borderId="0" xfId="4" applyFont="1" applyFill="1" applyBorder="1" applyAlignment="1" applyProtection="1">
      <alignment horizontal="right" vertical="center"/>
    </xf>
    <xf numFmtId="0" fontId="11" fillId="0" borderId="0" xfId="0" applyFont="1" applyFill="1" applyBorder="1" applyAlignment="1" applyProtection="1">
      <alignment horizontal="center" vertical="center"/>
    </xf>
    <xf numFmtId="0" fontId="21" fillId="0" borderId="0" xfId="0" applyFont="1" applyFill="1" applyBorder="1" applyAlignment="1" applyProtection="1">
      <alignment horizontal="center"/>
    </xf>
    <xf numFmtId="0" fontId="2" fillId="0" borderId="0" xfId="0" applyFont="1" applyFill="1" applyBorder="1" applyAlignment="1" applyProtection="1">
      <alignment horizontal="center" vertical="center"/>
    </xf>
    <xf numFmtId="1" fontId="44" fillId="0" borderId="4" xfId="0" applyNumberFormat="1" applyFont="1" applyFill="1" applyBorder="1" applyAlignment="1" applyProtection="1">
      <alignment horizontal="center" vertical="center"/>
      <protection hidden="1"/>
    </xf>
    <xf numFmtId="1" fontId="44" fillId="0" borderId="10" xfId="0" applyNumberFormat="1" applyFont="1" applyFill="1" applyBorder="1" applyAlignment="1" applyProtection="1">
      <alignment horizontal="center" vertical="center"/>
      <protection hidden="1"/>
    </xf>
    <xf numFmtId="1" fontId="44" fillId="0" borderId="5" xfId="0" applyNumberFormat="1" applyFont="1" applyFill="1" applyBorder="1" applyAlignment="1" applyProtection="1">
      <alignment horizontal="center" vertical="center"/>
      <protection hidden="1"/>
    </xf>
    <xf numFmtId="166" fontId="11" fillId="9" borderId="101" xfId="0" applyNumberFormat="1" applyFont="1" applyFill="1" applyBorder="1" applyAlignment="1" applyProtection="1">
      <alignment horizontal="left" wrapText="1"/>
      <protection locked="0"/>
    </xf>
    <xf numFmtId="166" fontId="11" fillId="9" borderId="108" xfId="0" applyNumberFormat="1" applyFont="1" applyFill="1" applyBorder="1" applyAlignment="1" applyProtection="1">
      <alignment horizontal="left" wrapText="1"/>
      <protection locked="0"/>
    </xf>
    <xf numFmtId="166" fontId="11" fillId="9" borderId="141" xfId="0" applyNumberFormat="1" applyFont="1" applyFill="1" applyBorder="1" applyAlignment="1" applyProtection="1">
      <alignment horizontal="left" wrapText="1"/>
      <protection locked="0"/>
    </xf>
    <xf numFmtId="0" fontId="119" fillId="0" borderId="0" xfId="0" applyFont="1" applyFill="1" applyBorder="1" applyAlignment="1" applyProtection="1">
      <alignment horizontal="left"/>
      <protection hidden="1"/>
    </xf>
    <xf numFmtId="166" fontId="12" fillId="9" borderId="101" xfId="0" applyNumberFormat="1" applyFont="1" applyFill="1" applyBorder="1" applyAlignment="1" applyProtection="1">
      <alignment horizontal="center"/>
      <protection locked="0"/>
    </xf>
    <xf numFmtId="166" fontId="12" fillId="9" borderId="108" xfId="0" applyNumberFormat="1" applyFont="1" applyFill="1" applyBorder="1" applyAlignment="1" applyProtection="1">
      <alignment horizontal="center"/>
      <protection locked="0"/>
    </xf>
    <xf numFmtId="166" fontId="12" fillId="9" borderId="109" xfId="0" applyNumberFormat="1" applyFont="1" applyFill="1" applyBorder="1" applyAlignment="1" applyProtection="1">
      <alignment horizontal="center"/>
      <protection locked="0"/>
    </xf>
    <xf numFmtId="0" fontId="106" fillId="0" borderId="132" xfId="4" applyFont="1" applyFill="1" applyBorder="1" applyAlignment="1" applyProtection="1">
      <alignment horizontal="left"/>
    </xf>
    <xf numFmtId="0" fontId="11" fillId="0" borderId="0" xfId="0" applyFont="1" applyFill="1" applyBorder="1" applyAlignment="1" applyProtection="1">
      <alignment horizontal="left"/>
      <protection hidden="1"/>
    </xf>
    <xf numFmtId="0" fontId="11" fillId="0" borderId="151" xfId="0" applyFont="1" applyFill="1" applyBorder="1" applyAlignment="1" applyProtection="1">
      <alignment horizontal="left"/>
      <protection hidden="1"/>
    </xf>
    <xf numFmtId="49" fontId="150" fillId="9" borderId="128" xfId="4" applyNumberFormat="1" applyFont="1" applyFill="1" applyBorder="1" applyAlignment="1" applyProtection="1">
      <alignment horizontal="center" vertical="center"/>
    </xf>
    <xf numFmtId="49" fontId="150" fillId="9" borderId="130" xfId="4" applyNumberFormat="1" applyFont="1" applyFill="1" applyBorder="1" applyAlignment="1" applyProtection="1">
      <alignment horizontal="center" vertical="center"/>
    </xf>
    <xf numFmtId="2" fontId="11" fillId="0" borderId="0" xfId="0" applyNumberFormat="1" applyFont="1" applyFill="1" applyBorder="1" applyAlignment="1" applyProtection="1">
      <alignment vertical="center" wrapText="1"/>
    </xf>
    <xf numFmtId="0" fontId="104" fillId="0" borderId="0" xfId="0" applyFont="1" applyFill="1" applyBorder="1" applyAlignment="1" applyProtection="1">
      <alignment horizontal="right" vertical="top" wrapText="1"/>
    </xf>
    <xf numFmtId="0" fontId="11" fillId="0" borderId="0" xfId="0" applyFont="1" applyFill="1" applyBorder="1" applyAlignment="1" applyProtection="1">
      <alignment vertical="top" wrapText="1"/>
    </xf>
    <xf numFmtId="2" fontId="21" fillId="0" borderId="0" xfId="0" applyNumberFormat="1" applyFont="1" applyFill="1" applyBorder="1" applyAlignment="1" applyProtection="1">
      <alignment horizontal="center" vertical="center"/>
      <protection hidden="1"/>
    </xf>
    <xf numFmtId="0" fontId="106" fillId="0" borderId="0" xfId="0" applyFont="1" applyFill="1" applyBorder="1" applyAlignment="1" applyProtection="1">
      <alignment horizontal="right" vertical="center"/>
    </xf>
    <xf numFmtId="0" fontId="104" fillId="22" borderId="80" xfId="4" applyFont="1" applyFill="1" applyBorder="1" applyAlignment="1" applyProtection="1">
      <alignment horizontal="left" vertical="center" wrapText="1"/>
      <protection hidden="1"/>
    </xf>
    <xf numFmtId="0" fontId="104" fillId="22" borderId="0" xfId="4" applyFont="1" applyFill="1" applyAlignment="1" applyProtection="1">
      <alignment horizontal="left" vertical="center" wrapText="1"/>
      <protection hidden="1"/>
    </xf>
    <xf numFmtId="0" fontId="99" fillId="22" borderId="0" xfId="6" applyFont="1" applyFill="1" applyAlignment="1">
      <alignment horizontal="center" vertical="center"/>
    </xf>
    <xf numFmtId="0" fontId="87" fillId="0" borderId="0" xfId="6" applyFont="1" applyFill="1" applyAlignment="1" applyProtection="1">
      <alignment horizontal="center" wrapText="1"/>
      <protection hidden="1"/>
    </xf>
    <xf numFmtId="0" fontId="13" fillId="0" borderId="0" xfId="6" applyFont="1" applyFill="1" applyAlignment="1">
      <alignment horizontal="center" vertical="center"/>
    </xf>
    <xf numFmtId="0" fontId="118" fillId="0" borderId="0" xfId="6" applyFont="1" applyFill="1" applyAlignment="1">
      <alignment horizontal="center" vertical="center"/>
    </xf>
    <xf numFmtId="0" fontId="63" fillId="0" borderId="10" xfId="6" applyFont="1" applyFill="1" applyBorder="1" applyAlignment="1">
      <alignment horizontal="left" vertical="top" wrapText="1"/>
    </xf>
    <xf numFmtId="0" fontId="63" fillId="0" borderId="5" xfId="6" applyFont="1" applyFill="1" applyBorder="1" applyAlignment="1">
      <alignment horizontal="left" vertical="top" wrapText="1"/>
    </xf>
    <xf numFmtId="0" fontId="63" fillId="0" borderId="10" xfId="6" applyFont="1" applyFill="1" applyBorder="1" applyAlignment="1">
      <alignment vertical="center" wrapText="1"/>
    </xf>
    <xf numFmtId="0" fontId="63" fillId="0" borderId="5" xfId="6" applyFont="1" applyFill="1" applyBorder="1" applyAlignment="1">
      <alignment vertical="center" wrapText="1"/>
    </xf>
    <xf numFmtId="0" fontId="116" fillId="0" borderId="0" xfId="6" applyFont="1" applyFill="1" applyAlignment="1">
      <alignment horizontal="center" vertical="center"/>
    </xf>
    <xf numFmtId="49" fontId="141" fillId="9" borderId="128" xfId="4" applyNumberFormat="1" applyFont="1" applyFill="1" applyBorder="1" applyAlignment="1" applyProtection="1">
      <alignment horizontal="center" vertical="center"/>
    </xf>
    <xf numFmtId="49" fontId="141" fillId="9" borderId="130" xfId="4" applyNumberFormat="1" applyFont="1" applyFill="1" applyBorder="1" applyAlignment="1" applyProtection="1">
      <alignment horizontal="center" vertical="center"/>
    </xf>
    <xf numFmtId="0" fontId="125" fillId="22" borderId="0" xfId="0" applyFont="1" applyFill="1" applyBorder="1" applyAlignment="1" applyProtection="1">
      <alignment horizontal="center" vertical="center"/>
      <protection hidden="1"/>
    </xf>
    <xf numFmtId="1" fontId="39" fillId="19" borderId="0" xfId="10" applyNumberFormat="1" applyFont="1" applyFill="1" applyAlignment="1" applyProtection="1">
      <alignment horizontal="center" vertical="center"/>
      <protection hidden="1"/>
    </xf>
    <xf numFmtId="1" fontId="39" fillId="19" borderId="0" xfId="0" applyNumberFormat="1" applyFont="1" applyFill="1" applyBorder="1" applyAlignment="1" applyProtection="1">
      <alignment horizontal="center" vertical="center"/>
      <protection hidden="1"/>
    </xf>
    <xf numFmtId="1" fontId="28" fillId="0" borderId="0" xfId="10" applyNumberFormat="1" applyFont="1" applyAlignment="1">
      <alignment horizontal="center" vertical="center"/>
    </xf>
    <xf numFmtId="0" fontId="2" fillId="0" borderId="0" xfId="0" applyFont="1" applyFill="1" applyAlignment="1" applyProtection="1">
      <alignment horizontal="center" vertical="top"/>
    </xf>
    <xf numFmtId="172" fontId="103" fillId="0" borderId="0" xfId="1" applyNumberFormat="1" applyFont="1" applyFill="1" applyBorder="1" applyAlignment="1" applyProtection="1">
      <alignment horizontal="center"/>
      <protection locked="0"/>
    </xf>
    <xf numFmtId="0" fontId="136" fillId="0" borderId="0" xfId="4" applyFont="1" applyFill="1" applyBorder="1" applyAlignment="1" applyProtection="1">
      <alignment horizontal="center" vertical="center"/>
    </xf>
    <xf numFmtId="0" fontId="39" fillId="0" borderId="0" xfId="0" applyFont="1" applyFill="1" applyBorder="1" applyAlignment="1" applyProtection="1">
      <alignment horizontal="left" vertical="center"/>
    </xf>
    <xf numFmtId="0" fontId="91" fillId="0" borderId="0" xfId="0" applyFont="1" applyFill="1" applyBorder="1" applyAlignment="1" applyProtection="1">
      <alignment horizontal="center" vertical="center"/>
      <protection hidden="1"/>
    </xf>
    <xf numFmtId="0" fontId="39" fillId="0" borderId="0" xfId="0" applyFont="1" applyFill="1" applyBorder="1" applyAlignment="1" applyProtection="1">
      <alignment horizontal="right" vertical="center"/>
    </xf>
    <xf numFmtId="0" fontId="28" fillId="0" borderId="0" xfId="0" applyFont="1" applyFill="1" applyBorder="1" applyAlignment="1" applyProtection="1">
      <alignment horizontal="center" vertical="center"/>
    </xf>
    <xf numFmtId="0" fontId="60" fillId="0" borderId="0" xfId="10" applyFont="1" applyAlignment="1">
      <alignment horizontal="center" vertical="center" wrapText="1"/>
    </xf>
    <xf numFmtId="40" fontId="39" fillId="19" borderId="0" xfId="10" applyNumberFormat="1" applyFont="1" applyFill="1" applyAlignment="1" applyProtection="1">
      <alignment horizontal="right" vertical="center"/>
      <protection hidden="1"/>
    </xf>
    <xf numFmtId="49" fontId="108" fillId="9" borderId="136" xfId="4" applyNumberFormat="1" applyFont="1" applyFill="1" applyBorder="1" applyAlignment="1" applyProtection="1">
      <alignment horizontal="center" vertical="center"/>
    </xf>
    <xf numFmtId="49" fontId="108" fillId="9" borderId="129" xfId="4" applyNumberFormat="1" applyFont="1" applyFill="1" applyBorder="1" applyAlignment="1" applyProtection="1">
      <alignment horizontal="center" vertical="center"/>
    </xf>
    <xf numFmtId="49" fontId="108" fillId="9" borderId="130" xfId="4" applyNumberFormat="1" applyFont="1" applyFill="1" applyBorder="1" applyAlignment="1" applyProtection="1">
      <alignment horizontal="center" vertical="center"/>
    </xf>
    <xf numFmtId="177" fontId="39" fillId="19" borderId="0" xfId="10" applyNumberFormat="1" applyFont="1" applyFill="1" applyAlignment="1" applyProtection="1">
      <alignment horizontal="right"/>
      <protection hidden="1"/>
    </xf>
    <xf numFmtId="0" fontId="136" fillId="0" borderId="0" xfId="4" applyFont="1" applyFill="1" applyBorder="1" applyAlignment="1" applyProtection="1">
      <alignment horizontal="left"/>
    </xf>
    <xf numFmtId="175" fontId="39" fillId="19" borderId="0" xfId="1" applyNumberFormat="1" applyFont="1" applyFill="1" applyBorder="1" applyAlignment="1" applyProtection="1">
      <alignment horizontal="center"/>
      <protection hidden="1"/>
    </xf>
    <xf numFmtId="0" fontId="158" fillId="0" borderId="0" xfId="0" applyFont="1" applyFill="1" applyBorder="1" applyAlignment="1" applyProtection="1">
      <alignment horizontal="center"/>
      <protection hidden="1"/>
    </xf>
    <xf numFmtId="38" fontId="39" fillId="19" borderId="0" xfId="1" applyNumberFormat="1" applyFont="1" applyFill="1" applyAlignment="1" applyProtection="1">
      <alignment horizontal="right"/>
      <protection hidden="1"/>
    </xf>
    <xf numFmtId="178" fontId="39" fillId="19" borderId="0" xfId="10" applyNumberFormat="1" applyFont="1" applyFill="1" applyAlignment="1" applyProtection="1">
      <alignment horizontal="right"/>
      <protection hidden="1"/>
    </xf>
    <xf numFmtId="177" fontId="39" fillId="19" borderId="0" xfId="10" applyNumberFormat="1" applyFont="1" applyFill="1" applyAlignment="1" applyProtection="1">
      <alignment horizontal="right" vertical="center"/>
      <protection hidden="1"/>
    </xf>
    <xf numFmtId="0" fontId="151" fillId="0" borderId="0" xfId="0" applyFont="1" applyFill="1" applyAlignment="1" applyProtection="1">
      <alignment horizontal="center"/>
    </xf>
    <xf numFmtId="0" fontId="152" fillId="0" borderId="0" xfId="0" applyFont="1" applyFill="1" applyBorder="1" applyAlignment="1" applyProtection="1">
      <alignment wrapText="1"/>
    </xf>
    <xf numFmtId="0" fontId="39" fillId="0" borderId="0" xfId="0" applyFont="1" applyFill="1" applyBorder="1" applyAlignment="1" applyProtection="1">
      <alignment horizontal="center" vertical="center" wrapText="1"/>
    </xf>
    <xf numFmtId="0" fontId="54" fillId="0" borderId="0" xfId="0" applyFont="1" applyFill="1" applyAlignment="1" applyProtection="1">
      <alignment horizontal="center"/>
    </xf>
    <xf numFmtId="0" fontId="158" fillId="0" borderId="0" xfId="0" applyFont="1" applyFill="1" applyAlignment="1" applyProtection="1">
      <alignment horizontal="center"/>
      <protection hidden="1"/>
    </xf>
    <xf numFmtId="177" fontId="39" fillId="19" borderId="0" xfId="1" applyNumberFormat="1" applyFont="1" applyFill="1" applyBorder="1" applyAlignment="1" applyProtection="1">
      <alignment horizontal="right"/>
      <protection hidden="1"/>
    </xf>
    <xf numFmtId="6" fontId="39" fillId="19" borderId="0" xfId="3" applyNumberFormat="1" applyFont="1" applyFill="1" applyBorder="1" applyAlignment="1" applyProtection="1">
      <alignment horizontal="right"/>
      <protection hidden="1"/>
    </xf>
    <xf numFmtId="0" fontId="39" fillId="0" borderId="0" xfId="0" applyFont="1" applyFill="1" applyBorder="1" applyAlignment="1" applyProtection="1">
      <alignment horizontal="center" vertical="center"/>
    </xf>
    <xf numFmtId="0" fontId="17" fillId="0" borderId="150" xfId="0" applyFont="1" applyFill="1" applyBorder="1" applyAlignment="1">
      <alignment horizontal="right" vertical="center" wrapText="1"/>
    </xf>
    <xf numFmtId="0" fontId="17" fillId="0" borderId="6" xfId="0" applyFont="1" applyFill="1" applyBorder="1" applyAlignment="1">
      <alignment horizontal="right" vertical="center" wrapText="1"/>
    </xf>
    <xf numFmtId="0" fontId="17" fillId="0" borderId="7" xfId="0" applyFont="1" applyFill="1" applyBorder="1" applyAlignment="1">
      <alignment horizontal="right" vertical="center" wrapText="1"/>
    </xf>
    <xf numFmtId="0" fontId="2" fillId="9" borderId="150"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9" fillId="9" borderId="131" xfId="0" applyFont="1" applyFill="1" applyBorder="1" applyAlignment="1" applyProtection="1">
      <alignment horizontal="left" vertical="top" wrapText="1"/>
      <protection locked="0"/>
    </xf>
    <xf numFmtId="0" fontId="15" fillId="22" borderId="0" xfId="0" applyFont="1" applyFill="1" applyBorder="1" applyAlignment="1" applyProtection="1">
      <alignment horizontal="center" vertical="center" wrapText="1"/>
    </xf>
    <xf numFmtId="0" fontId="12" fillId="9" borderId="150" xfId="0" applyFont="1" applyFill="1" applyBorder="1" applyAlignment="1" applyProtection="1">
      <alignment horizontal="left" vertical="top" wrapText="1"/>
      <protection locked="0"/>
    </xf>
    <xf numFmtId="0" fontId="12" fillId="9" borderId="6" xfId="0" applyFont="1" applyFill="1" applyBorder="1" applyAlignment="1" applyProtection="1">
      <alignment horizontal="left" vertical="top" wrapText="1"/>
      <protection locked="0"/>
    </xf>
    <xf numFmtId="0" fontId="12" fillId="9" borderId="7" xfId="0" applyFont="1" applyFill="1" applyBorder="1" applyAlignment="1" applyProtection="1">
      <alignment horizontal="left" vertical="top" wrapText="1"/>
      <protection locked="0"/>
    </xf>
    <xf numFmtId="0" fontId="0" fillId="9" borderId="150"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9" fillId="0" borderId="125" xfId="4" applyFont="1" applyFill="1" applyBorder="1" applyAlignment="1" applyProtection="1">
      <alignment horizontal="center" vertical="center" wrapText="1" shrinkToFit="1"/>
    </xf>
    <xf numFmtId="0" fontId="59" fillId="0" borderId="89" xfId="4" applyFont="1" applyFill="1" applyBorder="1" applyAlignment="1" applyProtection="1">
      <alignment horizontal="center" vertical="center" wrapText="1" shrinkToFit="1"/>
    </xf>
    <xf numFmtId="0" fontId="52" fillId="23" borderId="114" xfId="0" applyFont="1" applyFill="1" applyBorder="1" applyAlignment="1" applyProtection="1">
      <alignment horizontal="left" vertical="top" wrapText="1" indent="2"/>
    </xf>
    <xf numFmtId="0" fontId="52" fillId="23" borderId="105" xfId="0" applyFont="1" applyFill="1" applyBorder="1" applyAlignment="1" applyProtection="1">
      <alignment horizontal="left" vertical="top" wrapText="1" indent="2"/>
    </xf>
    <xf numFmtId="0" fontId="52" fillId="23" borderId="115" xfId="0" applyFont="1" applyFill="1" applyBorder="1" applyAlignment="1" applyProtection="1">
      <alignment horizontal="left" vertical="top" wrapText="1" indent="2"/>
    </xf>
    <xf numFmtId="0" fontId="52" fillId="23" borderId="96" xfId="0" applyFont="1" applyFill="1" applyBorder="1" applyAlignment="1" applyProtection="1">
      <alignment horizontal="left" vertical="top" wrapText="1" indent="2"/>
    </xf>
    <xf numFmtId="0" fontId="52" fillId="23" borderId="0" xfId="0" applyFont="1" applyFill="1" applyBorder="1" applyAlignment="1" applyProtection="1">
      <alignment horizontal="left" vertical="top" wrapText="1" indent="2"/>
    </xf>
    <xf numFmtId="0" fontId="52" fillId="23" borderId="116" xfId="0" applyFont="1" applyFill="1" applyBorder="1" applyAlignment="1" applyProtection="1">
      <alignment horizontal="left" vertical="top" wrapText="1" indent="2"/>
    </xf>
    <xf numFmtId="0" fontId="59" fillId="0" borderId="117" xfId="0" applyFont="1" applyFill="1" applyBorder="1" applyAlignment="1" applyProtection="1">
      <alignment horizontal="center" vertical="center" wrapText="1"/>
    </xf>
    <xf numFmtId="0" fontId="59" fillId="0" borderId="90" xfId="0" applyFont="1" applyFill="1" applyBorder="1" applyAlignment="1">
      <alignment horizontal="center" vertical="center" wrapText="1"/>
    </xf>
    <xf numFmtId="0" fontId="59" fillId="0" borderId="6" xfId="0" applyFont="1" applyFill="1" applyBorder="1" applyAlignment="1" applyProtection="1">
      <alignment horizontal="center" vertical="center" wrapText="1"/>
    </xf>
    <xf numFmtId="0" fontId="59" fillId="0" borderId="6" xfId="0" applyFont="1" applyFill="1" applyBorder="1" applyAlignment="1">
      <alignment horizontal="center" vertical="center" wrapText="1"/>
    </xf>
    <xf numFmtId="0" fontId="59" fillId="0" borderId="8" xfId="0" applyFont="1" applyFill="1" applyBorder="1" applyAlignment="1" applyProtection="1">
      <alignment horizontal="center" vertical="center" wrapText="1"/>
    </xf>
    <xf numFmtId="0" fontId="81" fillId="0" borderId="89" xfId="4" applyFont="1" applyFill="1" applyBorder="1" applyAlignment="1" applyProtection="1">
      <alignment horizontal="center" vertical="center" wrapText="1"/>
    </xf>
    <xf numFmtId="0" fontId="59" fillId="0" borderId="89" xfId="4" applyFont="1" applyFill="1" applyBorder="1" applyAlignment="1" applyProtection="1">
      <alignment horizontal="center" vertical="center" wrapText="1"/>
    </xf>
    <xf numFmtId="0" fontId="125" fillId="22" borderId="119" xfId="0" applyFont="1" applyFill="1" applyBorder="1" applyAlignment="1" applyProtection="1">
      <alignment horizontal="left" vertical="center"/>
    </xf>
    <xf numFmtId="0" fontId="125" fillId="22" borderId="120" xfId="0" applyFont="1" applyFill="1" applyBorder="1" applyAlignment="1" applyProtection="1">
      <alignment horizontal="left" vertical="center"/>
    </xf>
    <xf numFmtId="0" fontId="59" fillId="0" borderId="104" xfId="0" applyFont="1" applyFill="1" applyBorder="1" applyAlignment="1" applyProtection="1">
      <alignment horizontal="center" vertical="center"/>
    </xf>
    <xf numFmtId="0" fontId="59" fillId="0" borderId="105" xfId="0" applyFont="1" applyFill="1" applyBorder="1" applyAlignment="1" applyProtection="1">
      <alignment horizontal="center" vertical="center"/>
    </xf>
    <xf numFmtId="0" fontId="59" fillId="0" borderId="118" xfId="0" applyFont="1" applyFill="1" applyBorder="1" applyAlignment="1" applyProtection="1">
      <alignment horizontal="center" vertical="center"/>
    </xf>
    <xf numFmtId="0" fontId="59" fillId="0" borderId="126" xfId="0" applyFont="1" applyFill="1" applyBorder="1" applyAlignment="1" applyProtection="1">
      <alignment horizontal="center" vertical="center"/>
    </xf>
    <xf numFmtId="0" fontId="59" fillId="0" borderId="43" xfId="0" applyFont="1" applyFill="1" applyBorder="1" applyAlignment="1" applyProtection="1">
      <alignment horizontal="center" vertical="center"/>
    </xf>
    <xf numFmtId="0" fontId="59" fillId="0" borderId="48" xfId="0" applyFont="1" applyFill="1" applyBorder="1" applyAlignment="1" applyProtection="1">
      <alignment horizontal="center" vertical="center"/>
    </xf>
    <xf numFmtId="0" fontId="59" fillId="0" borderId="6" xfId="4" applyFont="1" applyFill="1" applyBorder="1" applyAlignment="1" applyProtection="1">
      <alignment horizontal="center" vertical="center" wrapText="1" shrinkToFit="1"/>
    </xf>
    <xf numFmtId="0" fontId="15" fillId="23" borderId="37" xfId="0" applyFont="1" applyFill="1" applyBorder="1" applyAlignment="1" applyProtection="1">
      <alignment horizontal="center" vertical="center" wrapText="1"/>
    </xf>
    <xf numFmtId="0" fontId="15" fillId="23" borderId="50" xfId="0" applyFont="1" applyFill="1" applyBorder="1" applyAlignment="1" applyProtection="1">
      <alignment horizontal="center" vertical="center" wrapText="1"/>
    </xf>
    <xf numFmtId="0" fontId="15" fillId="23" borderId="36" xfId="0" applyFont="1" applyFill="1" applyBorder="1" applyAlignment="1" applyProtection="1">
      <alignment horizontal="center" vertical="center" wrapText="1"/>
    </xf>
    <xf numFmtId="0" fontId="25" fillId="0" borderId="74" xfId="0" applyFont="1" applyFill="1" applyBorder="1" applyAlignment="1">
      <alignment horizontal="center" vertical="center"/>
    </xf>
    <xf numFmtId="0" fontId="25" fillId="0" borderId="51" xfId="0" applyFont="1" applyFill="1" applyBorder="1" applyAlignment="1">
      <alignment horizontal="center" vertical="center"/>
    </xf>
    <xf numFmtId="0" fontId="25" fillId="0" borderId="52" xfId="0" applyFont="1" applyFill="1" applyBorder="1" applyAlignment="1">
      <alignment horizontal="center" vertical="center"/>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20" borderId="71" xfId="0" applyFont="1" applyFill="1" applyBorder="1" applyAlignment="1">
      <alignment horizontal="center" vertical="center" wrapText="1"/>
    </xf>
    <xf numFmtId="0" fontId="11" fillId="20" borderId="72" xfId="0" applyFont="1" applyFill="1" applyBorder="1" applyAlignment="1">
      <alignment horizontal="center" vertical="center" wrapText="1"/>
    </xf>
    <xf numFmtId="0" fontId="11" fillId="0" borderId="72" xfId="0" applyFont="1" applyFill="1" applyBorder="1" applyAlignment="1">
      <alignment horizontal="center" vertical="center" wrapText="1"/>
    </xf>
    <xf numFmtId="0" fontId="11" fillId="0" borderId="70" xfId="0" applyFont="1" applyFill="1" applyBorder="1" applyAlignment="1">
      <alignment horizontal="center" vertical="center" wrapText="1"/>
    </xf>
    <xf numFmtId="0" fontId="11" fillId="0" borderId="73" xfId="0" applyFont="1" applyFill="1" applyBorder="1" applyAlignment="1">
      <alignment horizontal="center" vertical="center" wrapText="1"/>
    </xf>
    <xf numFmtId="0" fontId="11" fillId="0" borderId="66" xfId="0" applyFont="1" applyFill="1" applyBorder="1" applyAlignment="1">
      <alignment horizontal="center" vertical="center" wrapText="1"/>
    </xf>
    <xf numFmtId="0" fontId="11" fillId="0" borderId="10" xfId="0" applyFont="1" applyFill="1" applyBorder="1" applyAlignment="1">
      <alignment horizontal="center" vertical="center" wrapText="1"/>
    </xf>
    <xf numFmtId="0" fontId="11" fillId="0" borderId="5" xfId="0" applyFont="1" applyFill="1" applyBorder="1" applyAlignment="1">
      <alignment horizontal="center" vertical="center" wrapText="1"/>
    </xf>
    <xf numFmtId="0" fontId="17" fillId="0" borderId="61" xfId="0" applyFont="1" applyFill="1" applyBorder="1" applyAlignment="1">
      <alignment horizontal="center" vertical="center"/>
    </xf>
    <xf numFmtId="0" fontId="17" fillId="0" borderId="62" xfId="0" applyFont="1" applyFill="1" applyBorder="1" applyAlignment="1">
      <alignment horizontal="center" vertical="center"/>
    </xf>
    <xf numFmtId="0" fontId="17" fillId="0" borderId="63" xfId="0" applyFont="1" applyFill="1" applyBorder="1" applyAlignment="1">
      <alignment horizontal="center" vertical="center"/>
    </xf>
    <xf numFmtId="0" fontId="17" fillId="0" borderId="67" xfId="0" applyFont="1" applyFill="1" applyBorder="1" applyAlignment="1">
      <alignment horizontal="center" vertical="center"/>
    </xf>
    <xf numFmtId="0" fontId="11" fillId="0" borderId="58" xfId="0" applyFont="1" applyFill="1" applyBorder="1" applyAlignment="1">
      <alignment horizontal="center" vertical="center" wrapText="1"/>
    </xf>
    <xf numFmtId="0" fontId="11" fillId="0" borderId="59" xfId="0" applyFont="1" applyFill="1" applyBorder="1" applyAlignment="1">
      <alignment horizontal="center" vertical="center" wrapText="1"/>
    </xf>
    <xf numFmtId="0" fontId="11" fillId="0" borderId="68"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49" xfId="0" applyFont="1" applyFill="1" applyBorder="1" applyAlignment="1">
      <alignment horizontal="center" vertical="center" wrapText="1"/>
    </xf>
    <xf numFmtId="0" fontId="11" fillId="0" borderId="64" xfId="0" applyFont="1" applyFill="1" applyBorder="1" applyAlignment="1">
      <alignment horizontal="center" vertical="center" wrapText="1"/>
    </xf>
    <xf numFmtId="0" fontId="11" fillId="20" borderId="66" xfId="0" applyFont="1" applyFill="1" applyBorder="1" applyAlignment="1">
      <alignment horizontal="center" vertical="center" wrapText="1"/>
    </xf>
    <xf numFmtId="0" fontId="11" fillId="20" borderId="10"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3" fillId="0" borderId="86" xfId="0" applyFont="1" applyFill="1" applyBorder="1" applyAlignment="1" applyProtection="1">
      <alignment horizontal="left" vertical="center"/>
      <protection hidden="1"/>
    </xf>
    <xf numFmtId="0" fontId="43" fillId="0" borderId="87" xfId="0" applyFont="1" applyFill="1" applyBorder="1" applyAlignment="1" applyProtection="1">
      <alignment horizontal="left" vertical="center"/>
      <protection hidden="1"/>
    </xf>
    <xf numFmtId="0" fontId="43" fillId="0" borderId="88" xfId="0" applyFont="1" applyFill="1" applyBorder="1" applyAlignment="1" applyProtection="1">
      <alignment horizontal="left" vertical="center"/>
      <protection hidden="1"/>
    </xf>
    <xf numFmtId="0" fontId="22" fillId="0" borderId="55" xfId="0" applyFont="1" applyFill="1" applyBorder="1" applyAlignment="1">
      <alignment horizontal="center" vertical="center"/>
    </xf>
    <xf numFmtId="0" fontId="22" fillId="0" borderId="56" xfId="0" applyFont="1" applyFill="1" applyBorder="1" applyAlignment="1">
      <alignment horizontal="center" vertical="center"/>
    </xf>
    <xf numFmtId="0" fontId="22" fillId="0" borderId="57" xfId="0" applyFont="1" applyFill="1" applyBorder="1" applyAlignment="1">
      <alignment horizontal="center" vertical="center"/>
    </xf>
    <xf numFmtId="0" fontId="11" fillId="0" borderId="60" xfId="0" applyFont="1" applyFill="1" applyBorder="1" applyAlignment="1">
      <alignment horizontal="center" vertical="center" wrapText="1"/>
    </xf>
    <xf numFmtId="0" fontId="23" fillId="0" borderId="64" xfId="0" applyFont="1" applyFill="1" applyBorder="1" applyAlignment="1">
      <alignment horizontal="center" vertical="center"/>
    </xf>
    <xf numFmtId="0" fontId="23" fillId="0" borderId="59" xfId="0" applyFont="1" applyFill="1" applyBorder="1" applyAlignment="1">
      <alignment horizontal="center" vertical="center"/>
    </xf>
    <xf numFmtId="0" fontId="23" fillId="0" borderId="60" xfId="0" applyFont="1" applyFill="1" applyBorder="1" applyAlignment="1">
      <alignment horizontal="center" vertical="center"/>
    </xf>
    <xf numFmtId="0" fontId="17" fillId="0" borderId="65" xfId="0" applyFont="1" applyFill="1" applyBorder="1" applyAlignment="1">
      <alignment horizontal="center" vertical="center"/>
    </xf>
    <xf numFmtId="0" fontId="44" fillId="0" borderId="128" xfId="0" applyFont="1" applyFill="1" applyBorder="1" applyAlignment="1" applyProtection="1">
      <alignment horizontal="center" vertical="center"/>
      <protection hidden="1"/>
    </xf>
    <xf numFmtId="0" fontId="44" fillId="0" borderId="137" xfId="0" applyFont="1" applyFill="1" applyBorder="1" applyAlignment="1" applyProtection="1">
      <alignment horizontal="center" vertical="center"/>
      <protection hidden="1"/>
    </xf>
    <xf numFmtId="0" fontId="44" fillId="0" borderId="138" xfId="0" applyFont="1" applyFill="1" applyBorder="1" applyAlignment="1" applyProtection="1">
      <alignment horizontal="center" vertical="center"/>
      <protection hidden="1"/>
    </xf>
    <xf numFmtId="0" fontId="43" fillId="0" borderId="86" xfId="0" applyFont="1" applyFill="1" applyBorder="1" applyAlignment="1" applyProtection="1">
      <alignment horizontal="center" vertical="center"/>
      <protection hidden="1"/>
    </xf>
    <xf numFmtId="0" fontId="43" fillId="0" borderId="87" xfId="0" applyFont="1" applyFill="1" applyBorder="1" applyAlignment="1" applyProtection="1">
      <alignment horizontal="center" vertical="center"/>
      <protection hidden="1"/>
    </xf>
    <xf numFmtId="0" fontId="43" fillId="0" borderId="88" xfId="0" applyFont="1" applyFill="1" applyBorder="1" applyAlignment="1" applyProtection="1">
      <alignment horizontal="center" vertical="center"/>
      <protection hidden="1"/>
    </xf>
    <xf numFmtId="0" fontId="2" fillId="0" borderId="32" xfId="0" quotePrefix="1" applyFont="1" applyFill="1" applyBorder="1" applyAlignment="1">
      <alignment horizontal="left" vertical="center" wrapText="1"/>
    </xf>
    <xf numFmtId="0" fontId="12" fillId="0" borderId="54" xfId="0" quotePrefix="1" applyFont="1" applyFill="1" applyBorder="1" applyAlignment="1">
      <alignment horizontal="left" vertical="center" wrapText="1"/>
    </xf>
    <xf numFmtId="0" fontId="12" fillId="0" borderId="47" xfId="0" quotePrefix="1" applyFont="1" applyFill="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2" xfId="0" applyFont="1" applyFill="1" applyBorder="1" applyAlignment="1">
      <alignment horizontal="left" vertical="center" wrapText="1"/>
    </xf>
    <xf numFmtId="0" fontId="12" fillId="0" borderId="54" xfId="0" applyFont="1" applyFill="1" applyBorder="1" applyAlignment="1">
      <alignment horizontal="left" vertical="center" wrapText="1"/>
    </xf>
    <xf numFmtId="0" fontId="12" fillId="0" borderId="47" xfId="0" applyFont="1" applyFill="1" applyBorder="1" applyAlignment="1">
      <alignment horizontal="left" vertical="center" wrapText="1"/>
    </xf>
    <xf numFmtId="0" fontId="2" fillId="0" borderId="23" xfId="0" applyFont="1" applyFill="1" applyBorder="1" applyAlignment="1">
      <alignment horizontal="left" vertical="top" wrapText="1"/>
    </xf>
    <xf numFmtId="0" fontId="2" fillId="0" borderId="27" xfId="0" applyFont="1" applyFill="1" applyBorder="1" applyAlignment="1">
      <alignment horizontal="left" vertical="top" wrapText="1"/>
    </xf>
    <xf numFmtId="0" fontId="2" fillId="0" borderId="29" xfId="0" applyFont="1" applyFill="1" applyBorder="1" applyAlignment="1">
      <alignment horizontal="left" vertical="top" wrapText="1"/>
    </xf>
    <xf numFmtId="0" fontId="2" fillId="0" borderId="26" xfId="0" applyFont="1" applyFill="1" applyBorder="1" applyAlignment="1">
      <alignment horizontal="left" vertical="top" wrapText="1"/>
    </xf>
    <xf numFmtId="0" fontId="2" fillId="0" borderId="28" xfId="0" applyFont="1" applyFill="1" applyBorder="1" applyAlignment="1">
      <alignment horizontal="left" vertical="top" wrapText="1"/>
    </xf>
    <xf numFmtId="0" fontId="2" fillId="0" borderId="31" xfId="0" applyFont="1" applyFill="1" applyBorder="1" applyAlignment="1">
      <alignment horizontal="left" vertical="top" wrapText="1"/>
    </xf>
    <xf numFmtId="0" fontId="17" fillId="0" borderId="14" xfId="0" applyFont="1" applyFill="1" applyBorder="1" applyAlignment="1">
      <alignment horizontal="center" vertical="center" wrapText="1"/>
    </xf>
    <xf numFmtId="0" fontId="17" fillId="0" borderId="35" xfId="0" applyFont="1" applyFill="1" applyBorder="1" applyAlignment="1">
      <alignment horizontal="center" vertical="center" wrapText="1"/>
    </xf>
    <xf numFmtId="0" fontId="2" fillId="0" borderId="23" xfId="0" applyFont="1" applyFill="1" applyBorder="1" applyAlignment="1">
      <alignment horizontal="left" vertical="center" wrapText="1"/>
    </xf>
    <xf numFmtId="0" fontId="12" fillId="0" borderId="27" xfId="0" applyFont="1" applyFill="1" applyBorder="1" applyAlignment="1">
      <alignment horizontal="left" vertical="center" wrapText="1"/>
    </xf>
    <xf numFmtId="0" fontId="12" fillId="0" borderId="29" xfId="0" applyFont="1" applyFill="1" applyBorder="1" applyAlignment="1">
      <alignment horizontal="left" vertical="center" wrapText="1"/>
    </xf>
    <xf numFmtId="0" fontId="12" fillId="0" borderId="26" xfId="0" applyFont="1" applyFill="1" applyBorder="1" applyAlignment="1">
      <alignment horizontal="left" vertical="center" wrapText="1"/>
    </xf>
    <xf numFmtId="0" fontId="12" fillId="0" borderId="28" xfId="0" applyFont="1" applyFill="1" applyBorder="1" applyAlignment="1">
      <alignment horizontal="left" vertical="center" wrapText="1"/>
    </xf>
    <xf numFmtId="0" fontId="12" fillId="0" borderId="31" xfId="0" applyFont="1" applyFill="1" applyBorder="1" applyAlignment="1">
      <alignment horizontal="left" vertical="center" wrapText="1"/>
    </xf>
    <xf numFmtId="0" fontId="12" fillId="0" borderId="0" xfId="0" applyFont="1" applyFill="1" applyBorder="1" applyAlignment="1" applyProtection="1">
      <alignment horizontal="center" vertical="center"/>
      <protection hidden="1"/>
    </xf>
    <xf numFmtId="0" fontId="17" fillId="0" borderId="33" xfId="0" applyFont="1" applyFill="1" applyBorder="1" applyAlignment="1">
      <alignment horizontal="center" vertical="center" wrapText="1"/>
    </xf>
    <xf numFmtId="0" fontId="12" fillId="0" borderId="0" xfId="0" applyFont="1" applyFill="1" applyBorder="1" applyAlignment="1">
      <alignment horizontal="center" vertical="center"/>
    </xf>
    <xf numFmtId="0" fontId="12" fillId="0" borderId="32" xfId="0" applyFont="1" applyFill="1" applyBorder="1" applyAlignment="1">
      <alignment horizontal="left" vertical="center" wrapText="1"/>
    </xf>
    <xf numFmtId="0" fontId="17" fillId="0" borderId="16" xfId="0" applyFont="1" applyFill="1" applyBorder="1" applyAlignment="1" applyProtection="1">
      <alignment horizontal="center" vertical="center"/>
      <protection hidden="1"/>
    </xf>
    <xf numFmtId="0" fontId="12" fillId="0" borderId="32" xfId="0" quotePrefix="1" applyFont="1" applyFill="1" applyBorder="1" applyAlignment="1">
      <alignment horizontal="left" vertical="center" wrapText="1"/>
    </xf>
    <xf numFmtId="0" fontId="17" fillId="0" borderId="14" xfId="0" applyFont="1" applyFill="1" applyBorder="1" applyAlignment="1">
      <alignment horizontal="center" vertical="top" wrapText="1"/>
    </xf>
    <xf numFmtId="0" fontId="17" fillId="0" borderId="35" xfId="0" applyFont="1" applyFill="1" applyBorder="1" applyAlignment="1">
      <alignment horizontal="center" vertical="top" wrapText="1"/>
    </xf>
    <xf numFmtId="0" fontId="15" fillId="23" borderId="20" xfId="0" applyFont="1" applyFill="1" applyBorder="1" applyAlignment="1" applyProtection="1">
      <alignment horizontal="center" vertical="center" wrapText="1"/>
    </xf>
    <xf numFmtId="0" fontId="15" fillId="23" borderId="0" xfId="0" applyFont="1" applyFill="1" applyBorder="1" applyAlignment="1" applyProtection="1">
      <alignment horizontal="center" vertical="center" wrapText="1"/>
    </xf>
    <xf numFmtId="0" fontId="15" fillId="23" borderId="17" xfId="0" applyFont="1" applyFill="1" applyBorder="1" applyAlignment="1" applyProtection="1">
      <alignment horizontal="center" vertical="center" wrapText="1"/>
    </xf>
    <xf numFmtId="0" fontId="17" fillId="0" borderId="32" xfId="0" applyFont="1" applyFill="1" applyBorder="1" applyAlignment="1">
      <alignment horizontal="center" wrapText="1"/>
    </xf>
    <xf numFmtId="0" fontId="17" fillId="0" borderId="54" xfId="0" applyFont="1" applyFill="1" applyBorder="1" applyAlignment="1">
      <alignment horizontal="center" wrapText="1"/>
    </xf>
    <xf numFmtId="0" fontId="17" fillId="0" borderId="47" xfId="0" applyFont="1" applyFill="1" applyBorder="1" applyAlignment="1">
      <alignment horizontal="center" wrapText="1"/>
    </xf>
    <xf numFmtId="0" fontId="12" fillId="0" borderId="54" xfId="0" applyFont="1" applyFill="1" applyBorder="1" applyAlignment="1">
      <alignment horizontal="left" vertical="center"/>
    </xf>
    <xf numFmtId="0" fontId="12" fillId="0" borderId="47" xfId="0" applyFont="1" applyFill="1" applyBorder="1" applyAlignment="1">
      <alignment horizontal="left" vertical="center"/>
    </xf>
    <xf numFmtId="0" fontId="15" fillId="23" borderId="114" xfId="0" applyFont="1" applyFill="1" applyBorder="1" applyAlignment="1" applyProtection="1">
      <alignment horizontal="center" vertical="center" wrapText="1"/>
    </xf>
    <xf numFmtId="0" fontId="15" fillId="23" borderId="105" xfId="0" applyFont="1" applyFill="1" applyBorder="1" applyAlignment="1" applyProtection="1">
      <alignment horizontal="center" vertical="center" wrapText="1"/>
    </xf>
    <xf numFmtId="0" fontId="15" fillId="23" borderId="115" xfId="0" applyFont="1" applyFill="1" applyBorder="1" applyAlignment="1" applyProtection="1">
      <alignment horizontal="center" vertical="center" wrapText="1"/>
    </xf>
    <xf numFmtId="0" fontId="15" fillId="23" borderId="98" xfId="0" applyFont="1" applyFill="1" applyBorder="1" applyAlignment="1" applyProtection="1">
      <alignment horizontal="center" vertical="center" wrapText="1"/>
    </xf>
    <xf numFmtId="0" fontId="15" fillId="23" borderId="94" xfId="0" applyFont="1" applyFill="1" applyBorder="1" applyAlignment="1" applyProtection="1">
      <alignment horizontal="center" vertical="center" wrapText="1"/>
    </xf>
    <xf numFmtId="0" fontId="15" fillId="23" borderId="121" xfId="0" applyFont="1" applyFill="1" applyBorder="1" applyAlignment="1" applyProtection="1">
      <alignment horizontal="center" vertical="center" wrapText="1"/>
    </xf>
    <xf numFmtId="0" fontId="54" fillId="0" borderId="0" xfId="0" applyFont="1" applyFill="1" applyBorder="1" applyAlignment="1">
      <alignment horizontal="left" vertical="center" wrapText="1"/>
    </xf>
    <xf numFmtId="0" fontId="54" fillId="0" borderId="28" xfId="0" applyFont="1" applyFill="1" applyBorder="1" applyAlignment="1">
      <alignment horizontal="left" vertical="center" wrapText="1"/>
    </xf>
    <xf numFmtId="0" fontId="2" fillId="0" borderId="25" xfId="0" applyFont="1" applyFill="1" applyBorder="1" applyAlignment="1">
      <alignment vertical="center" wrapText="1"/>
    </xf>
    <xf numFmtId="0" fontId="2" fillId="0" borderId="0" xfId="0" applyFont="1" applyFill="1" applyBorder="1" applyAlignment="1">
      <alignment vertical="center" wrapText="1"/>
    </xf>
    <xf numFmtId="0" fontId="2" fillId="0" borderId="30" xfId="0" applyFont="1" applyFill="1" applyBorder="1" applyAlignment="1">
      <alignment vertical="center" wrapText="1"/>
    </xf>
    <xf numFmtId="0" fontId="2" fillId="0" borderId="75" xfId="0" applyFont="1" applyFill="1" applyBorder="1" applyAlignment="1">
      <alignment horizontal="left" vertical="top" wrapText="1"/>
    </xf>
    <xf numFmtId="0" fontId="12" fillId="0" borderId="76" xfId="0" applyFont="1" applyFill="1" applyBorder="1" applyAlignment="1">
      <alignment horizontal="left" vertical="top" wrapText="1"/>
    </xf>
    <xf numFmtId="0" fontId="12" fillId="0" borderId="53" xfId="0" applyFont="1" applyFill="1" applyBorder="1" applyAlignment="1">
      <alignment horizontal="left" vertical="top" wrapText="1"/>
    </xf>
    <xf numFmtId="0" fontId="12" fillId="0" borderId="75" xfId="0" applyFont="1" applyFill="1" applyBorder="1" applyAlignment="1">
      <alignment horizontal="left" vertical="top" wrapText="1"/>
    </xf>
    <xf numFmtId="0" fontId="44" fillId="0" borderId="77" xfId="0" quotePrefix="1" applyFont="1" applyFill="1" applyBorder="1" applyAlignment="1">
      <alignment horizontal="center" vertical="center" wrapText="1"/>
    </xf>
    <xf numFmtId="0" fontId="44" fillId="0" borderId="16" xfId="0" quotePrefix="1" applyFont="1" applyFill="1" applyBorder="1" applyAlignment="1">
      <alignment horizontal="center" vertical="center" wrapText="1"/>
    </xf>
    <xf numFmtId="0" fontId="44" fillId="0" borderId="78" xfId="0" quotePrefix="1" applyFont="1" applyFill="1" applyBorder="1" applyAlignment="1">
      <alignment horizontal="center" vertical="center" wrapText="1"/>
    </xf>
    <xf numFmtId="0" fontId="12" fillId="0" borderId="4" xfId="0" quotePrefix="1" applyFont="1" applyFill="1" applyBorder="1" applyAlignment="1">
      <alignment horizontal="left" vertical="top" wrapText="1"/>
    </xf>
    <xf numFmtId="0" fontId="12" fillId="0" borderId="10" xfId="0" quotePrefix="1" applyFont="1" applyFill="1" applyBorder="1" applyAlignment="1">
      <alignment horizontal="left" vertical="top" wrapText="1"/>
    </xf>
    <xf numFmtId="0" fontId="12" fillId="0" borderId="49" xfId="0" quotePrefix="1" applyFont="1" applyFill="1" applyBorder="1" applyAlignment="1">
      <alignment horizontal="left" vertical="top" wrapText="1"/>
    </xf>
    <xf numFmtId="0" fontId="2" fillId="0" borderId="4" xfId="0" quotePrefix="1" applyFont="1" applyFill="1" applyBorder="1" applyAlignment="1">
      <alignment horizontal="left" vertical="top" wrapText="1"/>
    </xf>
    <xf numFmtId="0" fontId="53" fillId="0" borderId="27" xfId="0" quotePrefix="1" applyFont="1" applyFill="1" applyBorder="1" applyAlignment="1">
      <alignment horizontal="left" vertical="top" wrapText="1"/>
    </xf>
    <xf numFmtId="0" fontId="53" fillId="0" borderId="29" xfId="0" quotePrefix="1" applyFont="1" applyFill="1" applyBorder="1" applyAlignment="1">
      <alignment horizontal="left" vertical="top" wrapText="1"/>
    </xf>
    <xf numFmtId="0" fontId="26" fillId="0" borderId="32" xfId="0" applyFont="1" applyFill="1" applyBorder="1" applyAlignment="1">
      <alignment horizontal="center" vertical="center" wrapText="1"/>
    </xf>
    <xf numFmtId="0" fontId="26" fillId="0" borderId="54" xfId="0" applyFont="1" applyFill="1" applyBorder="1" applyAlignment="1">
      <alignment horizontal="center" vertical="center" wrapText="1"/>
    </xf>
    <xf numFmtId="0" fontId="26" fillId="0" borderId="47" xfId="0" applyFont="1" applyFill="1" applyBorder="1" applyAlignment="1">
      <alignment horizontal="center" vertical="center" wrapText="1"/>
    </xf>
    <xf numFmtId="0" fontId="54" fillId="0" borderId="32" xfId="0" applyFont="1" applyFill="1" applyBorder="1" applyAlignment="1">
      <alignment horizontal="center" vertical="center" wrapText="1"/>
    </xf>
    <xf numFmtId="0" fontId="54" fillId="0" borderId="54" xfId="0" applyFont="1" applyFill="1" applyBorder="1" applyAlignment="1">
      <alignment horizontal="center" vertical="center" wrapText="1"/>
    </xf>
    <xf numFmtId="0" fontId="54" fillId="0" borderId="47" xfId="0" applyFont="1" applyFill="1" applyBorder="1" applyAlignment="1">
      <alignment horizontal="center" vertical="center" wrapText="1"/>
    </xf>
    <xf numFmtId="0" fontId="2" fillId="0" borderId="26" xfId="0" applyFont="1" applyFill="1" applyBorder="1" applyAlignment="1">
      <alignment vertical="center" wrapText="1"/>
    </xf>
    <xf numFmtId="0" fontId="2" fillId="0" borderId="28" xfId="0" applyFont="1" applyFill="1" applyBorder="1" applyAlignment="1">
      <alignment vertical="center" wrapText="1"/>
    </xf>
    <xf numFmtId="0" fontId="2" fillId="0" borderId="31" xfId="0" applyFont="1" applyFill="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102.19729428311149</c:v>
                </c:pt>
                <c:pt idx="1">
                  <c:v>2.0024160337996988</c:v>
                </c:pt>
                <c:pt idx="2">
                  <c:v>146.10229390805114</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3.3766118744556697</c:v>
                </c:pt>
                <c:pt idx="1">
                  <c:v>0.26113598867139654</c:v>
                </c:pt>
                <c:pt idx="2">
                  <c:v>29.004250720797501</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33.014919679300284</c:v>
                </c:pt>
                <c:pt idx="1">
                  <c:v>0.92482240795754933</c:v>
                </c:pt>
                <c:pt idx="2">
                  <c:v>81.66305890743584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16.422927102886973</c:v>
                </c:pt>
                <c:pt idx="1">
                  <c:v>0.38772920688421864</c:v>
                </c:pt>
                <c:pt idx="2">
                  <c:v>31.655494550756135</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16.591992576413311</c:v>
                </c:pt>
                <c:pt idx="1">
                  <c:v>0.56875750335916142</c:v>
                </c:pt>
                <c:pt idx="2">
                  <c:v>53.933937840122709</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multiLvlStrRef>
                    <c:extLst>
                      <c:ext uri="{02D57815-91ED-43cb-92C2-25804820EDAC}">
                        <c15:formulaRef>
                          <c15:sqref>VOS!#REF!</c15:sqref>
                        </c15:formulaRef>
                      </c:ext>
                    </c:extLst>
                  </c:multiLvl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60</c:v>
                </c:pt>
                <c:pt idx="1">
                  <c:v>1.2666666666666666</c:v>
                </c:pt>
                <c:pt idx="2" formatCode="General">
                  <c:v>138.73333333333335</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1,085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127.64</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2.8556349999999999</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2.8556349999999999</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25.916204081632642</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2.8556349999999999</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925.61676846938781</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$907,257/Yr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58714.400000000001</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1313.5921000000001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41349.594799999999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338745.96571428556</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41349.594799999999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425783.71349591837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26.665808526427512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3.9597196165854052</c:v>
                </c:pt>
                <c:pt idx="1">
                  <c:v>9.0856271993300333E-2</c:v>
                </c:pt>
                <c:pt idx="2">
                  <c:v>7.3064581105838373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98.820682408655813</c:v>
                </c:pt>
                <c:pt idx="1">
                  <c:v>1.8469276802355887</c:v>
                </c:pt>
                <c:pt idx="2">
                  <c:v>130.19834994055719</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multiLvlStrRef>
                    <c:extLst>
                      <c:ext uri="{02D57815-91ED-43cb-92C2-25804820EDAC}">
                        <c15:formulaRef>
                          <c15:sqref>#REF!</c15:sqref>
                        </c15:formulaRef>
                      </c:ext>
                    </c:extLst>
                  </c:multiLvl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6074.127474647431</c:v>
                </c:pt>
                <c:pt idx="1">
                  <c:v>97.186039594358903</c:v>
                </c:pt>
                <c:pt idx="2" formatCode="_(* #,##0_);_(* \(#,##0\);_(* &quot;-&quot;??_);_(@_)">
                  <c:v>5976.9414350530724</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9.jpeg"/><Relationship Id="rId1" Type="http://schemas.openxmlformats.org/officeDocument/2006/relationships/image" Target="../media/image3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42.png"/><Relationship Id="rId1" Type="http://schemas.openxmlformats.org/officeDocument/2006/relationships/image" Target="../media/image4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BMAC"/><Relationship Id="rId13" Type="http://schemas.openxmlformats.org/officeDocument/2006/relationships/hyperlink" Target="#'Interactive Data Grading'!WEEA"/><Relationship Id="rId18" Type="http://schemas.openxmlformats.org/officeDocument/2006/relationships/image" Target="../media/image10.emf"/><Relationship Id="rId26" Type="http://schemas.openxmlformats.org/officeDocument/2006/relationships/hyperlink" Target="#'Interactive Data Grading'!Nc"/><Relationship Id="rId3" Type="http://schemas.openxmlformats.org/officeDocument/2006/relationships/image" Target="../media/image4.emf"/><Relationship Id="rId21" Type="http://schemas.openxmlformats.org/officeDocument/2006/relationships/image" Target="../media/image11.emf"/><Relationship Id="rId34" Type="http://schemas.openxmlformats.org/officeDocument/2006/relationships/image" Target="../media/image1.png"/><Relationship Id="rId7" Type="http://schemas.openxmlformats.org/officeDocument/2006/relationships/image" Target="../media/image6.emf"/><Relationship Id="rId12" Type="http://schemas.openxmlformats.org/officeDocument/2006/relationships/hyperlink" Target="#'Interactive Data Grading'!BUAC"/><Relationship Id="rId17" Type="http://schemas.openxmlformats.org/officeDocument/2006/relationships/hyperlink" Target="#'Interactive Data Grading'!VOS"/><Relationship Id="rId25" Type="http://schemas.openxmlformats.org/officeDocument/2006/relationships/image" Target="../media/image13.emf"/><Relationship Id="rId33" Type="http://schemas.openxmlformats.org/officeDocument/2006/relationships/hyperlink" Target="#'Interactive Data Grading'!UUAC"/><Relationship Id="rId2" Type="http://schemas.openxmlformats.org/officeDocument/2006/relationships/hyperlink" Target="#'Interactive Data Grading'!CMI"/><Relationship Id="rId16" Type="http://schemas.openxmlformats.org/officeDocument/2006/relationships/image" Target="../media/image9.emf"/><Relationship Id="rId20" Type="http://schemas.openxmlformats.org/officeDocument/2006/relationships/hyperlink" Target="#'Interactive Data Grading'!WI"/><Relationship Id="rId29" Type="http://schemas.openxmlformats.org/officeDocument/2006/relationships/image" Target="../media/image15.emf"/><Relationship Id="rId1" Type="http://schemas.openxmlformats.org/officeDocument/2006/relationships/image" Target="../media/image3.emf"/><Relationship Id="rId6" Type="http://schemas.openxmlformats.org/officeDocument/2006/relationships/hyperlink" Target="#'Interactive Data Grading'!UC"/><Relationship Id="rId11" Type="http://schemas.openxmlformats.org/officeDocument/2006/relationships/image" Target="../media/image8.emf"/><Relationship Id="rId24" Type="http://schemas.openxmlformats.org/officeDocument/2006/relationships/hyperlink" Target="#'Interactive Data Grading'!Lm"/><Relationship Id="rId32" Type="http://schemas.openxmlformats.org/officeDocument/2006/relationships/hyperlink" Target="#'Interactive Data Grading'!VPC"/><Relationship Id="rId5" Type="http://schemas.openxmlformats.org/officeDocument/2006/relationships/image" Target="../media/image5.emf"/><Relationship Id="rId15" Type="http://schemas.openxmlformats.org/officeDocument/2006/relationships/hyperlink" Target="#'Interactive Data Grading'!WIEA"/><Relationship Id="rId23" Type="http://schemas.openxmlformats.org/officeDocument/2006/relationships/image" Target="../media/image12.emf"/><Relationship Id="rId28" Type="http://schemas.openxmlformats.org/officeDocument/2006/relationships/hyperlink" Target="#'Interactive Data Grading'!Lp"/><Relationship Id="rId10" Type="http://schemas.openxmlformats.org/officeDocument/2006/relationships/hyperlink" Target="#'Interactive Data Grading'!UMAC"/><Relationship Id="rId19" Type="http://schemas.openxmlformats.org/officeDocument/2006/relationships/hyperlink" Target="#'Interactive Data Grading'!VOSEA"/><Relationship Id="rId31" Type="http://schemas.openxmlformats.org/officeDocument/2006/relationships/image" Target="../media/image16.emf"/><Relationship Id="rId4" Type="http://schemas.openxmlformats.org/officeDocument/2006/relationships/hyperlink" Target="#'Interactive Data Grading'!SDHE"/><Relationship Id="rId9" Type="http://schemas.openxmlformats.org/officeDocument/2006/relationships/image" Target="../media/image7.emf"/><Relationship Id="rId14" Type="http://schemas.openxmlformats.org/officeDocument/2006/relationships/hyperlink" Target="#'Interactive Data Grading'!WE"/><Relationship Id="rId22" Type="http://schemas.openxmlformats.org/officeDocument/2006/relationships/hyperlink" Target="#'Interactive Data Grading'!AOP"/><Relationship Id="rId27" Type="http://schemas.openxmlformats.org/officeDocument/2006/relationships/image" Target="../media/image14.emf"/><Relationship Id="rId30" Type="http://schemas.openxmlformats.org/officeDocument/2006/relationships/hyperlink" Target="#'Interactive Data Grading'!CRUC"/></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32.png"/><Relationship Id="rId3" Type="http://schemas.openxmlformats.org/officeDocument/2006/relationships/chart" Target="../charts/chart4.xml"/><Relationship Id="rId21" Type="http://schemas.openxmlformats.org/officeDocument/2006/relationships/image" Target="../media/image3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3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3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3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3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24.emf"/><Relationship Id="rId13" Type="http://schemas.openxmlformats.org/officeDocument/2006/relationships/image" Target="../media/image29.emf"/><Relationship Id="rId3" Type="http://schemas.openxmlformats.org/officeDocument/2006/relationships/image" Target="../media/image19.emf"/><Relationship Id="rId7" Type="http://schemas.openxmlformats.org/officeDocument/2006/relationships/image" Target="../media/image23.emf"/><Relationship Id="rId12" Type="http://schemas.openxmlformats.org/officeDocument/2006/relationships/image" Target="../media/image28.emf"/><Relationship Id="rId2" Type="http://schemas.openxmlformats.org/officeDocument/2006/relationships/image" Target="../media/image18.emf"/><Relationship Id="rId1" Type="http://schemas.openxmlformats.org/officeDocument/2006/relationships/image" Target="../media/image17.emf"/><Relationship Id="rId6" Type="http://schemas.openxmlformats.org/officeDocument/2006/relationships/image" Target="../media/image22.emf"/><Relationship Id="rId11" Type="http://schemas.openxmlformats.org/officeDocument/2006/relationships/image" Target="../media/image27.emf"/><Relationship Id="rId5" Type="http://schemas.openxmlformats.org/officeDocument/2006/relationships/image" Target="../media/image21.emf"/><Relationship Id="rId10" Type="http://schemas.openxmlformats.org/officeDocument/2006/relationships/image" Target="../media/image26.emf"/><Relationship Id="rId4" Type="http://schemas.openxmlformats.org/officeDocument/2006/relationships/image" Target="../media/image20.emf"/><Relationship Id="rId9" Type="http://schemas.openxmlformats.org/officeDocument/2006/relationships/image" Target="../media/image25.emf"/><Relationship Id="rId14" Type="http://schemas.openxmlformats.org/officeDocument/2006/relationships/image" Target="../media/image3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3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98864"/>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98865"/>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98866"/>
                  </a:ext>
                </a:extLst>
              </xdr:cNvPicPr>
            </xdr:nvPicPr>
            <xdr:blipFill rotWithShape="1">
              <a:blip xmlns:r="http://schemas.openxmlformats.org/officeDocument/2006/relationships" r:embed="rId5"/>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6"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98867"/>
                  </a:ext>
                </a:extLst>
              </xdr:cNvPicPr>
            </xdr:nvPicPr>
            <xdr:blipFill rotWithShape="1">
              <a:blip xmlns:r="http://schemas.openxmlformats.org/officeDocument/2006/relationships" r:embed="rId7"/>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8"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98868"/>
                  </a:ext>
                </a:extLst>
              </xdr:cNvPicPr>
            </xdr:nvPicPr>
            <xdr:blipFill rotWithShape="1">
              <a:blip xmlns:r="http://schemas.openxmlformats.org/officeDocument/2006/relationships" r:embed="rId9"/>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10"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98869"/>
                  </a:ext>
                </a:extLst>
              </xdr:cNvPicPr>
            </xdr:nvPicPr>
            <xdr:blipFill rotWithShape="1">
              <a:blip xmlns:r="http://schemas.openxmlformats.org/officeDocument/2006/relationships" r:embed="rId11"/>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2"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98870"/>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3"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98871"/>
                  </a:ext>
                </a:extLst>
              </xdr:cNvPicPr>
            </xdr:nvPicPr>
            <xdr:blipFill rotWithShape="1">
              <a:blip xmlns:r="http://schemas.openxmlformats.org/officeDocument/2006/relationships" r:embed="rId11"/>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98872"/>
                  </a:ext>
                </a:extLst>
              </xdr:cNvPicPr>
            </xdr:nvPicPr>
            <xdr:blipFill rotWithShape="1">
              <a:blip xmlns:r="http://schemas.openxmlformats.org/officeDocument/2006/relationships" r:embed="rId11"/>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5"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98873"/>
                  </a:ext>
                </a:extLst>
              </xdr:cNvPicPr>
            </xdr:nvPicPr>
            <xdr:blipFill rotWithShape="1">
              <a:blip xmlns:r="http://schemas.openxmlformats.org/officeDocument/2006/relationships" r:embed="rId1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98874"/>
                  </a:ext>
                </a:extLst>
              </xdr:cNvPicPr>
            </xdr:nvPicPr>
            <xdr:blipFill rotWithShape="1">
              <a:blip xmlns:r="http://schemas.openxmlformats.org/officeDocument/2006/relationships" r:embed="rId18"/>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9"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98875"/>
                  </a:ext>
                </a:extLst>
              </xdr:cNvPicPr>
            </xdr:nvPicPr>
            <xdr:blipFill rotWithShape="1">
              <a:blip xmlns:r="http://schemas.openxmlformats.org/officeDocument/2006/relationships" r:embed="rId11"/>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20"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98876"/>
                  </a:ext>
                </a:extLst>
              </xdr:cNvPicPr>
            </xdr:nvPicPr>
            <xdr:blipFill rotWithShape="1">
              <a:blip xmlns:r="http://schemas.openxmlformats.org/officeDocument/2006/relationships" r:embed="rId21"/>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2"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98877"/>
                  </a:ext>
                </a:extLst>
              </xdr:cNvPicPr>
            </xdr:nvPicPr>
            <xdr:blipFill rotWithShape="1">
              <a:blip xmlns:r="http://schemas.openxmlformats.org/officeDocument/2006/relationships" r:embed="rId23"/>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4"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98878"/>
                  </a:ext>
                </a:extLst>
              </xdr:cNvPicPr>
            </xdr:nvPicPr>
            <xdr:blipFill rotWithShape="1">
              <a:blip xmlns:r="http://schemas.openxmlformats.org/officeDocument/2006/relationships" r:embed="rId25"/>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6"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98879"/>
                  </a:ext>
                </a:extLst>
              </xdr:cNvPicPr>
            </xdr:nvPicPr>
            <xdr:blipFill rotWithShape="1">
              <a:blip xmlns:r="http://schemas.openxmlformats.org/officeDocument/2006/relationships" r:embed="rId27"/>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8"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98880"/>
                  </a:ext>
                </a:extLst>
              </xdr:cNvPicPr>
            </xdr:nvPicPr>
            <xdr:blipFill rotWithShape="1">
              <a:blip xmlns:r="http://schemas.openxmlformats.org/officeDocument/2006/relationships" r:embed="rId29"/>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30"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98881"/>
                  </a:ext>
                </a:extLst>
              </xdr:cNvPicPr>
            </xdr:nvPicPr>
            <xdr:blipFill rotWithShape="1">
              <a:blip xmlns:r="http://schemas.openxmlformats.org/officeDocument/2006/relationships" r:embed="rId31"/>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32"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98882"/>
                  </a:ext>
                </a:extLst>
              </xdr:cNvPicPr>
            </xdr:nvPicPr>
            <xdr:blipFill rotWithShape="1">
              <a:blip xmlns:r="http://schemas.openxmlformats.org/officeDocument/2006/relationships" r:embed="rId3"/>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33"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82"/>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53</xdr:col>
      <xdr:colOff>228600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4652963</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4" Type="http://schemas.openxmlformats.org/officeDocument/2006/relationships/drawing" Target="../drawings/drawing3.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9.xml"/><Relationship Id="rId1" Type="http://schemas.openxmlformats.org/officeDocument/2006/relationships/printerSettings" Target="../printerSettings/printerSettings14.bin"/><Relationship Id="rId4" Type="http://schemas.openxmlformats.org/officeDocument/2006/relationships/comments" Target="../comments1.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11.xml"/><Relationship Id="rId1" Type="http://schemas.openxmlformats.org/officeDocument/2006/relationships/printerSettings" Target="../printerSettings/printerSettings16.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22.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272</v>
      </c>
      <c r="C1" s="175"/>
      <c r="D1" s="205" t="s">
        <v>293</v>
      </c>
      <c r="E1" s="205"/>
      <c r="F1" s="199"/>
      <c r="G1" s="175"/>
      <c r="H1" s="175"/>
      <c r="I1" s="211" t="s">
        <v>315</v>
      </c>
      <c r="J1" s="175"/>
      <c r="K1" s="175"/>
      <c r="L1" s="175"/>
      <c r="M1" s="175"/>
      <c r="N1" s="175"/>
      <c r="O1" s="175"/>
      <c r="P1" s="175"/>
      <c r="Q1" s="175"/>
      <c r="R1" s="175"/>
    </row>
    <row r="2" spans="2:18">
      <c r="B2" s="233" t="s">
        <v>27</v>
      </c>
      <c r="C2" s="875" t="s">
        <v>806</v>
      </c>
      <c r="D2" s="875"/>
      <c r="E2" s="875"/>
      <c r="F2" s="875"/>
      <c r="G2" s="875"/>
      <c r="H2" s="875"/>
      <c r="I2" s="875"/>
      <c r="J2" s="875"/>
      <c r="K2" s="875"/>
      <c r="L2" s="875"/>
      <c r="M2" s="175"/>
      <c r="N2" s="175"/>
      <c r="O2" s="175"/>
      <c r="P2" s="175"/>
      <c r="Q2" s="175"/>
      <c r="R2" s="175"/>
    </row>
    <row r="3" spans="2:18">
      <c r="B3" s="876" t="s">
        <v>316</v>
      </c>
      <c r="C3" s="876" t="s">
        <v>304</v>
      </c>
      <c r="D3" s="876" t="s">
        <v>305</v>
      </c>
      <c r="E3" s="876" t="s">
        <v>306</v>
      </c>
      <c r="F3" s="876" t="s">
        <v>307</v>
      </c>
      <c r="G3" s="876" t="s">
        <v>308</v>
      </c>
      <c r="H3" s="876" t="s">
        <v>309</v>
      </c>
      <c r="I3" s="876" t="s">
        <v>310</v>
      </c>
      <c r="J3" s="876" t="s">
        <v>311</v>
      </c>
      <c r="K3" s="876" t="s">
        <v>312</v>
      </c>
      <c r="L3" s="876" t="s">
        <v>793</v>
      </c>
      <c r="M3" s="176"/>
      <c r="N3" s="176"/>
      <c r="O3" s="176"/>
      <c r="P3" s="176"/>
      <c r="Q3" s="176"/>
      <c r="R3" s="176"/>
    </row>
    <row r="4" spans="2:18" ht="38.25">
      <c r="B4" s="877" t="s">
        <v>274</v>
      </c>
      <c r="C4" s="877" t="s">
        <v>275</v>
      </c>
      <c r="D4" s="877" t="s">
        <v>317</v>
      </c>
      <c r="E4" s="877" t="s">
        <v>794</v>
      </c>
      <c r="F4" s="877" t="s">
        <v>318</v>
      </c>
      <c r="G4" s="877" t="s">
        <v>278</v>
      </c>
      <c r="H4" s="877" t="s">
        <v>319</v>
      </c>
      <c r="I4" s="877" t="s">
        <v>320</v>
      </c>
      <c r="J4" s="877" t="s">
        <v>281</v>
      </c>
      <c r="K4" s="877" t="s">
        <v>282</v>
      </c>
      <c r="L4" s="877" t="s">
        <v>283</v>
      </c>
      <c r="M4" s="201"/>
      <c r="N4" s="201"/>
      <c r="O4" s="201"/>
      <c r="P4" s="201"/>
      <c r="Q4" s="201"/>
      <c r="R4" s="201"/>
    </row>
    <row r="5" spans="2:18" ht="127.5">
      <c r="B5" s="878" t="s">
        <v>284</v>
      </c>
      <c r="C5" s="878" t="s">
        <v>285</v>
      </c>
      <c r="D5" s="878" t="s">
        <v>807</v>
      </c>
      <c r="E5" s="878" t="s">
        <v>795</v>
      </c>
      <c r="F5" s="878" t="s">
        <v>324</v>
      </c>
      <c r="G5" s="878" t="s">
        <v>796</v>
      </c>
      <c r="H5" s="878" t="s">
        <v>325</v>
      </c>
      <c r="I5" s="878" t="s">
        <v>989</v>
      </c>
      <c r="J5" s="878" t="s">
        <v>797</v>
      </c>
      <c r="K5" s="878" t="s">
        <v>926</v>
      </c>
      <c r="L5" s="878" t="s">
        <v>717</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02">
        <v>10</v>
      </c>
      <c r="N16" s="203"/>
      <c r="O16" s="203"/>
      <c r="P16" s="203"/>
      <c r="Q16" s="203"/>
      <c r="R16" s="203"/>
    </row>
    <row r="17" spans="2:18" ht="63.75">
      <c r="B17" s="204"/>
      <c r="C17" s="203"/>
      <c r="D17" s="206" t="s">
        <v>323</v>
      </c>
      <c r="E17" s="206"/>
      <c r="F17" s="206" t="s">
        <v>722</v>
      </c>
      <c r="G17" s="206" t="s">
        <v>323</v>
      </c>
      <c r="H17" s="206" t="s">
        <v>723</v>
      </c>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M32" s="203"/>
      <c r="N32" s="203"/>
      <c r="O32" s="203"/>
      <c r="P32" s="203"/>
      <c r="Q32" s="203"/>
      <c r="R32" s="203"/>
    </row>
    <row r="33" spans="1:18">
      <c r="B33" s="198" t="s">
        <v>818</v>
      </c>
      <c r="C33" s="203"/>
      <c r="D33" s="203"/>
      <c r="E33" s="203"/>
      <c r="F33" s="203"/>
      <c r="G33" s="203"/>
      <c r="H33" s="203"/>
      <c r="I33" s="203"/>
      <c r="J33" s="203"/>
      <c r="K33" s="203"/>
      <c r="M33" s="203"/>
      <c r="N33" s="203"/>
      <c r="O33" s="203"/>
      <c r="P33" s="203"/>
      <c r="Q33" s="203"/>
      <c r="R33" s="203"/>
    </row>
    <row r="34" spans="1:18">
      <c r="B34" s="200" t="s">
        <v>806</v>
      </c>
      <c r="C34" s="203"/>
      <c r="D34" s="203"/>
      <c r="E34" s="203"/>
      <c r="F34" s="203"/>
      <c r="G34" s="203"/>
      <c r="H34" s="203"/>
      <c r="I34" s="203"/>
      <c r="J34" s="203"/>
      <c r="K34" s="203"/>
      <c r="M34" s="203"/>
      <c r="N34" s="203"/>
      <c r="O34" s="203"/>
      <c r="P34" s="203"/>
      <c r="Q34" s="203"/>
      <c r="R34" s="203"/>
    </row>
    <row r="35" spans="1:18">
      <c r="A35" s="200" t="s">
        <v>304</v>
      </c>
      <c r="B35" s="217" t="s">
        <v>285</v>
      </c>
      <c r="C35" s="203"/>
      <c r="D35" s="203"/>
      <c r="E35" s="203"/>
      <c r="F35" s="203"/>
      <c r="G35" s="203"/>
      <c r="H35" s="203"/>
      <c r="I35" s="203"/>
      <c r="J35" s="203"/>
      <c r="K35" s="203"/>
      <c r="M35" s="203"/>
      <c r="N35" s="203"/>
      <c r="O35" s="203"/>
      <c r="P35" s="203"/>
      <c r="Q35" s="203"/>
      <c r="R35" s="203"/>
    </row>
    <row r="36" spans="1:18">
      <c r="A36" s="200" t="s">
        <v>305</v>
      </c>
      <c r="B36" s="217" t="s">
        <v>807</v>
      </c>
      <c r="C36" s="203"/>
      <c r="D36" s="203"/>
      <c r="E36" s="203"/>
      <c r="F36" s="203"/>
      <c r="G36" s="203"/>
      <c r="H36" s="203"/>
      <c r="I36" s="203"/>
      <c r="J36" s="203"/>
      <c r="K36" s="203"/>
      <c r="L36" s="203"/>
      <c r="M36" s="203"/>
      <c r="N36" s="203"/>
      <c r="O36" s="203"/>
      <c r="P36" s="203"/>
      <c r="Q36" s="203"/>
      <c r="R36" s="203"/>
    </row>
    <row r="37" spans="1:18">
      <c r="A37" s="200" t="s">
        <v>306</v>
      </c>
      <c r="B37" s="217" t="s">
        <v>795</v>
      </c>
      <c r="C37" s="203"/>
      <c r="D37" s="203"/>
      <c r="E37" s="203"/>
      <c r="F37" s="203"/>
      <c r="G37" s="203"/>
      <c r="H37" s="203"/>
      <c r="I37" s="203"/>
      <c r="J37" s="203"/>
      <c r="K37" s="203"/>
      <c r="L37" s="203"/>
      <c r="M37" s="203"/>
      <c r="N37" s="203"/>
      <c r="O37" s="203"/>
      <c r="P37" s="203"/>
      <c r="Q37" s="203"/>
      <c r="R37" s="203"/>
    </row>
    <row r="38" spans="1:18">
      <c r="A38" s="200" t="s">
        <v>307</v>
      </c>
      <c r="B38" s="217" t="s">
        <v>324</v>
      </c>
      <c r="C38" s="203"/>
      <c r="D38" s="203"/>
      <c r="E38" s="203"/>
      <c r="F38" s="203"/>
      <c r="G38" s="203"/>
      <c r="H38" s="203"/>
      <c r="I38" s="203"/>
      <c r="J38" s="203"/>
      <c r="K38" s="203"/>
      <c r="L38" s="203"/>
      <c r="M38" s="203"/>
      <c r="N38" s="203"/>
      <c r="O38" s="203"/>
      <c r="P38" s="203"/>
      <c r="Q38" s="203"/>
      <c r="R38" s="203"/>
    </row>
    <row r="39" spans="1:18">
      <c r="A39" s="200" t="s">
        <v>308</v>
      </c>
      <c r="B39" s="217" t="s">
        <v>796</v>
      </c>
      <c r="C39" s="203"/>
      <c r="D39" s="203"/>
      <c r="E39" s="203"/>
      <c r="F39" s="203"/>
      <c r="G39" s="203"/>
      <c r="H39" s="203"/>
      <c r="I39" s="203"/>
      <c r="J39" s="203"/>
      <c r="K39" s="203"/>
      <c r="L39" s="203"/>
      <c r="M39" s="203"/>
      <c r="N39" s="203"/>
      <c r="O39" s="203"/>
      <c r="P39" s="203"/>
      <c r="Q39" s="203"/>
      <c r="R39" s="203"/>
    </row>
    <row r="40" spans="1:18">
      <c r="A40" s="200" t="s">
        <v>309</v>
      </c>
      <c r="B40" s="217" t="s">
        <v>325</v>
      </c>
      <c r="C40" s="203"/>
      <c r="D40" s="203"/>
      <c r="E40" s="203"/>
      <c r="F40" s="203"/>
      <c r="G40" s="203"/>
      <c r="H40" s="203"/>
      <c r="I40" s="203"/>
      <c r="J40" s="203"/>
      <c r="K40" s="203"/>
      <c r="L40" s="203"/>
      <c r="M40" s="203"/>
      <c r="N40" s="203"/>
      <c r="O40" s="203"/>
      <c r="P40" s="203"/>
      <c r="Q40" s="203"/>
      <c r="R40" s="203"/>
    </row>
    <row r="41" spans="1:18">
      <c r="A41" s="200" t="s">
        <v>310</v>
      </c>
      <c r="B41" s="217" t="s">
        <v>989</v>
      </c>
      <c r="C41" s="203"/>
      <c r="D41" s="203"/>
      <c r="E41" s="203"/>
      <c r="F41" s="203"/>
      <c r="G41" s="203"/>
      <c r="H41" s="203"/>
      <c r="I41" s="203"/>
      <c r="J41" s="203"/>
      <c r="K41" s="203"/>
      <c r="L41" s="203"/>
      <c r="M41" s="203"/>
      <c r="N41" s="203"/>
      <c r="O41" s="203"/>
      <c r="P41" s="203"/>
      <c r="Q41" s="203"/>
      <c r="R41" s="203"/>
    </row>
    <row r="42" spans="1:18">
      <c r="A42" s="200" t="s">
        <v>311</v>
      </c>
      <c r="B42" s="217" t="s">
        <v>797</v>
      </c>
      <c r="C42" s="203"/>
      <c r="D42" s="203"/>
      <c r="E42" s="203"/>
      <c r="F42" s="203"/>
      <c r="G42" s="203"/>
      <c r="H42" s="203"/>
      <c r="I42" s="203"/>
      <c r="J42" s="203"/>
      <c r="K42" s="203"/>
      <c r="L42" s="203"/>
      <c r="M42" s="203"/>
      <c r="N42" s="203"/>
      <c r="O42" s="203"/>
      <c r="P42" s="203"/>
      <c r="Q42" s="203"/>
      <c r="R42" s="203"/>
    </row>
    <row r="43" spans="1:18">
      <c r="A43" s="200" t="s">
        <v>312</v>
      </c>
      <c r="B43" s="217" t="s">
        <v>926</v>
      </c>
      <c r="C43" s="203"/>
      <c r="D43" s="203"/>
      <c r="E43" s="203"/>
      <c r="F43" s="203"/>
      <c r="G43" s="203"/>
      <c r="H43" s="203"/>
      <c r="I43" s="203"/>
      <c r="J43" s="203"/>
      <c r="K43" s="203"/>
      <c r="L43" s="203">
        <f>COUNTA(L23:L27)</f>
        <v>5</v>
      </c>
      <c r="M43" s="203"/>
      <c r="N43" s="203"/>
      <c r="O43" s="203"/>
      <c r="P43" s="203"/>
      <c r="Q43" s="203"/>
      <c r="R43" s="203"/>
    </row>
    <row r="44" spans="1:18">
      <c r="A44" s="200" t="s">
        <v>793</v>
      </c>
      <c r="B44" s="217" t="s">
        <v>717</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C48*D48*F48*G48*H48*I48*J48*K48*L43</f>
        <v>84000</v>
      </c>
      <c r="B48" s="204"/>
      <c r="C48" s="203">
        <f>COUNTA(C23:C29)</f>
        <v>7</v>
      </c>
      <c r="D48" s="203">
        <f>COUNTA(D23:D27)</f>
        <v>5</v>
      </c>
      <c r="E48" s="203"/>
      <c r="F48" s="203">
        <f t="shared" ref="F48:J48" si="1">COUNTA(F23:F28)</f>
        <v>2</v>
      </c>
      <c r="G48" s="203">
        <f t="shared" si="1"/>
        <v>4</v>
      </c>
      <c r="H48" s="203">
        <f t="shared" si="1"/>
        <v>2</v>
      </c>
      <c r="I48" s="203">
        <f>COUNTA(I24:I28)</f>
        <v>3</v>
      </c>
      <c r="J48" s="203">
        <f t="shared" si="1"/>
        <v>2</v>
      </c>
      <c r="K48" s="203">
        <f>COUNTA(K23:K28)</f>
        <v>5</v>
      </c>
      <c r="L48" s="203"/>
      <c r="M48" s="203"/>
      <c r="N48" s="203"/>
      <c r="O48" s="203"/>
      <c r="P48" s="203"/>
      <c r="Q48" s="203"/>
      <c r="R48" s="203"/>
    </row>
    <row r="49" spans="1:18">
      <c r="A49" s="207">
        <f>C48*D48*F48*G48*H48*I48*J48</f>
        <v>3360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F61" s="203"/>
      <c r="H61" s="203"/>
      <c r="J61" s="203"/>
      <c r="K61" s="203"/>
      <c r="L61" s="203"/>
      <c r="M61" s="203"/>
      <c r="N61" s="203"/>
      <c r="O61" s="203"/>
      <c r="P61" s="203"/>
      <c r="Q61" s="203"/>
      <c r="R61" s="203"/>
    </row>
    <row r="62" spans="1:18">
      <c r="B62" s="204"/>
      <c r="C62" s="203"/>
      <c r="F62" s="203"/>
      <c r="H62" s="203"/>
      <c r="J62" s="203"/>
      <c r="K62" s="203"/>
      <c r="L62" s="203"/>
      <c r="M62" s="203"/>
      <c r="N62" s="203"/>
      <c r="O62" s="203"/>
      <c r="P62" s="203"/>
      <c r="Q62" s="203"/>
      <c r="R62" s="203"/>
    </row>
    <row r="63" spans="1:18">
      <c r="B63" s="204"/>
      <c r="C63" s="203"/>
      <c r="J63" s="203"/>
      <c r="K63" s="203"/>
      <c r="L63" s="203"/>
      <c r="M63" s="203"/>
      <c r="N63" s="203"/>
      <c r="O63" s="203"/>
      <c r="P63" s="203"/>
      <c r="Q63" s="203"/>
      <c r="R63" s="203"/>
    </row>
    <row r="64" spans="1:18">
      <c r="B64" s="204"/>
      <c r="J64" s="203"/>
      <c r="K64" s="203"/>
      <c r="L64" s="203"/>
      <c r="M64" s="203"/>
      <c r="N64" s="203"/>
      <c r="O64" s="203"/>
      <c r="P64" s="203"/>
      <c r="Q64" s="203"/>
      <c r="R64" s="203"/>
    </row>
    <row r="65" spans="13:18">
      <c r="M65" s="203"/>
      <c r="N65" s="203"/>
      <c r="O65" s="203"/>
      <c r="P65" s="203"/>
      <c r="Q65" s="203"/>
      <c r="R65" s="203"/>
    </row>
    <row r="66" spans="13:18">
      <c r="M66" s="203"/>
      <c r="N66" s="203"/>
      <c r="O66" s="203"/>
      <c r="P66" s="203"/>
      <c r="Q66" s="203"/>
      <c r="R66" s="203"/>
    </row>
    <row r="67" spans="13:18">
      <c r="M67" s="203"/>
      <c r="N67" s="203"/>
      <c r="O67" s="203"/>
      <c r="P67" s="203"/>
      <c r="Q67" s="203"/>
      <c r="R67" s="203"/>
    </row>
    <row r="68" spans="13:18">
      <c r="M68" s="203"/>
      <c r="N68" s="203"/>
      <c r="O68" s="203"/>
      <c r="P68" s="203"/>
      <c r="Q68" s="203"/>
      <c r="R68" s="203"/>
    </row>
    <row r="69" spans="13:18">
      <c r="M69" s="203"/>
      <c r="N69" s="203"/>
      <c r="O69" s="203"/>
      <c r="P69" s="203"/>
      <c r="Q69" s="203"/>
      <c r="R69" s="203"/>
    </row>
  </sheetData>
  <sheetProtection password="832B" sheet="1" objects="1" scenarios="1"/>
  <dataConsolidate/>
  <phoneticPr fontId="13" type="noConversion"/>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style="241" customWidth="1"/>
    <col min="2" max="2" width="12.85546875" style="231" customWidth="1"/>
    <col min="3" max="5" width="25.140625" style="231" customWidth="1"/>
    <col min="6" max="7" width="21.85546875" style="231" customWidth="1"/>
    <col min="8" max="16384" width="9.140625" style="241"/>
  </cols>
  <sheetData>
    <row r="1" spans="1:7">
      <c r="A1" s="221"/>
      <c r="B1" s="219" t="s">
        <v>464</v>
      </c>
      <c r="C1" s="237"/>
      <c r="D1" s="236"/>
      <c r="E1" s="225"/>
      <c r="F1" s="225"/>
      <c r="G1" s="225"/>
    </row>
    <row r="2" spans="1:7">
      <c r="A2" s="247" t="s">
        <v>738</v>
      </c>
      <c r="B2" s="592" t="s">
        <v>476</v>
      </c>
      <c r="C2" s="247" t="s">
        <v>831</v>
      </c>
      <c r="D2" s="225"/>
      <c r="E2" s="225"/>
      <c r="F2" s="225"/>
      <c r="G2" s="225"/>
    </row>
    <row r="3" spans="1:7">
      <c r="A3" s="247" t="s">
        <v>1231</v>
      </c>
      <c r="B3" s="243" t="s">
        <v>316</v>
      </c>
      <c r="C3" s="899" t="s">
        <v>465</v>
      </c>
      <c r="D3" s="899" t="s">
        <v>466</v>
      </c>
      <c r="E3" s="899" t="s">
        <v>467</v>
      </c>
      <c r="F3" s="243"/>
      <c r="G3" s="243"/>
    </row>
    <row r="4" spans="1:7" ht="25.5">
      <c r="A4" s="231"/>
      <c r="B4" s="228" t="s">
        <v>274</v>
      </c>
      <c r="C4" s="900" t="s">
        <v>468</v>
      </c>
      <c r="D4" s="900" t="s">
        <v>469</v>
      </c>
      <c r="E4" s="908" t="s">
        <v>427</v>
      </c>
      <c r="F4" s="244"/>
    </row>
    <row r="5" spans="1:7" ht="51">
      <c r="A5" s="231"/>
      <c r="B5" s="228" t="s">
        <v>284</v>
      </c>
      <c r="C5" s="901" t="s">
        <v>470</v>
      </c>
      <c r="D5" s="902" t="s">
        <v>477</v>
      </c>
      <c r="E5" s="906" t="s">
        <v>840</v>
      </c>
      <c r="F5" s="243"/>
      <c r="G5" s="243"/>
    </row>
    <row r="6" spans="1:7">
      <c r="A6" s="231"/>
      <c r="B6" s="903">
        <v>1</v>
      </c>
      <c r="C6" s="895" t="s">
        <v>458</v>
      </c>
      <c r="D6" s="895" t="s">
        <v>740</v>
      </c>
      <c r="E6" s="895" t="s">
        <v>741</v>
      </c>
      <c r="F6" s="245">
        <v>1</v>
      </c>
    </row>
    <row r="7" spans="1:7">
      <c r="A7" s="231"/>
      <c r="B7" s="903">
        <v>2</v>
      </c>
      <c r="C7" s="894"/>
      <c r="D7" s="894"/>
      <c r="E7" s="895"/>
      <c r="F7" s="245">
        <v>2</v>
      </c>
      <c r="G7" s="243"/>
    </row>
    <row r="8" spans="1:7">
      <c r="A8" s="231"/>
      <c r="B8" s="903">
        <v>3</v>
      </c>
      <c r="C8" s="904"/>
      <c r="D8" s="894"/>
      <c r="E8" s="895"/>
      <c r="F8" s="245">
        <v>3</v>
      </c>
    </row>
    <row r="9" spans="1:7" ht="25.5">
      <c r="A9" s="231"/>
      <c r="B9" s="903">
        <v>4</v>
      </c>
      <c r="C9" s="894" t="s">
        <v>837</v>
      </c>
      <c r="D9" s="894"/>
      <c r="E9" s="895"/>
      <c r="F9" s="245">
        <v>4</v>
      </c>
      <c r="G9" s="243"/>
    </row>
    <row r="10" spans="1:7" ht="38.25">
      <c r="A10" s="231"/>
      <c r="B10" s="903">
        <v>5</v>
      </c>
      <c r="C10" s="897"/>
      <c r="D10" s="905"/>
      <c r="E10" s="895" t="s">
        <v>478</v>
      </c>
      <c r="F10" s="245">
        <v>5</v>
      </c>
    </row>
    <row r="11" spans="1:7" ht="25.5">
      <c r="A11" s="231"/>
      <c r="B11" s="903">
        <v>6</v>
      </c>
      <c r="C11" s="227"/>
      <c r="D11" s="895" t="s">
        <v>832</v>
      </c>
      <c r="E11" s="895"/>
      <c r="F11" s="245">
        <v>6</v>
      </c>
      <c r="G11" s="243"/>
    </row>
    <row r="12" spans="1:7">
      <c r="A12" s="231"/>
      <c r="B12" s="903">
        <v>7</v>
      </c>
      <c r="C12" s="897"/>
      <c r="D12" s="907"/>
      <c r="E12" s="895"/>
      <c r="F12" s="245">
        <v>7</v>
      </c>
    </row>
    <row r="13" spans="1:7" ht="38.25">
      <c r="A13" s="231"/>
      <c r="B13" s="903">
        <v>8</v>
      </c>
      <c r="C13" s="894" t="s">
        <v>838</v>
      </c>
      <c r="D13" s="894"/>
      <c r="E13" s="895" t="s">
        <v>888</v>
      </c>
      <c r="F13" s="245">
        <v>8</v>
      </c>
      <c r="G13" s="243"/>
    </row>
    <row r="14" spans="1:7">
      <c r="A14" s="231"/>
      <c r="B14" s="903">
        <v>9</v>
      </c>
      <c r="C14" s="894"/>
      <c r="D14" s="894"/>
      <c r="E14" s="895"/>
      <c r="F14" s="245">
        <v>9</v>
      </c>
    </row>
    <row r="15" spans="1:7" ht="25.5">
      <c r="A15" s="231"/>
      <c r="B15" s="903">
        <v>10</v>
      </c>
      <c r="C15" s="894" t="s">
        <v>839</v>
      </c>
      <c r="D15" s="895" t="s">
        <v>833</v>
      </c>
      <c r="E15" s="895" t="s">
        <v>479</v>
      </c>
      <c r="F15" s="245">
        <v>10</v>
      </c>
      <c r="G15" s="243"/>
    </row>
    <row r="16" spans="1:7">
      <c r="B16" s="222"/>
      <c r="C16" s="225"/>
      <c r="D16" s="225"/>
      <c r="E16" s="244"/>
      <c r="F16" s="244"/>
    </row>
    <row r="17" spans="2:13" ht="38.25">
      <c r="B17" s="592" t="s">
        <v>834</v>
      </c>
      <c r="C17" s="904" t="s">
        <v>739</v>
      </c>
      <c r="D17" s="225"/>
      <c r="E17" s="243"/>
      <c r="F17" s="243"/>
      <c r="G17" s="243"/>
    </row>
    <row r="18" spans="2:13">
      <c r="B18" s="222"/>
      <c r="C18" s="225"/>
      <c r="D18" s="225"/>
      <c r="E18" s="244"/>
      <c r="F18" s="244"/>
    </row>
    <row r="19" spans="2:13">
      <c r="B19" s="222"/>
      <c r="C19" s="225"/>
      <c r="D19" s="225"/>
      <c r="E19" s="225"/>
      <c r="F19" s="225"/>
      <c r="G19" s="225"/>
    </row>
    <row r="20" spans="2:13">
      <c r="B20" s="222"/>
      <c r="C20" s="225"/>
      <c r="D20" s="225"/>
      <c r="E20" s="225"/>
      <c r="F20" s="225"/>
      <c r="G20" s="225"/>
    </row>
    <row r="21" spans="2:13">
      <c r="B21" s="222"/>
      <c r="C21" s="225"/>
      <c r="D21" s="225"/>
      <c r="E21" s="225"/>
      <c r="F21" s="225"/>
      <c r="G21" s="225"/>
    </row>
    <row r="22" spans="2:13">
      <c r="B22" s="222"/>
      <c r="C22" s="225"/>
      <c r="D22" s="225"/>
      <c r="E22" s="225"/>
      <c r="F22" s="225"/>
      <c r="G22" s="225"/>
    </row>
    <row r="23" spans="2:13">
      <c r="B23" s="233" t="s">
        <v>341</v>
      </c>
      <c r="C23" s="225" t="str">
        <f>C6</f>
        <v>Unknown</v>
      </c>
      <c r="D23" s="225" t="str">
        <f>D6</f>
        <v>No documentation</v>
      </c>
      <c r="E23" s="225" t="str">
        <f>E6</f>
        <v>Guesstimation</v>
      </c>
      <c r="F23" s="225"/>
      <c r="G23" s="225"/>
    </row>
    <row r="24" spans="2:13">
      <c r="B24" s="233"/>
      <c r="C24" s="225" t="str">
        <f>C9</f>
        <v>Examples known, but no complete inventory</v>
      </c>
      <c r="D24" s="225" t="str">
        <f>D11</f>
        <v>Documentation exists, but not specific to each event</v>
      </c>
      <c r="E24" s="225" t="str">
        <f>E10</f>
        <v>By a mix of some guesstimation and some event-specific estimates</v>
      </c>
      <c r="F24" s="225"/>
      <c r="G24" s="225"/>
    </row>
    <row r="25" spans="2:13">
      <c r="B25" s="233"/>
      <c r="C25" s="225" t="str">
        <f>C13</f>
        <v>Majority identified and tracked</v>
      </c>
      <c r="D25" s="225" t="str">
        <f>D15</f>
        <v>Each event is documented</v>
      </c>
      <c r="E25" s="231" t="str">
        <f>E13</f>
        <v>By number of events multiplied by typical use estimates</v>
      </c>
      <c r="F25" s="225"/>
      <c r="G25" s="225"/>
    </row>
    <row r="26" spans="2:13">
      <c r="B26" s="233"/>
      <c r="C26" s="225" t="str">
        <f>C15</f>
        <v>Complete inventory exists</v>
      </c>
      <c r="D26" s="225"/>
      <c r="E26" s="225" t="str">
        <f>E15</f>
        <v>Entirely from event-specific estimates</v>
      </c>
      <c r="G26" s="225"/>
      <c r="K26" s="225"/>
      <c r="M26" s="225"/>
    </row>
    <row r="27" spans="2:13">
      <c r="B27" s="233"/>
      <c r="C27" s="225"/>
      <c r="D27" s="225"/>
      <c r="E27" s="225"/>
      <c r="G27" s="225"/>
      <c r="M27" s="225"/>
    </row>
    <row r="28" spans="2:13">
      <c r="B28" s="233"/>
      <c r="C28" s="225"/>
      <c r="D28" s="225"/>
      <c r="E28" s="225"/>
      <c r="F28" s="225"/>
      <c r="G28" s="225"/>
    </row>
    <row r="29" spans="2:13">
      <c r="B29" s="233"/>
      <c r="C29" s="225"/>
      <c r="D29" s="225"/>
      <c r="E29" s="225"/>
      <c r="F29" s="225"/>
      <c r="G29" s="225"/>
    </row>
    <row r="30" spans="2:13">
      <c r="B30" s="232"/>
      <c r="C30" s="225"/>
      <c r="D30" s="225"/>
      <c r="E30" s="225"/>
      <c r="F30" s="225"/>
      <c r="G30" s="225"/>
    </row>
    <row r="31" spans="2:13">
      <c r="B31" s="232"/>
      <c r="C31" s="225"/>
      <c r="D31" s="225"/>
      <c r="E31" s="225"/>
      <c r="F31" s="225"/>
      <c r="G31" s="225"/>
    </row>
    <row r="32" spans="2:13">
      <c r="B32" s="233"/>
      <c r="C32" s="225"/>
      <c r="D32" s="225"/>
      <c r="E32" s="225"/>
      <c r="F32" s="225"/>
      <c r="G32" s="225"/>
    </row>
    <row r="33" spans="2:7">
      <c r="B33" s="198" t="s">
        <v>818</v>
      </c>
      <c r="C33" s="225"/>
      <c r="D33" s="225"/>
      <c r="E33" s="225"/>
      <c r="F33" s="225"/>
      <c r="G33" s="225"/>
    </row>
    <row r="34" spans="2:7">
      <c r="B34" s="234" t="s">
        <v>675</v>
      </c>
      <c r="C34" s="225"/>
      <c r="D34" s="225"/>
      <c r="E34" s="225"/>
      <c r="F34" s="225"/>
      <c r="G34" s="225"/>
    </row>
    <row r="35" spans="2:7">
      <c r="B35" s="234" t="s">
        <v>470</v>
      </c>
      <c r="C35" s="225"/>
      <c r="D35" s="225"/>
      <c r="E35" s="225"/>
      <c r="F35" s="225"/>
      <c r="G35" s="225"/>
    </row>
    <row r="36" spans="2:7">
      <c r="B36" s="234" t="s">
        <v>477</v>
      </c>
      <c r="C36" s="225"/>
      <c r="D36" s="225"/>
      <c r="E36" s="225"/>
      <c r="F36" s="225"/>
      <c r="G36" s="225"/>
    </row>
    <row r="37" spans="2:7">
      <c r="B37" s="234" t="s">
        <v>840</v>
      </c>
      <c r="C37" s="225"/>
      <c r="D37" s="225"/>
      <c r="E37" s="225"/>
      <c r="F37" s="225"/>
      <c r="G37" s="225"/>
    </row>
    <row r="38" spans="2:7">
      <c r="B38" s="234"/>
      <c r="C38" s="225"/>
      <c r="D38" s="225"/>
      <c r="E38" s="225"/>
      <c r="F38" s="225"/>
      <c r="G38" s="225"/>
    </row>
    <row r="39" spans="2:7">
      <c r="B39" s="234"/>
      <c r="C39" s="225"/>
      <c r="D39" s="225"/>
      <c r="E39" s="225"/>
      <c r="F39" s="225"/>
      <c r="G39" s="225"/>
    </row>
    <row r="40" spans="2:7">
      <c r="B40" s="234"/>
      <c r="C40" s="225"/>
      <c r="D40" s="225"/>
      <c r="E40" s="225"/>
      <c r="F40" s="225"/>
      <c r="G40" s="225"/>
    </row>
    <row r="41" spans="2:7">
      <c r="B41" s="234"/>
      <c r="C41" s="225"/>
      <c r="D41" s="225"/>
      <c r="E41" s="225"/>
      <c r="F41" s="225"/>
      <c r="G41" s="225"/>
    </row>
    <row r="42" spans="2:7">
      <c r="B42" s="234"/>
      <c r="C42" s="225"/>
      <c r="D42" s="225"/>
      <c r="E42" s="225"/>
      <c r="F42" s="225"/>
      <c r="G42" s="225"/>
    </row>
    <row r="43" spans="2:7">
      <c r="B43" s="222"/>
      <c r="C43" s="225"/>
      <c r="D43" s="225"/>
      <c r="E43" s="225"/>
      <c r="F43" s="225"/>
      <c r="G43" s="225"/>
    </row>
    <row r="44" spans="2:7">
      <c r="B44" s="222"/>
      <c r="C44" s="225"/>
      <c r="D44" s="225"/>
      <c r="E44" s="225"/>
      <c r="F44" s="225"/>
      <c r="G44" s="225"/>
    </row>
    <row r="45" spans="2:7">
      <c r="B45" s="222"/>
      <c r="C45" s="225"/>
      <c r="D45" s="225"/>
      <c r="E45" s="225"/>
      <c r="F45" s="225"/>
      <c r="G45" s="225"/>
    </row>
    <row r="46" spans="2:7">
      <c r="B46" s="222"/>
      <c r="C46" s="225"/>
      <c r="D46" s="225"/>
      <c r="E46" s="225"/>
      <c r="F46" s="225"/>
      <c r="G46" s="225"/>
    </row>
    <row r="47" spans="2:7">
      <c r="B47" s="222"/>
      <c r="C47" s="225"/>
      <c r="D47" s="225"/>
      <c r="E47" s="225"/>
      <c r="F47" s="225"/>
      <c r="G47" s="225"/>
    </row>
    <row r="48" spans="2:7">
      <c r="B48" s="222"/>
      <c r="C48" s="225"/>
      <c r="D48" s="225"/>
      <c r="E48" s="225"/>
      <c r="F48" s="225"/>
      <c r="G48" s="225"/>
    </row>
    <row r="49" spans="2:7">
      <c r="B49" s="222"/>
      <c r="C49" s="225"/>
      <c r="D49" s="225"/>
      <c r="E49" s="225"/>
      <c r="F49" s="225"/>
      <c r="G49" s="225"/>
    </row>
    <row r="50" spans="2:7">
      <c r="B50" s="222"/>
      <c r="C50" s="225"/>
      <c r="D50" s="225"/>
      <c r="E50" s="225"/>
      <c r="F50" s="225"/>
      <c r="G50" s="225"/>
    </row>
    <row r="51" spans="2:7">
      <c r="B51" s="222"/>
      <c r="C51" s="225"/>
      <c r="D51" s="225"/>
      <c r="E51" s="225"/>
      <c r="F51" s="225"/>
      <c r="G51" s="225"/>
    </row>
    <row r="52" spans="2:7">
      <c r="B52" s="222"/>
      <c r="C52" s="225"/>
      <c r="D52" s="225"/>
      <c r="E52" s="225"/>
      <c r="F52" s="225"/>
      <c r="G52" s="225"/>
    </row>
    <row r="53" spans="2:7">
      <c r="B53" s="222"/>
      <c r="C53" s="225"/>
      <c r="D53" s="225"/>
      <c r="E53" s="225"/>
      <c r="F53" s="225"/>
      <c r="G53" s="225"/>
    </row>
    <row r="54" spans="2:7">
      <c r="B54" s="222"/>
      <c r="C54" s="225"/>
      <c r="D54" s="225"/>
      <c r="E54" s="225"/>
      <c r="F54" s="225"/>
      <c r="G54" s="225"/>
    </row>
    <row r="55" spans="2:7">
      <c r="B55" s="222"/>
      <c r="C55" s="225"/>
      <c r="D55" s="225"/>
      <c r="E55" s="225"/>
      <c r="F55" s="225"/>
      <c r="G55" s="225"/>
    </row>
    <row r="56" spans="2:7">
      <c r="B56" s="222"/>
      <c r="C56" s="225"/>
      <c r="D56" s="225"/>
      <c r="E56" s="225"/>
      <c r="F56" s="225"/>
      <c r="G56" s="225"/>
    </row>
    <row r="57" spans="2:7">
      <c r="B57" s="222"/>
      <c r="C57" s="225"/>
      <c r="D57" s="225"/>
      <c r="E57" s="225"/>
      <c r="F57" s="225"/>
      <c r="G57" s="225"/>
    </row>
    <row r="58" spans="2:7">
      <c r="B58" s="222"/>
      <c r="C58" s="225"/>
      <c r="D58" s="225"/>
      <c r="E58" s="225"/>
      <c r="F58" s="225"/>
      <c r="G58" s="225"/>
    </row>
    <row r="59" spans="2:7">
      <c r="B59" s="222"/>
      <c r="C59" s="225"/>
      <c r="D59" s="225"/>
      <c r="E59" s="225"/>
      <c r="F59" s="225"/>
      <c r="G59" s="225"/>
    </row>
    <row r="60" spans="2:7">
      <c r="B60" s="222"/>
      <c r="C60" s="225"/>
      <c r="D60" s="225"/>
      <c r="E60" s="225"/>
      <c r="F60" s="225"/>
      <c r="G60" s="225"/>
    </row>
    <row r="61" spans="2:7">
      <c r="B61" s="222"/>
      <c r="C61" s="225"/>
      <c r="D61" s="225"/>
      <c r="E61" s="225"/>
      <c r="F61" s="225"/>
      <c r="G61" s="225"/>
    </row>
    <row r="62" spans="2:7">
      <c r="B62" s="222"/>
      <c r="C62" s="225"/>
      <c r="D62" s="225"/>
      <c r="E62" s="225"/>
      <c r="F62" s="225"/>
      <c r="G62" s="225"/>
    </row>
    <row r="63" spans="2:7">
      <c r="B63" s="222"/>
      <c r="C63" s="225"/>
      <c r="D63" s="225"/>
      <c r="E63" s="225"/>
      <c r="F63" s="225"/>
      <c r="G63" s="225"/>
    </row>
    <row r="64" spans="2:7">
      <c r="B64" s="222"/>
      <c r="C64" s="225"/>
      <c r="D64" s="225"/>
      <c r="E64" s="225"/>
      <c r="F64" s="225"/>
      <c r="G64" s="225"/>
    </row>
    <row r="65" spans="2:7">
      <c r="B65" s="222"/>
      <c r="C65" s="225"/>
      <c r="D65" s="225"/>
      <c r="E65" s="225"/>
      <c r="F65" s="225"/>
      <c r="G65" s="225"/>
    </row>
    <row r="66" spans="2:7">
      <c r="B66" s="222"/>
      <c r="C66" s="225"/>
      <c r="D66" s="225"/>
      <c r="E66" s="225"/>
      <c r="F66" s="225"/>
      <c r="G66" s="225"/>
    </row>
    <row r="67" spans="2:7">
      <c r="B67" s="222"/>
      <c r="C67" s="225"/>
      <c r="D67" s="225"/>
      <c r="E67" s="225"/>
      <c r="F67" s="225"/>
      <c r="G67" s="225"/>
    </row>
    <row r="68" spans="2:7">
      <c r="B68" s="222"/>
      <c r="C68" s="225"/>
      <c r="D68" s="225"/>
      <c r="E68" s="225"/>
      <c r="F68" s="225"/>
      <c r="G68" s="225"/>
    </row>
    <row r="69" spans="2:7">
      <c r="B69" s="222"/>
      <c r="C69" s="225"/>
      <c r="D69" s="225"/>
      <c r="E69" s="225"/>
      <c r="F69" s="225"/>
      <c r="G69" s="225"/>
    </row>
    <row r="70" spans="2:7">
      <c r="B70" s="222"/>
      <c r="C70" s="225"/>
      <c r="D70" s="225"/>
      <c r="E70" s="225"/>
      <c r="F70" s="225"/>
      <c r="G70" s="225"/>
    </row>
    <row r="71" spans="2:7">
      <c r="B71" s="222"/>
      <c r="C71" s="225"/>
      <c r="D71" s="225"/>
      <c r="E71" s="225"/>
      <c r="F71" s="225"/>
      <c r="G71" s="225"/>
    </row>
    <row r="72" spans="2:7">
      <c r="B72" s="222"/>
      <c r="C72" s="225"/>
      <c r="D72" s="225"/>
      <c r="E72" s="225"/>
      <c r="F72" s="225"/>
      <c r="G72" s="225"/>
    </row>
    <row r="73" spans="2:7">
      <c r="B73" s="222"/>
      <c r="C73" s="225"/>
      <c r="D73" s="225"/>
      <c r="E73" s="225"/>
      <c r="F73" s="225"/>
      <c r="G73" s="225"/>
    </row>
    <row r="74" spans="2:7">
      <c r="B74" s="222"/>
      <c r="C74" s="225"/>
      <c r="D74" s="225"/>
      <c r="E74" s="225"/>
      <c r="F74" s="225"/>
      <c r="G74" s="225"/>
    </row>
    <row r="75" spans="2:7">
      <c r="B75" s="222"/>
      <c r="C75" s="225"/>
      <c r="D75" s="225"/>
      <c r="E75" s="225"/>
      <c r="F75" s="225"/>
      <c r="G75" s="225"/>
    </row>
    <row r="76" spans="2:7">
      <c r="B76" s="222"/>
      <c r="C76" s="225"/>
      <c r="D76" s="225"/>
      <c r="E76" s="225"/>
      <c r="F76" s="225"/>
      <c r="G76" s="225"/>
    </row>
    <row r="77" spans="2:7">
      <c r="B77" s="222"/>
      <c r="C77" s="225"/>
      <c r="D77" s="225"/>
      <c r="E77" s="225"/>
      <c r="F77" s="225"/>
      <c r="G77" s="225"/>
    </row>
    <row r="78" spans="2:7">
      <c r="B78" s="222"/>
      <c r="C78" s="225"/>
      <c r="D78" s="225"/>
      <c r="E78" s="225"/>
      <c r="F78" s="225"/>
      <c r="G78" s="225"/>
    </row>
    <row r="79" spans="2:7">
      <c r="B79" s="222"/>
      <c r="C79" s="225"/>
      <c r="D79" s="225"/>
      <c r="E79" s="225"/>
      <c r="F79" s="225"/>
      <c r="G79" s="225"/>
    </row>
    <row r="80" spans="2:7">
      <c r="B80" s="222"/>
      <c r="C80" s="225"/>
      <c r="D80" s="225"/>
      <c r="E80" s="225"/>
      <c r="F80" s="225"/>
      <c r="G80" s="225"/>
    </row>
    <row r="81" spans="2:7">
      <c r="B81" s="222"/>
      <c r="C81" s="225"/>
      <c r="D81" s="225"/>
      <c r="E81" s="225"/>
      <c r="F81" s="225"/>
      <c r="G81" s="225"/>
    </row>
    <row r="82" spans="2:7">
      <c r="B82" s="222"/>
      <c r="C82" s="225"/>
      <c r="D82" s="225"/>
      <c r="E82" s="225"/>
      <c r="F82" s="225"/>
      <c r="G82" s="225"/>
    </row>
    <row r="83" spans="2:7">
      <c r="B83" s="222"/>
      <c r="C83" s="225"/>
      <c r="D83" s="225"/>
      <c r="E83" s="225"/>
      <c r="F83" s="225"/>
      <c r="G83" s="225"/>
    </row>
    <row r="84" spans="2:7">
      <c r="B84" s="222"/>
      <c r="C84" s="225"/>
      <c r="D84" s="225"/>
      <c r="E84" s="225"/>
      <c r="F84" s="225"/>
      <c r="G84" s="225"/>
    </row>
    <row r="85" spans="2:7">
      <c r="B85" s="222"/>
      <c r="C85" s="225"/>
      <c r="D85" s="225"/>
      <c r="E85" s="225"/>
      <c r="F85" s="225"/>
      <c r="G85" s="225"/>
    </row>
    <row r="86" spans="2:7">
      <c r="B86" s="222"/>
      <c r="C86" s="225"/>
      <c r="D86" s="225"/>
      <c r="E86" s="225"/>
      <c r="F86" s="225"/>
      <c r="G86" s="225"/>
    </row>
    <row r="87" spans="2:7">
      <c r="B87" s="222"/>
      <c r="C87" s="225"/>
      <c r="D87" s="225"/>
      <c r="E87" s="225"/>
      <c r="F87" s="225"/>
      <c r="G87" s="225"/>
    </row>
    <row r="88" spans="2:7">
      <c r="B88" s="222"/>
      <c r="C88" s="225"/>
      <c r="D88" s="225"/>
      <c r="E88" s="225"/>
      <c r="F88" s="225"/>
      <c r="G88" s="225"/>
    </row>
    <row r="89" spans="2:7">
      <c r="B89" s="222"/>
      <c r="C89" s="225"/>
      <c r="D89" s="225"/>
      <c r="E89" s="225"/>
      <c r="F89" s="225"/>
      <c r="G89" s="225"/>
    </row>
    <row r="90" spans="2:7">
      <c r="B90" s="222"/>
      <c r="C90" s="225"/>
      <c r="D90" s="225"/>
      <c r="E90" s="225"/>
      <c r="F90" s="225"/>
      <c r="G90" s="225"/>
    </row>
    <row r="91" spans="2:7">
      <c r="B91" s="222"/>
      <c r="C91" s="225"/>
      <c r="D91" s="225"/>
      <c r="E91" s="225"/>
      <c r="F91" s="225"/>
      <c r="G91" s="225"/>
    </row>
    <row r="92" spans="2:7">
      <c r="B92" s="222"/>
      <c r="C92" s="225"/>
      <c r="D92" s="225"/>
      <c r="E92" s="225"/>
      <c r="F92" s="225"/>
      <c r="G92" s="225"/>
    </row>
    <row r="93" spans="2:7">
      <c r="B93" s="222"/>
      <c r="C93" s="225"/>
      <c r="D93" s="225"/>
      <c r="E93" s="225"/>
      <c r="F93" s="225"/>
      <c r="G93" s="225"/>
    </row>
    <row r="94" spans="2:7">
      <c r="B94" s="222"/>
      <c r="C94" s="225"/>
      <c r="D94" s="225"/>
      <c r="E94" s="225"/>
      <c r="F94" s="225"/>
      <c r="G94" s="225"/>
    </row>
    <row r="95" spans="2:7">
      <c r="B95" s="222"/>
      <c r="C95" s="225"/>
      <c r="D95" s="225"/>
      <c r="E95" s="225"/>
      <c r="F95" s="225"/>
      <c r="G95" s="225"/>
    </row>
    <row r="96" spans="2:7">
      <c r="B96" s="222"/>
      <c r="C96" s="225"/>
      <c r="D96" s="225"/>
      <c r="E96" s="225"/>
      <c r="F96" s="225"/>
      <c r="G96" s="225"/>
    </row>
    <row r="97" spans="2:7">
      <c r="B97" s="222"/>
      <c r="C97" s="225"/>
      <c r="D97" s="225"/>
      <c r="E97" s="225"/>
      <c r="F97" s="225"/>
      <c r="G97" s="225"/>
    </row>
    <row r="98" spans="2:7">
      <c r="B98" s="222"/>
      <c r="C98" s="225"/>
      <c r="D98" s="225"/>
      <c r="E98" s="225"/>
      <c r="F98" s="225"/>
      <c r="G98" s="225"/>
    </row>
    <row r="99" spans="2:7">
      <c r="B99" s="222"/>
      <c r="C99" s="225"/>
      <c r="D99" s="225"/>
      <c r="E99" s="225"/>
      <c r="F99" s="225"/>
      <c r="G99" s="225"/>
    </row>
    <row r="100" spans="2:7">
      <c r="B100" s="222"/>
      <c r="C100" s="225"/>
      <c r="D100" s="225"/>
      <c r="E100" s="225"/>
      <c r="F100" s="225"/>
      <c r="G100" s="225"/>
    </row>
    <row r="101" spans="2:7">
      <c r="B101" s="222"/>
      <c r="C101" s="225"/>
      <c r="D101" s="225"/>
      <c r="E101" s="225"/>
      <c r="F101" s="225"/>
      <c r="G101" s="225"/>
    </row>
    <row r="102" spans="2:7">
      <c r="B102" s="222"/>
      <c r="C102" s="225"/>
      <c r="D102" s="225"/>
      <c r="E102" s="225"/>
      <c r="F102" s="225"/>
      <c r="G102" s="225"/>
    </row>
    <row r="103" spans="2:7">
      <c r="B103" s="222"/>
      <c r="C103" s="225"/>
      <c r="D103" s="225"/>
      <c r="E103" s="225"/>
      <c r="F103" s="225"/>
      <c r="G103" s="225"/>
    </row>
    <row r="104" spans="2:7">
      <c r="B104" s="222"/>
      <c r="C104" s="225"/>
      <c r="D104" s="225"/>
      <c r="E104" s="225"/>
      <c r="F104" s="225"/>
      <c r="G104" s="225"/>
    </row>
    <row r="105" spans="2:7">
      <c r="B105" s="222"/>
      <c r="C105" s="225"/>
      <c r="D105" s="225"/>
      <c r="E105" s="225"/>
      <c r="F105" s="225"/>
      <c r="G105" s="225"/>
    </row>
    <row r="106" spans="2:7">
      <c r="B106" s="222"/>
      <c r="C106" s="225"/>
      <c r="D106" s="225"/>
      <c r="E106" s="225"/>
      <c r="F106" s="225"/>
      <c r="G106" s="225"/>
    </row>
    <row r="107" spans="2:7">
      <c r="B107" s="222"/>
      <c r="C107" s="225"/>
      <c r="D107" s="225"/>
      <c r="E107" s="225"/>
      <c r="F107" s="225"/>
      <c r="G107" s="225"/>
    </row>
    <row r="108" spans="2:7">
      <c r="B108" s="222"/>
      <c r="C108" s="225"/>
      <c r="D108" s="225"/>
      <c r="E108" s="225"/>
      <c r="F108" s="225"/>
      <c r="G108" s="225"/>
    </row>
    <row r="109" spans="2:7">
      <c r="B109" s="222"/>
      <c r="C109" s="225"/>
      <c r="D109" s="225"/>
      <c r="E109" s="225"/>
      <c r="F109" s="225"/>
      <c r="G109" s="225"/>
    </row>
    <row r="110" spans="2:7">
      <c r="B110" s="222"/>
      <c r="C110" s="225"/>
      <c r="D110" s="225"/>
      <c r="E110" s="225"/>
      <c r="F110" s="225"/>
      <c r="G110" s="225"/>
    </row>
    <row r="111" spans="2:7">
      <c r="B111" s="222"/>
      <c r="C111" s="225"/>
      <c r="D111" s="225"/>
      <c r="E111" s="225"/>
      <c r="F111" s="225"/>
      <c r="G111" s="225"/>
    </row>
    <row r="112" spans="2:7">
      <c r="B112" s="222"/>
      <c r="C112" s="225"/>
      <c r="D112" s="225"/>
      <c r="E112" s="225"/>
      <c r="F112" s="225"/>
      <c r="G112" s="225"/>
    </row>
    <row r="113" spans="2:7">
      <c r="B113" s="222"/>
      <c r="C113" s="225"/>
      <c r="D113" s="225"/>
      <c r="E113" s="225"/>
      <c r="F113" s="225"/>
      <c r="G113" s="225"/>
    </row>
    <row r="114" spans="2:7">
      <c r="B114" s="222"/>
      <c r="C114" s="225"/>
      <c r="D114" s="225"/>
      <c r="E114" s="225"/>
      <c r="F114" s="225"/>
      <c r="G114" s="225"/>
    </row>
    <row r="115" spans="2:7">
      <c r="B115" s="222"/>
      <c r="C115" s="225"/>
      <c r="D115" s="225"/>
      <c r="E115" s="225"/>
      <c r="F115" s="225"/>
      <c r="G115" s="225"/>
    </row>
    <row r="116" spans="2:7">
      <c r="B116" s="222"/>
      <c r="C116" s="225"/>
      <c r="D116" s="225"/>
      <c r="E116" s="225"/>
      <c r="F116" s="225"/>
      <c r="G116" s="225"/>
    </row>
    <row r="117" spans="2:7">
      <c r="B117" s="222"/>
      <c r="C117" s="225"/>
      <c r="D117" s="225"/>
      <c r="E117" s="225"/>
      <c r="F117" s="225"/>
      <c r="G117" s="225"/>
    </row>
    <row r="118" spans="2:7">
      <c r="B118" s="222"/>
      <c r="C118" s="225"/>
      <c r="D118" s="225"/>
      <c r="E118" s="225"/>
      <c r="F118" s="225"/>
      <c r="G118" s="225"/>
    </row>
    <row r="119" spans="2:7">
      <c r="B119" s="222"/>
      <c r="C119" s="225"/>
      <c r="D119" s="225"/>
      <c r="E119" s="225"/>
      <c r="F119" s="225"/>
      <c r="G119" s="225"/>
    </row>
    <row r="120" spans="2:7">
      <c r="B120" s="222"/>
      <c r="C120" s="225"/>
      <c r="D120" s="225"/>
      <c r="E120" s="225"/>
      <c r="F120" s="225"/>
      <c r="G120" s="225"/>
    </row>
    <row r="121" spans="2:7">
      <c r="B121" s="222"/>
      <c r="C121" s="225"/>
      <c r="D121" s="225"/>
      <c r="E121" s="225"/>
      <c r="F121" s="225"/>
      <c r="G121" s="225"/>
    </row>
    <row r="122" spans="2:7">
      <c r="B122" s="222"/>
      <c r="C122" s="225"/>
      <c r="D122" s="225"/>
      <c r="E122" s="225"/>
      <c r="F122" s="225"/>
      <c r="G122" s="225"/>
    </row>
    <row r="123" spans="2:7">
      <c r="B123" s="222"/>
      <c r="C123" s="225"/>
      <c r="D123" s="225"/>
      <c r="E123" s="225"/>
      <c r="F123" s="225"/>
      <c r="G123" s="225"/>
    </row>
    <row r="124" spans="2:7">
      <c r="B124" s="222"/>
      <c r="C124" s="225"/>
      <c r="D124" s="225"/>
      <c r="E124" s="225"/>
      <c r="F124" s="225"/>
      <c r="G124" s="225"/>
    </row>
    <row r="125" spans="2:7">
      <c r="B125" s="222"/>
      <c r="C125" s="225"/>
      <c r="D125" s="225"/>
      <c r="E125" s="225"/>
      <c r="F125" s="225"/>
      <c r="G125" s="225"/>
    </row>
    <row r="126" spans="2:7">
      <c r="B126" s="222"/>
      <c r="C126" s="225"/>
      <c r="D126" s="225"/>
      <c r="E126" s="225"/>
      <c r="F126" s="225"/>
      <c r="G126" s="225"/>
    </row>
    <row r="127" spans="2:7">
      <c r="B127" s="222"/>
      <c r="C127" s="225"/>
      <c r="D127" s="225"/>
      <c r="E127" s="225"/>
      <c r="F127" s="225"/>
      <c r="G127" s="225"/>
    </row>
    <row r="128" spans="2:7">
      <c r="B128" s="222"/>
      <c r="C128" s="225"/>
      <c r="D128" s="225"/>
      <c r="E128" s="225"/>
      <c r="F128" s="225"/>
      <c r="G128" s="225"/>
    </row>
    <row r="129" spans="2:7">
      <c r="B129" s="222"/>
      <c r="C129" s="225"/>
      <c r="D129" s="225"/>
      <c r="E129" s="225"/>
      <c r="F129" s="225"/>
      <c r="G129" s="225"/>
    </row>
    <row r="130" spans="2:7">
      <c r="B130" s="222"/>
      <c r="C130" s="225"/>
      <c r="D130" s="225"/>
      <c r="E130" s="225"/>
      <c r="F130" s="225"/>
      <c r="G130" s="225"/>
    </row>
    <row r="131" spans="2:7">
      <c r="B131" s="222"/>
      <c r="C131" s="225"/>
      <c r="D131" s="225"/>
      <c r="E131" s="225"/>
      <c r="F131" s="225"/>
      <c r="G131" s="225"/>
    </row>
    <row r="132" spans="2:7">
      <c r="B132" s="222"/>
      <c r="C132" s="225"/>
      <c r="D132" s="225"/>
      <c r="E132" s="225"/>
      <c r="F132" s="225"/>
      <c r="G132" s="225"/>
    </row>
    <row r="133" spans="2:7">
      <c r="B133" s="222"/>
      <c r="C133" s="225"/>
      <c r="D133" s="225"/>
      <c r="E133" s="225"/>
      <c r="F133" s="225"/>
      <c r="G133" s="225"/>
    </row>
    <row r="134" spans="2:7">
      <c r="B134" s="222"/>
      <c r="C134" s="225"/>
      <c r="D134" s="225"/>
      <c r="E134" s="225"/>
      <c r="F134" s="225"/>
      <c r="G134" s="225"/>
    </row>
    <row r="135" spans="2:7">
      <c r="B135" s="222"/>
      <c r="C135" s="225"/>
      <c r="D135" s="225"/>
      <c r="E135" s="225"/>
      <c r="F135" s="225"/>
      <c r="G135" s="225"/>
    </row>
    <row r="136" spans="2:7">
      <c r="B136" s="222"/>
      <c r="C136" s="225"/>
      <c r="D136" s="225"/>
      <c r="E136" s="225"/>
      <c r="F136" s="225"/>
      <c r="G136" s="225"/>
    </row>
    <row r="137" spans="2:7">
      <c r="B137" s="222"/>
      <c r="C137" s="225"/>
      <c r="D137" s="225"/>
      <c r="E137" s="225"/>
      <c r="F137" s="225"/>
      <c r="G137" s="225"/>
    </row>
    <row r="138" spans="2:7">
      <c r="B138" s="222"/>
      <c r="C138" s="225"/>
      <c r="D138" s="225"/>
      <c r="E138" s="225"/>
      <c r="F138" s="225"/>
      <c r="G138" s="225"/>
    </row>
    <row r="139" spans="2:7">
      <c r="B139" s="222"/>
      <c r="C139" s="225"/>
      <c r="D139" s="225"/>
      <c r="E139" s="225"/>
      <c r="F139" s="225"/>
      <c r="G139" s="225"/>
    </row>
    <row r="140" spans="2:7">
      <c r="B140" s="222"/>
      <c r="C140" s="225"/>
      <c r="D140" s="225"/>
      <c r="E140" s="225"/>
      <c r="F140" s="225"/>
      <c r="G140" s="225"/>
    </row>
    <row r="141" spans="2:7">
      <c r="B141" s="222"/>
      <c r="C141" s="225"/>
      <c r="D141" s="225"/>
      <c r="E141" s="225"/>
      <c r="F141" s="225"/>
      <c r="G141" s="225"/>
    </row>
    <row r="142" spans="2:7">
      <c r="B142" s="222"/>
      <c r="C142" s="225"/>
      <c r="D142" s="225"/>
      <c r="E142" s="225"/>
      <c r="F142" s="225"/>
      <c r="G142" s="225"/>
    </row>
    <row r="143" spans="2:7">
      <c r="B143" s="222"/>
      <c r="C143" s="225"/>
      <c r="D143" s="225"/>
      <c r="E143" s="225"/>
      <c r="F143" s="225"/>
      <c r="G143" s="225"/>
    </row>
    <row r="144" spans="2:7">
      <c r="B144" s="222"/>
      <c r="C144" s="225"/>
      <c r="D144" s="225"/>
      <c r="E144" s="225"/>
      <c r="F144" s="225"/>
      <c r="G144" s="225"/>
    </row>
    <row r="145" spans="2:7">
      <c r="B145" s="222"/>
      <c r="C145" s="225"/>
      <c r="D145" s="225"/>
      <c r="E145" s="225"/>
      <c r="F145" s="225"/>
      <c r="G145" s="225"/>
    </row>
    <row r="146" spans="2:7">
      <c r="B146" s="222"/>
      <c r="C146" s="225"/>
      <c r="D146" s="225"/>
      <c r="E146" s="225"/>
      <c r="F146" s="225"/>
      <c r="G146" s="225"/>
    </row>
    <row r="147" spans="2:7">
      <c r="B147" s="222"/>
      <c r="C147" s="225"/>
      <c r="D147" s="225"/>
      <c r="E147" s="225"/>
      <c r="F147" s="225"/>
      <c r="G147" s="225"/>
    </row>
    <row r="148" spans="2:7">
      <c r="B148" s="222"/>
      <c r="C148" s="225"/>
      <c r="D148" s="225"/>
      <c r="E148" s="225"/>
      <c r="F148" s="225"/>
      <c r="G148" s="225"/>
    </row>
    <row r="149" spans="2:7">
      <c r="B149" s="222"/>
      <c r="C149" s="225"/>
      <c r="D149" s="225"/>
      <c r="E149" s="225"/>
      <c r="F149" s="225"/>
      <c r="G149" s="225"/>
    </row>
    <row r="150" spans="2:7">
      <c r="B150" s="222"/>
      <c r="C150" s="225"/>
      <c r="D150" s="225"/>
      <c r="E150" s="225"/>
      <c r="F150" s="225"/>
      <c r="G150" s="225"/>
    </row>
    <row r="151" spans="2:7">
      <c r="B151" s="222"/>
      <c r="C151" s="225"/>
      <c r="D151" s="225"/>
      <c r="E151" s="225"/>
      <c r="F151" s="225"/>
      <c r="G151" s="225"/>
    </row>
    <row r="152" spans="2:7">
      <c r="B152" s="222"/>
      <c r="C152" s="225"/>
      <c r="D152" s="225"/>
      <c r="E152" s="225"/>
      <c r="F152" s="225"/>
      <c r="G152" s="225"/>
    </row>
    <row r="153" spans="2:7">
      <c r="B153" s="222"/>
      <c r="C153" s="225"/>
      <c r="D153" s="225"/>
      <c r="E153" s="225"/>
      <c r="F153" s="225"/>
      <c r="G153" s="225"/>
    </row>
    <row r="154" spans="2:7">
      <c r="B154" s="222"/>
      <c r="C154" s="225"/>
      <c r="D154" s="225"/>
      <c r="E154" s="225"/>
      <c r="F154" s="225"/>
      <c r="G154" s="225"/>
    </row>
    <row r="155" spans="2:7">
      <c r="B155" s="222"/>
      <c r="C155" s="225"/>
      <c r="D155" s="225"/>
      <c r="E155" s="225"/>
      <c r="F155" s="225"/>
      <c r="G155" s="225"/>
    </row>
    <row r="156" spans="2:7">
      <c r="B156" s="222"/>
      <c r="C156" s="225"/>
      <c r="D156" s="225"/>
      <c r="E156" s="225"/>
      <c r="F156" s="225"/>
      <c r="G156" s="225"/>
    </row>
    <row r="157" spans="2:7">
      <c r="B157" s="222"/>
      <c r="C157" s="225"/>
      <c r="D157" s="225"/>
      <c r="E157" s="225"/>
      <c r="F157" s="225"/>
      <c r="G157" s="225"/>
    </row>
    <row r="158" spans="2:7">
      <c r="B158" s="222"/>
      <c r="C158" s="225"/>
      <c r="D158" s="225"/>
      <c r="E158" s="225"/>
      <c r="F158" s="225"/>
      <c r="G158" s="225"/>
    </row>
    <row r="159" spans="2:7">
      <c r="B159" s="222"/>
      <c r="C159" s="225"/>
      <c r="D159" s="225"/>
      <c r="E159" s="225"/>
      <c r="F159" s="225"/>
      <c r="G159" s="225"/>
    </row>
    <row r="160" spans="2:7">
      <c r="B160" s="222"/>
      <c r="C160" s="225"/>
      <c r="D160" s="225"/>
      <c r="E160" s="225"/>
      <c r="F160" s="225"/>
      <c r="G160" s="225"/>
    </row>
    <row r="161" spans="2:7">
      <c r="B161" s="222"/>
      <c r="C161" s="225"/>
      <c r="D161" s="225"/>
      <c r="E161" s="225"/>
      <c r="F161" s="225"/>
      <c r="G161" s="225"/>
    </row>
    <row r="162" spans="2:7">
      <c r="B162" s="222"/>
      <c r="C162" s="225"/>
      <c r="D162" s="225"/>
      <c r="E162" s="225"/>
      <c r="F162" s="225"/>
      <c r="G162" s="225"/>
    </row>
    <row r="163" spans="2:7">
      <c r="B163" s="222"/>
      <c r="C163" s="225"/>
      <c r="D163" s="225"/>
      <c r="E163" s="225"/>
      <c r="F163" s="225"/>
      <c r="G163" s="225"/>
    </row>
    <row r="164" spans="2:7">
      <c r="B164" s="222"/>
      <c r="C164" s="225"/>
      <c r="D164" s="225"/>
      <c r="E164" s="225"/>
      <c r="F164" s="225"/>
      <c r="G164" s="225"/>
    </row>
    <row r="165" spans="2:7">
      <c r="B165" s="222"/>
      <c r="C165" s="225"/>
      <c r="D165" s="225"/>
      <c r="E165" s="225"/>
      <c r="F165" s="225"/>
      <c r="G165" s="225"/>
    </row>
    <row r="166" spans="2:7">
      <c r="B166" s="222"/>
      <c r="C166" s="225"/>
      <c r="D166" s="225"/>
      <c r="E166" s="225"/>
      <c r="F166" s="225"/>
      <c r="G166" s="225"/>
    </row>
    <row r="167" spans="2:7">
      <c r="B167" s="222"/>
      <c r="C167" s="225"/>
      <c r="D167" s="225"/>
      <c r="E167" s="225"/>
      <c r="F167" s="225"/>
      <c r="G167" s="225"/>
    </row>
    <row r="168" spans="2:7">
      <c r="B168" s="222"/>
      <c r="C168" s="225"/>
      <c r="D168" s="225"/>
      <c r="E168" s="225"/>
      <c r="F168" s="225"/>
      <c r="G168" s="225"/>
    </row>
    <row r="169" spans="2:7">
      <c r="B169" s="222"/>
      <c r="C169" s="225"/>
      <c r="D169" s="225"/>
      <c r="E169" s="225"/>
      <c r="F169" s="225"/>
      <c r="G169" s="225"/>
    </row>
    <row r="170" spans="2:7">
      <c r="B170" s="222"/>
      <c r="C170" s="225"/>
      <c r="D170" s="225"/>
      <c r="E170" s="225"/>
      <c r="F170" s="225"/>
      <c r="G170" s="225"/>
    </row>
    <row r="171" spans="2:7">
      <c r="B171" s="222"/>
      <c r="C171" s="225"/>
      <c r="D171" s="225"/>
      <c r="E171" s="225"/>
      <c r="F171" s="225"/>
      <c r="G171" s="225"/>
    </row>
    <row r="172" spans="2:7">
      <c r="B172" s="222"/>
      <c r="C172" s="225"/>
      <c r="D172" s="225"/>
      <c r="E172" s="225"/>
      <c r="F172" s="225"/>
      <c r="G172" s="225"/>
    </row>
    <row r="173" spans="2:7">
      <c r="B173" s="222"/>
      <c r="C173" s="225"/>
      <c r="D173" s="225"/>
      <c r="E173" s="225"/>
      <c r="F173" s="225"/>
      <c r="G173" s="225"/>
    </row>
    <row r="174" spans="2:7">
      <c r="B174" s="222"/>
      <c r="C174" s="225"/>
      <c r="D174" s="225"/>
      <c r="E174" s="225"/>
      <c r="F174" s="225"/>
      <c r="G174" s="225"/>
    </row>
    <row r="175" spans="2:7">
      <c r="B175" s="222"/>
      <c r="C175" s="225"/>
      <c r="D175" s="225"/>
      <c r="E175" s="225"/>
      <c r="F175" s="225"/>
      <c r="G175" s="225"/>
    </row>
    <row r="176" spans="2:7">
      <c r="B176" s="222"/>
      <c r="C176" s="225"/>
      <c r="D176" s="225"/>
      <c r="E176" s="225"/>
      <c r="F176" s="225"/>
      <c r="G176" s="225"/>
    </row>
    <row r="177" spans="2:7">
      <c r="B177" s="222"/>
      <c r="C177" s="225"/>
      <c r="D177" s="225"/>
      <c r="E177" s="225"/>
      <c r="F177" s="225"/>
      <c r="G177" s="225"/>
    </row>
    <row r="178" spans="2:7">
      <c r="B178" s="222"/>
      <c r="C178" s="225"/>
      <c r="D178" s="225"/>
      <c r="E178" s="225"/>
      <c r="F178" s="225"/>
      <c r="G178" s="225"/>
    </row>
    <row r="179" spans="2:7">
      <c r="B179" s="222"/>
      <c r="C179" s="225"/>
      <c r="D179" s="225"/>
      <c r="E179" s="225"/>
      <c r="F179" s="225"/>
      <c r="G179" s="225"/>
    </row>
    <row r="180" spans="2:7">
      <c r="B180" s="222"/>
      <c r="C180" s="225"/>
      <c r="D180" s="225"/>
      <c r="E180" s="225"/>
      <c r="F180" s="225"/>
      <c r="G180" s="225"/>
    </row>
    <row r="181" spans="2:7">
      <c r="B181" s="222"/>
      <c r="C181" s="225"/>
      <c r="D181" s="225"/>
      <c r="E181" s="225"/>
      <c r="F181" s="225"/>
      <c r="G181" s="225"/>
    </row>
    <row r="182" spans="2:7">
      <c r="B182" s="222"/>
      <c r="C182" s="225"/>
      <c r="D182" s="225"/>
      <c r="E182" s="225"/>
      <c r="F182" s="225"/>
      <c r="G182" s="225"/>
    </row>
    <row r="183" spans="2:7">
      <c r="B183" s="222"/>
      <c r="C183" s="225"/>
      <c r="D183" s="225"/>
      <c r="E183" s="225"/>
      <c r="F183" s="225"/>
      <c r="G183" s="225"/>
    </row>
    <row r="184" spans="2:7">
      <c r="B184" s="222"/>
      <c r="C184" s="225"/>
      <c r="D184" s="225"/>
      <c r="E184" s="225"/>
      <c r="F184" s="225"/>
      <c r="G184" s="225"/>
    </row>
    <row r="185" spans="2:7">
      <c r="B185" s="222"/>
      <c r="C185" s="225"/>
      <c r="D185" s="225"/>
      <c r="E185" s="225"/>
      <c r="F185" s="225"/>
      <c r="G185" s="225"/>
    </row>
    <row r="186" spans="2:7">
      <c r="B186" s="222"/>
      <c r="C186" s="225"/>
      <c r="D186" s="225"/>
      <c r="E186" s="225"/>
      <c r="F186" s="225"/>
      <c r="G186" s="225"/>
    </row>
    <row r="187" spans="2:7">
      <c r="B187" s="222"/>
      <c r="C187" s="225"/>
      <c r="D187" s="225"/>
      <c r="E187" s="225"/>
      <c r="F187" s="225"/>
      <c r="G187" s="225"/>
    </row>
    <row r="188" spans="2:7">
      <c r="B188" s="222"/>
      <c r="C188" s="225"/>
      <c r="D188" s="225"/>
      <c r="E188" s="225"/>
      <c r="F188" s="225"/>
      <c r="G188" s="225"/>
    </row>
    <row r="189" spans="2:7">
      <c r="B189" s="222"/>
      <c r="C189" s="225"/>
      <c r="D189" s="225"/>
      <c r="E189" s="225"/>
      <c r="F189" s="225"/>
      <c r="G189" s="225"/>
    </row>
    <row r="190" spans="2:7">
      <c r="B190" s="222"/>
      <c r="C190" s="225"/>
      <c r="D190" s="225"/>
      <c r="E190" s="225"/>
      <c r="F190" s="225"/>
      <c r="G190" s="225"/>
    </row>
    <row r="191" spans="2:7">
      <c r="B191" s="222"/>
      <c r="C191" s="225"/>
      <c r="D191" s="225"/>
      <c r="E191" s="225"/>
      <c r="F191" s="225"/>
      <c r="G191" s="225"/>
    </row>
    <row r="192" spans="2:7">
      <c r="B192" s="222"/>
      <c r="C192" s="225"/>
      <c r="D192" s="225"/>
      <c r="E192" s="225"/>
      <c r="F192" s="225"/>
      <c r="G192" s="225"/>
    </row>
    <row r="193" spans="2:7">
      <c r="B193" s="222"/>
      <c r="C193" s="225"/>
      <c r="D193" s="225"/>
      <c r="E193" s="225"/>
      <c r="F193" s="225"/>
      <c r="G193" s="225"/>
    </row>
    <row r="194" spans="2:7">
      <c r="B194" s="222"/>
      <c r="C194" s="225"/>
      <c r="D194" s="225"/>
      <c r="E194" s="225"/>
      <c r="F194" s="225"/>
      <c r="G194" s="225"/>
    </row>
    <row r="195" spans="2:7">
      <c r="B195" s="222"/>
      <c r="C195" s="225"/>
      <c r="D195" s="225"/>
      <c r="E195" s="225"/>
      <c r="F195" s="225"/>
      <c r="G195" s="225"/>
    </row>
    <row r="196" spans="2:7">
      <c r="B196" s="222"/>
      <c r="C196" s="225"/>
      <c r="D196" s="225"/>
      <c r="E196" s="225"/>
      <c r="F196" s="225"/>
      <c r="G196" s="225"/>
    </row>
    <row r="197" spans="2:7">
      <c r="B197" s="222"/>
      <c r="C197" s="225"/>
      <c r="D197" s="225"/>
      <c r="E197" s="225"/>
      <c r="F197" s="225"/>
      <c r="G197" s="225"/>
    </row>
    <row r="198" spans="2:7">
      <c r="B198" s="222"/>
      <c r="C198" s="225"/>
      <c r="D198" s="225"/>
      <c r="E198" s="225"/>
      <c r="F198" s="225"/>
      <c r="G198" s="225"/>
    </row>
    <row r="199" spans="2:7">
      <c r="B199" s="222"/>
      <c r="C199" s="225"/>
      <c r="D199" s="225"/>
      <c r="E199" s="225"/>
      <c r="F199" s="225"/>
      <c r="G199" s="225"/>
    </row>
    <row r="200" spans="2:7">
      <c r="B200" s="222"/>
      <c r="C200" s="225"/>
      <c r="D200" s="225"/>
      <c r="E200" s="225"/>
      <c r="F200" s="225"/>
      <c r="G200" s="225"/>
    </row>
    <row r="201" spans="2:7">
      <c r="B201" s="222"/>
      <c r="C201" s="225"/>
      <c r="D201" s="225"/>
      <c r="E201" s="225"/>
      <c r="F201" s="225"/>
      <c r="G201" s="225"/>
    </row>
    <row r="202" spans="2:7">
      <c r="B202" s="222"/>
      <c r="C202" s="225"/>
      <c r="D202" s="225"/>
      <c r="E202" s="225"/>
      <c r="F202" s="225"/>
      <c r="G202" s="225"/>
    </row>
    <row r="203" spans="2:7">
      <c r="B203" s="222"/>
      <c r="C203" s="225"/>
      <c r="D203" s="225"/>
      <c r="E203" s="225"/>
      <c r="F203" s="225"/>
      <c r="G203" s="225"/>
    </row>
    <row r="204" spans="2:7">
      <c r="B204" s="222"/>
      <c r="C204" s="225"/>
      <c r="D204" s="225"/>
      <c r="E204" s="225"/>
      <c r="F204" s="225"/>
      <c r="G204" s="225"/>
    </row>
    <row r="205" spans="2:7">
      <c r="B205" s="222"/>
      <c r="C205" s="225"/>
      <c r="D205" s="225"/>
      <c r="E205" s="225"/>
      <c r="F205" s="225"/>
      <c r="G205" s="225"/>
    </row>
    <row r="206" spans="2:7">
      <c r="B206" s="222"/>
      <c r="C206" s="225"/>
      <c r="D206" s="225"/>
      <c r="E206" s="225"/>
      <c r="F206" s="225"/>
      <c r="G206" s="225"/>
    </row>
    <row r="207" spans="2:7">
      <c r="B207" s="222"/>
      <c r="C207" s="225"/>
      <c r="D207" s="225"/>
      <c r="E207" s="225"/>
      <c r="F207" s="225"/>
      <c r="G207" s="225"/>
    </row>
    <row r="208" spans="2:7">
      <c r="B208" s="222"/>
      <c r="C208" s="225"/>
      <c r="D208" s="225"/>
      <c r="E208" s="225"/>
      <c r="F208" s="225"/>
      <c r="G208" s="225"/>
    </row>
    <row r="209" spans="2:7">
      <c r="B209" s="222"/>
      <c r="C209" s="225"/>
      <c r="D209" s="225"/>
      <c r="E209" s="225"/>
      <c r="F209" s="225"/>
      <c r="G209" s="225"/>
    </row>
    <row r="210" spans="2:7">
      <c r="B210" s="222"/>
      <c r="C210" s="225"/>
      <c r="D210" s="225"/>
      <c r="E210" s="225"/>
      <c r="F210" s="225"/>
      <c r="G210" s="225"/>
    </row>
    <row r="211" spans="2:7">
      <c r="B211" s="222"/>
      <c r="C211" s="225"/>
      <c r="D211" s="225"/>
      <c r="E211" s="225"/>
      <c r="F211" s="225"/>
      <c r="G211" s="225"/>
    </row>
    <row r="212" spans="2:7">
      <c r="B212" s="222"/>
      <c r="C212" s="225"/>
      <c r="D212" s="225"/>
      <c r="E212" s="225"/>
      <c r="F212" s="225"/>
      <c r="G212" s="225"/>
    </row>
    <row r="213" spans="2:7">
      <c r="B213" s="222"/>
      <c r="C213" s="225"/>
      <c r="D213" s="225"/>
      <c r="E213" s="225"/>
      <c r="F213" s="225"/>
      <c r="G213" s="225"/>
    </row>
    <row r="214" spans="2:7">
      <c r="B214" s="222"/>
      <c r="C214" s="225"/>
      <c r="D214" s="225"/>
      <c r="E214" s="225"/>
      <c r="F214" s="225"/>
      <c r="G214" s="225"/>
    </row>
    <row r="215" spans="2:7">
      <c r="B215" s="222"/>
      <c r="C215" s="225"/>
      <c r="D215" s="225"/>
      <c r="E215" s="225"/>
      <c r="F215" s="225"/>
      <c r="G215" s="225"/>
    </row>
    <row r="216" spans="2:7">
      <c r="B216" s="222"/>
      <c r="C216" s="225"/>
      <c r="D216" s="225"/>
      <c r="E216" s="225"/>
      <c r="F216" s="225"/>
      <c r="G216" s="225"/>
    </row>
    <row r="217" spans="2:7">
      <c r="B217" s="222"/>
      <c r="C217" s="225"/>
      <c r="D217" s="225"/>
      <c r="E217" s="225"/>
      <c r="F217" s="225"/>
      <c r="G217" s="225"/>
    </row>
    <row r="218" spans="2:7">
      <c r="B218" s="222"/>
      <c r="C218" s="225"/>
      <c r="D218" s="225"/>
      <c r="E218" s="225"/>
      <c r="F218" s="225"/>
      <c r="G218" s="225"/>
    </row>
    <row r="219" spans="2:7">
      <c r="B219" s="222"/>
      <c r="C219" s="225"/>
      <c r="D219" s="225"/>
      <c r="E219" s="225"/>
      <c r="F219" s="225"/>
      <c r="G219" s="225"/>
    </row>
    <row r="220" spans="2:7">
      <c r="B220" s="222"/>
      <c r="C220" s="225"/>
      <c r="D220" s="225"/>
      <c r="E220" s="225"/>
      <c r="F220" s="225"/>
      <c r="G220" s="225"/>
    </row>
    <row r="221" spans="2:7">
      <c r="B221" s="222"/>
      <c r="C221" s="225"/>
      <c r="D221" s="225"/>
      <c r="E221" s="225"/>
      <c r="F221" s="225"/>
      <c r="G221" s="225"/>
    </row>
    <row r="222" spans="2:7">
      <c r="B222" s="222"/>
      <c r="C222" s="225"/>
      <c r="D222" s="225"/>
      <c r="E222" s="225"/>
      <c r="F222" s="225"/>
      <c r="G222" s="225"/>
    </row>
    <row r="223" spans="2:7">
      <c r="B223" s="222"/>
      <c r="C223" s="225"/>
      <c r="D223" s="225"/>
      <c r="E223" s="225"/>
      <c r="F223" s="225"/>
      <c r="G223" s="225"/>
    </row>
    <row r="224" spans="2:7">
      <c r="B224" s="222"/>
      <c r="C224" s="225"/>
      <c r="D224" s="225"/>
      <c r="E224" s="225"/>
      <c r="F224" s="225"/>
      <c r="G224" s="225"/>
    </row>
    <row r="225" spans="2:7">
      <c r="B225" s="222"/>
      <c r="C225" s="225"/>
      <c r="D225" s="225"/>
      <c r="E225" s="225"/>
      <c r="F225" s="225"/>
      <c r="G225" s="225"/>
    </row>
    <row r="226" spans="2:7">
      <c r="B226" s="222"/>
      <c r="C226" s="225"/>
      <c r="D226" s="225"/>
      <c r="E226" s="225"/>
      <c r="F226" s="225"/>
      <c r="G226" s="225"/>
    </row>
    <row r="227" spans="2:7">
      <c r="B227" s="222"/>
      <c r="C227" s="225"/>
      <c r="D227" s="225"/>
      <c r="E227" s="225"/>
      <c r="F227" s="225"/>
      <c r="G227" s="225"/>
    </row>
    <row r="228" spans="2:7">
      <c r="B228" s="222"/>
      <c r="C228" s="225"/>
      <c r="D228" s="225"/>
      <c r="E228" s="225"/>
      <c r="F228" s="225"/>
      <c r="G228" s="225"/>
    </row>
    <row r="229" spans="2:7">
      <c r="B229" s="222"/>
      <c r="C229" s="225"/>
      <c r="D229" s="225"/>
      <c r="E229" s="225"/>
      <c r="F229" s="225"/>
      <c r="G229" s="225"/>
    </row>
    <row r="230" spans="2:7">
      <c r="B230" s="222"/>
      <c r="C230" s="225"/>
      <c r="D230" s="225"/>
      <c r="E230" s="225"/>
      <c r="F230" s="225"/>
      <c r="G230" s="225"/>
    </row>
    <row r="231" spans="2:7">
      <c r="B231" s="222"/>
      <c r="C231" s="225"/>
      <c r="D231" s="225"/>
      <c r="E231" s="225"/>
      <c r="F231" s="225"/>
      <c r="G231" s="225"/>
    </row>
    <row r="232" spans="2:7">
      <c r="B232" s="222"/>
      <c r="C232" s="225"/>
      <c r="D232" s="225"/>
      <c r="E232" s="225"/>
      <c r="F232" s="225"/>
      <c r="G232" s="225"/>
    </row>
    <row r="233" spans="2:7">
      <c r="B233" s="222"/>
      <c r="C233" s="225"/>
      <c r="D233" s="225"/>
      <c r="E233" s="225"/>
      <c r="F233" s="225"/>
      <c r="G233" s="225"/>
    </row>
    <row r="234" spans="2:7">
      <c r="B234" s="222"/>
      <c r="C234" s="225"/>
      <c r="D234" s="225"/>
      <c r="E234" s="225"/>
      <c r="F234" s="225"/>
      <c r="G234" s="225"/>
    </row>
    <row r="235" spans="2:7">
      <c r="B235" s="222"/>
      <c r="C235" s="225"/>
      <c r="D235" s="225"/>
      <c r="E235" s="225"/>
      <c r="F235" s="225"/>
      <c r="G235" s="225"/>
    </row>
    <row r="236" spans="2:7">
      <c r="B236" s="222"/>
      <c r="C236" s="225"/>
      <c r="D236" s="225"/>
      <c r="E236" s="225"/>
      <c r="F236" s="225"/>
      <c r="G236" s="225"/>
    </row>
    <row r="237" spans="2:7">
      <c r="B237" s="222"/>
      <c r="C237" s="225"/>
      <c r="D237" s="225"/>
      <c r="E237" s="225"/>
      <c r="F237" s="225"/>
      <c r="G237" s="225"/>
    </row>
    <row r="238" spans="2:7">
      <c r="B238" s="222"/>
      <c r="C238" s="225"/>
      <c r="D238" s="225"/>
      <c r="E238" s="225"/>
      <c r="F238" s="225"/>
      <c r="G238" s="225"/>
    </row>
    <row r="239" spans="2:7">
      <c r="B239" s="222"/>
      <c r="C239" s="225"/>
      <c r="D239" s="225"/>
      <c r="E239" s="225"/>
      <c r="F239" s="225"/>
      <c r="G239" s="225"/>
    </row>
    <row r="240" spans="2:7">
      <c r="B240" s="222"/>
      <c r="C240" s="225"/>
      <c r="D240" s="225"/>
      <c r="E240" s="225"/>
      <c r="F240" s="225"/>
      <c r="G240" s="225"/>
    </row>
    <row r="241" spans="2:7">
      <c r="B241" s="222"/>
      <c r="C241" s="225"/>
      <c r="D241" s="225"/>
      <c r="E241" s="225"/>
      <c r="F241" s="225"/>
      <c r="G241" s="225"/>
    </row>
    <row r="242" spans="2:7">
      <c r="B242" s="222"/>
      <c r="C242" s="225"/>
      <c r="D242" s="225"/>
      <c r="E242" s="225"/>
      <c r="F242" s="225"/>
      <c r="G242" s="225"/>
    </row>
    <row r="243" spans="2:7">
      <c r="B243" s="222"/>
      <c r="C243" s="225"/>
      <c r="D243" s="225"/>
      <c r="E243" s="225"/>
      <c r="F243" s="225"/>
      <c r="G243" s="225"/>
    </row>
    <row r="244" spans="2:7">
      <c r="B244" s="222"/>
      <c r="C244" s="225"/>
      <c r="D244" s="225"/>
      <c r="E244" s="225"/>
      <c r="F244" s="225"/>
      <c r="G244" s="225"/>
    </row>
    <row r="245" spans="2:7">
      <c r="B245" s="222"/>
      <c r="C245" s="225"/>
      <c r="D245" s="225"/>
      <c r="E245" s="225"/>
      <c r="F245" s="225"/>
      <c r="G245" s="225"/>
    </row>
    <row r="246" spans="2:7">
      <c r="B246" s="222"/>
      <c r="C246" s="225"/>
      <c r="D246" s="225"/>
      <c r="E246" s="225"/>
      <c r="F246" s="225"/>
      <c r="G246" s="225"/>
    </row>
    <row r="247" spans="2:7">
      <c r="B247" s="222"/>
      <c r="C247" s="225"/>
      <c r="D247" s="225"/>
      <c r="E247" s="225"/>
      <c r="F247" s="225"/>
      <c r="G247" s="225"/>
    </row>
    <row r="248" spans="2:7">
      <c r="B248" s="222"/>
      <c r="C248" s="225"/>
      <c r="D248" s="225"/>
      <c r="E248" s="225"/>
      <c r="F248" s="225"/>
      <c r="G248" s="225"/>
    </row>
    <row r="249" spans="2:7">
      <c r="B249" s="222"/>
      <c r="C249" s="225"/>
      <c r="D249" s="225"/>
      <c r="E249" s="225"/>
      <c r="F249" s="225"/>
      <c r="G249" s="225"/>
    </row>
    <row r="250" spans="2:7">
      <c r="B250" s="222"/>
      <c r="C250" s="225"/>
      <c r="D250" s="225"/>
      <c r="E250" s="225"/>
      <c r="F250" s="225"/>
      <c r="G250" s="225"/>
    </row>
    <row r="251" spans="2:7">
      <c r="B251" s="222"/>
      <c r="C251" s="225"/>
      <c r="D251" s="225"/>
      <c r="E251" s="225"/>
      <c r="F251" s="225"/>
      <c r="G251" s="225"/>
    </row>
    <row r="252" spans="2:7">
      <c r="B252" s="222"/>
      <c r="C252" s="225"/>
      <c r="D252" s="225"/>
      <c r="E252" s="225"/>
      <c r="F252" s="225"/>
      <c r="G252" s="225"/>
    </row>
    <row r="253" spans="2:7">
      <c r="B253" s="222"/>
      <c r="C253" s="225"/>
      <c r="D253" s="225"/>
      <c r="E253" s="225"/>
      <c r="F253" s="225"/>
      <c r="G253" s="225"/>
    </row>
    <row r="254" spans="2:7">
      <c r="B254" s="222"/>
      <c r="C254" s="225"/>
      <c r="D254" s="225"/>
      <c r="E254" s="225"/>
      <c r="F254" s="225"/>
      <c r="G254" s="225"/>
    </row>
    <row r="255" spans="2:7">
      <c r="B255" s="222"/>
      <c r="C255" s="225"/>
      <c r="D255" s="225"/>
      <c r="E255" s="225"/>
      <c r="F255" s="225"/>
      <c r="G255" s="225"/>
    </row>
    <row r="256" spans="2:7">
      <c r="B256" s="222"/>
      <c r="C256" s="225"/>
      <c r="D256" s="225"/>
      <c r="E256" s="225"/>
      <c r="F256" s="225"/>
      <c r="G256" s="225"/>
    </row>
    <row r="257" spans="2:7">
      <c r="B257" s="222"/>
      <c r="C257" s="225"/>
      <c r="D257" s="225"/>
      <c r="E257" s="225"/>
      <c r="F257" s="225"/>
      <c r="G257" s="225"/>
    </row>
    <row r="258" spans="2:7">
      <c r="B258" s="222"/>
      <c r="C258" s="225"/>
      <c r="D258" s="225"/>
      <c r="E258" s="225"/>
      <c r="F258" s="225"/>
      <c r="G258" s="225"/>
    </row>
    <row r="259" spans="2:7">
      <c r="B259" s="222"/>
      <c r="C259" s="225"/>
      <c r="D259" s="225"/>
      <c r="E259" s="225"/>
      <c r="F259" s="225"/>
      <c r="G259" s="225"/>
    </row>
    <row r="260" spans="2:7">
      <c r="B260" s="222"/>
      <c r="C260" s="225"/>
      <c r="D260" s="225"/>
      <c r="E260" s="225"/>
      <c r="F260" s="225"/>
      <c r="G260" s="225"/>
    </row>
    <row r="261" spans="2:7">
      <c r="B261" s="222"/>
      <c r="C261" s="225"/>
      <c r="D261" s="225"/>
      <c r="E261" s="225"/>
      <c r="F261" s="225"/>
      <c r="G261" s="225"/>
    </row>
    <row r="262" spans="2:7">
      <c r="B262" s="222"/>
      <c r="C262" s="225"/>
      <c r="D262" s="225"/>
      <c r="E262" s="225"/>
      <c r="F262" s="225"/>
      <c r="G262" s="225"/>
    </row>
    <row r="263" spans="2:7">
      <c r="B263" s="222"/>
      <c r="C263" s="225"/>
      <c r="D263" s="225"/>
      <c r="E263" s="225"/>
      <c r="F263" s="225"/>
      <c r="G263" s="225"/>
    </row>
    <row r="264" spans="2:7">
      <c r="B264" s="222"/>
      <c r="C264" s="225"/>
      <c r="D264" s="225"/>
      <c r="E264" s="225"/>
      <c r="F264" s="225"/>
      <c r="G264" s="225"/>
    </row>
    <row r="265" spans="2:7">
      <c r="B265" s="222"/>
      <c r="C265" s="225"/>
      <c r="D265" s="225"/>
      <c r="E265" s="225"/>
      <c r="F265" s="225"/>
      <c r="G265" s="225"/>
    </row>
    <row r="266" spans="2:7">
      <c r="B266" s="222"/>
      <c r="C266" s="225"/>
      <c r="D266" s="225"/>
      <c r="E266" s="225"/>
      <c r="F266" s="225"/>
      <c r="G266" s="225"/>
    </row>
    <row r="267" spans="2:7">
      <c r="B267" s="222"/>
      <c r="C267" s="225"/>
      <c r="D267" s="225"/>
      <c r="E267" s="225"/>
      <c r="F267" s="225"/>
      <c r="G267" s="225"/>
    </row>
    <row r="268" spans="2:7">
      <c r="B268" s="222"/>
      <c r="C268" s="225"/>
      <c r="D268" s="225"/>
      <c r="E268" s="225"/>
      <c r="F268" s="225"/>
      <c r="G268" s="225"/>
    </row>
    <row r="269" spans="2:7">
      <c r="B269" s="222"/>
      <c r="C269" s="225"/>
      <c r="D269" s="225"/>
      <c r="E269" s="225"/>
      <c r="F269" s="225"/>
      <c r="G269" s="225"/>
    </row>
    <row r="270" spans="2:7">
      <c r="B270" s="222"/>
      <c r="C270" s="225"/>
      <c r="D270" s="225"/>
      <c r="E270" s="225"/>
      <c r="F270" s="225"/>
      <c r="G270" s="225"/>
    </row>
    <row r="271" spans="2:7">
      <c r="B271" s="222"/>
      <c r="C271" s="225"/>
      <c r="D271" s="225"/>
      <c r="E271" s="225"/>
      <c r="F271" s="225"/>
      <c r="G271" s="225"/>
    </row>
    <row r="272" spans="2:7">
      <c r="B272" s="222"/>
      <c r="C272" s="225"/>
      <c r="D272" s="225"/>
      <c r="E272" s="225"/>
      <c r="F272" s="225"/>
      <c r="G272" s="225"/>
    </row>
    <row r="273" spans="2:7">
      <c r="B273" s="222"/>
      <c r="C273" s="225"/>
      <c r="D273" s="225"/>
      <c r="E273" s="225"/>
      <c r="F273" s="225"/>
      <c r="G273" s="225"/>
    </row>
    <row r="274" spans="2:7">
      <c r="B274" s="222"/>
      <c r="C274" s="225"/>
      <c r="D274" s="225"/>
      <c r="E274" s="225"/>
      <c r="F274" s="225"/>
      <c r="G274" s="225"/>
    </row>
    <row r="275" spans="2:7">
      <c r="B275" s="222"/>
      <c r="C275" s="225"/>
      <c r="D275" s="225"/>
      <c r="E275" s="225"/>
      <c r="F275" s="225"/>
      <c r="G275" s="225"/>
    </row>
    <row r="276" spans="2:7">
      <c r="B276" s="222"/>
      <c r="C276" s="225"/>
      <c r="D276" s="225"/>
      <c r="E276" s="225"/>
      <c r="F276" s="225"/>
      <c r="G276" s="225"/>
    </row>
    <row r="277" spans="2:7">
      <c r="B277" s="222"/>
      <c r="C277" s="225"/>
      <c r="D277" s="225"/>
      <c r="E277" s="225"/>
      <c r="F277" s="225"/>
      <c r="G277" s="225"/>
    </row>
    <row r="278" spans="2:7">
      <c r="B278" s="222"/>
      <c r="C278" s="225"/>
      <c r="D278" s="225"/>
      <c r="E278" s="225"/>
      <c r="F278" s="225"/>
      <c r="G278" s="225"/>
    </row>
    <row r="279" spans="2:7">
      <c r="B279" s="222"/>
      <c r="C279" s="225"/>
      <c r="D279" s="225"/>
      <c r="E279" s="225"/>
      <c r="F279" s="225"/>
      <c r="G279" s="225"/>
    </row>
    <row r="280" spans="2:7">
      <c r="B280" s="222"/>
      <c r="C280" s="225"/>
      <c r="D280" s="225"/>
      <c r="E280" s="225"/>
      <c r="F280" s="225"/>
      <c r="G280" s="225"/>
    </row>
    <row r="281" spans="2:7">
      <c r="B281" s="222"/>
      <c r="C281" s="225"/>
      <c r="D281" s="225"/>
      <c r="E281" s="225"/>
      <c r="F281" s="225"/>
      <c r="G281" s="225"/>
    </row>
    <row r="282" spans="2:7">
      <c r="B282" s="222"/>
      <c r="C282" s="225"/>
      <c r="D282" s="225"/>
      <c r="E282" s="225"/>
      <c r="F282" s="225"/>
      <c r="G282" s="225"/>
    </row>
    <row r="283" spans="2:7">
      <c r="B283" s="222"/>
      <c r="C283" s="225"/>
      <c r="D283" s="225"/>
      <c r="E283" s="225"/>
      <c r="F283" s="225"/>
      <c r="G283" s="225"/>
    </row>
    <row r="284" spans="2:7">
      <c r="B284" s="222"/>
      <c r="C284" s="225"/>
      <c r="D284" s="225"/>
      <c r="E284" s="225"/>
      <c r="F284" s="225"/>
      <c r="G284" s="225"/>
    </row>
    <row r="285" spans="2:7">
      <c r="B285" s="222"/>
      <c r="C285" s="225"/>
      <c r="D285" s="225"/>
      <c r="E285" s="225"/>
      <c r="F285" s="225"/>
      <c r="G285" s="225"/>
    </row>
    <row r="286" spans="2:7">
      <c r="B286" s="222"/>
      <c r="C286" s="225"/>
      <c r="D286" s="225"/>
      <c r="E286" s="225"/>
      <c r="F286" s="225"/>
      <c r="G286" s="225"/>
    </row>
    <row r="287" spans="2:7">
      <c r="B287" s="222"/>
      <c r="C287" s="225"/>
      <c r="D287" s="225"/>
      <c r="E287" s="225"/>
      <c r="F287" s="225"/>
      <c r="G287" s="225"/>
    </row>
    <row r="288" spans="2:7">
      <c r="B288" s="222"/>
      <c r="C288" s="225"/>
      <c r="D288" s="225"/>
      <c r="E288" s="225"/>
      <c r="F288" s="225"/>
      <c r="G288" s="225"/>
    </row>
    <row r="289" spans="2:7">
      <c r="B289" s="222"/>
      <c r="C289" s="225"/>
      <c r="D289" s="225"/>
      <c r="E289" s="225"/>
      <c r="F289" s="225"/>
      <c r="G289" s="225"/>
    </row>
    <row r="290" spans="2:7">
      <c r="B290" s="222"/>
      <c r="C290" s="225"/>
      <c r="D290" s="225"/>
      <c r="E290" s="225"/>
      <c r="F290" s="225"/>
      <c r="G290" s="225"/>
    </row>
    <row r="291" spans="2:7">
      <c r="B291" s="222"/>
      <c r="C291" s="225"/>
      <c r="D291" s="225"/>
      <c r="E291" s="225"/>
      <c r="F291" s="225"/>
      <c r="G291" s="225"/>
    </row>
    <row r="292" spans="2:7">
      <c r="B292" s="222"/>
      <c r="C292" s="225"/>
      <c r="D292" s="225"/>
      <c r="E292" s="225"/>
      <c r="F292" s="225"/>
      <c r="G292" s="225"/>
    </row>
    <row r="293" spans="2:7">
      <c r="B293" s="222"/>
      <c r="C293" s="225"/>
      <c r="D293" s="225"/>
      <c r="E293" s="225"/>
      <c r="F293" s="225"/>
      <c r="G293" s="225"/>
    </row>
    <row r="294" spans="2:7">
      <c r="B294" s="222"/>
      <c r="C294" s="225"/>
      <c r="D294" s="225"/>
      <c r="E294" s="225"/>
      <c r="F294" s="225"/>
      <c r="G294" s="225"/>
    </row>
    <row r="295" spans="2:7">
      <c r="B295" s="222"/>
      <c r="C295" s="225"/>
      <c r="D295" s="225"/>
      <c r="E295" s="225"/>
      <c r="F295" s="225"/>
      <c r="G295" s="225"/>
    </row>
    <row r="296" spans="2:7">
      <c r="B296" s="222"/>
      <c r="C296" s="225"/>
      <c r="D296" s="225"/>
      <c r="E296" s="225"/>
      <c r="F296" s="225"/>
      <c r="G296" s="225"/>
    </row>
    <row r="297" spans="2:7">
      <c r="B297" s="222"/>
      <c r="C297" s="225"/>
      <c r="D297" s="225"/>
      <c r="E297" s="225"/>
      <c r="F297" s="225"/>
      <c r="G297" s="225"/>
    </row>
    <row r="298" spans="2:7">
      <c r="B298" s="222"/>
      <c r="C298" s="225"/>
      <c r="D298" s="225"/>
      <c r="E298" s="225"/>
      <c r="F298" s="225"/>
      <c r="G298" s="225"/>
    </row>
    <row r="299" spans="2:7">
      <c r="B299" s="222"/>
      <c r="C299" s="225"/>
      <c r="D299" s="225"/>
      <c r="E299" s="225"/>
      <c r="F299" s="225"/>
      <c r="G299" s="225"/>
    </row>
    <row r="300" spans="2:7">
      <c r="B300" s="222"/>
      <c r="C300" s="225"/>
      <c r="D300" s="225"/>
      <c r="E300" s="225"/>
      <c r="F300" s="225"/>
      <c r="G300" s="225"/>
    </row>
    <row r="301" spans="2:7">
      <c r="B301" s="222"/>
      <c r="C301" s="225"/>
      <c r="D301" s="225"/>
      <c r="E301" s="225"/>
      <c r="F301" s="225"/>
      <c r="G301" s="225"/>
    </row>
    <row r="302" spans="2:7">
      <c r="B302" s="222"/>
      <c r="C302" s="225"/>
      <c r="D302" s="225"/>
      <c r="E302" s="225"/>
      <c r="F302" s="225"/>
      <c r="G302" s="225"/>
    </row>
    <row r="303" spans="2:7">
      <c r="B303" s="222"/>
      <c r="C303" s="225"/>
      <c r="D303" s="225"/>
      <c r="E303" s="225"/>
      <c r="F303" s="225"/>
      <c r="G303" s="225"/>
    </row>
    <row r="304" spans="2:7">
      <c r="B304" s="222"/>
      <c r="C304" s="225"/>
      <c r="D304" s="225"/>
      <c r="E304" s="225"/>
      <c r="F304" s="225"/>
      <c r="G304" s="225"/>
    </row>
    <row r="305" spans="2:7">
      <c r="B305" s="222"/>
      <c r="C305" s="225"/>
      <c r="D305" s="225"/>
      <c r="E305" s="225"/>
      <c r="F305" s="225"/>
      <c r="G305" s="225"/>
    </row>
    <row r="306" spans="2:7">
      <c r="B306" s="222"/>
      <c r="C306" s="225"/>
      <c r="D306" s="225"/>
      <c r="E306" s="225"/>
      <c r="F306" s="225"/>
      <c r="G306" s="225"/>
    </row>
    <row r="307" spans="2:7">
      <c r="B307" s="222"/>
      <c r="C307" s="225"/>
      <c r="D307" s="225"/>
      <c r="E307" s="225"/>
      <c r="F307" s="225"/>
      <c r="G307" s="225"/>
    </row>
    <row r="308" spans="2:7">
      <c r="B308" s="222"/>
      <c r="C308" s="225"/>
      <c r="D308" s="225"/>
      <c r="E308" s="225"/>
      <c r="F308" s="225"/>
      <c r="G308" s="225"/>
    </row>
    <row r="309" spans="2:7">
      <c r="B309" s="222"/>
      <c r="C309" s="225"/>
      <c r="D309" s="225"/>
      <c r="E309" s="225"/>
      <c r="F309" s="225"/>
      <c r="G309" s="225"/>
    </row>
    <row r="310" spans="2:7">
      <c r="B310" s="222"/>
      <c r="C310" s="225"/>
      <c r="D310" s="225"/>
      <c r="E310" s="225"/>
      <c r="F310" s="225"/>
      <c r="G310" s="225"/>
    </row>
    <row r="311" spans="2:7">
      <c r="B311" s="222"/>
      <c r="C311" s="225"/>
      <c r="D311" s="225"/>
      <c r="E311" s="225"/>
      <c r="F311" s="225"/>
      <c r="G311" s="225"/>
    </row>
    <row r="312" spans="2:7">
      <c r="B312" s="222"/>
      <c r="C312" s="225"/>
      <c r="D312" s="225"/>
      <c r="E312" s="225"/>
      <c r="F312" s="225"/>
      <c r="G312" s="225"/>
    </row>
    <row r="313" spans="2:7">
      <c r="B313" s="222"/>
      <c r="C313" s="225"/>
      <c r="D313" s="225"/>
      <c r="E313" s="225"/>
      <c r="F313" s="225"/>
      <c r="G313" s="225"/>
    </row>
    <row r="314" spans="2:7">
      <c r="B314" s="222"/>
      <c r="C314" s="225"/>
      <c r="D314" s="225"/>
      <c r="E314" s="225"/>
      <c r="F314" s="225"/>
      <c r="G314" s="225"/>
    </row>
    <row r="315" spans="2:7">
      <c r="B315" s="222"/>
      <c r="C315" s="225"/>
      <c r="D315" s="225"/>
      <c r="E315" s="225"/>
      <c r="F315" s="225"/>
      <c r="G315" s="225"/>
    </row>
    <row r="316" spans="2:7">
      <c r="B316" s="222"/>
      <c r="C316" s="225"/>
      <c r="D316" s="225"/>
      <c r="E316" s="225"/>
      <c r="F316" s="225"/>
      <c r="G316" s="225"/>
    </row>
    <row r="317" spans="2:7">
      <c r="B317" s="222"/>
      <c r="C317" s="225"/>
      <c r="D317" s="225"/>
      <c r="E317" s="225"/>
      <c r="F317" s="225"/>
      <c r="G317" s="225"/>
    </row>
    <row r="318" spans="2:7">
      <c r="B318" s="222"/>
      <c r="C318" s="225"/>
      <c r="D318" s="225"/>
      <c r="E318" s="225"/>
      <c r="F318" s="225"/>
      <c r="G318" s="225"/>
    </row>
    <row r="319" spans="2:7">
      <c r="B319" s="222"/>
      <c r="C319" s="225"/>
      <c r="D319" s="225"/>
      <c r="E319" s="225"/>
      <c r="F319" s="225"/>
      <c r="G319" s="225"/>
    </row>
    <row r="320" spans="2:7">
      <c r="B320" s="222"/>
      <c r="C320" s="225"/>
      <c r="D320" s="225"/>
      <c r="E320" s="225"/>
      <c r="F320" s="225"/>
      <c r="G320" s="225"/>
    </row>
    <row r="321" spans="2:7">
      <c r="B321" s="222"/>
      <c r="C321" s="225"/>
      <c r="D321" s="225"/>
      <c r="E321" s="225"/>
      <c r="F321" s="225"/>
      <c r="G321" s="225"/>
    </row>
    <row r="322" spans="2:7">
      <c r="B322" s="222"/>
      <c r="C322" s="225"/>
      <c r="D322" s="225"/>
      <c r="E322" s="225"/>
      <c r="F322" s="225"/>
      <c r="G322" s="225"/>
    </row>
    <row r="323" spans="2:7">
      <c r="B323" s="222"/>
      <c r="C323" s="225"/>
      <c r="D323" s="225"/>
      <c r="E323" s="225"/>
      <c r="F323" s="225"/>
      <c r="G323" s="225"/>
    </row>
    <row r="324" spans="2:7">
      <c r="B324" s="222"/>
      <c r="C324" s="225"/>
      <c r="D324" s="225"/>
      <c r="E324" s="225"/>
      <c r="F324" s="225"/>
      <c r="G324" s="225"/>
    </row>
    <row r="325" spans="2:7">
      <c r="B325" s="222"/>
      <c r="C325" s="225"/>
      <c r="D325" s="225"/>
      <c r="E325" s="225"/>
      <c r="F325" s="225"/>
      <c r="G325" s="225"/>
    </row>
    <row r="326" spans="2:7">
      <c r="B326" s="222"/>
      <c r="C326" s="225"/>
      <c r="D326" s="225"/>
      <c r="E326" s="225"/>
      <c r="F326" s="225"/>
      <c r="G326" s="225"/>
    </row>
    <row r="327" spans="2:7">
      <c r="B327" s="222"/>
      <c r="C327" s="225"/>
      <c r="D327" s="225"/>
      <c r="E327" s="225"/>
      <c r="F327" s="225"/>
      <c r="G327" s="225"/>
    </row>
    <row r="328" spans="2:7">
      <c r="B328" s="222"/>
      <c r="C328" s="225"/>
      <c r="D328" s="225"/>
      <c r="E328" s="225"/>
      <c r="F328" s="225"/>
      <c r="G328" s="225"/>
    </row>
    <row r="329" spans="2:7">
      <c r="B329" s="222"/>
      <c r="C329" s="225"/>
      <c r="D329" s="225"/>
      <c r="E329" s="225"/>
      <c r="F329" s="225"/>
      <c r="G329" s="225"/>
    </row>
    <row r="330" spans="2:7">
      <c r="B330" s="222"/>
      <c r="C330" s="225"/>
      <c r="D330" s="225"/>
      <c r="E330" s="225"/>
      <c r="F330" s="225"/>
      <c r="G330" s="225"/>
    </row>
    <row r="331" spans="2:7">
      <c r="B331" s="222"/>
      <c r="C331" s="225"/>
      <c r="D331" s="225"/>
      <c r="E331" s="225"/>
      <c r="F331" s="225"/>
      <c r="G331" s="225"/>
    </row>
    <row r="332" spans="2:7">
      <c r="B332" s="222"/>
      <c r="C332" s="225"/>
      <c r="D332" s="225"/>
      <c r="E332" s="225"/>
      <c r="F332" s="225"/>
      <c r="G332" s="225"/>
    </row>
    <row r="333" spans="2:7">
      <c r="B333" s="222"/>
      <c r="C333" s="225"/>
      <c r="D333" s="225"/>
      <c r="E333" s="225"/>
      <c r="F333" s="225"/>
      <c r="G333" s="225"/>
    </row>
    <row r="334" spans="2:7">
      <c r="B334" s="222"/>
      <c r="C334" s="225"/>
      <c r="D334" s="225"/>
      <c r="E334" s="225"/>
      <c r="F334" s="225"/>
      <c r="G334" s="225"/>
    </row>
    <row r="335" spans="2:7">
      <c r="B335" s="222"/>
      <c r="C335" s="225"/>
      <c r="D335" s="225"/>
      <c r="E335" s="225"/>
      <c r="F335" s="225"/>
      <c r="G335" s="225"/>
    </row>
    <row r="336" spans="2:7">
      <c r="B336" s="222"/>
      <c r="C336" s="225"/>
      <c r="D336" s="225"/>
      <c r="E336" s="225"/>
      <c r="F336" s="225"/>
      <c r="G336" s="225"/>
    </row>
    <row r="337" spans="2:7">
      <c r="B337" s="222"/>
      <c r="C337" s="225"/>
      <c r="D337" s="225"/>
      <c r="E337" s="225"/>
      <c r="F337" s="225"/>
      <c r="G337" s="225"/>
    </row>
    <row r="338" spans="2:7">
      <c r="B338" s="222"/>
      <c r="C338" s="225"/>
      <c r="D338" s="225"/>
      <c r="E338" s="225"/>
      <c r="F338" s="225"/>
      <c r="G338" s="225"/>
    </row>
    <row r="339" spans="2:7">
      <c r="B339" s="222"/>
      <c r="C339" s="225"/>
      <c r="D339" s="225"/>
      <c r="E339" s="225"/>
      <c r="F339" s="225"/>
      <c r="G339" s="225"/>
    </row>
    <row r="340" spans="2:7">
      <c r="B340" s="222"/>
      <c r="C340" s="225"/>
      <c r="D340" s="225"/>
      <c r="E340" s="225"/>
      <c r="F340" s="225"/>
      <c r="G340" s="225"/>
    </row>
    <row r="341" spans="2:7">
      <c r="B341" s="222"/>
      <c r="C341" s="225"/>
      <c r="D341" s="225"/>
      <c r="E341" s="225"/>
      <c r="F341" s="225"/>
      <c r="G341" s="225"/>
    </row>
    <row r="342" spans="2:7">
      <c r="B342" s="222"/>
      <c r="C342" s="225"/>
      <c r="D342" s="225"/>
      <c r="E342" s="225"/>
      <c r="F342" s="225"/>
      <c r="G342" s="225"/>
    </row>
    <row r="343" spans="2:7">
      <c r="B343" s="222"/>
      <c r="C343" s="225"/>
      <c r="D343" s="225"/>
      <c r="E343" s="225"/>
      <c r="F343" s="225"/>
      <c r="G343" s="225"/>
    </row>
    <row r="344" spans="2:7">
      <c r="B344" s="222"/>
      <c r="C344" s="225"/>
      <c r="D344" s="225"/>
      <c r="E344" s="225"/>
      <c r="F344" s="225"/>
      <c r="G344" s="225"/>
    </row>
    <row r="345" spans="2:7">
      <c r="B345" s="222"/>
      <c r="C345" s="225"/>
      <c r="D345" s="225"/>
      <c r="E345" s="225"/>
      <c r="F345" s="225"/>
      <c r="G345" s="225"/>
    </row>
    <row r="346" spans="2:7">
      <c r="B346" s="222"/>
      <c r="C346" s="225"/>
      <c r="D346" s="225"/>
      <c r="E346" s="225"/>
      <c r="F346" s="225"/>
      <c r="G346" s="225"/>
    </row>
    <row r="347" spans="2:7">
      <c r="B347" s="222"/>
      <c r="C347" s="225"/>
      <c r="D347" s="225"/>
      <c r="E347" s="225"/>
      <c r="F347" s="225"/>
      <c r="G347" s="225"/>
    </row>
    <row r="348" spans="2:7">
      <c r="B348" s="222"/>
      <c r="C348" s="225"/>
      <c r="D348" s="225"/>
      <c r="E348" s="225"/>
      <c r="F348" s="225"/>
      <c r="G348" s="225"/>
    </row>
    <row r="349" spans="2:7">
      <c r="B349" s="222"/>
      <c r="C349" s="225"/>
      <c r="D349" s="225"/>
      <c r="E349" s="225"/>
      <c r="F349" s="225"/>
      <c r="G349" s="225"/>
    </row>
    <row r="350" spans="2:7">
      <c r="B350" s="222"/>
      <c r="C350" s="225"/>
      <c r="D350" s="225"/>
      <c r="E350" s="225"/>
      <c r="F350" s="225"/>
      <c r="G350" s="225"/>
    </row>
    <row r="351" spans="2:7">
      <c r="B351" s="222"/>
      <c r="C351" s="225"/>
      <c r="D351" s="225"/>
      <c r="E351" s="225"/>
      <c r="F351" s="225"/>
      <c r="G351" s="225"/>
    </row>
    <row r="352" spans="2:7">
      <c r="B352" s="222"/>
      <c r="C352" s="225"/>
      <c r="D352" s="225"/>
      <c r="E352" s="225"/>
      <c r="F352" s="225"/>
      <c r="G352" s="225"/>
    </row>
    <row r="353" spans="2:7">
      <c r="B353" s="222"/>
      <c r="C353" s="225"/>
      <c r="D353" s="225"/>
      <c r="E353" s="225"/>
      <c r="F353" s="225"/>
      <c r="G353" s="225"/>
    </row>
    <row r="354" spans="2:7">
      <c r="B354" s="222"/>
      <c r="C354" s="225"/>
      <c r="D354" s="225"/>
      <c r="E354" s="225"/>
      <c r="F354" s="225"/>
      <c r="G354" s="225"/>
    </row>
    <row r="355" spans="2:7">
      <c r="B355" s="222"/>
      <c r="C355" s="225"/>
      <c r="D355" s="225"/>
      <c r="E355" s="225"/>
      <c r="F355" s="225"/>
      <c r="G355" s="225"/>
    </row>
    <row r="356" spans="2:7">
      <c r="B356" s="222"/>
      <c r="C356" s="225"/>
      <c r="D356" s="225"/>
      <c r="E356" s="225"/>
      <c r="F356" s="225"/>
      <c r="G356" s="225"/>
    </row>
    <row r="357" spans="2:7">
      <c r="B357" s="222"/>
      <c r="C357" s="225"/>
      <c r="D357" s="225"/>
      <c r="E357" s="225"/>
      <c r="F357" s="225"/>
      <c r="G357" s="225"/>
    </row>
    <row r="358" spans="2:7">
      <c r="B358" s="222"/>
      <c r="C358" s="225"/>
      <c r="D358" s="225"/>
      <c r="E358" s="225"/>
      <c r="F358" s="225"/>
      <c r="G358" s="225"/>
    </row>
    <row r="359" spans="2:7">
      <c r="B359" s="222"/>
      <c r="C359" s="225"/>
      <c r="D359" s="225"/>
      <c r="E359" s="225"/>
      <c r="F359" s="225"/>
      <c r="G359" s="225"/>
    </row>
    <row r="360" spans="2:7">
      <c r="B360" s="222"/>
      <c r="C360" s="225"/>
      <c r="D360" s="225"/>
      <c r="E360" s="225"/>
      <c r="F360" s="225"/>
      <c r="G360" s="225"/>
    </row>
    <row r="361" spans="2:7">
      <c r="B361" s="222"/>
      <c r="C361" s="225"/>
      <c r="D361" s="225"/>
      <c r="E361" s="225"/>
      <c r="F361" s="225"/>
      <c r="G361" s="225"/>
    </row>
    <row r="362" spans="2:7">
      <c r="B362" s="222"/>
      <c r="C362" s="225"/>
      <c r="D362" s="225"/>
      <c r="E362" s="225"/>
      <c r="F362" s="225"/>
      <c r="G362" s="225"/>
    </row>
    <row r="363" spans="2:7">
      <c r="B363" s="222"/>
      <c r="C363" s="225"/>
      <c r="D363" s="225"/>
      <c r="E363" s="225"/>
      <c r="F363" s="225"/>
      <c r="G363" s="225"/>
    </row>
    <row r="364" spans="2:7">
      <c r="B364" s="222"/>
      <c r="C364" s="225"/>
      <c r="D364" s="225"/>
      <c r="E364" s="225"/>
      <c r="F364" s="225"/>
      <c r="G364" s="225"/>
    </row>
    <row r="365" spans="2:7">
      <c r="B365" s="222"/>
      <c r="C365" s="225"/>
      <c r="D365" s="225"/>
      <c r="E365" s="225"/>
      <c r="F365" s="225"/>
      <c r="G365" s="225"/>
    </row>
    <row r="366" spans="2:7">
      <c r="B366" s="222"/>
      <c r="C366" s="225"/>
      <c r="D366" s="225"/>
      <c r="E366" s="225"/>
      <c r="F366" s="225"/>
      <c r="G366" s="225"/>
    </row>
    <row r="367" spans="2:7">
      <c r="B367" s="222"/>
      <c r="C367" s="225"/>
      <c r="D367" s="225"/>
      <c r="E367" s="225"/>
      <c r="F367" s="225"/>
      <c r="G367" s="225"/>
    </row>
    <row r="368" spans="2:7">
      <c r="B368" s="222"/>
      <c r="C368" s="225"/>
      <c r="D368" s="225"/>
      <c r="E368" s="225"/>
      <c r="F368" s="225"/>
      <c r="G368" s="225"/>
    </row>
    <row r="369" spans="2:7">
      <c r="B369" s="222"/>
      <c r="C369" s="225"/>
      <c r="D369" s="225"/>
      <c r="E369" s="225"/>
      <c r="F369" s="225"/>
      <c r="G369" s="225"/>
    </row>
    <row r="370" spans="2:7">
      <c r="B370" s="222"/>
      <c r="C370" s="225"/>
      <c r="D370" s="225"/>
      <c r="E370" s="225"/>
      <c r="F370" s="225"/>
      <c r="G370" s="225"/>
    </row>
    <row r="371" spans="2:7">
      <c r="B371" s="222"/>
      <c r="C371" s="225"/>
      <c r="D371" s="225"/>
      <c r="E371" s="225"/>
      <c r="F371" s="225"/>
      <c r="G371" s="225"/>
    </row>
    <row r="372" spans="2:7">
      <c r="B372" s="222"/>
      <c r="C372" s="225"/>
      <c r="D372" s="225"/>
      <c r="E372" s="225"/>
      <c r="F372" s="225"/>
      <c r="G372" s="225"/>
    </row>
    <row r="373" spans="2:7">
      <c r="B373" s="222"/>
      <c r="C373" s="225"/>
      <c r="D373" s="225"/>
      <c r="E373" s="225"/>
      <c r="F373" s="225"/>
      <c r="G373" s="225"/>
    </row>
    <row r="374" spans="2:7">
      <c r="B374" s="222"/>
      <c r="C374" s="225"/>
      <c r="D374" s="225"/>
      <c r="E374" s="225"/>
      <c r="F374" s="225"/>
      <c r="G374" s="225"/>
    </row>
    <row r="375" spans="2:7">
      <c r="B375" s="222"/>
      <c r="C375" s="225"/>
      <c r="D375" s="225"/>
      <c r="E375" s="225"/>
      <c r="F375" s="225"/>
      <c r="G375" s="225"/>
    </row>
    <row r="376" spans="2:7">
      <c r="B376" s="222"/>
      <c r="C376" s="225"/>
      <c r="D376" s="225"/>
      <c r="E376" s="225"/>
      <c r="F376" s="225"/>
      <c r="G376" s="225"/>
    </row>
    <row r="377" spans="2:7">
      <c r="B377" s="222"/>
      <c r="C377" s="225"/>
      <c r="D377" s="225"/>
      <c r="E377" s="225"/>
      <c r="F377" s="225"/>
      <c r="G377" s="225"/>
    </row>
    <row r="378" spans="2:7">
      <c r="B378" s="222"/>
      <c r="C378" s="225"/>
      <c r="D378" s="225"/>
      <c r="E378" s="225"/>
      <c r="F378" s="225"/>
      <c r="G378" s="225"/>
    </row>
    <row r="379" spans="2:7">
      <c r="B379" s="222"/>
      <c r="C379" s="225"/>
      <c r="D379" s="225"/>
      <c r="E379" s="225"/>
      <c r="F379" s="225"/>
      <c r="G379" s="225"/>
    </row>
    <row r="380" spans="2:7">
      <c r="B380" s="222"/>
      <c r="C380" s="225"/>
      <c r="D380" s="225"/>
      <c r="E380" s="225"/>
      <c r="F380" s="225"/>
      <c r="G380" s="225"/>
    </row>
    <row r="381" spans="2:7">
      <c r="B381" s="222"/>
      <c r="C381" s="225"/>
      <c r="D381" s="225"/>
      <c r="E381" s="225"/>
      <c r="F381" s="225"/>
      <c r="G381" s="225"/>
    </row>
    <row r="382" spans="2:7">
      <c r="B382" s="222"/>
      <c r="C382" s="225"/>
      <c r="D382" s="225"/>
      <c r="E382" s="225"/>
      <c r="F382" s="225"/>
      <c r="G382" s="225"/>
    </row>
    <row r="383" spans="2:7">
      <c r="B383" s="222"/>
      <c r="C383" s="225"/>
      <c r="D383" s="225"/>
      <c r="E383" s="225"/>
      <c r="F383" s="225"/>
      <c r="G383" s="225"/>
    </row>
    <row r="384" spans="2:7">
      <c r="B384" s="222"/>
      <c r="C384" s="225"/>
      <c r="D384" s="225"/>
      <c r="E384" s="225"/>
      <c r="F384" s="225"/>
      <c r="G384" s="225"/>
    </row>
    <row r="385" spans="2:7">
      <c r="B385" s="222"/>
      <c r="C385" s="225"/>
      <c r="D385" s="225"/>
      <c r="E385" s="225"/>
      <c r="F385" s="225"/>
      <c r="G385" s="225"/>
    </row>
    <row r="386" spans="2:7">
      <c r="B386" s="222"/>
      <c r="C386" s="225"/>
      <c r="D386" s="225"/>
      <c r="E386" s="225"/>
      <c r="F386" s="225"/>
      <c r="G386" s="225"/>
    </row>
    <row r="387" spans="2:7">
      <c r="B387" s="222"/>
      <c r="C387" s="225"/>
      <c r="D387" s="225"/>
      <c r="E387" s="225"/>
      <c r="F387" s="225"/>
      <c r="G387" s="225"/>
    </row>
    <row r="388" spans="2:7">
      <c r="B388" s="222"/>
      <c r="C388" s="225"/>
      <c r="D388" s="225"/>
      <c r="E388" s="225"/>
      <c r="F388" s="225"/>
      <c r="G388" s="225"/>
    </row>
    <row r="389" spans="2:7">
      <c r="B389" s="222"/>
      <c r="C389" s="225"/>
      <c r="D389" s="225"/>
      <c r="E389" s="225"/>
      <c r="F389" s="225"/>
      <c r="G389" s="225"/>
    </row>
    <row r="390" spans="2:7">
      <c r="B390" s="222"/>
      <c r="C390" s="225"/>
      <c r="D390" s="225"/>
      <c r="E390" s="225"/>
      <c r="F390" s="225"/>
      <c r="G390" s="225"/>
    </row>
    <row r="391" spans="2:7">
      <c r="B391" s="222"/>
      <c r="C391" s="225"/>
      <c r="D391" s="225"/>
      <c r="E391" s="225"/>
      <c r="F391" s="225"/>
      <c r="G391" s="225"/>
    </row>
    <row r="392" spans="2:7">
      <c r="B392" s="222"/>
      <c r="C392" s="225"/>
      <c r="D392" s="225"/>
      <c r="E392" s="225"/>
      <c r="F392" s="225"/>
      <c r="G392" s="225"/>
    </row>
    <row r="393" spans="2:7">
      <c r="B393" s="222"/>
      <c r="C393" s="225"/>
      <c r="D393" s="225"/>
      <c r="E393" s="225"/>
      <c r="F393" s="225"/>
      <c r="G393" s="225"/>
    </row>
    <row r="394" spans="2:7">
      <c r="B394" s="222"/>
      <c r="C394" s="225"/>
      <c r="D394" s="225"/>
      <c r="E394" s="225"/>
      <c r="F394" s="225"/>
      <c r="G394" s="225"/>
    </row>
    <row r="395" spans="2:7">
      <c r="B395" s="222"/>
      <c r="C395" s="225"/>
      <c r="D395" s="225"/>
      <c r="E395" s="225"/>
      <c r="F395" s="225"/>
      <c r="G395" s="225"/>
    </row>
    <row r="396" spans="2:7">
      <c r="B396" s="222"/>
      <c r="C396" s="225"/>
      <c r="D396" s="225"/>
      <c r="E396" s="225"/>
      <c r="F396" s="225"/>
      <c r="G396" s="225"/>
    </row>
    <row r="397" spans="2:7">
      <c r="B397" s="222"/>
      <c r="C397" s="225"/>
      <c r="D397" s="225"/>
      <c r="E397" s="225"/>
      <c r="F397" s="225"/>
      <c r="G397" s="225"/>
    </row>
    <row r="398" spans="2:7">
      <c r="B398" s="222"/>
      <c r="C398" s="225"/>
      <c r="D398" s="225"/>
      <c r="E398" s="225"/>
      <c r="F398" s="225"/>
      <c r="G398" s="225"/>
    </row>
    <row r="399" spans="2:7">
      <c r="B399" s="222"/>
      <c r="C399" s="225"/>
      <c r="D399" s="225"/>
      <c r="E399" s="225"/>
      <c r="F399" s="225"/>
      <c r="G399" s="225"/>
    </row>
    <row r="400" spans="2:7">
      <c r="B400" s="222"/>
      <c r="C400" s="225"/>
      <c r="D400" s="225"/>
      <c r="E400" s="225"/>
      <c r="F400" s="225"/>
      <c r="G400" s="225"/>
    </row>
    <row r="401" spans="2:7">
      <c r="B401" s="222"/>
      <c r="C401" s="225"/>
      <c r="D401" s="225"/>
      <c r="E401" s="225"/>
      <c r="F401" s="225"/>
      <c r="G401" s="225"/>
    </row>
    <row r="402" spans="2:7">
      <c r="B402" s="222"/>
      <c r="C402" s="225"/>
      <c r="D402" s="225"/>
      <c r="E402" s="225"/>
      <c r="F402" s="225"/>
      <c r="G402" s="225"/>
    </row>
    <row r="403" spans="2:7">
      <c r="B403" s="222"/>
      <c r="C403" s="225"/>
      <c r="D403" s="225"/>
      <c r="E403" s="225"/>
      <c r="F403" s="225"/>
      <c r="G403" s="225"/>
    </row>
    <row r="404" spans="2:7">
      <c r="B404" s="222"/>
      <c r="C404" s="225"/>
      <c r="D404" s="225"/>
      <c r="E404" s="225"/>
      <c r="F404" s="225"/>
      <c r="G404" s="225"/>
    </row>
    <row r="405" spans="2:7">
      <c r="B405" s="222"/>
      <c r="C405" s="225"/>
      <c r="D405" s="225"/>
      <c r="E405" s="225"/>
      <c r="F405" s="225"/>
      <c r="G405" s="225"/>
    </row>
    <row r="406" spans="2:7">
      <c r="B406" s="222"/>
      <c r="C406" s="225"/>
      <c r="D406" s="225"/>
      <c r="E406" s="225"/>
      <c r="F406" s="225"/>
      <c r="G406" s="225"/>
    </row>
    <row r="407" spans="2:7">
      <c r="B407" s="222"/>
      <c r="C407" s="225"/>
      <c r="D407" s="225"/>
      <c r="E407" s="225"/>
      <c r="F407" s="225"/>
      <c r="G407" s="225"/>
    </row>
    <row r="408" spans="2:7">
      <c r="B408" s="222"/>
      <c r="C408" s="225"/>
      <c r="D408" s="225"/>
      <c r="E408" s="225"/>
      <c r="F408" s="225"/>
      <c r="G408" s="225"/>
    </row>
    <row r="409" spans="2:7">
      <c r="B409" s="222"/>
      <c r="C409" s="225"/>
      <c r="D409" s="225"/>
      <c r="E409" s="225"/>
      <c r="F409" s="225"/>
      <c r="G409" s="225"/>
    </row>
    <row r="410" spans="2:7">
      <c r="B410" s="222"/>
      <c r="C410" s="225"/>
      <c r="D410" s="225"/>
      <c r="E410" s="225"/>
      <c r="F410" s="225"/>
      <c r="G410" s="225"/>
    </row>
    <row r="411" spans="2:7">
      <c r="B411" s="222"/>
      <c r="C411" s="225"/>
      <c r="D411" s="225"/>
      <c r="E411" s="225"/>
      <c r="F411" s="225"/>
      <c r="G411" s="225"/>
    </row>
    <row r="412" spans="2:7">
      <c r="B412" s="222"/>
      <c r="C412" s="225"/>
      <c r="D412" s="225"/>
      <c r="E412" s="225"/>
      <c r="F412" s="225"/>
      <c r="G412" s="225"/>
    </row>
    <row r="413" spans="2:7">
      <c r="B413" s="222"/>
      <c r="C413" s="225"/>
      <c r="D413" s="225"/>
      <c r="E413" s="225"/>
      <c r="F413" s="225"/>
      <c r="G413" s="225"/>
    </row>
    <row r="414" spans="2:7">
      <c r="B414" s="222"/>
      <c r="C414" s="225"/>
      <c r="D414" s="225"/>
      <c r="E414" s="225"/>
      <c r="F414" s="225"/>
      <c r="G414" s="225"/>
    </row>
    <row r="415" spans="2:7">
      <c r="B415" s="222"/>
      <c r="C415" s="225"/>
      <c r="D415" s="225"/>
      <c r="E415" s="225"/>
      <c r="F415" s="225"/>
      <c r="G415" s="225"/>
    </row>
    <row r="416" spans="2:7">
      <c r="B416" s="222"/>
      <c r="C416" s="225"/>
      <c r="D416" s="225"/>
      <c r="E416" s="225"/>
      <c r="F416" s="225"/>
      <c r="G416" s="225"/>
    </row>
    <row r="417" spans="2:7">
      <c r="B417" s="222"/>
      <c r="C417" s="225"/>
      <c r="D417" s="225"/>
      <c r="E417" s="225"/>
      <c r="F417" s="225"/>
      <c r="G417" s="225"/>
    </row>
    <row r="418" spans="2:7">
      <c r="B418" s="222"/>
      <c r="C418" s="225"/>
      <c r="D418" s="225"/>
      <c r="E418" s="225"/>
      <c r="F418" s="225"/>
      <c r="G418" s="225"/>
    </row>
    <row r="419" spans="2:7">
      <c r="B419" s="222"/>
      <c r="C419" s="225"/>
      <c r="D419" s="225"/>
      <c r="E419" s="225"/>
      <c r="F419" s="225"/>
      <c r="G419" s="225"/>
    </row>
    <row r="420" spans="2:7">
      <c r="B420" s="222"/>
      <c r="C420" s="225"/>
      <c r="D420" s="225"/>
      <c r="E420" s="225"/>
      <c r="F420" s="225"/>
      <c r="G420" s="225"/>
    </row>
    <row r="421" spans="2:7">
      <c r="B421" s="222"/>
      <c r="C421" s="225"/>
      <c r="D421" s="225"/>
      <c r="E421" s="225"/>
      <c r="F421" s="225"/>
      <c r="G421" s="225"/>
    </row>
    <row r="422" spans="2:7">
      <c r="B422" s="222"/>
      <c r="C422" s="225"/>
      <c r="D422" s="225"/>
      <c r="E422" s="225"/>
      <c r="F422" s="225"/>
      <c r="G422" s="225"/>
    </row>
    <row r="423" spans="2:7">
      <c r="B423" s="222"/>
      <c r="C423" s="225"/>
      <c r="D423" s="225"/>
      <c r="E423" s="225"/>
      <c r="F423" s="225"/>
      <c r="G423" s="225"/>
    </row>
    <row r="424" spans="2:7">
      <c r="B424" s="222"/>
      <c r="C424" s="225"/>
      <c r="D424" s="225"/>
      <c r="E424" s="225"/>
      <c r="F424" s="225"/>
      <c r="G424" s="225"/>
    </row>
    <row r="425" spans="2:7">
      <c r="B425" s="222"/>
      <c r="C425" s="225"/>
      <c r="D425" s="225"/>
      <c r="E425" s="225"/>
      <c r="F425" s="225"/>
      <c r="G425" s="225"/>
    </row>
    <row r="426" spans="2:7">
      <c r="B426" s="222"/>
      <c r="C426" s="225"/>
      <c r="D426" s="225"/>
      <c r="E426" s="225"/>
      <c r="F426" s="225"/>
      <c r="G426" s="225"/>
    </row>
    <row r="427" spans="2:7">
      <c r="B427" s="222"/>
      <c r="C427" s="225"/>
      <c r="D427" s="225"/>
      <c r="E427" s="225"/>
      <c r="F427" s="225"/>
      <c r="G427" s="225"/>
    </row>
    <row r="428" spans="2:7">
      <c r="B428" s="222"/>
      <c r="C428" s="225"/>
      <c r="D428" s="225"/>
      <c r="E428" s="225"/>
      <c r="F428" s="225"/>
      <c r="G428" s="225"/>
    </row>
    <row r="429" spans="2:7">
      <c r="B429" s="222"/>
      <c r="C429" s="225"/>
      <c r="D429" s="225"/>
      <c r="E429" s="225"/>
      <c r="F429" s="225"/>
      <c r="G429" s="225"/>
    </row>
    <row r="430" spans="2:7">
      <c r="B430" s="222"/>
      <c r="C430" s="225"/>
      <c r="D430" s="225"/>
      <c r="E430" s="225"/>
      <c r="F430" s="225"/>
      <c r="G430" s="225"/>
    </row>
    <row r="431" spans="2:7">
      <c r="B431" s="222"/>
      <c r="C431" s="225"/>
      <c r="D431" s="225"/>
      <c r="E431" s="225"/>
      <c r="F431" s="225"/>
      <c r="G431" s="225"/>
    </row>
    <row r="432" spans="2:7">
      <c r="B432" s="222"/>
      <c r="C432" s="225"/>
      <c r="D432" s="225"/>
      <c r="E432" s="225"/>
      <c r="F432" s="225"/>
      <c r="G432" s="225"/>
    </row>
    <row r="433" spans="2:7">
      <c r="B433" s="222"/>
      <c r="C433" s="225"/>
      <c r="D433" s="225"/>
      <c r="E433" s="225"/>
      <c r="F433" s="225"/>
      <c r="G433" s="225"/>
    </row>
    <row r="434" spans="2:7">
      <c r="B434" s="222"/>
      <c r="C434" s="225"/>
      <c r="D434" s="225"/>
      <c r="E434" s="225"/>
      <c r="F434" s="225"/>
      <c r="G434" s="225"/>
    </row>
    <row r="435" spans="2:7">
      <c r="B435" s="222"/>
      <c r="C435" s="225"/>
      <c r="D435" s="225"/>
      <c r="E435" s="225"/>
      <c r="F435" s="225"/>
      <c r="G435" s="225"/>
    </row>
    <row r="436" spans="2:7">
      <c r="B436" s="222"/>
      <c r="C436" s="225"/>
      <c r="D436" s="225"/>
      <c r="E436" s="225"/>
      <c r="F436" s="225"/>
      <c r="G436" s="225"/>
    </row>
    <row r="437" spans="2:7">
      <c r="B437" s="222"/>
      <c r="C437" s="225"/>
      <c r="D437" s="225"/>
      <c r="E437" s="225"/>
      <c r="F437" s="225"/>
      <c r="G437" s="225"/>
    </row>
    <row r="438" spans="2:7">
      <c r="B438" s="222"/>
      <c r="C438" s="225"/>
      <c r="D438" s="225"/>
      <c r="E438" s="225"/>
      <c r="F438" s="225"/>
      <c r="G438" s="225"/>
    </row>
    <row r="439" spans="2:7">
      <c r="B439" s="222"/>
      <c r="C439" s="225"/>
      <c r="D439" s="225"/>
      <c r="E439" s="225"/>
      <c r="F439" s="225"/>
      <c r="G439" s="225"/>
    </row>
    <row r="440" spans="2:7">
      <c r="B440" s="222"/>
      <c r="C440" s="225"/>
      <c r="D440" s="225"/>
      <c r="E440" s="225"/>
      <c r="F440" s="225"/>
      <c r="G440" s="225"/>
    </row>
    <row r="441" spans="2:7">
      <c r="B441" s="222"/>
      <c r="C441" s="225"/>
      <c r="D441" s="225"/>
      <c r="E441" s="225"/>
      <c r="F441" s="225"/>
      <c r="G441" s="225"/>
    </row>
    <row r="442" spans="2:7">
      <c r="B442" s="222"/>
      <c r="C442" s="225"/>
      <c r="D442" s="225"/>
      <c r="E442" s="225"/>
      <c r="F442" s="225"/>
      <c r="G442" s="225"/>
    </row>
    <row r="443" spans="2:7">
      <c r="B443" s="222"/>
      <c r="C443" s="225"/>
      <c r="D443" s="225"/>
      <c r="E443" s="225"/>
      <c r="F443" s="225"/>
      <c r="G443" s="225"/>
    </row>
    <row r="444" spans="2:7">
      <c r="B444" s="222"/>
      <c r="C444" s="225"/>
      <c r="D444" s="225"/>
      <c r="E444" s="225"/>
      <c r="F444" s="225"/>
      <c r="G444" s="225"/>
    </row>
    <row r="445" spans="2:7">
      <c r="B445" s="222"/>
      <c r="C445" s="225"/>
      <c r="D445" s="225"/>
      <c r="E445" s="225"/>
      <c r="F445" s="225"/>
      <c r="G445" s="225"/>
    </row>
    <row r="446" spans="2:7">
      <c r="B446" s="222"/>
      <c r="C446" s="225"/>
      <c r="D446" s="225"/>
      <c r="E446" s="225"/>
      <c r="F446" s="225"/>
      <c r="G446" s="225"/>
    </row>
    <row r="447" spans="2:7">
      <c r="B447" s="222"/>
      <c r="C447" s="225"/>
      <c r="D447" s="225"/>
      <c r="E447" s="225"/>
      <c r="F447" s="225"/>
      <c r="G447" s="225"/>
    </row>
    <row r="448" spans="2:7">
      <c r="B448" s="222"/>
      <c r="C448" s="225"/>
      <c r="D448" s="225"/>
      <c r="E448" s="225"/>
      <c r="F448" s="225"/>
      <c r="G448" s="225"/>
    </row>
    <row r="449" spans="2:7">
      <c r="B449" s="222"/>
      <c r="C449" s="225"/>
      <c r="D449" s="225"/>
      <c r="E449" s="225"/>
      <c r="F449" s="225"/>
      <c r="G449" s="225"/>
    </row>
    <row r="450" spans="2:7">
      <c r="B450" s="222"/>
      <c r="C450" s="225"/>
      <c r="D450" s="225"/>
      <c r="E450" s="225"/>
      <c r="F450" s="225"/>
      <c r="G450" s="225"/>
    </row>
    <row r="451" spans="2:7">
      <c r="B451" s="222"/>
      <c r="C451" s="225"/>
      <c r="D451" s="225"/>
      <c r="E451" s="225"/>
      <c r="F451" s="225"/>
      <c r="G451" s="225"/>
    </row>
    <row r="452" spans="2:7">
      <c r="B452" s="222"/>
      <c r="C452" s="225"/>
      <c r="D452" s="225"/>
      <c r="E452" s="225"/>
      <c r="F452" s="225"/>
      <c r="G452" s="225"/>
    </row>
    <row r="453" spans="2:7">
      <c r="B453" s="222"/>
      <c r="C453" s="225"/>
      <c r="D453" s="225"/>
      <c r="E453" s="225"/>
      <c r="F453" s="225"/>
      <c r="G453" s="225"/>
    </row>
    <row r="454" spans="2:7">
      <c r="B454" s="222"/>
      <c r="C454" s="225"/>
      <c r="D454" s="225"/>
      <c r="E454" s="225"/>
      <c r="F454" s="225"/>
      <c r="G454" s="225"/>
    </row>
    <row r="455" spans="2:7">
      <c r="B455" s="222"/>
      <c r="C455" s="225"/>
      <c r="D455" s="225"/>
      <c r="E455" s="225"/>
      <c r="F455" s="225"/>
      <c r="G455" s="225"/>
    </row>
    <row r="456" spans="2:7">
      <c r="B456" s="222"/>
      <c r="C456" s="225"/>
      <c r="D456" s="225"/>
      <c r="E456" s="225"/>
      <c r="F456" s="225"/>
      <c r="G456" s="225"/>
    </row>
    <row r="457" spans="2:7">
      <c r="B457" s="222"/>
      <c r="C457" s="225"/>
      <c r="D457" s="225"/>
      <c r="E457" s="225"/>
      <c r="F457" s="225"/>
      <c r="G457" s="225"/>
    </row>
    <row r="458" spans="2:7">
      <c r="B458" s="222"/>
      <c r="C458" s="225"/>
      <c r="D458" s="225"/>
      <c r="E458" s="225"/>
      <c r="F458" s="225"/>
      <c r="G458" s="225"/>
    </row>
    <row r="459" spans="2:7">
      <c r="B459" s="222"/>
      <c r="C459" s="225"/>
      <c r="D459" s="225"/>
      <c r="E459" s="225"/>
      <c r="F459" s="225"/>
      <c r="G459" s="225"/>
    </row>
    <row r="460" spans="2:7">
      <c r="B460" s="222"/>
      <c r="C460" s="225"/>
      <c r="D460" s="225"/>
      <c r="E460" s="225"/>
      <c r="F460" s="225"/>
      <c r="G460" s="225"/>
    </row>
    <row r="461" spans="2:7">
      <c r="B461" s="222"/>
      <c r="C461" s="225"/>
      <c r="D461" s="225"/>
      <c r="E461" s="225"/>
      <c r="F461" s="225"/>
      <c r="G461" s="225"/>
    </row>
    <row r="462" spans="2:7">
      <c r="B462" s="222"/>
      <c r="C462" s="225"/>
      <c r="D462" s="225"/>
      <c r="E462" s="225"/>
      <c r="F462" s="225"/>
      <c r="G462" s="225"/>
    </row>
    <row r="463" spans="2:7">
      <c r="B463" s="222"/>
      <c r="C463" s="225"/>
      <c r="D463" s="225"/>
      <c r="E463" s="225"/>
      <c r="F463" s="225"/>
      <c r="G463" s="225"/>
    </row>
    <row r="464" spans="2:7">
      <c r="B464" s="222"/>
      <c r="C464" s="225"/>
      <c r="D464" s="225"/>
      <c r="E464" s="225"/>
      <c r="F464" s="225"/>
      <c r="G464" s="225"/>
    </row>
    <row r="465" spans="2:7">
      <c r="B465" s="222"/>
      <c r="C465" s="225"/>
      <c r="D465" s="225"/>
      <c r="E465" s="225"/>
      <c r="F465" s="225"/>
      <c r="G465" s="225"/>
    </row>
    <row r="466" spans="2:7">
      <c r="B466" s="222"/>
      <c r="C466" s="225"/>
      <c r="D466" s="225"/>
      <c r="E466" s="225"/>
      <c r="F466" s="225"/>
      <c r="G466" s="225"/>
    </row>
    <row r="467" spans="2:7">
      <c r="B467" s="222"/>
      <c r="C467" s="225"/>
      <c r="D467" s="225"/>
      <c r="E467" s="225"/>
      <c r="F467" s="225"/>
      <c r="G467" s="225"/>
    </row>
    <row r="468" spans="2:7">
      <c r="B468" s="222"/>
      <c r="C468" s="225"/>
      <c r="D468" s="225"/>
      <c r="E468" s="225"/>
      <c r="F468" s="225"/>
      <c r="G468" s="225"/>
    </row>
    <row r="469" spans="2:7">
      <c r="B469" s="222"/>
      <c r="C469" s="225"/>
      <c r="D469" s="225"/>
      <c r="E469" s="225"/>
      <c r="F469" s="225"/>
      <c r="G469" s="225"/>
    </row>
    <row r="470" spans="2:7">
      <c r="B470" s="222"/>
      <c r="C470" s="225"/>
      <c r="D470" s="225"/>
      <c r="E470" s="225"/>
      <c r="F470" s="225"/>
      <c r="G470" s="225"/>
    </row>
    <row r="471" spans="2:7">
      <c r="B471" s="222"/>
      <c r="C471" s="225"/>
      <c r="D471" s="225"/>
      <c r="E471" s="225"/>
      <c r="F471" s="225"/>
      <c r="G471" s="225"/>
    </row>
    <row r="472" spans="2:7">
      <c r="B472" s="222"/>
      <c r="C472" s="225"/>
      <c r="D472" s="225"/>
      <c r="E472" s="225"/>
      <c r="F472" s="225"/>
      <c r="G472" s="225"/>
    </row>
    <row r="473" spans="2:7">
      <c r="B473" s="222"/>
      <c r="C473" s="225"/>
      <c r="D473" s="225"/>
      <c r="E473" s="225"/>
      <c r="F473" s="225"/>
      <c r="G473" s="225"/>
    </row>
    <row r="474" spans="2:7">
      <c r="B474" s="222"/>
      <c r="C474" s="225"/>
      <c r="D474" s="225"/>
      <c r="E474" s="225"/>
      <c r="F474" s="225"/>
      <c r="G474" s="225"/>
    </row>
    <row r="475" spans="2:7">
      <c r="B475" s="222"/>
      <c r="C475" s="225"/>
      <c r="D475" s="225"/>
      <c r="E475" s="225"/>
      <c r="F475" s="225"/>
      <c r="G475" s="225"/>
    </row>
    <row r="476" spans="2:7">
      <c r="B476" s="222"/>
      <c r="C476" s="225"/>
      <c r="D476" s="225"/>
      <c r="E476" s="225"/>
      <c r="F476" s="225"/>
      <c r="G476" s="225"/>
    </row>
    <row r="477" spans="2:7">
      <c r="B477" s="222"/>
      <c r="C477" s="225"/>
      <c r="D477" s="225"/>
      <c r="E477" s="225"/>
      <c r="F477" s="225"/>
      <c r="G477" s="225"/>
    </row>
    <row r="478" spans="2:7">
      <c r="B478" s="222"/>
      <c r="C478" s="225"/>
      <c r="D478" s="225"/>
      <c r="E478" s="225"/>
      <c r="F478" s="225"/>
      <c r="G478" s="225"/>
    </row>
    <row r="479" spans="2:7">
      <c r="B479" s="222"/>
      <c r="C479" s="225"/>
      <c r="D479" s="225"/>
      <c r="E479" s="225"/>
      <c r="F479" s="225"/>
      <c r="G479" s="225"/>
    </row>
    <row r="480" spans="2:7">
      <c r="B480" s="222"/>
      <c r="C480" s="225"/>
      <c r="D480" s="225"/>
      <c r="E480" s="225"/>
      <c r="F480" s="225"/>
      <c r="G480" s="225"/>
    </row>
    <row r="481" spans="2:7">
      <c r="B481" s="222"/>
      <c r="C481" s="225"/>
      <c r="D481" s="225"/>
      <c r="E481" s="225"/>
      <c r="F481" s="225"/>
      <c r="G481" s="225"/>
    </row>
    <row r="482" spans="2:7">
      <c r="B482" s="222"/>
      <c r="C482" s="225"/>
      <c r="D482" s="225"/>
      <c r="E482" s="225"/>
      <c r="F482" s="225"/>
      <c r="G482" s="225"/>
    </row>
    <row r="483" spans="2:7">
      <c r="B483" s="222"/>
      <c r="C483" s="225"/>
      <c r="D483" s="225"/>
      <c r="E483" s="225"/>
      <c r="F483" s="225"/>
      <c r="G483" s="225"/>
    </row>
    <row r="484" spans="2:7">
      <c r="B484" s="222"/>
      <c r="C484" s="225"/>
      <c r="D484" s="225"/>
      <c r="E484" s="225"/>
      <c r="F484" s="225"/>
      <c r="G484" s="225"/>
    </row>
    <row r="485" spans="2:7">
      <c r="B485" s="222"/>
      <c r="C485" s="225"/>
      <c r="D485" s="225"/>
      <c r="E485" s="225"/>
      <c r="F485" s="225"/>
      <c r="G485" s="225"/>
    </row>
    <row r="486" spans="2:7">
      <c r="B486" s="222"/>
      <c r="C486" s="225"/>
      <c r="D486" s="225"/>
      <c r="E486" s="225"/>
      <c r="F486" s="225"/>
      <c r="G486" s="225"/>
    </row>
    <row r="487" spans="2:7">
      <c r="B487" s="222"/>
      <c r="C487" s="225"/>
      <c r="D487" s="225"/>
      <c r="E487" s="225"/>
      <c r="F487" s="225"/>
      <c r="G487" s="225"/>
    </row>
    <row r="488" spans="2:7">
      <c r="B488" s="222"/>
      <c r="C488" s="225"/>
      <c r="D488" s="225"/>
      <c r="E488" s="225"/>
      <c r="F488" s="225"/>
      <c r="G488" s="225"/>
    </row>
    <row r="489" spans="2:7">
      <c r="B489" s="222"/>
      <c r="C489" s="225"/>
      <c r="D489" s="225"/>
      <c r="E489" s="225"/>
      <c r="F489" s="225"/>
      <c r="G489" s="225"/>
    </row>
    <row r="490" spans="2:7">
      <c r="B490" s="222"/>
      <c r="C490" s="225"/>
      <c r="D490" s="225"/>
      <c r="E490" s="225"/>
      <c r="F490" s="225"/>
      <c r="G490" s="225"/>
    </row>
    <row r="491" spans="2:7">
      <c r="B491" s="222"/>
      <c r="C491" s="225"/>
      <c r="D491" s="225"/>
      <c r="E491" s="225"/>
      <c r="F491" s="225"/>
      <c r="G491" s="225"/>
    </row>
    <row r="492" spans="2:7">
      <c r="B492" s="222"/>
      <c r="C492" s="225"/>
      <c r="D492" s="225"/>
      <c r="E492" s="225"/>
      <c r="F492" s="225"/>
      <c r="G492" s="225"/>
    </row>
    <row r="493" spans="2:7">
      <c r="B493" s="222"/>
      <c r="C493" s="225"/>
      <c r="D493" s="225"/>
      <c r="E493" s="225"/>
      <c r="F493" s="225"/>
      <c r="G493" s="225"/>
    </row>
    <row r="494" spans="2:7">
      <c r="B494" s="222"/>
      <c r="C494" s="225"/>
      <c r="D494" s="225"/>
      <c r="E494" s="225"/>
      <c r="F494" s="225"/>
      <c r="G494" s="225"/>
    </row>
    <row r="495" spans="2:7">
      <c r="B495" s="222"/>
      <c r="C495" s="225"/>
      <c r="D495" s="225"/>
      <c r="E495" s="225"/>
      <c r="F495" s="225"/>
      <c r="G495" s="225"/>
    </row>
    <row r="496" spans="2:7">
      <c r="B496" s="222"/>
      <c r="C496" s="225"/>
      <c r="D496" s="225"/>
      <c r="E496" s="225"/>
      <c r="F496" s="225"/>
      <c r="G496" s="225"/>
    </row>
    <row r="497" spans="2:7">
      <c r="B497" s="222"/>
      <c r="C497" s="225"/>
      <c r="D497" s="225"/>
      <c r="E497" s="225"/>
      <c r="F497" s="225"/>
      <c r="G497" s="225"/>
    </row>
    <row r="498" spans="2:7">
      <c r="B498" s="222"/>
      <c r="C498" s="225"/>
      <c r="D498" s="225"/>
      <c r="E498" s="225"/>
      <c r="F498" s="225"/>
      <c r="G498" s="225"/>
    </row>
    <row r="499" spans="2:7">
      <c r="B499" s="222"/>
      <c r="C499" s="225"/>
      <c r="D499" s="225"/>
      <c r="E499" s="225"/>
      <c r="F499" s="225"/>
      <c r="G499" s="225"/>
    </row>
    <row r="500" spans="2:7">
      <c r="B500" s="222"/>
      <c r="C500" s="225"/>
      <c r="D500" s="225"/>
      <c r="E500" s="225"/>
      <c r="F500" s="225"/>
      <c r="G500" s="225"/>
    </row>
    <row r="501" spans="2:7">
      <c r="B501" s="222"/>
      <c r="C501" s="225"/>
      <c r="D501" s="225"/>
      <c r="E501" s="225"/>
      <c r="F501" s="225"/>
      <c r="G501" s="225"/>
    </row>
    <row r="502" spans="2:7">
      <c r="B502" s="222"/>
      <c r="C502" s="225"/>
      <c r="D502" s="225"/>
      <c r="E502" s="225"/>
      <c r="F502" s="225"/>
      <c r="G502" s="225"/>
    </row>
    <row r="503" spans="2:7">
      <c r="B503" s="222"/>
      <c r="C503" s="225"/>
      <c r="D503" s="225"/>
      <c r="E503" s="225"/>
      <c r="F503" s="225"/>
      <c r="G503" s="225"/>
    </row>
    <row r="504" spans="2:7">
      <c r="B504" s="222"/>
      <c r="C504" s="225"/>
      <c r="D504" s="225"/>
      <c r="E504" s="225"/>
      <c r="F504" s="225"/>
      <c r="G504" s="225"/>
    </row>
    <row r="505" spans="2:7">
      <c r="B505" s="222"/>
      <c r="C505" s="225"/>
      <c r="D505" s="225"/>
      <c r="E505" s="225"/>
      <c r="F505" s="225"/>
      <c r="G505" s="225"/>
    </row>
    <row r="506" spans="2:7">
      <c r="B506" s="222"/>
      <c r="C506" s="225"/>
      <c r="D506" s="225"/>
      <c r="E506" s="225"/>
      <c r="F506" s="225"/>
      <c r="G506" s="225"/>
    </row>
    <row r="507" spans="2:7">
      <c r="B507" s="222"/>
      <c r="C507" s="225"/>
      <c r="D507" s="225"/>
      <c r="E507" s="225"/>
      <c r="F507" s="225"/>
      <c r="G507" s="225"/>
    </row>
    <row r="508" spans="2:7">
      <c r="B508" s="222"/>
      <c r="C508" s="225"/>
      <c r="D508" s="225"/>
      <c r="E508" s="225"/>
      <c r="F508" s="225"/>
      <c r="G508" s="225"/>
    </row>
    <row r="509" spans="2:7">
      <c r="B509" s="222"/>
      <c r="C509" s="225"/>
      <c r="D509" s="225"/>
      <c r="E509" s="225"/>
      <c r="F509" s="225"/>
      <c r="G509" s="225"/>
    </row>
    <row r="510" spans="2:7">
      <c r="B510" s="222"/>
      <c r="C510" s="225"/>
      <c r="D510" s="225"/>
      <c r="E510" s="225"/>
      <c r="F510" s="225"/>
      <c r="G510" s="225"/>
    </row>
    <row r="511" spans="2:7">
      <c r="B511" s="222"/>
      <c r="C511" s="225"/>
      <c r="D511" s="225"/>
      <c r="E511" s="225"/>
      <c r="F511" s="225"/>
      <c r="G511" s="225"/>
    </row>
    <row r="512" spans="2:7">
      <c r="B512" s="222"/>
      <c r="C512" s="225"/>
      <c r="D512" s="225"/>
      <c r="E512" s="225"/>
      <c r="F512" s="225"/>
      <c r="G512" s="225"/>
    </row>
    <row r="513" spans="2:7">
      <c r="B513" s="222"/>
      <c r="C513" s="225"/>
      <c r="D513" s="225"/>
      <c r="E513" s="225"/>
      <c r="F513" s="225"/>
      <c r="G513" s="225"/>
    </row>
    <row r="514" spans="2:7">
      <c r="B514" s="222"/>
      <c r="C514" s="225"/>
      <c r="D514" s="225"/>
      <c r="E514" s="225"/>
      <c r="F514" s="225"/>
      <c r="G514" s="225"/>
    </row>
    <row r="515" spans="2:7">
      <c r="B515" s="222"/>
      <c r="C515" s="225"/>
      <c r="D515" s="225"/>
      <c r="E515" s="225"/>
      <c r="F515" s="225"/>
      <c r="G515" s="225"/>
    </row>
    <row r="516" spans="2:7">
      <c r="B516" s="222"/>
      <c r="C516" s="225"/>
      <c r="D516" s="225"/>
      <c r="E516" s="225"/>
      <c r="F516" s="225"/>
      <c r="G516" s="225"/>
    </row>
    <row r="517" spans="2:7">
      <c r="B517" s="222"/>
      <c r="C517" s="225"/>
      <c r="D517" s="225"/>
      <c r="E517" s="225"/>
      <c r="F517" s="225"/>
      <c r="G517" s="225"/>
    </row>
    <row r="518" spans="2:7">
      <c r="B518" s="222"/>
      <c r="C518" s="225"/>
      <c r="D518" s="225"/>
      <c r="E518" s="225"/>
      <c r="F518" s="225"/>
      <c r="G518" s="225"/>
    </row>
    <row r="519" spans="2:7">
      <c r="B519" s="222"/>
      <c r="C519" s="225"/>
      <c r="D519" s="225"/>
      <c r="E519" s="225"/>
      <c r="F519" s="225"/>
      <c r="G519" s="225"/>
    </row>
    <row r="520" spans="2:7">
      <c r="B520" s="222"/>
      <c r="C520" s="225"/>
      <c r="D520" s="225"/>
      <c r="E520" s="225"/>
      <c r="F520" s="225"/>
      <c r="G520" s="225"/>
    </row>
    <row r="521" spans="2:7">
      <c r="B521" s="222"/>
      <c r="C521" s="225"/>
      <c r="D521" s="225"/>
      <c r="E521" s="225"/>
      <c r="F521" s="225"/>
      <c r="G521" s="225"/>
    </row>
    <row r="522" spans="2:7">
      <c r="B522" s="222"/>
      <c r="C522" s="225"/>
      <c r="D522" s="225"/>
      <c r="E522" s="225"/>
      <c r="F522" s="225"/>
      <c r="G522" s="225"/>
    </row>
    <row r="523" spans="2:7">
      <c r="B523" s="222"/>
      <c r="C523" s="225"/>
      <c r="D523" s="225"/>
      <c r="E523" s="225"/>
      <c r="F523" s="225"/>
      <c r="G523" s="225"/>
    </row>
    <row r="524" spans="2:7">
      <c r="B524" s="222"/>
      <c r="C524" s="225"/>
      <c r="D524" s="225"/>
      <c r="E524" s="225"/>
      <c r="F524" s="225"/>
      <c r="G524" s="225"/>
    </row>
    <row r="525" spans="2:7">
      <c r="B525" s="222"/>
      <c r="C525" s="225"/>
      <c r="D525" s="225"/>
      <c r="E525" s="225"/>
      <c r="F525" s="225"/>
      <c r="G525" s="225"/>
    </row>
    <row r="526" spans="2:7">
      <c r="B526" s="222"/>
      <c r="C526" s="225"/>
      <c r="D526" s="225"/>
      <c r="E526" s="225"/>
      <c r="F526" s="225"/>
      <c r="G526" s="225"/>
    </row>
    <row r="527" spans="2:7">
      <c r="B527" s="222"/>
      <c r="C527" s="225"/>
      <c r="D527" s="225"/>
      <c r="E527" s="225"/>
      <c r="F527" s="225"/>
      <c r="G527" s="225"/>
    </row>
    <row r="528" spans="2:7">
      <c r="B528" s="222"/>
      <c r="C528" s="225"/>
      <c r="D528" s="225"/>
      <c r="E528" s="225"/>
      <c r="F528" s="225"/>
      <c r="G528" s="225"/>
    </row>
    <row r="529" spans="2:7">
      <c r="B529" s="222"/>
      <c r="C529" s="225"/>
      <c r="D529" s="225"/>
      <c r="E529" s="225"/>
      <c r="F529" s="225"/>
      <c r="G529" s="225"/>
    </row>
    <row r="530" spans="2:7">
      <c r="B530" s="222"/>
      <c r="C530" s="225"/>
      <c r="D530" s="225"/>
      <c r="E530" s="225"/>
      <c r="F530" s="225"/>
      <c r="G530" s="225"/>
    </row>
    <row r="531" spans="2:7">
      <c r="B531" s="222"/>
      <c r="C531" s="225"/>
      <c r="D531" s="225"/>
      <c r="E531" s="225"/>
      <c r="F531" s="225"/>
      <c r="G531" s="225"/>
    </row>
    <row r="532" spans="2:7">
      <c r="B532" s="222"/>
      <c r="C532" s="225"/>
      <c r="D532" s="225"/>
      <c r="E532" s="225"/>
      <c r="F532" s="225"/>
      <c r="G532" s="225"/>
    </row>
    <row r="533" spans="2:7">
      <c r="B533" s="222"/>
      <c r="C533" s="225"/>
      <c r="D533" s="225"/>
      <c r="E533" s="225"/>
      <c r="F533" s="225"/>
      <c r="G533" s="225"/>
    </row>
    <row r="534" spans="2:7">
      <c r="B534" s="222"/>
      <c r="C534" s="225"/>
      <c r="D534" s="225"/>
      <c r="E534" s="225"/>
      <c r="F534" s="225"/>
      <c r="G534" s="225"/>
    </row>
    <row r="535" spans="2:7">
      <c r="B535" s="222"/>
      <c r="C535" s="225"/>
      <c r="D535" s="225"/>
      <c r="E535" s="225"/>
      <c r="F535" s="225"/>
      <c r="G535" s="225"/>
    </row>
    <row r="536" spans="2:7">
      <c r="B536" s="222"/>
      <c r="C536" s="225"/>
      <c r="D536" s="225"/>
      <c r="E536" s="225"/>
      <c r="F536" s="225"/>
      <c r="G536" s="225"/>
    </row>
    <row r="537" spans="2:7">
      <c r="B537" s="222"/>
      <c r="C537" s="225"/>
      <c r="D537" s="225"/>
      <c r="E537" s="225"/>
      <c r="F537" s="225"/>
      <c r="G537" s="225"/>
    </row>
    <row r="538" spans="2:7">
      <c r="B538" s="222"/>
      <c r="C538" s="225"/>
      <c r="D538" s="225"/>
      <c r="E538" s="225"/>
      <c r="F538" s="225"/>
      <c r="G538" s="225"/>
    </row>
    <row r="539" spans="2:7">
      <c r="B539" s="222"/>
      <c r="C539" s="225"/>
      <c r="D539" s="225"/>
      <c r="E539" s="225"/>
      <c r="F539" s="225"/>
      <c r="G539" s="225"/>
    </row>
    <row r="540" spans="2:7">
      <c r="B540" s="222"/>
      <c r="C540" s="225"/>
      <c r="D540" s="225"/>
      <c r="E540" s="225"/>
      <c r="F540" s="225"/>
      <c r="G540" s="225"/>
    </row>
    <row r="541" spans="2:7">
      <c r="B541" s="222"/>
      <c r="C541" s="225"/>
      <c r="D541" s="225"/>
      <c r="E541" s="225"/>
      <c r="F541" s="225"/>
      <c r="G541" s="225"/>
    </row>
    <row r="542" spans="2:7">
      <c r="B542" s="222"/>
      <c r="C542" s="225"/>
      <c r="D542" s="225"/>
      <c r="E542" s="225"/>
      <c r="F542" s="225"/>
      <c r="G542" s="225"/>
    </row>
    <row r="543" spans="2:7">
      <c r="B543" s="222"/>
      <c r="C543" s="225"/>
      <c r="D543" s="225"/>
      <c r="E543" s="225"/>
      <c r="F543" s="225"/>
      <c r="G543" s="225"/>
    </row>
    <row r="544" spans="2:7">
      <c r="B544" s="222"/>
      <c r="C544" s="225"/>
      <c r="D544" s="225"/>
      <c r="E544" s="225"/>
      <c r="F544" s="225"/>
      <c r="G544" s="225"/>
    </row>
    <row r="545" spans="2:7">
      <c r="B545" s="222"/>
      <c r="C545" s="225"/>
      <c r="D545" s="225"/>
      <c r="E545" s="225"/>
      <c r="F545" s="225"/>
      <c r="G545" s="225"/>
    </row>
    <row r="546" spans="2:7">
      <c r="B546" s="222"/>
      <c r="C546" s="225"/>
      <c r="D546" s="225"/>
      <c r="E546" s="225"/>
      <c r="F546" s="225"/>
      <c r="G546" s="225"/>
    </row>
    <row r="547" spans="2:7">
      <c r="B547" s="222"/>
      <c r="C547" s="225"/>
      <c r="D547" s="225"/>
      <c r="E547" s="225"/>
      <c r="F547" s="225"/>
      <c r="G547" s="225"/>
    </row>
    <row r="548" spans="2:7">
      <c r="B548" s="222"/>
      <c r="C548" s="225"/>
      <c r="D548" s="225"/>
      <c r="E548" s="225"/>
      <c r="F548" s="225"/>
      <c r="G548" s="225"/>
    </row>
    <row r="549" spans="2:7">
      <c r="B549" s="222"/>
      <c r="C549" s="225"/>
      <c r="D549" s="225"/>
      <c r="E549" s="225"/>
      <c r="F549" s="225"/>
      <c r="G549" s="225"/>
    </row>
    <row r="550" spans="2:7">
      <c r="B550" s="222"/>
      <c r="C550" s="225"/>
      <c r="D550" s="225"/>
      <c r="E550" s="225"/>
      <c r="F550" s="225"/>
      <c r="G550" s="225"/>
    </row>
    <row r="551" spans="2:7">
      <c r="B551" s="222"/>
      <c r="C551" s="225"/>
      <c r="D551" s="225"/>
      <c r="E551" s="225"/>
      <c r="F551" s="225"/>
      <c r="G551" s="225"/>
    </row>
    <row r="552" spans="2:7">
      <c r="B552" s="222"/>
      <c r="C552" s="225"/>
      <c r="D552" s="225"/>
      <c r="E552" s="225"/>
      <c r="F552" s="225"/>
      <c r="G552" s="225"/>
    </row>
    <row r="553" spans="2:7">
      <c r="B553" s="222"/>
      <c r="C553" s="225"/>
      <c r="D553" s="225"/>
      <c r="E553" s="225"/>
      <c r="F553" s="225"/>
      <c r="G553" s="225"/>
    </row>
    <row r="554" spans="2:7">
      <c r="B554" s="222"/>
      <c r="C554" s="225"/>
      <c r="D554" s="225"/>
      <c r="E554" s="225"/>
      <c r="F554" s="225"/>
      <c r="G554" s="225"/>
    </row>
    <row r="555" spans="2:7">
      <c r="B555" s="222"/>
      <c r="C555" s="225"/>
      <c r="D555" s="225"/>
      <c r="E555" s="225"/>
      <c r="F555" s="225"/>
      <c r="G555" s="225"/>
    </row>
    <row r="556" spans="2:7">
      <c r="B556" s="222"/>
      <c r="C556" s="225"/>
      <c r="D556" s="225"/>
      <c r="E556" s="225"/>
      <c r="F556" s="225"/>
      <c r="G556" s="225"/>
    </row>
    <row r="557" spans="2:7">
      <c r="B557" s="222"/>
      <c r="C557" s="225"/>
      <c r="D557" s="225"/>
      <c r="E557" s="225"/>
      <c r="F557" s="225"/>
      <c r="G557" s="225"/>
    </row>
    <row r="558" spans="2:7">
      <c r="B558" s="222"/>
      <c r="C558" s="225"/>
      <c r="D558" s="225"/>
      <c r="E558" s="225"/>
      <c r="F558" s="225"/>
      <c r="G558" s="225"/>
    </row>
    <row r="559" spans="2:7">
      <c r="B559" s="222"/>
      <c r="C559" s="225"/>
      <c r="D559" s="225"/>
      <c r="E559" s="225"/>
      <c r="F559" s="225"/>
      <c r="G559" s="225"/>
    </row>
    <row r="560" spans="2:7">
      <c r="B560" s="222"/>
      <c r="C560" s="225"/>
      <c r="D560" s="225"/>
      <c r="E560" s="225"/>
      <c r="F560" s="225"/>
      <c r="G560" s="225"/>
    </row>
    <row r="561" spans="2:7">
      <c r="B561" s="222"/>
      <c r="C561" s="225"/>
      <c r="D561" s="225"/>
      <c r="E561" s="225"/>
      <c r="F561" s="225"/>
      <c r="G561" s="225"/>
    </row>
    <row r="562" spans="2:7">
      <c r="B562" s="222"/>
      <c r="C562" s="225"/>
      <c r="D562" s="225"/>
      <c r="E562" s="225"/>
      <c r="F562" s="225"/>
      <c r="G562" s="225"/>
    </row>
    <row r="563" spans="2:7">
      <c r="B563" s="222"/>
      <c r="C563" s="225"/>
      <c r="D563" s="225"/>
      <c r="E563" s="225"/>
      <c r="F563" s="225"/>
      <c r="G563" s="225"/>
    </row>
    <row r="564" spans="2:7">
      <c r="B564" s="222"/>
      <c r="C564" s="225"/>
      <c r="D564" s="225"/>
      <c r="E564" s="225"/>
      <c r="F564" s="225"/>
      <c r="G564" s="225"/>
    </row>
    <row r="565" spans="2:7">
      <c r="B565" s="222"/>
      <c r="C565" s="225"/>
      <c r="D565" s="225"/>
      <c r="E565" s="225"/>
      <c r="F565" s="225"/>
      <c r="G565" s="225"/>
    </row>
    <row r="566" spans="2:7">
      <c r="B566" s="222"/>
      <c r="C566" s="225"/>
      <c r="D566" s="225"/>
      <c r="E566" s="225"/>
      <c r="F566" s="225"/>
      <c r="G566" s="225"/>
    </row>
    <row r="567" spans="2:7">
      <c r="B567" s="222"/>
      <c r="C567" s="225"/>
      <c r="D567" s="225"/>
      <c r="E567" s="225"/>
      <c r="F567" s="225"/>
      <c r="G567" s="225"/>
    </row>
    <row r="568" spans="2:7">
      <c r="B568" s="222"/>
      <c r="C568" s="225"/>
      <c r="D568" s="225"/>
      <c r="E568" s="225"/>
      <c r="F568" s="225"/>
      <c r="G568" s="225"/>
    </row>
    <row r="569" spans="2:7">
      <c r="B569" s="222"/>
      <c r="C569" s="225"/>
      <c r="D569" s="225"/>
      <c r="E569" s="225"/>
      <c r="F569" s="225"/>
      <c r="G569" s="225"/>
    </row>
    <row r="570" spans="2:7">
      <c r="B570" s="222"/>
      <c r="C570" s="225"/>
      <c r="D570" s="225"/>
      <c r="E570" s="225"/>
      <c r="F570" s="225"/>
      <c r="G570" s="225"/>
    </row>
    <row r="571" spans="2:7">
      <c r="B571" s="222"/>
      <c r="C571" s="225"/>
      <c r="D571" s="225"/>
      <c r="E571" s="225"/>
      <c r="F571" s="225"/>
      <c r="G571" s="225"/>
    </row>
    <row r="572" spans="2:7">
      <c r="B572" s="222"/>
      <c r="C572" s="225"/>
      <c r="D572" s="225"/>
      <c r="E572" s="225"/>
      <c r="F572" s="225"/>
      <c r="G572" s="225"/>
    </row>
    <row r="573" spans="2:7">
      <c r="B573" s="222"/>
      <c r="C573" s="225"/>
      <c r="D573" s="225"/>
      <c r="E573" s="225"/>
      <c r="F573" s="225"/>
      <c r="G573" s="225"/>
    </row>
    <row r="574" spans="2:7">
      <c r="B574" s="222"/>
      <c r="C574" s="225"/>
      <c r="D574" s="225"/>
      <c r="E574" s="225"/>
      <c r="F574" s="225"/>
      <c r="G574" s="225"/>
    </row>
    <row r="575" spans="2:7">
      <c r="B575" s="222"/>
      <c r="C575" s="225"/>
      <c r="D575" s="225"/>
      <c r="E575" s="225"/>
      <c r="F575" s="225"/>
      <c r="G575" s="225"/>
    </row>
    <row r="576" spans="2:7">
      <c r="B576" s="222"/>
      <c r="C576" s="225"/>
      <c r="D576" s="225"/>
      <c r="E576" s="225"/>
      <c r="F576" s="225"/>
      <c r="G576" s="225"/>
    </row>
    <row r="577" spans="2:7">
      <c r="B577" s="222"/>
      <c r="C577" s="225"/>
      <c r="D577" s="225"/>
      <c r="E577" s="225"/>
      <c r="F577" s="225"/>
      <c r="G577" s="225"/>
    </row>
    <row r="578" spans="2:7">
      <c r="B578" s="222"/>
      <c r="C578" s="225"/>
      <c r="D578" s="225"/>
      <c r="E578" s="225"/>
      <c r="F578" s="225"/>
      <c r="G578" s="225"/>
    </row>
    <row r="579" spans="2:7">
      <c r="B579" s="222"/>
      <c r="C579" s="225"/>
      <c r="D579" s="225"/>
      <c r="E579" s="225"/>
      <c r="F579" s="225"/>
      <c r="G579" s="225"/>
    </row>
    <row r="580" spans="2:7">
      <c r="B580" s="222"/>
      <c r="C580" s="225"/>
      <c r="D580" s="225"/>
      <c r="E580" s="225"/>
      <c r="F580" s="225"/>
      <c r="G580" s="225"/>
    </row>
    <row r="581" spans="2:7">
      <c r="B581" s="222"/>
      <c r="C581" s="225"/>
      <c r="D581" s="225"/>
      <c r="E581" s="225"/>
      <c r="F581" s="225"/>
      <c r="G581" s="225"/>
    </row>
    <row r="582" spans="2:7">
      <c r="B582" s="222"/>
      <c r="C582" s="225"/>
      <c r="D582" s="225"/>
      <c r="E582" s="225"/>
      <c r="F582" s="225"/>
      <c r="G582" s="225"/>
    </row>
    <row r="583" spans="2:7">
      <c r="B583" s="222"/>
      <c r="C583" s="225"/>
      <c r="D583" s="225"/>
      <c r="E583" s="225"/>
      <c r="F583" s="225"/>
      <c r="G583" s="225"/>
    </row>
    <row r="584" spans="2:7">
      <c r="B584" s="222"/>
      <c r="C584" s="225"/>
      <c r="D584" s="225"/>
      <c r="E584" s="225"/>
      <c r="F584" s="225"/>
      <c r="G584" s="225"/>
    </row>
    <row r="585" spans="2:7">
      <c r="B585" s="222"/>
      <c r="C585" s="225"/>
      <c r="D585" s="225"/>
      <c r="E585" s="225"/>
      <c r="F585" s="225"/>
      <c r="G585" s="225"/>
    </row>
    <row r="586" spans="2:7">
      <c r="B586" s="222"/>
      <c r="C586" s="225"/>
      <c r="D586" s="225"/>
      <c r="E586" s="225"/>
      <c r="F586" s="225"/>
      <c r="G586" s="225"/>
    </row>
    <row r="587" spans="2:7">
      <c r="B587" s="222"/>
      <c r="C587" s="225"/>
      <c r="D587" s="225"/>
      <c r="E587" s="225"/>
      <c r="F587" s="225"/>
      <c r="G587" s="225"/>
    </row>
    <row r="588" spans="2:7">
      <c r="B588" s="222"/>
      <c r="C588" s="225"/>
      <c r="D588" s="225"/>
      <c r="E588" s="225"/>
      <c r="F588" s="225"/>
      <c r="G588" s="225"/>
    </row>
    <row r="589" spans="2:7">
      <c r="B589" s="222"/>
      <c r="C589" s="225"/>
      <c r="D589" s="225"/>
      <c r="E589" s="225"/>
      <c r="F589" s="225"/>
      <c r="G589" s="225"/>
    </row>
    <row r="590" spans="2:7">
      <c r="B590" s="222"/>
      <c r="C590" s="225"/>
      <c r="D590" s="225"/>
      <c r="E590" s="225"/>
      <c r="F590" s="225"/>
      <c r="G590" s="225"/>
    </row>
    <row r="591" spans="2:7">
      <c r="B591" s="222"/>
      <c r="C591" s="225"/>
      <c r="D591" s="225"/>
      <c r="E591" s="225"/>
      <c r="F591" s="225"/>
      <c r="G591" s="225"/>
    </row>
    <row r="592" spans="2:7">
      <c r="B592" s="222"/>
      <c r="C592" s="225"/>
      <c r="D592" s="225"/>
      <c r="E592" s="225"/>
      <c r="F592" s="225"/>
      <c r="G592" s="225"/>
    </row>
    <row r="593" spans="2:7">
      <c r="B593" s="222"/>
      <c r="C593" s="225"/>
      <c r="D593" s="225"/>
      <c r="E593" s="225"/>
      <c r="F593" s="225"/>
      <c r="G593" s="225"/>
    </row>
    <row r="594" spans="2:7">
      <c r="B594" s="222"/>
      <c r="C594" s="225"/>
      <c r="D594" s="225"/>
      <c r="E594" s="225"/>
      <c r="F594" s="225"/>
      <c r="G594" s="225"/>
    </row>
    <row r="595" spans="2:7">
      <c r="B595" s="222"/>
      <c r="C595" s="225"/>
      <c r="D595" s="225"/>
      <c r="E595" s="225"/>
      <c r="F595" s="225"/>
      <c r="G595" s="225"/>
    </row>
    <row r="596" spans="2:7">
      <c r="B596" s="222"/>
      <c r="C596" s="225"/>
      <c r="D596" s="225"/>
      <c r="E596" s="225"/>
      <c r="F596" s="225"/>
      <c r="G596" s="225"/>
    </row>
    <row r="597" spans="2:7">
      <c r="B597" s="222"/>
      <c r="C597" s="225"/>
      <c r="D597" s="225"/>
      <c r="E597" s="225"/>
      <c r="F597" s="225"/>
      <c r="G597" s="225"/>
    </row>
    <row r="598" spans="2:7">
      <c r="B598" s="222"/>
      <c r="C598" s="225"/>
      <c r="D598" s="225"/>
      <c r="E598" s="225"/>
      <c r="F598" s="225"/>
      <c r="G598" s="225"/>
    </row>
    <row r="599" spans="2:7">
      <c r="B599" s="222"/>
      <c r="C599" s="225"/>
      <c r="D599" s="225"/>
      <c r="E599" s="225"/>
      <c r="F599" s="225"/>
      <c r="G599" s="225"/>
    </row>
    <row r="600" spans="2:7">
      <c r="B600" s="222"/>
      <c r="C600" s="225"/>
      <c r="D600" s="225"/>
      <c r="E600" s="225"/>
      <c r="F600" s="225"/>
      <c r="G600" s="225"/>
    </row>
    <row r="601" spans="2:7">
      <c r="B601" s="222"/>
      <c r="C601" s="225"/>
      <c r="D601" s="225"/>
      <c r="E601" s="225"/>
      <c r="F601" s="225"/>
      <c r="G601" s="225"/>
    </row>
    <row r="602" spans="2:7">
      <c r="B602" s="222"/>
      <c r="C602" s="225"/>
      <c r="D602" s="225"/>
      <c r="E602" s="225"/>
      <c r="F602" s="225"/>
      <c r="G602" s="225"/>
    </row>
    <row r="603" spans="2:7">
      <c r="B603" s="222"/>
      <c r="C603" s="225"/>
      <c r="D603" s="225"/>
      <c r="E603" s="225"/>
      <c r="F603" s="225"/>
      <c r="G603" s="225"/>
    </row>
    <row r="604" spans="2:7">
      <c r="B604" s="222"/>
      <c r="C604" s="225"/>
      <c r="D604" s="225"/>
      <c r="E604" s="225"/>
      <c r="F604" s="225"/>
      <c r="G604" s="225"/>
    </row>
    <row r="605" spans="2:7">
      <c r="B605" s="222"/>
      <c r="C605" s="225"/>
      <c r="D605" s="225"/>
      <c r="E605" s="225"/>
      <c r="F605" s="225"/>
      <c r="G605" s="225"/>
    </row>
    <row r="606" spans="2:7">
      <c r="B606" s="222"/>
      <c r="C606" s="225"/>
      <c r="D606" s="225"/>
      <c r="E606" s="225"/>
      <c r="F606" s="225"/>
      <c r="G606" s="225"/>
    </row>
    <row r="607" spans="2:7">
      <c r="B607" s="222"/>
      <c r="C607" s="225"/>
      <c r="D607" s="225"/>
      <c r="E607" s="225"/>
      <c r="F607" s="225"/>
      <c r="G607" s="225"/>
    </row>
    <row r="608" spans="2:7">
      <c r="B608" s="222"/>
      <c r="C608" s="225"/>
      <c r="D608" s="225"/>
      <c r="E608" s="225"/>
      <c r="F608" s="225"/>
      <c r="G608" s="225"/>
    </row>
    <row r="609" spans="2:7">
      <c r="B609" s="222"/>
      <c r="C609" s="225"/>
      <c r="D609" s="225"/>
      <c r="E609" s="225"/>
      <c r="F609" s="225"/>
      <c r="G609" s="225"/>
    </row>
    <row r="610" spans="2:7">
      <c r="B610" s="222"/>
      <c r="C610" s="225"/>
      <c r="D610" s="225"/>
      <c r="E610" s="225"/>
      <c r="F610" s="225"/>
      <c r="G610" s="225"/>
    </row>
    <row r="611" spans="2:7">
      <c r="B611" s="222"/>
      <c r="C611" s="225"/>
      <c r="D611" s="225"/>
      <c r="E611" s="225"/>
      <c r="F611" s="225"/>
      <c r="G611" s="225"/>
    </row>
    <row r="612" spans="2:7">
      <c r="B612" s="222"/>
      <c r="C612" s="225"/>
      <c r="D612" s="225"/>
      <c r="E612" s="225"/>
      <c r="F612" s="225"/>
      <c r="G612" s="225"/>
    </row>
    <row r="613" spans="2:7">
      <c r="B613" s="222"/>
      <c r="C613" s="225"/>
      <c r="D613" s="225"/>
      <c r="E613" s="225"/>
      <c r="F613" s="225"/>
      <c r="G613" s="225"/>
    </row>
    <row r="614" spans="2:7">
      <c r="B614" s="222"/>
      <c r="C614" s="225"/>
      <c r="D614" s="225"/>
      <c r="E614" s="225"/>
      <c r="F614" s="225"/>
      <c r="G614" s="225"/>
    </row>
    <row r="615" spans="2:7">
      <c r="B615" s="222"/>
      <c r="C615" s="225"/>
      <c r="D615" s="225"/>
      <c r="E615" s="225"/>
      <c r="F615" s="225"/>
      <c r="G615" s="225"/>
    </row>
    <row r="616" spans="2:7">
      <c r="B616" s="222"/>
      <c r="C616" s="225"/>
      <c r="D616" s="225"/>
      <c r="E616" s="225"/>
      <c r="F616" s="225"/>
      <c r="G616" s="225"/>
    </row>
    <row r="617" spans="2:7">
      <c r="B617" s="222"/>
      <c r="C617" s="225"/>
      <c r="D617" s="225"/>
      <c r="E617" s="225"/>
      <c r="F617" s="225"/>
      <c r="G617" s="225"/>
    </row>
    <row r="618" spans="2:7">
      <c r="B618" s="222"/>
      <c r="C618" s="225"/>
      <c r="D618" s="225"/>
      <c r="E618" s="225"/>
      <c r="F618" s="225"/>
      <c r="G618" s="225"/>
    </row>
    <row r="619" spans="2:7">
      <c r="B619" s="222"/>
      <c r="C619" s="225"/>
      <c r="D619" s="225"/>
      <c r="E619" s="225"/>
      <c r="F619" s="225"/>
      <c r="G619" s="225"/>
    </row>
    <row r="620" spans="2:7">
      <c r="B620" s="222"/>
      <c r="C620" s="225"/>
      <c r="D620" s="225"/>
      <c r="E620" s="225"/>
      <c r="F620" s="225"/>
      <c r="G620" s="225"/>
    </row>
    <row r="621" spans="2:7">
      <c r="B621" s="222"/>
      <c r="C621" s="225"/>
      <c r="D621" s="225"/>
      <c r="E621" s="225"/>
      <c r="F621" s="225"/>
      <c r="G621" s="225"/>
    </row>
    <row r="622" spans="2:7">
      <c r="B622" s="222"/>
      <c r="C622" s="225"/>
      <c r="D622" s="225"/>
      <c r="E622" s="225"/>
      <c r="F622" s="225"/>
      <c r="G622" s="225"/>
    </row>
    <row r="623" spans="2:7">
      <c r="B623" s="222"/>
      <c r="C623" s="225"/>
      <c r="D623" s="225"/>
      <c r="E623" s="225"/>
      <c r="F623" s="225"/>
      <c r="G623" s="225"/>
    </row>
    <row r="624" spans="2:7">
      <c r="B624" s="222"/>
      <c r="C624" s="225"/>
      <c r="D624" s="225"/>
      <c r="E624" s="225"/>
      <c r="F624" s="225"/>
      <c r="G624" s="225"/>
    </row>
    <row r="625" spans="2:7">
      <c r="B625" s="222"/>
      <c r="C625" s="225"/>
      <c r="D625" s="225"/>
      <c r="E625" s="225"/>
      <c r="F625" s="225"/>
      <c r="G625" s="225"/>
    </row>
    <row r="626" spans="2:7">
      <c r="B626" s="222"/>
      <c r="C626" s="225"/>
      <c r="D626" s="225"/>
      <c r="E626" s="225"/>
      <c r="F626" s="225"/>
      <c r="G626" s="225"/>
    </row>
    <row r="627" spans="2:7">
      <c r="B627" s="222"/>
      <c r="C627" s="225"/>
      <c r="D627" s="225"/>
      <c r="E627" s="225"/>
      <c r="F627" s="225"/>
      <c r="G627" s="225"/>
    </row>
    <row r="628" spans="2:7">
      <c r="B628" s="222"/>
      <c r="C628" s="225"/>
      <c r="D628" s="225"/>
      <c r="E628" s="225"/>
      <c r="F628" s="225"/>
      <c r="G628" s="225"/>
    </row>
    <row r="629" spans="2:7">
      <c r="B629" s="222"/>
      <c r="C629" s="225"/>
      <c r="D629" s="225"/>
      <c r="E629" s="225"/>
      <c r="F629" s="225"/>
      <c r="G629" s="225"/>
    </row>
    <row r="630" spans="2:7">
      <c r="B630" s="222"/>
      <c r="C630" s="225"/>
      <c r="D630" s="225"/>
      <c r="E630" s="225"/>
      <c r="F630" s="225"/>
      <c r="G630" s="225"/>
    </row>
    <row r="631" spans="2:7">
      <c r="B631" s="222"/>
      <c r="C631" s="225"/>
      <c r="D631" s="225"/>
      <c r="E631" s="225"/>
      <c r="F631" s="225"/>
      <c r="G631" s="225"/>
    </row>
    <row r="632" spans="2:7">
      <c r="B632" s="222"/>
      <c r="C632" s="225"/>
      <c r="D632" s="225"/>
      <c r="E632" s="225"/>
      <c r="F632" s="225"/>
      <c r="G632" s="225"/>
    </row>
    <row r="633" spans="2:7">
      <c r="B633" s="222"/>
      <c r="C633" s="225"/>
      <c r="D633" s="225"/>
      <c r="E633" s="225"/>
      <c r="F633" s="225"/>
      <c r="G633" s="225"/>
    </row>
    <row r="634" spans="2:7">
      <c r="B634" s="222"/>
      <c r="C634" s="225"/>
      <c r="D634" s="225"/>
      <c r="E634" s="225"/>
      <c r="F634" s="225"/>
      <c r="G634" s="225"/>
    </row>
    <row r="635" spans="2:7">
      <c r="B635" s="222"/>
      <c r="C635" s="225"/>
      <c r="D635" s="225"/>
      <c r="E635" s="225"/>
      <c r="F635" s="225"/>
      <c r="G635" s="225"/>
    </row>
    <row r="636" spans="2:7">
      <c r="B636" s="222"/>
      <c r="C636" s="225"/>
      <c r="D636" s="225"/>
      <c r="E636" s="225"/>
      <c r="F636" s="225"/>
      <c r="G636" s="225"/>
    </row>
    <row r="637" spans="2:7">
      <c r="B637" s="222"/>
      <c r="C637" s="225"/>
      <c r="D637" s="225"/>
      <c r="E637" s="225"/>
      <c r="F637" s="225"/>
      <c r="G637" s="225"/>
    </row>
    <row r="638" spans="2:7">
      <c r="B638" s="222"/>
      <c r="C638" s="225"/>
      <c r="D638" s="225"/>
      <c r="E638" s="225"/>
      <c r="F638" s="225"/>
      <c r="G638" s="225"/>
    </row>
    <row r="639" spans="2:7">
      <c r="B639" s="222"/>
      <c r="C639" s="225"/>
      <c r="D639" s="225"/>
      <c r="E639" s="225"/>
      <c r="F639" s="225"/>
      <c r="G639" s="225"/>
    </row>
    <row r="640" spans="2:7">
      <c r="B640" s="222"/>
      <c r="C640" s="225"/>
      <c r="D640" s="225"/>
      <c r="E640" s="225"/>
      <c r="F640" s="225"/>
      <c r="G640" s="225"/>
    </row>
    <row r="641" spans="2:7">
      <c r="B641" s="222"/>
      <c r="C641" s="225"/>
      <c r="D641" s="225"/>
      <c r="E641" s="225"/>
      <c r="F641" s="225"/>
      <c r="G641" s="225"/>
    </row>
    <row r="642" spans="2:7">
      <c r="B642" s="222"/>
      <c r="C642" s="225"/>
      <c r="D642" s="225"/>
      <c r="E642" s="225"/>
      <c r="F642" s="225"/>
      <c r="G642" s="225"/>
    </row>
    <row r="643" spans="2:7">
      <c r="B643" s="222"/>
      <c r="C643" s="225"/>
      <c r="D643" s="225"/>
      <c r="E643" s="225"/>
      <c r="F643" s="225"/>
      <c r="G643" s="225"/>
    </row>
    <row r="644" spans="2:7">
      <c r="B644" s="222"/>
      <c r="C644" s="225"/>
      <c r="D644" s="225"/>
      <c r="E644" s="225"/>
      <c r="F644" s="225"/>
      <c r="G644" s="225"/>
    </row>
    <row r="645" spans="2:7">
      <c r="B645" s="222"/>
      <c r="C645" s="225"/>
      <c r="D645" s="225"/>
      <c r="E645" s="225"/>
      <c r="F645" s="225"/>
      <c r="G645" s="225"/>
    </row>
    <row r="646" spans="2:7">
      <c r="B646" s="222"/>
      <c r="C646" s="225"/>
      <c r="D646" s="225"/>
      <c r="E646" s="225"/>
      <c r="F646" s="225"/>
      <c r="G646" s="225"/>
    </row>
    <row r="647" spans="2:7">
      <c r="B647" s="222"/>
      <c r="C647" s="225"/>
      <c r="D647" s="225"/>
      <c r="E647" s="225"/>
      <c r="F647" s="225"/>
      <c r="G647" s="225"/>
    </row>
    <row r="648" spans="2:7">
      <c r="B648" s="222"/>
      <c r="C648" s="225"/>
      <c r="D648" s="225"/>
      <c r="E648" s="225"/>
      <c r="F648" s="225"/>
      <c r="G648" s="225"/>
    </row>
    <row r="649" spans="2:7">
      <c r="B649" s="222"/>
      <c r="C649" s="225"/>
      <c r="D649" s="225"/>
      <c r="E649" s="225"/>
      <c r="F649" s="225"/>
      <c r="G649" s="225"/>
    </row>
    <row r="650" spans="2:7">
      <c r="B650" s="222"/>
      <c r="C650" s="225"/>
      <c r="D650" s="225"/>
      <c r="E650" s="225"/>
      <c r="F650" s="225"/>
      <c r="G650" s="225"/>
    </row>
    <row r="651" spans="2:7">
      <c r="B651" s="222"/>
      <c r="C651" s="225"/>
      <c r="D651" s="225"/>
      <c r="E651" s="225"/>
      <c r="F651" s="225"/>
      <c r="G651" s="225"/>
    </row>
    <row r="652" spans="2:7">
      <c r="B652" s="222"/>
      <c r="C652" s="225"/>
      <c r="D652" s="225"/>
      <c r="E652" s="225"/>
      <c r="F652" s="225"/>
      <c r="G652" s="225"/>
    </row>
    <row r="653" spans="2:7">
      <c r="B653" s="222"/>
      <c r="C653" s="225"/>
      <c r="D653" s="225"/>
      <c r="E653" s="225"/>
      <c r="F653" s="225"/>
      <c r="G653" s="225"/>
    </row>
    <row r="654" spans="2:7">
      <c r="B654" s="222"/>
      <c r="C654" s="225"/>
      <c r="D654" s="225"/>
      <c r="E654" s="225"/>
      <c r="F654" s="225"/>
      <c r="G654" s="225"/>
    </row>
    <row r="655" spans="2:7">
      <c r="B655" s="222"/>
      <c r="C655" s="225"/>
      <c r="D655" s="225"/>
      <c r="E655" s="225"/>
      <c r="F655" s="225"/>
      <c r="G655" s="225"/>
    </row>
    <row r="656" spans="2:7">
      <c r="B656" s="222"/>
      <c r="C656" s="225"/>
      <c r="D656" s="225"/>
      <c r="E656" s="225"/>
      <c r="F656" s="225"/>
      <c r="G656" s="225"/>
    </row>
    <row r="657" spans="2:7">
      <c r="B657" s="222"/>
      <c r="C657" s="225"/>
      <c r="D657" s="225"/>
      <c r="E657" s="225"/>
      <c r="F657" s="225"/>
      <c r="G657" s="225"/>
    </row>
    <row r="658" spans="2:7">
      <c r="B658" s="222"/>
      <c r="C658" s="225"/>
      <c r="D658" s="225"/>
      <c r="E658" s="225"/>
      <c r="F658" s="225"/>
      <c r="G658" s="225"/>
    </row>
    <row r="659" spans="2:7">
      <c r="B659" s="222"/>
      <c r="C659" s="225"/>
      <c r="D659" s="225"/>
      <c r="E659" s="225"/>
      <c r="F659" s="225"/>
      <c r="G659" s="225"/>
    </row>
    <row r="660" spans="2:7">
      <c r="B660" s="222"/>
      <c r="C660" s="225"/>
      <c r="D660" s="225"/>
      <c r="E660" s="225"/>
      <c r="F660" s="225"/>
      <c r="G660" s="225"/>
    </row>
    <row r="661" spans="2:7">
      <c r="B661" s="222"/>
      <c r="C661" s="225"/>
      <c r="D661" s="225"/>
      <c r="E661" s="225"/>
      <c r="F661" s="225"/>
      <c r="G661" s="225"/>
    </row>
    <row r="662" spans="2:7">
      <c r="B662" s="222"/>
      <c r="C662" s="225"/>
      <c r="D662" s="225"/>
      <c r="E662" s="225"/>
      <c r="F662" s="225"/>
      <c r="G662" s="225"/>
    </row>
    <row r="663" spans="2:7">
      <c r="B663" s="222"/>
      <c r="C663" s="225"/>
      <c r="D663" s="225"/>
      <c r="E663" s="225"/>
      <c r="F663" s="225"/>
      <c r="G663" s="225"/>
    </row>
    <row r="664" spans="2:7">
      <c r="B664" s="222"/>
      <c r="C664" s="225"/>
      <c r="D664" s="225"/>
      <c r="E664" s="225"/>
      <c r="F664" s="225"/>
      <c r="G664" s="225"/>
    </row>
    <row r="665" spans="2:7">
      <c r="B665" s="222"/>
      <c r="C665" s="225"/>
      <c r="D665" s="225"/>
      <c r="E665" s="225"/>
      <c r="F665" s="225"/>
      <c r="G665" s="225"/>
    </row>
    <row r="666" spans="2:7">
      <c r="B666" s="222"/>
      <c r="C666" s="225"/>
      <c r="D666" s="225"/>
      <c r="E666" s="225"/>
      <c r="F666" s="225"/>
      <c r="G666" s="225"/>
    </row>
    <row r="667" spans="2:7">
      <c r="B667" s="222"/>
      <c r="C667" s="225"/>
      <c r="D667" s="225"/>
      <c r="E667" s="225"/>
      <c r="F667" s="225"/>
      <c r="G667" s="225"/>
    </row>
    <row r="668" spans="2:7">
      <c r="B668" s="222"/>
      <c r="C668" s="225"/>
      <c r="D668" s="225"/>
      <c r="E668" s="225"/>
      <c r="F668" s="225"/>
      <c r="G668" s="225"/>
    </row>
    <row r="669" spans="2:7">
      <c r="B669" s="222"/>
      <c r="C669" s="225"/>
      <c r="D669" s="225"/>
      <c r="E669" s="225"/>
      <c r="F669" s="225"/>
      <c r="G669" s="225"/>
    </row>
    <row r="670" spans="2:7">
      <c r="B670" s="222"/>
      <c r="C670" s="225"/>
      <c r="D670" s="225"/>
      <c r="E670" s="225"/>
      <c r="F670" s="225"/>
      <c r="G670" s="225"/>
    </row>
    <row r="671" spans="2:7">
      <c r="B671" s="222"/>
      <c r="C671" s="225"/>
      <c r="D671" s="225"/>
      <c r="E671" s="225"/>
      <c r="F671" s="225"/>
      <c r="G671" s="225"/>
    </row>
    <row r="672" spans="2:7">
      <c r="B672" s="222"/>
      <c r="C672" s="225"/>
      <c r="D672" s="225"/>
      <c r="E672" s="225"/>
      <c r="F672" s="225"/>
      <c r="G672" s="225"/>
    </row>
    <row r="673" spans="2:7">
      <c r="B673" s="222"/>
      <c r="C673" s="225"/>
      <c r="D673" s="225"/>
      <c r="E673" s="225"/>
      <c r="F673" s="225"/>
      <c r="G673" s="225"/>
    </row>
    <row r="674" spans="2:7">
      <c r="B674" s="222"/>
      <c r="C674" s="225"/>
      <c r="D674" s="225"/>
      <c r="E674" s="225"/>
      <c r="F674" s="225"/>
      <c r="G674" s="225"/>
    </row>
    <row r="675" spans="2:7">
      <c r="B675" s="222"/>
      <c r="C675" s="225"/>
      <c r="D675" s="225"/>
      <c r="E675" s="225"/>
      <c r="F675" s="225"/>
      <c r="G675" s="225"/>
    </row>
    <row r="676" spans="2:7">
      <c r="B676" s="222"/>
      <c r="C676" s="225"/>
      <c r="D676" s="225"/>
      <c r="E676" s="225"/>
      <c r="F676" s="225"/>
      <c r="G676" s="225"/>
    </row>
    <row r="677" spans="2:7">
      <c r="B677" s="222"/>
      <c r="C677" s="225"/>
      <c r="D677" s="225"/>
      <c r="E677" s="225"/>
      <c r="F677" s="225"/>
      <c r="G677" s="225"/>
    </row>
    <row r="678" spans="2:7">
      <c r="B678" s="222"/>
      <c r="C678" s="225"/>
      <c r="D678" s="225"/>
      <c r="E678" s="225"/>
      <c r="F678" s="225"/>
      <c r="G678" s="225"/>
    </row>
    <row r="679" spans="2:7">
      <c r="B679" s="222"/>
      <c r="C679" s="225"/>
      <c r="D679" s="225"/>
      <c r="E679" s="225"/>
      <c r="F679" s="225"/>
      <c r="G679" s="225"/>
    </row>
    <row r="680" spans="2:7">
      <c r="B680" s="222"/>
      <c r="C680" s="225"/>
      <c r="D680" s="225"/>
      <c r="E680" s="225"/>
      <c r="F680" s="225"/>
      <c r="G680" s="225"/>
    </row>
    <row r="681" spans="2:7">
      <c r="B681" s="222"/>
      <c r="C681" s="225"/>
      <c r="D681" s="225"/>
      <c r="E681" s="225"/>
      <c r="F681" s="225"/>
      <c r="G681" s="225"/>
    </row>
    <row r="682" spans="2:7">
      <c r="B682" s="222"/>
      <c r="C682" s="225"/>
      <c r="D682" s="225"/>
      <c r="E682" s="225"/>
      <c r="F682" s="225"/>
      <c r="G682" s="225"/>
    </row>
    <row r="683" spans="2:7">
      <c r="B683" s="222"/>
      <c r="C683" s="225"/>
      <c r="D683" s="225"/>
      <c r="E683" s="225"/>
      <c r="F683" s="225"/>
      <c r="G683" s="225"/>
    </row>
    <row r="684" spans="2:7">
      <c r="B684" s="222"/>
      <c r="C684" s="225"/>
      <c r="D684" s="225"/>
      <c r="E684" s="225"/>
      <c r="F684" s="225"/>
      <c r="G684" s="225"/>
    </row>
    <row r="685" spans="2:7">
      <c r="B685" s="222"/>
      <c r="C685" s="225"/>
      <c r="D685" s="225"/>
      <c r="E685" s="225"/>
      <c r="F685" s="225"/>
      <c r="G685" s="225"/>
    </row>
    <row r="686" spans="2:7">
      <c r="B686" s="222"/>
      <c r="C686" s="225"/>
      <c r="D686" s="225"/>
      <c r="E686" s="225"/>
      <c r="F686" s="225"/>
      <c r="G686" s="225"/>
    </row>
    <row r="687" spans="2:7">
      <c r="B687" s="222"/>
      <c r="C687" s="225"/>
      <c r="D687" s="225"/>
      <c r="E687" s="225"/>
      <c r="F687" s="225"/>
      <c r="G687" s="225"/>
    </row>
    <row r="688" spans="2:7">
      <c r="B688" s="222"/>
      <c r="C688" s="225"/>
      <c r="D688" s="225"/>
      <c r="E688" s="225"/>
      <c r="F688" s="225"/>
      <c r="G688" s="225"/>
    </row>
    <row r="689" spans="2:7">
      <c r="B689" s="222"/>
      <c r="C689" s="225"/>
      <c r="D689" s="225"/>
      <c r="E689" s="225"/>
      <c r="F689" s="225"/>
      <c r="G689" s="225"/>
    </row>
    <row r="690" spans="2:7">
      <c r="B690" s="222"/>
      <c r="C690" s="225"/>
      <c r="D690" s="225"/>
      <c r="E690" s="225"/>
      <c r="F690" s="225"/>
      <c r="G690" s="225"/>
    </row>
    <row r="691" spans="2:7">
      <c r="B691" s="222"/>
      <c r="C691" s="225"/>
      <c r="D691" s="225"/>
      <c r="E691" s="225"/>
      <c r="F691" s="225"/>
      <c r="G691" s="225"/>
    </row>
    <row r="692" spans="2:7">
      <c r="B692" s="222"/>
      <c r="C692" s="225"/>
      <c r="D692" s="225"/>
      <c r="E692" s="225"/>
      <c r="F692" s="225"/>
      <c r="G692" s="225"/>
    </row>
    <row r="693" spans="2:7">
      <c r="B693" s="222"/>
      <c r="C693" s="225"/>
      <c r="D693" s="225"/>
      <c r="E693" s="225"/>
      <c r="F693" s="225"/>
      <c r="G693" s="225"/>
    </row>
    <row r="694" spans="2:7">
      <c r="B694" s="222"/>
      <c r="C694" s="225"/>
      <c r="D694" s="225"/>
      <c r="E694" s="225"/>
      <c r="F694" s="225"/>
      <c r="G694" s="225"/>
    </row>
    <row r="695" spans="2:7">
      <c r="B695" s="222"/>
      <c r="C695" s="225"/>
      <c r="D695" s="225"/>
      <c r="E695" s="225"/>
      <c r="F695" s="225"/>
      <c r="G695" s="225"/>
    </row>
    <row r="696" spans="2:7">
      <c r="B696" s="222"/>
      <c r="C696" s="225"/>
      <c r="D696" s="225"/>
      <c r="E696" s="225"/>
      <c r="F696" s="225"/>
      <c r="G696" s="225"/>
    </row>
    <row r="697" spans="2:7">
      <c r="B697" s="222"/>
      <c r="C697" s="225"/>
      <c r="D697" s="225"/>
      <c r="E697" s="225"/>
      <c r="F697" s="225"/>
      <c r="G697" s="225"/>
    </row>
    <row r="698" spans="2:7">
      <c r="B698" s="222"/>
      <c r="C698" s="225"/>
      <c r="D698" s="225"/>
      <c r="E698" s="225"/>
      <c r="F698" s="225"/>
      <c r="G698" s="225"/>
    </row>
    <row r="699" spans="2:7">
      <c r="B699" s="222"/>
      <c r="C699" s="225"/>
      <c r="D699" s="225"/>
      <c r="E699" s="225"/>
      <c r="F699" s="225"/>
      <c r="G699" s="225"/>
    </row>
    <row r="700" spans="2:7">
      <c r="B700" s="222"/>
      <c r="C700" s="225"/>
      <c r="D700" s="225"/>
      <c r="E700" s="225"/>
      <c r="F700" s="225"/>
      <c r="G700" s="225"/>
    </row>
    <row r="701" spans="2:7">
      <c r="B701" s="222"/>
      <c r="C701" s="225"/>
      <c r="D701" s="225"/>
      <c r="E701" s="225"/>
      <c r="F701" s="225"/>
      <c r="G701" s="225"/>
    </row>
    <row r="702" spans="2:7">
      <c r="B702" s="222"/>
      <c r="C702" s="225"/>
      <c r="D702" s="225"/>
      <c r="E702" s="225"/>
      <c r="F702" s="225"/>
      <c r="G702" s="225"/>
    </row>
    <row r="703" spans="2:7">
      <c r="B703" s="222"/>
      <c r="C703" s="225"/>
      <c r="D703" s="225"/>
      <c r="E703" s="225"/>
      <c r="F703" s="225"/>
      <c r="G703" s="225"/>
    </row>
    <row r="704" spans="2:7">
      <c r="B704" s="222"/>
      <c r="C704" s="225"/>
      <c r="D704" s="225"/>
      <c r="E704" s="225"/>
      <c r="F704" s="225"/>
      <c r="G704" s="225"/>
    </row>
    <row r="705" spans="2:7">
      <c r="B705" s="222"/>
      <c r="C705" s="225"/>
      <c r="D705" s="225"/>
      <c r="E705" s="225"/>
      <c r="F705" s="225"/>
      <c r="G705" s="225"/>
    </row>
    <row r="706" spans="2:7">
      <c r="B706" s="222"/>
      <c r="C706" s="225"/>
      <c r="D706" s="225"/>
      <c r="E706" s="225"/>
      <c r="F706" s="225"/>
      <c r="G706" s="225"/>
    </row>
    <row r="707" spans="2:7">
      <c r="B707" s="222"/>
      <c r="C707" s="225"/>
      <c r="D707" s="225"/>
      <c r="E707" s="225"/>
      <c r="F707" s="225"/>
      <c r="G707" s="225"/>
    </row>
    <row r="708" spans="2:7">
      <c r="B708" s="222"/>
      <c r="C708" s="225"/>
      <c r="D708" s="225"/>
      <c r="E708" s="225"/>
      <c r="F708" s="225"/>
      <c r="G708" s="225"/>
    </row>
    <row r="709" spans="2:7">
      <c r="B709" s="222"/>
      <c r="C709" s="225"/>
      <c r="D709" s="225"/>
      <c r="E709" s="225"/>
      <c r="F709" s="225"/>
      <c r="G709" s="225"/>
    </row>
    <row r="710" spans="2:7">
      <c r="B710" s="222"/>
      <c r="C710" s="225"/>
      <c r="D710" s="225"/>
      <c r="E710" s="225"/>
      <c r="F710" s="225"/>
      <c r="G710" s="225"/>
    </row>
    <row r="711" spans="2:7">
      <c r="B711" s="222"/>
      <c r="C711" s="225"/>
      <c r="D711" s="225"/>
      <c r="E711" s="225"/>
      <c r="F711" s="225"/>
      <c r="G711" s="225"/>
    </row>
    <row r="712" spans="2:7">
      <c r="B712" s="222"/>
      <c r="C712" s="225"/>
      <c r="D712" s="225"/>
      <c r="E712" s="225"/>
      <c r="F712" s="225"/>
      <c r="G712" s="225"/>
    </row>
    <row r="713" spans="2:7">
      <c r="B713" s="222"/>
      <c r="C713" s="225"/>
      <c r="D713" s="225"/>
      <c r="E713" s="225"/>
      <c r="F713" s="225"/>
      <c r="G713" s="225"/>
    </row>
    <row r="714" spans="2:7">
      <c r="B714" s="222"/>
      <c r="C714" s="225"/>
      <c r="D714" s="225"/>
      <c r="E714" s="225"/>
      <c r="F714" s="225"/>
      <c r="G714" s="225"/>
    </row>
    <row r="715" spans="2:7">
      <c r="B715" s="222"/>
      <c r="C715" s="225"/>
      <c r="D715" s="225"/>
      <c r="E715" s="225"/>
      <c r="F715" s="225"/>
      <c r="G715" s="225"/>
    </row>
    <row r="716" spans="2:7">
      <c r="B716" s="222"/>
      <c r="C716" s="225"/>
      <c r="D716" s="225"/>
      <c r="E716" s="225"/>
      <c r="F716" s="225"/>
      <c r="G716" s="225"/>
    </row>
    <row r="717" spans="2:7">
      <c r="B717" s="222"/>
      <c r="C717" s="225"/>
      <c r="D717" s="225"/>
      <c r="E717" s="225"/>
      <c r="F717" s="225"/>
      <c r="G717" s="225"/>
    </row>
    <row r="718" spans="2:7">
      <c r="B718" s="222"/>
      <c r="C718" s="225"/>
      <c r="D718" s="225"/>
      <c r="E718" s="225"/>
      <c r="F718" s="225"/>
      <c r="G718" s="225"/>
    </row>
    <row r="719" spans="2:7">
      <c r="B719" s="222"/>
      <c r="C719" s="225"/>
      <c r="D719" s="225"/>
      <c r="E719" s="225"/>
      <c r="F719" s="225"/>
      <c r="G719" s="225"/>
    </row>
    <row r="720" spans="2:7">
      <c r="B720" s="222"/>
      <c r="C720" s="225"/>
      <c r="D720" s="225"/>
      <c r="E720" s="225"/>
      <c r="F720" s="225"/>
      <c r="G720" s="225"/>
    </row>
    <row r="721" spans="2:7">
      <c r="B721" s="222"/>
      <c r="C721" s="225"/>
      <c r="D721" s="225"/>
      <c r="E721" s="225"/>
      <c r="F721" s="225"/>
      <c r="G721" s="225"/>
    </row>
    <row r="722" spans="2:7">
      <c r="B722" s="222"/>
      <c r="C722" s="225"/>
      <c r="D722" s="225"/>
      <c r="E722" s="225"/>
      <c r="F722" s="225"/>
      <c r="G722" s="225"/>
    </row>
    <row r="723" spans="2:7">
      <c r="B723" s="222"/>
      <c r="C723" s="225"/>
      <c r="D723" s="225"/>
      <c r="E723" s="225"/>
      <c r="F723" s="225"/>
      <c r="G723" s="225"/>
    </row>
    <row r="724" spans="2:7">
      <c r="B724" s="222"/>
      <c r="C724" s="225"/>
      <c r="D724" s="225"/>
      <c r="E724" s="225"/>
      <c r="F724" s="225"/>
      <c r="G724" s="225"/>
    </row>
    <row r="725" spans="2:7">
      <c r="B725" s="222"/>
      <c r="C725" s="225"/>
      <c r="D725" s="225"/>
      <c r="E725" s="225"/>
      <c r="F725" s="225"/>
      <c r="G725" s="225"/>
    </row>
    <row r="726" spans="2:7">
      <c r="B726" s="222"/>
      <c r="C726" s="225"/>
      <c r="D726" s="225"/>
      <c r="E726" s="225"/>
      <c r="F726" s="225"/>
      <c r="G726" s="225"/>
    </row>
    <row r="727" spans="2:7">
      <c r="B727" s="222"/>
      <c r="C727" s="225"/>
      <c r="D727" s="225"/>
      <c r="E727" s="225"/>
      <c r="F727" s="225"/>
      <c r="G727" s="225"/>
    </row>
    <row r="728" spans="2:7">
      <c r="B728" s="222"/>
      <c r="C728" s="225"/>
      <c r="D728" s="225"/>
      <c r="E728" s="225"/>
      <c r="F728" s="225"/>
      <c r="G728" s="225"/>
    </row>
    <row r="729" spans="2:7">
      <c r="B729" s="222"/>
      <c r="C729" s="225"/>
      <c r="D729" s="225"/>
      <c r="E729" s="225"/>
      <c r="F729" s="225"/>
      <c r="G729" s="225"/>
    </row>
    <row r="730" spans="2:7">
      <c r="B730" s="222"/>
      <c r="C730" s="225"/>
      <c r="D730" s="225"/>
      <c r="E730" s="225"/>
      <c r="F730" s="225"/>
      <c r="G730" s="225"/>
    </row>
    <row r="731" spans="2:7">
      <c r="B731" s="222"/>
      <c r="C731" s="225"/>
      <c r="D731" s="225"/>
      <c r="E731" s="225"/>
      <c r="F731" s="225"/>
      <c r="G731" s="225"/>
    </row>
    <row r="732" spans="2:7">
      <c r="B732" s="222"/>
      <c r="C732" s="225"/>
      <c r="D732" s="225"/>
      <c r="E732" s="225"/>
      <c r="F732" s="225"/>
      <c r="G732" s="225"/>
    </row>
    <row r="733" spans="2:7">
      <c r="B733" s="222"/>
      <c r="C733" s="225"/>
      <c r="D733" s="225"/>
      <c r="E733" s="225"/>
      <c r="F733" s="225"/>
      <c r="G733" s="225"/>
    </row>
    <row r="734" spans="2:7">
      <c r="B734" s="222"/>
      <c r="C734" s="225"/>
      <c r="D734" s="225"/>
      <c r="E734" s="225"/>
      <c r="F734" s="225"/>
      <c r="G734" s="225"/>
    </row>
    <row r="735" spans="2:7">
      <c r="B735" s="222"/>
      <c r="C735" s="225"/>
      <c r="D735" s="225"/>
      <c r="E735" s="225"/>
      <c r="F735" s="225"/>
      <c r="G735" s="225"/>
    </row>
    <row r="736" spans="2:7">
      <c r="B736" s="222"/>
      <c r="C736" s="225"/>
      <c r="D736" s="225"/>
      <c r="E736" s="225"/>
      <c r="F736" s="225"/>
      <c r="G736" s="225"/>
    </row>
    <row r="737" spans="2:7">
      <c r="B737" s="222"/>
      <c r="C737" s="225"/>
      <c r="D737" s="225"/>
      <c r="E737" s="225"/>
      <c r="F737" s="225"/>
      <c r="G737" s="225"/>
    </row>
    <row r="738" spans="2:7">
      <c r="B738" s="222"/>
      <c r="C738" s="225"/>
      <c r="D738" s="225"/>
      <c r="E738" s="225"/>
      <c r="F738" s="225"/>
      <c r="G738" s="225"/>
    </row>
    <row r="739" spans="2:7">
      <c r="B739" s="222"/>
      <c r="C739" s="225"/>
      <c r="D739" s="225"/>
      <c r="E739" s="225"/>
      <c r="F739" s="225"/>
      <c r="G739" s="225"/>
    </row>
    <row r="740" spans="2:7">
      <c r="B740" s="222"/>
      <c r="C740" s="225"/>
      <c r="D740" s="225"/>
      <c r="E740" s="225"/>
      <c r="F740" s="225"/>
      <c r="G740" s="225"/>
    </row>
    <row r="741" spans="2:7">
      <c r="B741" s="222"/>
      <c r="C741" s="225"/>
      <c r="D741" s="225"/>
      <c r="E741" s="225"/>
      <c r="F741" s="225"/>
      <c r="G741" s="225"/>
    </row>
    <row r="742" spans="2:7">
      <c r="B742" s="222"/>
      <c r="C742" s="225"/>
      <c r="D742" s="225"/>
      <c r="E742" s="225"/>
      <c r="F742" s="225"/>
      <c r="G742" s="225"/>
    </row>
    <row r="743" spans="2:7">
      <c r="B743" s="222"/>
      <c r="C743" s="225"/>
      <c r="D743" s="225"/>
      <c r="E743" s="225"/>
      <c r="F743" s="225"/>
      <c r="G743" s="225"/>
    </row>
    <row r="744" spans="2:7">
      <c r="B744" s="222"/>
      <c r="C744" s="225"/>
      <c r="D744" s="225"/>
      <c r="E744" s="225"/>
      <c r="F744" s="225"/>
      <c r="G744" s="225"/>
    </row>
    <row r="745" spans="2:7">
      <c r="B745" s="222"/>
      <c r="C745" s="225"/>
      <c r="D745" s="225"/>
      <c r="E745" s="225"/>
      <c r="F745" s="225"/>
      <c r="G745" s="225"/>
    </row>
    <row r="746" spans="2:7">
      <c r="B746" s="222"/>
      <c r="C746" s="225"/>
      <c r="D746" s="225"/>
      <c r="E746" s="225"/>
      <c r="F746" s="225"/>
      <c r="G746" s="225"/>
    </row>
    <row r="747" spans="2:7">
      <c r="B747" s="222"/>
      <c r="C747" s="225"/>
      <c r="D747" s="225"/>
      <c r="E747" s="225"/>
      <c r="F747" s="225"/>
      <c r="G747" s="225"/>
    </row>
    <row r="748" spans="2:7">
      <c r="B748" s="222"/>
      <c r="C748" s="225"/>
      <c r="D748" s="225"/>
      <c r="E748" s="225"/>
      <c r="F748" s="225"/>
      <c r="G748" s="225"/>
    </row>
    <row r="749" spans="2:7">
      <c r="B749" s="222"/>
      <c r="C749" s="225"/>
      <c r="D749" s="225"/>
      <c r="E749" s="225"/>
      <c r="F749" s="225"/>
      <c r="G749" s="225"/>
    </row>
    <row r="750" spans="2:7">
      <c r="B750" s="222"/>
      <c r="C750" s="225"/>
      <c r="D750" s="225"/>
      <c r="E750" s="225"/>
      <c r="F750" s="225"/>
      <c r="G750" s="225"/>
    </row>
    <row r="751" spans="2:7">
      <c r="B751" s="222"/>
      <c r="C751" s="225"/>
      <c r="D751" s="225"/>
      <c r="E751" s="225"/>
      <c r="F751" s="225"/>
      <c r="G751" s="225"/>
    </row>
    <row r="752" spans="2:7">
      <c r="B752" s="222"/>
      <c r="C752" s="225"/>
      <c r="D752" s="225"/>
      <c r="E752" s="225"/>
      <c r="F752" s="225"/>
      <c r="G752" s="225"/>
    </row>
    <row r="753" spans="2:7">
      <c r="B753" s="222"/>
      <c r="C753" s="225"/>
      <c r="D753" s="225"/>
      <c r="E753" s="225"/>
      <c r="F753" s="225"/>
      <c r="G753" s="225"/>
    </row>
    <row r="754" spans="2:7">
      <c r="B754" s="222"/>
      <c r="C754" s="225"/>
      <c r="D754" s="225"/>
      <c r="E754" s="225"/>
      <c r="F754" s="225"/>
      <c r="G754" s="225"/>
    </row>
    <row r="755" spans="2:7">
      <c r="B755" s="222"/>
      <c r="C755" s="225"/>
      <c r="D755" s="225"/>
      <c r="E755" s="225"/>
      <c r="F755" s="225"/>
      <c r="G755" s="225"/>
    </row>
    <row r="756" spans="2:7">
      <c r="B756" s="222"/>
      <c r="C756" s="225"/>
      <c r="D756" s="225"/>
      <c r="E756" s="225"/>
      <c r="F756" s="225"/>
      <c r="G756" s="225"/>
    </row>
    <row r="757" spans="2:7">
      <c r="B757" s="222"/>
      <c r="C757" s="225"/>
      <c r="D757" s="225"/>
      <c r="E757" s="225"/>
      <c r="F757" s="225"/>
      <c r="G757" s="225"/>
    </row>
    <row r="758" spans="2:7">
      <c r="B758" s="222"/>
      <c r="C758" s="225"/>
      <c r="D758" s="225"/>
      <c r="E758" s="225"/>
      <c r="F758" s="225"/>
      <c r="G758" s="225"/>
    </row>
    <row r="759" spans="2:7">
      <c r="B759" s="222"/>
      <c r="C759" s="225"/>
      <c r="D759" s="225"/>
      <c r="E759" s="225"/>
      <c r="F759" s="225"/>
      <c r="G759" s="225"/>
    </row>
    <row r="760" spans="2:7">
      <c r="B760" s="222"/>
      <c r="C760" s="225"/>
      <c r="D760" s="225"/>
      <c r="E760" s="225"/>
      <c r="F760" s="225"/>
      <c r="G760" s="225"/>
    </row>
    <row r="761" spans="2:7">
      <c r="B761" s="222"/>
      <c r="C761" s="225"/>
      <c r="D761" s="225"/>
      <c r="E761" s="225"/>
      <c r="F761" s="225"/>
      <c r="G761" s="225"/>
    </row>
    <row r="762" spans="2:7">
      <c r="B762" s="222"/>
      <c r="C762" s="225"/>
      <c r="D762" s="225"/>
      <c r="E762" s="225"/>
      <c r="F762" s="225"/>
      <c r="G762" s="225"/>
    </row>
    <row r="763" spans="2:7">
      <c r="B763" s="222"/>
      <c r="C763" s="225"/>
      <c r="D763" s="225"/>
      <c r="E763" s="225"/>
      <c r="F763" s="225"/>
      <c r="G763" s="225"/>
    </row>
    <row r="764" spans="2:7">
      <c r="B764" s="222"/>
      <c r="C764" s="225"/>
      <c r="D764" s="225"/>
      <c r="E764" s="225"/>
      <c r="F764" s="225"/>
      <c r="G764" s="225"/>
    </row>
    <row r="765" spans="2:7">
      <c r="B765" s="222"/>
      <c r="C765" s="225"/>
      <c r="D765" s="225"/>
      <c r="E765" s="225"/>
      <c r="F765" s="225"/>
      <c r="G765" s="225"/>
    </row>
    <row r="766" spans="2:7">
      <c r="B766" s="222"/>
      <c r="C766" s="225"/>
      <c r="D766" s="225"/>
      <c r="E766" s="225"/>
      <c r="F766" s="225"/>
      <c r="G766" s="225"/>
    </row>
    <row r="767" spans="2:7">
      <c r="B767" s="222"/>
      <c r="C767" s="225"/>
      <c r="D767" s="225"/>
      <c r="E767" s="225"/>
      <c r="F767" s="225"/>
      <c r="G767" s="225"/>
    </row>
    <row r="768" spans="2:7">
      <c r="B768" s="222"/>
      <c r="C768" s="225"/>
      <c r="D768" s="225"/>
      <c r="E768" s="225"/>
      <c r="F768" s="225"/>
      <c r="G768" s="225"/>
    </row>
    <row r="769" spans="2:7">
      <c r="B769" s="222"/>
      <c r="C769" s="225"/>
      <c r="D769" s="225"/>
      <c r="E769" s="225"/>
      <c r="F769" s="225"/>
      <c r="G769" s="225"/>
    </row>
    <row r="770" spans="2:7">
      <c r="B770" s="222"/>
      <c r="C770" s="225"/>
      <c r="D770" s="225"/>
      <c r="E770" s="225"/>
      <c r="F770" s="225"/>
      <c r="G770" s="225"/>
    </row>
    <row r="771" spans="2:7">
      <c r="B771" s="222"/>
      <c r="C771" s="225"/>
      <c r="D771" s="225"/>
      <c r="E771" s="225"/>
      <c r="F771" s="225"/>
      <c r="G771" s="225"/>
    </row>
    <row r="772" spans="2:7">
      <c r="B772" s="222"/>
      <c r="C772" s="225"/>
      <c r="D772" s="225"/>
      <c r="E772" s="225"/>
      <c r="F772" s="225"/>
      <c r="G772" s="225"/>
    </row>
    <row r="773" spans="2:7">
      <c r="B773" s="222"/>
      <c r="C773" s="225"/>
      <c r="D773" s="225"/>
      <c r="E773" s="225"/>
      <c r="F773" s="225"/>
      <c r="G773" s="225"/>
    </row>
    <row r="774" spans="2:7">
      <c r="B774" s="222"/>
      <c r="C774" s="225"/>
      <c r="D774" s="225"/>
      <c r="E774" s="225"/>
      <c r="F774" s="225"/>
      <c r="G774" s="225"/>
    </row>
    <row r="775" spans="2:7">
      <c r="B775" s="222"/>
      <c r="C775" s="225"/>
      <c r="D775" s="225"/>
      <c r="E775" s="225"/>
      <c r="F775" s="225"/>
      <c r="G775" s="225"/>
    </row>
    <row r="776" spans="2:7">
      <c r="B776" s="222"/>
      <c r="C776" s="225"/>
      <c r="D776" s="225"/>
      <c r="E776" s="225"/>
      <c r="F776" s="225"/>
      <c r="G776" s="225"/>
    </row>
    <row r="777" spans="2:7">
      <c r="B777" s="222"/>
      <c r="C777" s="225"/>
      <c r="D777" s="225"/>
      <c r="E777" s="225"/>
      <c r="F777" s="225"/>
      <c r="G777" s="225"/>
    </row>
    <row r="778" spans="2:7">
      <c r="B778" s="222"/>
      <c r="C778" s="225"/>
      <c r="D778" s="225"/>
      <c r="E778" s="225"/>
      <c r="F778" s="225"/>
      <c r="G778" s="225"/>
    </row>
    <row r="779" spans="2:7">
      <c r="B779" s="222"/>
      <c r="C779" s="225"/>
      <c r="D779" s="225"/>
      <c r="E779" s="225"/>
      <c r="F779" s="225"/>
      <c r="G779" s="225"/>
    </row>
    <row r="780" spans="2:7">
      <c r="B780" s="222"/>
      <c r="C780" s="225"/>
      <c r="D780" s="225"/>
      <c r="E780" s="225"/>
      <c r="F780" s="225"/>
      <c r="G780" s="225"/>
    </row>
    <row r="781" spans="2:7">
      <c r="B781" s="222"/>
      <c r="C781" s="225"/>
      <c r="D781" s="225"/>
      <c r="E781" s="225"/>
      <c r="F781" s="225"/>
      <c r="G781" s="225"/>
    </row>
    <row r="782" spans="2:7">
      <c r="B782" s="222"/>
      <c r="C782" s="225"/>
      <c r="D782" s="225"/>
      <c r="E782" s="225"/>
      <c r="F782" s="225"/>
      <c r="G782" s="225"/>
    </row>
    <row r="783" spans="2:7">
      <c r="B783" s="222"/>
      <c r="C783" s="225"/>
      <c r="D783" s="225"/>
      <c r="E783" s="225"/>
      <c r="F783" s="225"/>
      <c r="G783" s="225"/>
    </row>
    <row r="784" spans="2:7">
      <c r="B784" s="222"/>
      <c r="C784" s="225"/>
      <c r="D784" s="225"/>
      <c r="E784" s="225"/>
      <c r="F784" s="225"/>
      <c r="G784" s="225"/>
    </row>
    <row r="785" spans="2:7">
      <c r="B785" s="222"/>
      <c r="C785" s="225"/>
      <c r="D785" s="225"/>
      <c r="E785" s="225"/>
      <c r="F785" s="225"/>
      <c r="G785" s="225"/>
    </row>
    <row r="786" spans="2:7">
      <c r="B786" s="222"/>
      <c r="C786" s="225"/>
      <c r="D786" s="225"/>
      <c r="E786" s="225"/>
      <c r="F786" s="225"/>
      <c r="G786" s="225"/>
    </row>
    <row r="787" spans="2:7">
      <c r="B787" s="222"/>
      <c r="C787" s="225"/>
      <c r="D787" s="225"/>
      <c r="E787" s="225"/>
      <c r="F787" s="225"/>
      <c r="G787" s="225"/>
    </row>
    <row r="788" spans="2:7">
      <c r="B788" s="222"/>
      <c r="C788" s="225"/>
      <c r="D788" s="225"/>
      <c r="E788" s="225"/>
      <c r="F788" s="225"/>
      <c r="G788" s="225"/>
    </row>
    <row r="789" spans="2:7">
      <c r="B789" s="222"/>
      <c r="C789" s="225"/>
      <c r="D789" s="225"/>
      <c r="E789" s="225"/>
      <c r="F789" s="225"/>
      <c r="G789" s="225"/>
    </row>
    <row r="790" spans="2:7">
      <c r="B790" s="222"/>
      <c r="C790" s="225"/>
      <c r="D790" s="225"/>
      <c r="E790" s="225"/>
      <c r="F790" s="225"/>
      <c r="G790" s="225"/>
    </row>
    <row r="791" spans="2:7">
      <c r="B791" s="222"/>
      <c r="C791" s="225"/>
      <c r="D791" s="225"/>
      <c r="E791" s="225"/>
      <c r="F791" s="225"/>
      <c r="G791" s="225"/>
    </row>
    <row r="792" spans="2:7">
      <c r="B792" s="222"/>
      <c r="C792" s="225"/>
      <c r="D792" s="225"/>
      <c r="E792" s="225"/>
      <c r="F792" s="225"/>
      <c r="G792" s="225"/>
    </row>
    <row r="793" spans="2:7">
      <c r="B793" s="222"/>
      <c r="C793" s="225"/>
      <c r="D793" s="225"/>
      <c r="E793" s="225"/>
      <c r="F793" s="225"/>
      <c r="G793" s="225"/>
    </row>
    <row r="794" spans="2:7">
      <c r="B794" s="222"/>
      <c r="C794" s="225"/>
      <c r="D794" s="225"/>
      <c r="E794" s="225"/>
      <c r="F794" s="225"/>
      <c r="G794" s="225"/>
    </row>
    <row r="795" spans="2:7">
      <c r="B795" s="222"/>
      <c r="C795" s="225"/>
      <c r="D795" s="225"/>
      <c r="E795" s="225"/>
      <c r="F795" s="225"/>
      <c r="G795" s="225"/>
    </row>
    <row r="796" spans="2:7">
      <c r="B796" s="222"/>
      <c r="C796" s="225"/>
      <c r="D796" s="225"/>
      <c r="E796" s="225"/>
      <c r="F796" s="225"/>
      <c r="G796" s="225"/>
    </row>
    <row r="797" spans="2:7">
      <c r="B797" s="222"/>
      <c r="C797" s="225"/>
      <c r="D797" s="225"/>
      <c r="E797" s="225"/>
      <c r="F797" s="225"/>
      <c r="G797" s="225"/>
    </row>
    <row r="798" spans="2:7">
      <c r="B798" s="222"/>
      <c r="C798" s="225"/>
      <c r="D798" s="225"/>
      <c r="E798" s="225"/>
      <c r="F798" s="225"/>
      <c r="G798" s="225"/>
    </row>
    <row r="799" spans="2:7">
      <c r="B799" s="222"/>
      <c r="C799" s="225"/>
      <c r="D799" s="225"/>
      <c r="E799" s="225"/>
      <c r="F799" s="225"/>
      <c r="G799" s="225"/>
    </row>
    <row r="800" spans="2:7">
      <c r="B800" s="222"/>
      <c r="C800" s="225"/>
      <c r="D800" s="225"/>
      <c r="E800" s="225"/>
      <c r="F800" s="225"/>
      <c r="G800" s="225"/>
    </row>
    <row r="801" spans="2:7">
      <c r="B801" s="222"/>
      <c r="C801" s="225"/>
      <c r="D801" s="225"/>
      <c r="E801" s="225"/>
      <c r="F801" s="225"/>
      <c r="G801" s="225"/>
    </row>
    <row r="802" spans="2:7">
      <c r="B802" s="222"/>
      <c r="C802" s="225"/>
      <c r="D802" s="225"/>
      <c r="E802" s="225"/>
      <c r="F802" s="225"/>
      <c r="G802" s="225"/>
    </row>
    <row r="803" spans="2:7">
      <c r="B803" s="222"/>
      <c r="C803" s="225"/>
      <c r="D803" s="225"/>
      <c r="E803" s="225"/>
      <c r="F803" s="225"/>
      <c r="G803" s="225"/>
    </row>
    <row r="804" spans="2:7">
      <c r="B804" s="222"/>
      <c r="C804" s="225"/>
      <c r="D804" s="225"/>
      <c r="E804" s="225"/>
      <c r="F804" s="225"/>
      <c r="G804" s="225"/>
    </row>
    <row r="805" spans="2:7">
      <c r="B805" s="222"/>
      <c r="C805" s="225"/>
      <c r="D805" s="225"/>
      <c r="E805" s="225"/>
      <c r="F805" s="225"/>
      <c r="G805" s="225"/>
    </row>
    <row r="806" spans="2:7">
      <c r="B806" s="222"/>
      <c r="C806" s="225"/>
      <c r="D806" s="225"/>
      <c r="E806" s="225"/>
      <c r="F806" s="225"/>
      <c r="G806" s="225"/>
    </row>
    <row r="807" spans="2:7">
      <c r="B807" s="222"/>
      <c r="C807" s="225"/>
      <c r="D807" s="225"/>
      <c r="E807" s="225"/>
      <c r="F807" s="225"/>
      <c r="G807" s="225"/>
    </row>
    <row r="808" spans="2:7">
      <c r="B808" s="222"/>
      <c r="C808" s="225"/>
      <c r="D808" s="225"/>
      <c r="E808" s="225"/>
      <c r="F808" s="225"/>
      <c r="G808" s="225"/>
    </row>
    <row r="809" spans="2:7">
      <c r="B809" s="222"/>
      <c r="C809" s="225"/>
      <c r="D809" s="225"/>
      <c r="E809" s="225"/>
      <c r="F809" s="225"/>
      <c r="G809" s="225"/>
    </row>
    <row r="810" spans="2:7">
      <c r="B810" s="222"/>
      <c r="C810" s="225"/>
      <c r="D810" s="225"/>
      <c r="E810" s="225"/>
      <c r="F810" s="225"/>
      <c r="G810" s="225"/>
    </row>
    <row r="811" spans="2:7">
      <c r="B811" s="222"/>
      <c r="C811" s="225"/>
      <c r="D811" s="225"/>
      <c r="E811" s="225"/>
      <c r="F811" s="225"/>
      <c r="G811" s="225"/>
    </row>
    <row r="812" spans="2:7">
      <c r="B812" s="222"/>
      <c r="C812" s="225"/>
      <c r="D812" s="225"/>
      <c r="E812" s="225"/>
      <c r="F812" s="225"/>
      <c r="G812" s="225"/>
    </row>
    <row r="813" spans="2:7">
      <c r="B813" s="222"/>
      <c r="C813" s="225"/>
      <c r="D813" s="225"/>
      <c r="E813" s="225"/>
      <c r="F813" s="225"/>
      <c r="G813" s="225"/>
    </row>
    <row r="814" spans="2:7">
      <c r="B814" s="222"/>
      <c r="C814" s="225"/>
      <c r="D814" s="225"/>
      <c r="E814" s="225"/>
      <c r="F814" s="225"/>
      <c r="G814" s="225"/>
    </row>
    <row r="815" spans="2:7">
      <c r="B815" s="222"/>
      <c r="C815" s="225"/>
      <c r="D815" s="225"/>
      <c r="E815" s="225"/>
      <c r="F815" s="225"/>
      <c r="G815" s="225"/>
    </row>
    <row r="816" spans="2:7">
      <c r="B816" s="222"/>
      <c r="C816" s="225"/>
      <c r="D816" s="225"/>
      <c r="E816" s="225"/>
      <c r="F816" s="225"/>
      <c r="G816" s="225"/>
    </row>
    <row r="817" spans="2:7">
      <c r="B817" s="222"/>
      <c r="C817" s="225"/>
      <c r="D817" s="225"/>
      <c r="E817" s="225"/>
      <c r="F817" s="225"/>
      <c r="G817" s="225"/>
    </row>
    <row r="818" spans="2:7">
      <c r="B818" s="222"/>
      <c r="C818" s="225"/>
      <c r="D818" s="225"/>
      <c r="E818" s="225"/>
      <c r="F818" s="225"/>
      <c r="G818" s="225"/>
    </row>
    <row r="819" spans="2:7">
      <c r="B819" s="222"/>
      <c r="C819" s="225"/>
      <c r="D819" s="225"/>
      <c r="E819" s="225"/>
      <c r="F819" s="225"/>
      <c r="G819" s="225"/>
    </row>
    <row r="820" spans="2:7">
      <c r="B820" s="222"/>
      <c r="C820" s="225"/>
      <c r="D820" s="225"/>
      <c r="E820" s="225"/>
      <c r="F820" s="225"/>
      <c r="G820" s="225"/>
    </row>
    <row r="821" spans="2:7">
      <c r="B821" s="222"/>
      <c r="C821" s="225"/>
      <c r="D821" s="225"/>
      <c r="E821" s="225"/>
      <c r="F821" s="225"/>
      <c r="G821" s="225"/>
    </row>
    <row r="822" spans="2:7">
      <c r="B822" s="222"/>
      <c r="C822" s="225"/>
      <c r="D822" s="225"/>
      <c r="E822" s="225"/>
      <c r="F822" s="225"/>
      <c r="G822" s="225"/>
    </row>
    <row r="823" spans="2:7">
      <c r="B823" s="222"/>
      <c r="C823" s="225"/>
      <c r="D823" s="225"/>
      <c r="E823" s="225"/>
      <c r="F823" s="225"/>
      <c r="G823" s="225"/>
    </row>
    <row r="824" spans="2:7">
      <c r="B824" s="222"/>
      <c r="C824" s="225"/>
      <c r="D824" s="225"/>
      <c r="E824" s="225"/>
      <c r="F824" s="225"/>
      <c r="G824" s="225"/>
    </row>
    <row r="825" spans="2:7">
      <c r="B825" s="222"/>
      <c r="C825" s="225"/>
      <c r="D825" s="225"/>
      <c r="E825" s="225"/>
      <c r="F825" s="225"/>
      <c r="G825" s="225"/>
    </row>
    <row r="826" spans="2:7">
      <c r="B826" s="222"/>
      <c r="C826" s="225"/>
      <c r="D826" s="225"/>
      <c r="E826" s="225"/>
      <c r="F826" s="225"/>
      <c r="G826" s="225"/>
    </row>
    <row r="827" spans="2:7">
      <c r="B827" s="222"/>
      <c r="C827" s="225"/>
      <c r="D827" s="225"/>
      <c r="E827" s="225"/>
      <c r="F827" s="225"/>
      <c r="G827" s="225"/>
    </row>
    <row r="828" spans="2:7">
      <c r="B828" s="222"/>
      <c r="C828" s="225"/>
      <c r="D828" s="225"/>
      <c r="E828" s="225"/>
      <c r="F828" s="225"/>
      <c r="G828" s="225"/>
    </row>
    <row r="829" spans="2:7">
      <c r="B829" s="222"/>
      <c r="C829" s="225"/>
      <c r="D829" s="225"/>
      <c r="E829" s="225"/>
      <c r="F829" s="225"/>
      <c r="G829" s="225"/>
    </row>
    <row r="830" spans="2:7">
      <c r="B830" s="222"/>
      <c r="C830" s="225"/>
      <c r="D830" s="225"/>
      <c r="E830" s="225"/>
      <c r="F830" s="225"/>
      <c r="G830" s="225"/>
    </row>
    <row r="831" spans="2:7">
      <c r="B831" s="222"/>
      <c r="C831" s="225"/>
      <c r="D831" s="225"/>
      <c r="E831" s="225"/>
      <c r="F831" s="225"/>
      <c r="G831" s="225"/>
    </row>
    <row r="832" spans="2:7">
      <c r="B832" s="222"/>
      <c r="C832" s="225"/>
      <c r="D832" s="225"/>
      <c r="E832" s="225"/>
      <c r="F832" s="225"/>
      <c r="G832" s="225"/>
    </row>
    <row r="833" spans="2:7">
      <c r="B833" s="222"/>
      <c r="C833" s="225"/>
      <c r="D833" s="225"/>
      <c r="E833" s="225"/>
      <c r="F833" s="225"/>
      <c r="G833" s="225"/>
    </row>
    <row r="834" spans="2:7">
      <c r="B834" s="222"/>
      <c r="C834" s="225"/>
      <c r="D834" s="225"/>
      <c r="E834" s="225"/>
      <c r="F834" s="225"/>
      <c r="G834" s="225"/>
    </row>
    <row r="835" spans="2:7">
      <c r="B835" s="222"/>
      <c r="C835" s="225"/>
      <c r="D835" s="225"/>
      <c r="E835" s="225"/>
      <c r="F835" s="225"/>
      <c r="G835" s="225"/>
    </row>
    <row r="836" spans="2:7">
      <c r="B836" s="222"/>
      <c r="C836" s="225"/>
      <c r="D836" s="225"/>
      <c r="E836" s="225"/>
      <c r="F836" s="225"/>
      <c r="G836" s="225"/>
    </row>
    <row r="837" spans="2:7">
      <c r="B837" s="222"/>
      <c r="C837" s="225"/>
      <c r="D837" s="225"/>
      <c r="E837" s="225"/>
      <c r="F837" s="225"/>
      <c r="G837" s="225"/>
    </row>
    <row r="838" spans="2:7">
      <c r="B838" s="222"/>
      <c r="C838" s="225"/>
      <c r="D838" s="225"/>
      <c r="E838" s="225"/>
      <c r="F838" s="225"/>
      <c r="G838" s="225"/>
    </row>
    <row r="839" spans="2:7">
      <c r="B839" s="222"/>
      <c r="C839" s="225"/>
      <c r="D839" s="225"/>
      <c r="E839" s="225"/>
      <c r="F839" s="225"/>
      <c r="G839" s="225"/>
    </row>
    <row r="840" spans="2:7">
      <c r="B840" s="222"/>
      <c r="C840" s="225"/>
      <c r="D840" s="225"/>
      <c r="E840" s="225"/>
      <c r="F840" s="225"/>
      <c r="G840" s="225"/>
    </row>
    <row r="841" spans="2:7">
      <c r="B841" s="222"/>
      <c r="C841" s="225"/>
      <c r="D841" s="225"/>
      <c r="E841" s="225"/>
      <c r="F841" s="225"/>
      <c r="G841" s="225"/>
    </row>
    <row r="842" spans="2:7">
      <c r="B842" s="222"/>
      <c r="C842" s="225"/>
      <c r="D842" s="225"/>
      <c r="E842" s="225"/>
      <c r="F842" s="225"/>
      <c r="G842" s="225"/>
    </row>
    <row r="843" spans="2:7">
      <c r="B843" s="222"/>
      <c r="C843" s="225"/>
      <c r="D843" s="225"/>
      <c r="E843" s="225"/>
      <c r="F843" s="225"/>
      <c r="G843" s="225"/>
    </row>
    <row r="844" spans="2:7">
      <c r="B844" s="222"/>
      <c r="C844" s="225"/>
      <c r="D844" s="225"/>
      <c r="E844" s="225"/>
      <c r="F844" s="225"/>
      <c r="G844" s="225"/>
    </row>
    <row r="845" spans="2:7">
      <c r="B845" s="222"/>
      <c r="C845" s="225"/>
      <c r="D845" s="225"/>
      <c r="E845" s="225"/>
      <c r="F845" s="225"/>
      <c r="G845" s="225"/>
    </row>
    <row r="846" spans="2:7">
      <c r="B846" s="222"/>
      <c r="C846" s="225"/>
      <c r="D846" s="225"/>
      <c r="E846" s="225"/>
      <c r="F846" s="225"/>
      <c r="G846" s="225"/>
    </row>
    <row r="847" spans="2:7">
      <c r="B847" s="222"/>
      <c r="C847" s="225"/>
      <c r="D847" s="225"/>
      <c r="E847" s="225"/>
      <c r="F847" s="225"/>
      <c r="G847" s="225"/>
    </row>
    <row r="848" spans="2:7">
      <c r="B848" s="222"/>
      <c r="C848" s="225"/>
      <c r="D848" s="225"/>
      <c r="E848" s="225"/>
      <c r="F848" s="225"/>
      <c r="G848" s="225"/>
    </row>
    <row r="849" spans="2:7">
      <c r="B849" s="222"/>
      <c r="C849" s="225"/>
      <c r="D849" s="225"/>
      <c r="E849" s="225"/>
      <c r="F849" s="225"/>
      <c r="G849" s="225"/>
    </row>
    <row r="850" spans="2:7">
      <c r="B850" s="222"/>
      <c r="C850" s="225"/>
      <c r="D850" s="225"/>
      <c r="E850" s="225"/>
      <c r="F850" s="225"/>
      <c r="G850" s="225"/>
    </row>
    <row r="851" spans="2:7">
      <c r="B851" s="222"/>
      <c r="C851" s="225"/>
      <c r="D851" s="225"/>
      <c r="E851" s="225"/>
      <c r="F851" s="225"/>
      <c r="G851" s="225"/>
    </row>
    <row r="852" spans="2:7">
      <c r="B852" s="222"/>
      <c r="C852" s="225"/>
      <c r="D852" s="225"/>
      <c r="E852" s="225"/>
      <c r="F852" s="225"/>
      <c r="G852" s="225"/>
    </row>
    <row r="853" spans="2:7">
      <c r="B853" s="222"/>
      <c r="C853" s="225"/>
      <c r="D853" s="225"/>
      <c r="E853" s="225"/>
      <c r="F853" s="225"/>
      <c r="G853" s="225"/>
    </row>
    <row r="854" spans="2:7">
      <c r="B854" s="222"/>
      <c r="C854" s="225"/>
      <c r="D854" s="225"/>
      <c r="E854" s="225"/>
      <c r="F854" s="225"/>
      <c r="G854" s="225"/>
    </row>
    <row r="855" spans="2:7">
      <c r="B855" s="222"/>
      <c r="C855" s="225"/>
      <c r="D855" s="225"/>
      <c r="E855" s="225"/>
      <c r="F855" s="225"/>
      <c r="G855" s="225"/>
    </row>
    <row r="856" spans="2:7">
      <c r="B856" s="222"/>
      <c r="C856" s="225"/>
      <c r="D856" s="225"/>
      <c r="E856" s="225"/>
      <c r="F856" s="225"/>
      <c r="G856" s="225"/>
    </row>
    <row r="857" spans="2:7">
      <c r="B857" s="222"/>
      <c r="C857" s="225"/>
      <c r="D857" s="225"/>
      <c r="E857" s="225"/>
      <c r="F857" s="225"/>
      <c r="G857" s="225"/>
    </row>
    <row r="858" spans="2:7">
      <c r="B858" s="222"/>
      <c r="C858" s="225"/>
      <c r="D858" s="225"/>
      <c r="E858" s="225"/>
      <c r="F858" s="225"/>
      <c r="G858" s="225"/>
    </row>
    <row r="859" spans="2:7">
      <c r="B859" s="222"/>
      <c r="C859" s="225"/>
      <c r="D859" s="225"/>
      <c r="E859" s="225"/>
      <c r="F859" s="225"/>
      <c r="G859" s="225"/>
    </row>
    <row r="860" spans="2:7">
      <c r="B860" s="222"/>
      <c r="C860" s="225"/>
      <c r="D860" s="225"/>
      <c r="E860" s="225"/>
      <c r="F860" s="225"/>
      <c r="G860" s="225"/>
    </row>
    <row r="861" spans="2:7">
      <c r="B861" s="222"/>
      <c r="C861" s="225"/>
      <c r="D861" s="225"/>
      <c r="E861" s="225"/>
      <c r="F861" s="225"/>
      <c r="G861" s="225"/>
    </row>
    <row r="862" spans="2:7">
      <c r="B862" s="222"/>
      <c r="C862" s="225"/>
      <c r="D862" s="225"/>
      <c r="E862" s="225"/>
      <c r="F862" s="225"/>
      <c r="G862" s="225"/>
    </row>
    <row r="863" spans="2:7">
      <c r="B863" s="222"/>
      <c r="C863" s="225"/>
      <c r="D863" s="225"/>
      <c r="E863" s="225"/>
      <c r="F863" s="225"/>
      <c r="G863" s="225"/>
    </row>
    <row r="864" spans="2:7">
      <c r="B864" s="222"/>
      <c r="C864" s="225"/>
      <c r="D864" s="225"/>
      <c r="E864" s="225"/>
      <c r="F864" s="225"/>
      <c r="G864" s="225"/>
    </row>
    <row r="865" spans="2:7">
      <c r="B865" s="222"/>
      <c r="C865" s="225"/>
      <c r="D865" s="225"/>
      <c r="E865" s="225"/>
      <c r="F865" s="225"/>
      <c r="G865" s="225"/>
    </row>
    <row r="866" spans="2:7">
      <c r="B866" s="222"/>
      <c r="C866" s="225"/>
      <c r="D866" s="225"/>
      <c r="E866" s="225"/>
      <c r="F866" s="225"/>
      <c r="G866" s="225"/>
    </row>
    <row r="867" spans="2:7">
      <c r="B867" s="222"/>
      <c r="C867" s="225"/>
      <c r="D867" s="225"/>
      <c r="E867" s="225"/>
      <c r="F867" s="225"/>
      <c r="G867" s="225"/>
    </row>
    <row r="868" spans="2:7">
      <c r="B868" s="222"/>
      <c r="C868" s="225"/>
      <c r="D868" s="225"/>
      <c r="E868" s="225"/>
      <c r="F868" s="225"/>
      <c r="G868" s="225"/>
    </row>
    <row r="869" spans="2:7">
      <c r="B869" s="222"/>
      <c r="C869" s="225"/>
      <c r="D869" s="225"/>
      <c r="E869" s="225"/>
      <c r="F869" s="225"/>
      <c r="G869" s="225"/>
    </row>
    <row r="870" spans="2:7">
      <c r="B870" s="222"/>
      <c r="C870" s="225"/>
      <c r="D870" s="225"/>
      <c r="E870" s="225"/>
      <c r="F870" s="225"/>
      <c r="G870" s="225"/>
    </row>
    <row r="871" spans="2:7">
      <c r="B871" s="222"/>
      <c r="C871" s="225"/>
      <c r="D871" s="225"/>
      <c r="E871" s="225"/>
      <c r="F871" s="225"/>
      <c r="G871" s="225"/>
    </row>
    <row r="872" spans="2:7">
      <c r="B872" s="222"/>
      <c r="C872" s="225"/>
      <c r="D872" s="225"/>
      <c r="E872" s="225"/>
      <c r="F872" s="225"/>
      <c r="G872" s="225"/>
    </row>
    <row r="873" spans="2:7">
      <c r="B873" s="222"/>
      <c r="C873" s="225"/>
      <c r="D873" s="225"/>
      <c r="E873" s="225"/>
      <c r="F873" s="225"/>
      <c r="G873" s="225"/>
    </row>
    <row r="874" spans="2:7">
      <c r="B874" s="222"/>
      <c r="C874" s="225"/>
      <c r="D874" s="225"/>
      <c r="E874" s="225"/>
      <c r="F874" s="225"/>
      <c r="G874" s="225"/>
    </row>
    <row r="875" spans="2:7">
      <c r="B875" s="222"/>
      <c r="C875" s="225"/>
      <c r="D875" s="225"/>
      <c r="E875" s="225"/>
      <c r="F875" s="225"/>
      <c r="G875" s="225"/>
    </row>
    <row r="876" spans="2:7">
      <c r="B876" s="222"/>
      <c r="C876" s="225"/>
      <c r="D876" s="225"/>
      <c r="E876" s="225"/>
      <c r="F876" s="225"/>
      <c r="G876" s="225"/>
    </row>
    <row r="877" spans="2:7">
      <c r="B877" s="222"/>
      <c r="C877" s="225"/>
      <c r="D877" s="225"/>
      <c r="E877" s="225"/>
      <c r="F877" s="225"/>
      <c r="G877" s="225"/>
    </row>
    <row r="878" spans="2:7">
      <c r="B878" s="222"/>
      <c r="C878" s="225"/>
      <c r="D878" s="225"/>
      <c r="E878" s="225"/>
      <c r="F878" s="225"/>
      <c r="G878" s="225"/>
    </row>
    <row r="879" spans="2:7">
      <c r="B879" s="222"/>
      <c r="C879" s="225"/>
      <c r="D879" s="225"/>
      <c r="E879" s="225"/>
      <c r="F879" s="225"/>
      <c r="G879" s="225"/>
    </row>
    <row r="880" spans="2:7">
      <c r="B880" s="222"/>
      <c r="C880" s="225"/>
      <c r="D880" s="225"/>
      <c r="E880" s="225"/>
      <c r="F880" s="225"/>
      <c r="G880" s="225"/>
    </row>
    <row r="881" spans="2:7">
      <c r="B881" s="222"/>
      <c r="C881" s="225"/>
      <c r="D881" s="225"/>
      <c r="E881" s="225"/>
      <c r="F881" s="225"/>
      <c r="G881" s="225"/>
    </row>
    <row r="882" spans="2:7">
      <c r="B882" s="222"/>
      <c r="C882" s="225"/>
      <c r="D882" s="225"/>
      <c r="E882" s="225"/>
      <c r="F882" s="225"/>
      <c r="G882" s="225"/>
    </row>
    <row r="883" spans="2:7">
      <c r="B883" s="222"/>
      <c r="C883" s="225"/>
      <c r="D883" s="225"/>
      <c r="E883" s="225"/>
      <c r="F883" s="225"/>
      <c r="G883" s="225"/>
    </row>
    <row r="884" spans="2:7">
      <c r="B884" s="222"/>
      <c r="C884" s="225"/>
      <c r="D884" s="225"/>
      <c r="E884" s="225"/>
      <c r="F884" s="225"/>
      <c r="G884" s="225"/>
    </row>
    <row r="885" spans="2:7">
      <c r="B885" s="222"/>
      <c r="C885" s="225"/>
      <c r="D885" s="225"/>
      <c r="E885" s="225"/>
      <c r="F885" s="225"/>
      <c r="G885" s="225"/>
    </row>
    <row r="886" spans="2:7">
      <c r="B886" s="222"/>
      <c r="C886" s="225"/>
      <c r="D886" s="225"/>
      <c r="E886" s="225"/>
      <c r="F886" s="225"/>
      <c r="G886" s="225"/>
    </row>
    <row r="887" spans="2:7">
      <c r="B887" s="222"/>
      <c r="C887" s="225"/>
      <c r="D887" s="225"/>
      <c r="E887" s="225"/>
      <c r="F887" s="225"/>
      <c r="G887" s="225"/>
    </row>
    <row r="888" spans="2:7">
      <c r="B888" s="222"/>
      <c r="C888" s="225"/>
      <c r="D888" s="225"/>
      <c r="E888" s="225"/>
      <c r="F888" s="225"/>
      <c r="G888" s="225"/>
    </row>
    <row r="889" spans="2:7">
      <c r="B889" s="222"/>
      <c r="C889" s="225"/>
      <c r="D889" s="225"/>
      <c r="E889" s="225"/>
      <c r="F889" s="225"/>
      <c r="G889" s="225"/>
    </row>
    <row r="890" spans="2:7">
      <c r="B890" s="222"/>
      <c r="C890" s="225"/>
      <c r="D890" s="225"/>
      <c r="E890" s="225"/>
      <c r="F890" s="225"/>
      <c r="G890" s="225"/>
    </row>
    <row r="891" spans="2:7">
      <c r="B891" s="222"/>
      <c r="C891" s="225"/>
      <c r="D891" s="225"/>
      <c r="E891" s="225"/>
      <c r="F891" s="225"/>
      <c r="G891" s="225"/>
    </row>
    <row r="892" spans="2:7">
      <c r="B892" s="222"/>
      <c r="C892" s="225"/>
      <c r="D892" s="225"/>
      <c r="E892" s="225"/>
      <c r="F892" s="225"/>
      <c r="G892" s="225"/>
    </row>
    <row r="893" spans="2:7">
      <c r="B893" s="222"/>
      <c r="C893" s="225"/>
      <c r="D893" s="225"/>
      <c r="E893" s="225"/>
      <c r="F893" s="225"/>
      <c r="G893" s="225"/>
    </row>
    <row r="894" spans="2:7">
      <c r="B894" s="222"/>
      <c r="C894" s="225"/>
      <c r="D894" s="225"/>
      <c r="E894" s="225"/>
      <c r="F894" s="225"/>
      <c r="G894" s="225"/>
    </row>
    <row r="895" spans="2:7">
      <c r="B895" s="222"/>
      <c r="C895" s="225"/>
      <c r="D895" s="225"/>
      <c r="E895" s="225"/>
      <c r="F895" s="225"/>
      <c r="G895" s="225"/>
    </row>
    <row r="896" spans="2:7">
      <c r="B896" s="222"/>
      <c r="C896" s="225"/>
      <c r="D896" s="225"/>
      <c r="E896" s="225"/>
      <c r="F896" s="225"/>
      <c r="G896" s="225"/>
    </row>
    <row r="897" spans="2:7">
      <c r="B897" s="222"/>
      <c r="C897" s="225"/>
      <c r="D897" s="225"/>
      <c r="E897" s="225"/>
      <c r="F897" s="225"/>
      <c r="G897" s="225"/>
    </row>
    <row r="898" spans="2:7">
      <c r="B898" s="222"/>
      <c r="C898" s="225"/>
      <c r="D898" s="225"/>
      <c r="E898" s="225"/>
      <c r="F898" s="225"/>
      <c r="G898" s="225"/>
    </row>
    <row r="899" spans="2:7">
      <c r="B899" s="222"/>
      <c r="C899" s="225"/>
      <c r="D899" s="225"/>
      <c r="E899" s="225"/>
      <c r="F899" s="225"/>
      <c r="G899" s="225"/>
    </row>
    <row r="900" spans="2:7">
      <c r="B900" s="222"/>
      <c r="C900" s="225"/>
      <c r="D900" s="225"/>
      <c r="E900" s="225"/>
      <c r="F900" s="225"/>
      <c r="G900" s="225"/>
    </row>
    <row r="901" spans="2:7">
      <c r="B901" s="222"/>
      <c r="C901" s="225"/>
      <c r="D901" s="225"/>
      <c r="E901" s="225"/>
      <c r="F901" s="225"/>
      <c r="G901" s="225"/>
    </row>
    <row r="902" spans="2:7">
      <c r="B902" s="222"/>
      <c r="C902" s="225"/>
      <c r="D902" s="225"/>
      <c r="E902" s="225"/>
      <c r="F902" s="225"/>
      <c r="G902" s="225"/>
    </row>
    <row r="903" spans="2:7">
      <c r="B903" s="222"/>
      <c r="C903" s="225"/>
      <c r="D903" s="225"/>
      <c r="E903" s="225"/>
      <c r="F903" s="225"/>
      <c r="G903" s="225"/>
    </row>
    <row r="904" spans="2:7">
      <c r="B904" s="222"/>
      <c r="C904" s="225"/>
      <c r="D904" s="225"/>
      <c r="E904" s="225"/>
      <c r="F904" s="225"/>
      <c r="G904" s="225"/>
    </row>
    <row r="905" spans="2:7">
      <c r="B905" s="222"/>
      <c r="C905" s="225"/>
      <c r="D905" s="225"/>
      <c r="E905" s="225"/>
      <c r="F905" s="225"/>
      <c r="G905" s="225"/>
    </row>
    <row r="906" spans="2:7">
      <c r="B906" s="222"/>
      <c r="C906" s="225"/>
      <c r="D906" s="225"/>
      <c r="E906" s="225"/>
      <c r="F906" s="225"/>
      <c r="G906" s="225"/>
    </row>
    <row r="907" spans="2:7">
      <c r="B907" s="222"/>
      <c r="C907" s="225"/>
      <c r="D907" s="225"/>
      <c r="E907" s="225"/>
      <c r="F907" s="225"/>
      <c r="G907" s="225"/>
    </row>
    <row r="908" spans="2:7">
      <c r="B908" s="222"/>
      <c r="C908" s="225"/>
      <c r="D908" s="225"/>
      <c r="E908" s="225"/>
      <c r="F908" s="225"/>
      <c r="G908" s="225"/>
    </row>
    <row r="909" spans="2:7">
      <c r="B909" s="222"/>
      <c r="C909" s="225"/>
      <c r="D909" s="225"/>
      <c r="E909" s="225"/>
      <c r="F909" s="225"/>
      <c r="G909" s="225"/>
    </row>
    <row r="910" spans="2:7">
      <c r="B910" s="222"/>
      <c r="C910" s="225"/>
      <c r="D910" s="225"/>
      <c r="E910" s="225"/>
      <c r="F910" s="225"/>
      <c r="G910" s="225"/>
    </row>
    <row r="911" spans="2:7">
      <c r="B911" s="222"/>
      <c r="C911" s="225"/>
      <c r="D911" s="225"/>
      <c r="E911" s="225"/>
      <c r="F911" s="225"/>
      <c r="G911" s="225"/>
    </row>
    <row r="912" spans="2:7">
      <c r="B912" s="222"/>
      <c r="C912" s="225"/>
      <c r="D912" s="225"/>
      <c r="E912" s="225"/>
      <c r="F912" s="225"/>
      <c r="G912" s="225"/>
    </row>
    <row r="913" spans="2:7">
      <c r="B913" s="222"/>
      <c r="C913" s="225"/>
      <c r="D913" s="225"/>
      <c r="E913" s="225"/>
      <c r="F913" s="225"/>
      <c r="G913" s="225"/>
    </row>
    <row r="914" spans="2:7">
      <c r="B914" s="222"/>
      <c r="C914" s="225"/>
      <c r="D914" s="225"/>
      <c r="E914" s="225"/>
      <c r="F914" s="225"/>
      <c r="G914" s="225"/>
    </row>
    <row r="915" spans="2:7">
      <c r="B915" s="222"/>
      <c r="C915" s="225"/>
      <c r="D915" s="225"/>
      <c r="E915" s="225"/>
      <c r="F915" s="225"/>
      <c r="G915" s="225"/>
    </row>
    <row r="916" spans="2:7">
      <c r="B916" s="222"/>
      <c r="C916" s="225"/>
      <c r="D916" s="225"/>
      <c r="E916" s="225"/>
      <c r="F916" s="225"/>
      <c r="G916" s="225"/>
    </row>
    <row r="917" spans="2:7">
      <c r="B917" s="222"/>
      <c r="C917" s="225"/>
      <c r="D917" s="225"/>
      <c r="E917" s="225"/>
      <c r="F917" s="225"/>
      <c r="G917" s="225"/>
    </row>
    <row r="918" spans="2:7">
      <c r="B918" s="222"/>
      <c r="C918" s="225"/>
      <c r="D918" s="225"/>
      <c r="E918" s="225"/>
      <c r="F918" s="225"/>
      <c r="G918" s="225"/>
    </row>
    <row r="919" spans="2:7">
      <c r="B919" s="222"/>
      <c r="C919" s="225"/>
      <c r="D919" s="225"/>
      <c r="E919" s="225"/>
      <c r="F919" s="225"/>
      <c r="G919" s="225"/>
    </row>
    <row r="920" spans="2:7">
      <c r="B920" s="222"/>
      <c r="C920" s="225"/>
      <c r="D920" s="225"/>
      <c r="E920" s="225"/>
      <c r="F920" s="225"/>
      <c r="G920" s="225"/>
    </row>
    <row r="921" spans="2:7">
      <c r="B921" s="222"/>
      <c r="C921" s="225"/>
      <c r="D921" s="225"/>
      <c r="E921" s="225"/>
      <c r="F921" s="225"/>
      <c r="G921" s="225"/>
    </row>
    <row r="922" spans="2:7">
      <c r="B922" s="222"/>
      <c r="C922" s="225"/>
      <c r="D922" s="225"/>
      <c r="E922" s="225"/>
      <c r="F922" s="225"/>
      <c r="G922" s="225"/>
    </row>
    <row r="923" spans="2:7">
      <c r="B923" s="222"/>
      <c r="C923" s="225"/>
      <c r="D923" s="225"/>
      <c r="E923" s="225"/>
      <c r="F923" s="225"/>
      <c r="G923" s="225"/>
    </row>
    <row r="924" spans="2:7">
      <c r="B924" s="222"/>
      <c r="C924" s="225"/>
      <c r="D924" s="225"/>
      <c r="E924" s="225"/>
      <c r="F924" s="225"/>
      <c r="G924" s="225"/>
    </row>
    <row r="925" spans="2:7">
      <c r="B925" s="222"/>
      <c r="C925" s="225"/>
      <c r="D925" s="225"/>
      <c r="E925" s="225"/>
      <c r="F925" s="225"/>
      <c r="G925" s="225"/>
    </row>
    <row r="926" spans="2:7">
      <c r="B926" s="222"/>
      <c r="C926" s="225"/>
      <c r="D926" s="225"/>
      <c r="E926" s="225"/>
      <c r="F926" s="225"/>
      <c r="G926" s="225"/>
    </row>
    <row r="927" spans="2:7">
      <c r="B927" s="222"/>
      <c r="C927" s="225"/>
      <c r="D927" s="225"/>
      <c r="E927" s="225"/>
      <c r="F927" s="225"/>
      <c r="G927" s="225"/>
    </row>
    <row r="928" spans="2:7">
      <c r="B928" s="222"/>
      <c r="C928" s="225"/>
      <c r="D928" s="225"/>
      <c r="E928" s="225"/>
      <c r="F928" s="225"/>
      <c r="G928" s="225"/>
    </row>
    <row r="929" spans="2:7">
      <c r="B929" s="222"/>
      <c r="C929" s="225"/>
      <c r="D929" s="225"/>
      <c r="E929" s="225"/>
      <c r="F929" s="225"/>
      <c r="G929" s="225"/>
    </row>
    <row r="930" spans="2:7">
      <c r="B930" s="222"/>
      <c r="C930" s="225"/>
      <c r="D930" s="225"/>
      <c r="E930" s="225"/>
      <c r="F930" s="225"/>
      <c r="G930" s="225"/>
    </row>
    <row r="931" spans="2:7">
      <c r="B931" s="222"/>
      <c r="C931" s="225"/>
      <c r="D931" s="225"/>
      <c r="E931" s="225"/>
      <c r="F931" s="225"/>
      <c r="G931" s="225"/>
    </row>
    <row r="932" spans="2:7">
      <c r="B932" s="222"/>
      <c r="C932" s="225"/>
      <c r="D932" s="225"/>
      <c r="E932" s="225"/>
      <c r="F932" s="225"/>
      <c r="G932" s="225"/>
    </row>
    <row r="933" spans="2:7">
      <c r="B933" s="222"/>
      <c r="C933" s="225"/>
      <c r="D933" s="225"/>
      <c r="E933" s="225"/>
      <c r="F933" s="225"/>
      <c r="G933" s="225"/>
    </row>
    <row r="934" spans="2:7">
      <c r="B934" s="222"/>
      <c r="C934" s="225"/>
      <c r="D934" s="225"/>
      <c r="E934" s="225"/>
      <c r="F934" s="225"/>
      <c r="G934" s="225"/>
    </row>
    <row r="935" spans="2:7">
      <c r="B935" s="222"/>
      <c r="C935" s="225"/>
      <c r="D935" s="225"/>
      <c r="E935" s="225"/>
      <c r="F935" s="225"/>
      <c r="G935" s="225"/>
    </row>
    <row r="936" spans="2:7">
      <c r="B936" s="222"/>
      <c r="C936" s="225"/>
      <c r="D936" s="225"/>
      <c r="E936" s="225"/>
      <c r="F936" s="225"/>
      <c r="G936" s="225"/>
    </row>
    <row r="937" spans="2:7">
      <c r="B937" s="222"/>
      <c r="C937" s="225"/>
      <c r="D937" s="225"/>
      <c r="E937" s="225"/>
      <c r="F937" s="225"/>
      <c r="G937" s="225"/>
    </row>
    <row r="938" spans="2:7">
      <c r="B938" s="222"/>
      <c r="C938" s="225"/>
      <c r="D938" s="225"/>
      <c r="E938" s="225"/>
      <c r="F938" s="225"/>
      <c r="G938" s="225"/>
    </row>
    <row r="939" spans="2:7">
      <c r="B939" s="222"/>
      <c r="C939" s="225"/>
      <c r="D939" s="225"/>
      <c r="E939" s="225"/>
      <c r="F939" s="225"/>
      <c r="G939" s="225"/>
    </row>
    <row r="940" spans="2:7">
      <c r="B940" s="222"/>
      <c r="C940" s="225"/>
      <c r="D940" s="225"/>
      <c r="E940" s="225"/>
      <c r="F940" s="225"/>
      <c r="G940" s="225"/>
    </row>
    <row r="941" spans="2:7">
      <c r="B941" s="222"/>
      <c r="C941" s="225"/>
      <c r="D941" s="225"/>
      <c r="E941" s="225"/>
      <c r="F941" s="225"/>
      <c r="G941" s="225"/>
    </row>
    <row r="942" spans="2:7">
      <c r="B942" s="222"/>
      <c r="C942" s="225"/>
      <c r="D942" s="225"/>
      <c r="E942" s="225"/>
      <c r="F942" s="225"/>
      <c r="G942" s="225"/>
    </row>
    <row r="943" spans="2:7">
      <c r="B943" s="222"/>
      <c r="C943" s="225"/>
      <c r="D943" s="225"/>
      <c r="E943" s="225"/>
      <c r="F943" s="225"/>
      <c r="G943" s="225"/>
    </row>
    <row r="944" spans="2:7">
      <c r="B944" s="222"/>
      <c r="C944" s="225"/>
      <c r="D944" s="225"/>
      <c r="E944" s="225"/>
      <c r="F944" s="225"/>
      <c r="G944" s="225"/>
    </row>
    <row r="945" spans="2:7">
      <c r="B945" s="222"/>
      <c r="C945" s="225"/>
      <c r="D945" s="225"/>
      <c r="E945" s="225"/>
      <c r="F945" s="225"/>
      <c r="G945" s="225"/>
    </row>
    <row r="946" spans="2:7">
      <c r="B946" s="222"/>
      <c r="C946" s="225"/>
      <c r="D946" s="225"/>
      <c r="E946" s="225"/>
      <c r="F946" s="225"/>
      <c r="G946" s="225"/>
    </row>
    <row r="947" spans="2:7">
      <c r="B947" s="222"/>
      <c r="C947" s="225"/>
      <c r="D947" s="225"/>
      <c r="E947" s="225"/>
      <c r="F947" s="225"/>
      <c r="G947" s="225"/>
    </row>
    <row r="948" spans="2:7">
      <c r="B948" s="222"/>
      <c r="C948" s="225"/>
      <c r="D948" s="225"/>
      <c r="E948" s="225"/>
      <c r="F948" s="225"/>
      <c r="G948" s="225"/>
    </row>
    <row r="949" spans="2:7">
      <c r="B949" s="222"/>
      <c r="C949" s="225"/>
      <c r="D949" s="225"/>
      <c r="E949" s="225"/>
      <c r="F949" s="225"/>
      <c r="G949" s="225"/>
    </row>
    <row r="950" spans="2:7">
      <c r="B950" s="222"/>
      <c r="C950" s="225"/>
      <c r="D950" s="225"/>
      <c r="E950" s="225"/>
      <c r="F950" s="225"/>
      <c r="G950" s="225"/>
    </row>
    <row r="951" spans="2:7">
      <c r="B951" s="222"/>
      <c r="C951" s="225"/>
      <c r="D951" s="225"/>
      <c r="E951" s="225"/>
      <c r="F951" s="225"/>
      <c r="G951" s="225"/>
    </row>
    <row r="952" spans="2:7">
      <c r="B952" s="222"/>
      <c r="C952" s="225"/>
      <c r="D952" s="225"/>
      <c r="E952" s="225"/>
      <c r="F952" s="225"/>
      <c r="G952" s="225"/>
    </row>
    <row r="953" spans="2:7">
      <c r="B953" s="222"/>
      <c r="C953" s="225"/>
      <c r="D953" s="225"/>
      <c r="E953" s="225"/>
      <c r="F953" s="225"/>
      <c r="G953" s="225"/>
    </row>
    <row r="954" spans="2:7">
      <c r="B954" s="222"/>
      <c r="C954" s="225"/>
      <c r="D954" s="225"/>
      <c r="E954" s="225"/>
      <c r="F954" s="225"/>
      <c r="G954" s="225"/>
    </row>
    <row r="955" spans="2:7">
      <c r="B955" s="222"/>
      <c r="C955" s="225"/>
      <c r="D955" s="225"/>
      <c r="E955" s="225"/>
      <c r="F955" s="225"/>
      <c r="G955" s="225"/>
    </row>
    <row r="956" spans="2:7">
      <c r="B956" s="222"/>
      <c r="C956" s="225"/>
      <c r="D956" s="225"/>
      <c r="E956" s="225"/>
      <c r="F956" s="225"/>
      <c r="G956" s="225"/>
    </row>
    <row r="957" spans="2:7">
      <c r="B957" s="222"/>
      <c r="C957" s="225"/>
      <c r="D957" s="225"/>
      <c r="E957" s="225"/>
      <c r="F957" s="225"/>
      <c r="G957" s="225"/>
    </row>
    <row r="958" spans="2:7">
      <c r="B958" s="222"/>
      <c r="C958" s="225"/>
      <c r="D958" s="225"/>
      <c r="E958" s="225"/>
      <c r="F958" s="225"/>
      <c r="G958" s="225"/>
    </row>
    <row r="959" spans="2:7">
      <c r="B959" s="222"/>
      <c r="C959" s="225"/>
      <c r="D959" s="225"/>
      <c r="E959" s="225"/>
      <c r="F959" s="225"/>
      <c r="G959" s="225"/>
    </row>
    <row r="960" spans="2:7">
      <c r="B960" s="222"/>
      <c r="C960" s="225"/>
      <c r="D960" s="225"/>
      <c r="E960" s="225"/>
      <c r="F960" s="225"/>
      <c r="G960" s="225"/>
    </row>
    <row r="961" spans="2:7">
      <c r="B961" s="222"/>
      <c r="C961" s="225"/>
      <c r="D961" s="225"/>
      <c r="E961" s="225"/>
      <c r="F961" s="225"/>
      <c r="G961" s="225"/>
    </row>
    <row r="962" spans="2:7">
      <c r="B962" s="222"/>
      <c r="C962" s="225"/>
      <c r="D962" s="225"/>
      <c r="E962" s="225"/>
      <c r="F962" s="225"/>
      <c r="G962" s="225"/>
    </row>
    <row r="963" spans="2:7">
      <c r="B963" s="222"/>
      <c r="C963" s="225"/>
      <c r="D963" s="225"/>
      <c r="E963" s="225"/>
      <c r="F963" s="225"/>
      <c r="G963" s="225"/>
    </row>
    <row r="964" spans="2:7">
      <c r="B964" s="222"/>
      <c r="C964" s="225"/>
      <c r="D964" s="225"/>
      <c r="E964" s="225"/>
      <c r="F964" s="225"/>
      <c r="G964" s="225"/>
    </row>
    <row r="965" spans="2:7">
      <c r="B965" s="222"/>
      <c r="C965" s="225"/>
      <c r="D965" s="225"/>
      <c r="E965" s="225"/>
      <c r="F965" s="225"/>
      <c r="G965" s="225"/>
    </row>
    <row r="966" spans="2:7">
      <c r="B966" s="222"/>
      <c r="C966" s="225"/>
      <c r="D966" s="225"/>
      <c r="E966" s="225"/>
      <c r="F966" s="225"/>
      <c r="G966" s="225"/>
    </row>
    <row r="967" spans="2:7">
      <c r="B967" s="222"/>
      <c r="C967" s="225"/>
      <c r="D967" s="225"/>
      <c r="E967" s="225"/>
      <c r="F967" s="225"/>
      <c r="G967" s="225"/>
    </row>
    <row r="968" spans="2:7">
      <c r="B968" s="222"/>
      <c r="C968" s="225"/>
      <c r="D968" s="225"/>
      <c r="E968" s="225"/>
      <c r="F968" s="225"/>
      <c r="G968" s="225"/>
    </row>
    <row r="969" spans="2:7">
      <c r="B969" s="222"/>
      <c r="C969" s="225"/>
      <c r="D969" s="225"/>
      <c r="E969" s="225"/>
      <c r="F969" s="225"/>
      <c r="G969" s="225"/>
    </row>
    <row r="970" spans="2:7">
      <c r="B970" s="222"/>
      <c r="C970" s="225"/>
      <c r="D970" s="225"/>
      <c r="E970" s="225"/>
      <c r="F970" s="225"/>
      <c r="G970" s="225"/>
    </row>
    <row r="971" spans="2:7">
      <c r="B971" s="222"/>
      <c r="C971" s="225"/>
      <c r="D971" s="225"/>
      <c r="E971" s="225"/>
      <c r="F971" s="225"/>
      <c r="G971" s="225"/>
    </row>
    <row r="972" spans="2:7">
      <c r="B972" s="222"/>
      <c r="C972" s="225"/>
      <c r="D972" s="225"/>
      <c r="E972" s="225"/>
      <c r="F972" s="225"/>
      <c r="G972" s="225"/>
    </row>
    <row r="973" spans="2:7">
      <c r="B973" s="222"/>
      <c r="C973" s="225"/>
      <c r="D973" s="225"/>
      <c r="E973" s="225"/>
      <c r="F973" s="225"/>
      <c r="G973" s="225"/>
    </row>
    <row r="974" spans="2:7">
      <c r="B974" s="222"/>
      <c r="C974" s="225"/>
      <c r="D974" s="225"/>
      <c r="E974" s="225"/>
      <c r="F974" s="225"/>
      <c r="G974" s="225"/>
    </row>
    <row r="975" spans="2:7">
      <c r="B975" s="222"/>
      <c r="C975" s="225"/>
      <c r="D975" s="225"/>
      <c r="E975" s="225"/>
      <c r="F975" s="225"/>
      <c r="G975" s="225"/>
    </row>
    <row r="976" spans="2:7">
      <c r="B976" s="222"/>
      <c r="C976" s="225"/>
      <c r="D976" s="225"/>
      <c r="E976" s="225"/>
      <c r="F976" s="225"/>
      <c r="G976" s="225"/>
    </row>
    <row r="977" spans="2:7">
      <c r="B977" s="222"/>
      <c r="C977" s="225"/>
      <c r="D977" s="225"/>
      <c r="E977" s="225"/>
      <c r="F977" s="225"/>
      <c r="G977" s="225"/>
    </row>
    <row r="978" spans="2:7">
      <c r="B978" s="222"/>
      <c r="C978" s="225"/>
      <c r="D978" s="225"/>
      <c r="E978" s="225"/>
      <c r="F978" s="225"/>
      <c r="G978" s="225"/>
    </row>
    <row r="979" spans="2:7">
      <c r="B979" s="222"/>
      <c r="C979" s="225"/>
      <c r="D979" s="225"/>
      <c r="E979" s="225"/>
      <c r="F979" s="225"/>
      <c r="G979" s="225"/>
    </row>
    <row r="980" spans="2:7">
      <c r="B980" s="222"/>
      <c r="C980" s="225"/>
      <c r="D980" s="225"/>
      <c r="E980" s="225"/>
      <c r="F980" s="225"/>
      <c r="G980" s="225"/>
    </row>
    <row r="981" spans="2:7">
      <c r="B981" s="222"/>
      <c r="C981" s="225"/>
      <c r="D981" s="225"/>
      <c r="E981" s="225"/>
      <c r="F981" s="225"/>
      <c r="G981" s="225"/>
    </row>
    <row r="982" spans="2:7">
      <c r="B982" s="222"/>
      <c r="C982" s="225"/>
      <c r="D982" s="225"/>
      <c r="E982" s="225"/>
      <c r="F982" s="225"/>
      <c r="G982" s="225"/>
    </row>
    <row r="983" spans="2:7">
      <c r="B983" s="222"/>
      <c r="C983" s="225"/>
      <c r="D983" s="225"/>
      <c r="E983" s="225"/>
      <c r="F983" s="225"/>
      <c r="G983" s="225"/>
    </row>
    <row r="984" spans="2:7">
      <c r="B984" s="222"/>
      <c r="C984" s="225"/>
      <c r="D984" s="225"/>
      <c r="E984" s="225"/>
      <c r="F984" s="225"/>
      <c r="G984" s="225"/>
    </row>
    <row r="985" spans="2:7">
      <c r="B985" s="222"/>
      <c r="C985" s="225"/>
      <c r="D985" s="225"/>
      <c r="E985" s="225"/>
      <c r="F985" s="225"/>
      <c r="G985" s="225"/>
    </row>
    <row r="986" spans="2:7">
      <c r="B986" s="222"/>
      <c r="C986" s="225"/>
      <c r="D986" s="225"/>
      <c r="E986" s="225"/>
      <c r="F986" s="225"/>
      <c r="G986" s="225"/>
    </row>
    <row r="987" spans="2:7">
      <c r="B987" s="222"/>
      <c r="C987" s="225"/>
      <c r="D987" s="225"/>
      <c r="E987" s="225"/>
      <c r="F987" s="225"/>
      <c r="G987" s="225"/>
    </row>
    <row r="988" spans="2:7">
      <c r="B988" s="222"/>
      <c r="C988" s="225"/>
      <c r="D988" s="225"/>
      <c r="E988" s="225"/>
      <c r="F988" s="225"/>
      <c r="G988" s="225"/>
    </row>
    <row r="989" spans="2:7">
      <c r="B989" s="222"/>
      <c r="C989" s="225"/>
      <c r="D989" s="225"/>
      <c r="E989" s="225"/>
      <c r="F989" s="225"/>
      <c r="G989" s="225"/>
    </row>
    <row r="990" spans="2:7">
      <c r="B990" s="222"/>
      <c r="C990" s="225"/>
      <c r="D990" s="225"/>
      <c r="E990" s="225"/>
      <c r="F990" s="225"/>
      <c r="G990" s="225"/>
    </row>
    <row r="991" spans="2:7">
      <c r="B991" s="222"/>
      <c r="C991" s="225"/>
      <c r="D991" s="225"/>
      <c r="E991" s="225"/>
      <c r="F991" s="225"/>
      <c r="G991" s="225"/>
    </row>
    <row r="992" spans="2:7">
      <c r="B992" s="222"/>
      <c r="C992" s="225"/>
      <c r="D992" s="225"/>
      <c r="E992" s="225"/>
      <c r="F992" s="225"/>
      <c r="G992" s="225"/>
    </row>
    <row r="993" spans="2:7">
      <c r="B993" s="222"/>
      <c r="C993" s="225"/>
      <c r="D993" s="225"/>
      <c r="E993" s="225"/>
      <c r="F993" s="225"/>
      <c r="G993" s="225"/>
    </row>
    <row r="994" spans="2:7">
      <c r="B994" s="222"/>
      <c r="C994" s="225"/>
      <c r="D994" s="225"/>
      <c r="E994" s="225"/>
      <c r="F994" s="225"/>
      <c r="G994" s="225"/>
    </row>
    <row r="995" spans="2:7">
      <c r="B995" s="222"/>
      <c r="C995" s="225"/>
      <c r="D995" s="225"/>
      <c r="E995" s="225"/>
      <c r="F995" s="225"/>
      <c r="G995" s="225"/>
    </row>
    <row r="996" spans="2:7">
      <c r="B996" s="222"/>
      <c r="C996" s="225"/>
      <c r="D996" s="225"/>
      <c r="E996" s="225"/>
      <c r="F996" s="225"/>
      <c r="G996" s="225"/>
    </row>
    <row r="997" spans="2:7">
      <c r="B997" s="222"/>
      <c r="C997" s="225"/>
      <c r="D997" s="225"/>
      <c r="E997" s="225"/>
      <c r="F997" s="225"/>
      <c r="G997" s="225"/>
    </row>
    <row r="998" spans="2:7">
      <c r="B998" s="222"/>
      <c r="C998" s="225"/>
      <c r="D998" s="225"/>
      <c r="E998" s="225"/>
      <c r="F998" s="225"/>
      <c r="G998" s="225"/>
    </row>
    <row r="999" spans="2:7">
      <c r="B999" s="222"/>
      <c r="C999" s="225"/>
      <c r="D999" s="225"/>
      <c r="E999" s="225"/>
      <c r="F999" s="225"/>
      <c r="G999" s="225"/>
    </row>
    <row r="1000" spans="2:7">
      <c r="B1000" s="222"/>
      <c r="C1000" s="225"/>
      <c r="D1000" s="225"/>
      <c r="E1000" s="225"/>
      <c r="F1000" s="225"/>
      <c r="G1000" s="225"/>
    </row>
    <row r="1001" spans="2:7">
      <c r="B1001" s="222"/>
      <c r="C1001" s="225"/>
      <c r="D1001" s="225"/>
      <c r="E1001" s="225"/>
      <c r="F1001" s="225"/>
      <c r="G1001" s="225"/>
    </row>
    <row r="1002" spans="2:7">
      <c r="B1002" s="222"/>
      <c r="C1002" s="225"/>
      <c r="D1002" s="225"/>
      <c r="E1002" s="225"/>
      <c r="F1002" s="225"/>
      <c r="G1002" s="225"/>
    </row>
  </sheetData>
  <sheetProtection password="832B" sheet="1" objects="1" scenarios="1"/>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style="241" customWidth="1"/>
    <col min="2" max="2" width="12.85546875" style="231" customWidth="1"/>
    <col min="3" max="3" width="25.140625" style="231" customWidth="1"/>
    <col min="4" max="4" width="50.140625" style="231" customWidth="1"/>
    <col min="5" max="6" width="21.85546875" style="231" customWidth="1"/>
    <col min="7" max="16384" width="9.140625" style="241"/>
  </cols>
  <sheetData>
    <row r="1" spans="1:6">
      <c r="A1" s="221"/>
      <c r="B1" s="215" t="s">
        <v>7</v>
      </c>
      <c r="C1" s="237"/>
      <c r="D1" s="236"/>
      <c r="E1" s="225"/>
      <c r="F1" s="225"/>
    </row>
    <row r="2" spans="1:6">
      <c r="A2" s="247" t="s">
        <v>738</v>
      </c>
      <c r="B2" s="592"/>
      <c r="C2" s="247" t="s">
        <v>675</v>
      </c>
      <c r="D2" s="225"/>
      <c r="E2" s="225"/>
      <c r="F2" s="225"/>
    </row>
    <row r="3" spans="1:6">
      <c r="A3" s="247" t="s">
        <v>1231</v>
      </c>
      <c r="B3" s="243" t="s">
        <v>316</v>
      </c>
      <c r="C3" s="899" t="s">
        <v>488</v>
      </c>
      <c r="D3" s="899" t="s">
        <v>489</v>
      </c>
      <c r="E3" s="243"/>
      <c r="F3" s="243"/>
    </row>
    <row r="4" spans="1:6" ht="25.5">
      <c r="A4" s="231"/>
      <c r="B4" s="228" t="s">
        <v>274</v>
      </c>
      <c r="C4" s="900" t="s">
        <v>490</v>
      </c>
      <c r="D4" s="900" t="s">
        <v>491</v>
      </c>
      <c r="E4" s="244"/>
    </row>
    <row r="5" spans="1:6" ht="25.5">
      <c r="A5" s="231"/>
      <c r="B5" s="228" t="s">
        <v>284</v>
      </c>
      <c r="C5" s="901" t="s">
        <v>492</v>
      </c>
      <c r="D5" s="902" t="s">
        <v>493</v>
      </c>
      <c r="E5" s="243"/>
      <c r="F5" s="243"/>
    </row>
    <row r="6" spans="1:6">
      <c r="A6" s="231"/>
      <c r="B6" s="903">
        <v>1</v>
      </c>
      <c r="C6" s="895" t="s">
        <v>497</v>
      </c>
      <c r="D6" s="894"/>
      <c r="E6" s="245">
        <v>1</v>
      </c>
    </row>
    <row r="7" spans="1:6">
      <c r="A7" s="231"/>
      <c r="B7" s="903">
        <v>2</v>
      </c>
      <c r="C7" s="895"/>
      <c r="D7" s="895" t="s">
        <v>498</v>
      </c>
      <c r="E7" s="245">
        <v>2</v>
      </c>
      <c r="F7" s="243"/>
    </row>
    <row r="8" spans="1:6">
      <c r="A8" s="231"/>
      <c r="B8" s="903">
        <v>3</v>
      </c>
      <c r="D8" s="894"/>
      <c r="E8" s="245">
        <v>3</v>
      </c>
    </row>
    <row r="9" spans="1:6">
      <c r="A9" s="231"/>
      <c r="B9" s="903">
        <v>4</v>
      </c>
      <c r="C9" s="894"/>
      <c r="D9" s="895" t="s">
        <v>499</v>
      </c>
      <c r="E9" s="245">
        <v>4</v>
      </c>
      <c r="F9" s="243"/>
    </row>
    <row r="10" spans="1:6">
      <c r="A10" s="231"/>
      <c r="B10" s="903">
        <v>5</v>
      </c>
      <c r="C10" s="897"/>
      <c r="D10" s="905"/>
      <c r="E10" s="245">
        <v>5</v>
      </c>
    </row>
    <row r="11" spans="1:6" ht="63.75">
      <c r="A11" s="231"/>
      <c r="B11" s="903">
        <v>6</v>
      </c>
      <c r="C11" s="227" t="s">
        <v>742</v>
      </c>
      <c r="D11" s="895" t="s">
        <v>500</v>
      </c>
      <c r="E11" s="245">
        <v>6</v>
      </c>
      <c r="F11" s="243"/>
    </row>
    <row r="12" spans="1:6">
      <c r="A12" s="231"/>
      <c r="B12" s="903">
        <v>7</v>
      </c>
      <c r="C12" s="897"/>
      <c r="D12" s="907"/>
      <c r="E12" s="245">
        <v>7</v>
      </c>
    </row>
    <row r="13" spans="1:6" ht="51">
      <c r="A13" s="231"/>
      <c r="B13" s="903">
        <v>8</v>
      </c>
      <c r="C13" s="895" t="s">
        <v>841</v>
      </c>
      <c r="D13" s="895" t="s">
        <v>743</v>
      </c>
      <c r="E13" s="245">
        <v>8</v>
      </c>
      <c r="F13" s="243"/>
    </row>
    <row r="14" spans="1:6">
      <c r="A14" s="231"/>
      <c r="B14" s="903">
        <v>9</v>
      </c>
      <c r="C14" s="894"/>
      <c r="D14" s="894"/>
      <c r="E14" s="245">
        <v>9</v>
      </c>
    </row>
    <row r="15" spans="1:6" ht="38.25">
      <c r="A15" s="231"/>
      <c r="B15" s="903">
        <v>10</v>
      </c>
      <c r="C15" s="894" t="s">
        <v>744</v>
      </c>
      <c r="D15" s="895" t="s">
        <v>745</v>
      </c>
      <c r="E15" s="245">
        <v>10</v>
      </c>
      <c r="F15" s="243"/>
    </row>
    <row r="16" spans="1:6">
      <c r="B16" s="222"/>
      <c r="C16" s="225"/>
      <c r="D16" s="225"/>
      <c r="E16" s="244"/>
    </row>
    <row r="17" spans="2:12" ht="38.25">
      <c r="B17" s="592" t="s">
        <v>842</v>
      </c>
      <c r="C17" s="904" t="s">
        <v>739</v>
      </c>
      <c r="D17" s="225"/>
      <c r="E17" s="243"/>
      <c r="F17" s="243"/>
    </row>
    <row r="18" spans="2:12">
      <c r="B18" s="222"/>
      <c r="C18" s="225"/>
      <c r="D18" s="225"/>
      <c r="E18" s="244"/>
    </row>
    <row r="19" spans="2:12">
      <c r="B19" s="222"/>
      <c r="C19" s="225"/>
      <c r="D19" s="225"/>
      <c r="E19" s="225"/>
      <c r="F19" s="225"/>
    </row>
    <row r="20" spans="2:12">
      <c r="B20" s="222"/>
      <c r="C20" s="225"/>
      <c r="D20" s="225"/>
      <c r="E20" s="225"/>
      <c r="F20" s="225"/>
    </row>
    <row r="21" spans="2:12">
      <c r="B21" s="222"/>
      <c r="C21" s="225"/>
      <c r="D21" s="225"/>
      <c r="E21" s="225"/>
      <c r="F21" s="225"/>
    </row>
    <row r="22" spans="2:12">
      <c r="B22" s="222"/>
      <c r="C22" s="225"/>
      <c r="D22" s="225"/>
      <c r="E22" s="225"/>
      <c r="F22" s="225"/>
    </row>
    <row r="23" spans="2:12">
      <c r="B23" s="233" t="s">
        <v>341</v>
      </c>
      <c r="C23" s="225" t="str">
        <f>C6</f>
        <v>Guesstimated</v>
      </c>
      <c r="D23" s="225" t="str">
        <f>D7</f>
        <v>Not tracked</v>
      </c>
      <c r="E23" s="225"/>
      <c r="F23" s="225"/>
    </row>
    <row r="24" spans="2:12">
      <c r="B24" s="233"/>
      <c r="C24" s="225" t="str">
        <f>C11</f>
        <v>Estimation for custom volume extrapolated from observed instances of unauthorized consumption (that were not back-billed)</v>
      </c>
      <c r="D24" s="225" t="str">
        <f>D9</f>
        <v>Some discovered events recorded, others are not</v>
      </c>
      <c r="E24" s="225"/>
      <c r="F24" s="225"/>
    </row>
    <row r="25" spans="2:12">
      <c r="B25" s="233"/>
      <c r="C25" s="225" t="str">
        <f>C13</f>
        <v>Estimation for custom volume extrapolated from study, sampling a portion of the system</v>
      </c>
      <c r="D25" s="225" t="str">
        <f>D11</f>
        <v>All discovered events are recorded</v>
      </c>
      <c r="E25" s="225"/>
      <c r="F25" s="225"/>
    </row>
    <row r="26" spans="2:12">
      <c r="B26" s="233"/>
      <c r="C26" s="225" t="str">
        <f>C15</f>
        <v>Estimation for custom volume derived from system-wide study</v>
      </c>
      <c r="D26" s="225" t="str">
        <f>D13</f>
        <v>Limited investigation performed and documented for unauthorized consumption, beyond reactively discovered events</v>
      </c>
      <c r="F26" s="225"/>
      <c r="J26" s="225"/>
      <c r="L26" s="225"/>
    </row>
    <row r="27" spans="2:12">
      <c r="B27" s="233"/>
      <c r="C27" s="225"/>
      <c r="D27" s="225" t="str">
        <f>D15</f>
        <v>System-wide investigation performed and documented for unauthorized consumption, beyond reactively discovered events</v>
      </c>
      <c r="F27" s="225"/>
      <c r="L27" s="225"/>
    </row>
    <row r="28" spans="2:12">
      <c r="B28" s="233"/>
      <c r="C28" s="225"/>
      <c r="D28" s="225"/>
      <c r="E28" s="225"/>
      <c r="F28" s="225"/>
    </row>
    <row r="29" spans="2:12">
      <c r="B29" s="233"/>
      <c r="C29" s="225"/>
      <c r="D29" s="225"/>
      <c r="E29" s="225"/>
      <c r="F29" s="225"/>
    </row>
    <row r="30" spans="2:12">
      <c r="B30" s="232"/>
      <c r="C30" s="225"/>
      <c r="D30" s="225"/>
      <c r="E30" s="225"/>
      <c r="F30" s="225"/>
    </row>
    <row r="31" spans="2:12">
      <c r="B31" s="232"/>
      <c r="C31" s="225"/>
      <c r="D31" s="225"/>
      <c r="E31" s="225"/>
      <c r="F31" s="225"/>
    </row>
    <row r="32" spans="2:12">
      <c r="B32" s="233"/>
      <c r="C32" s="225"/>
      <c r="D32" s="225"/>
      <c r="E32" s="225"/>
      <c r="F32" s="225"/>
    </row>
    <row r="33" spans="2:6">
      <c r="B33" s="198" t="s">
        <v>818</v>
      </c>
      <c r="C33" s="225"/>
      <c r="D33" s="225"/>
      <c r="E33" s="225"/>
      <c r="F33" s="225"/>
    </row>
    <row r="34" spans="2:6">
      <c r="B34" s="234" t="s">
        <v>675</v>
      </c>
      <c r="C34" s="225"/>
      <c r="D34" s="225"/>
      <c r="E34" s="225"/>
      <c r="F34" s="225"/>
    </row>
    <row r="35" spans="2:6">
      <c r="B35" s="234" t="s">
        <v>492</v>
      </c>
      <c r="C35" s="225"/>
      <c r="D35" s="225"/>
      <c r="E35" s="225"/>
      <c r="F35" s="225"/>
    </row>
    <row r="36" spans="2:6">
      <c r="B36" s="234" t="s">
        <v>493</v>
      </c>
      <c r="C36" s="225"/>
      <c r="D36" s="225"/>
      <c r="E36" s="225"/>
      <c r="F36" s="225"/>
    </row>
    <row r="37" spans="2:6">
      <c r="B37" s="234"/>
      <c r="C37" s="225"/>
      <c r="D37" s="225"/>
      <c r="E37" s="225"/>
      <c r="F37" s="225"/>
    </row>
    <row r="38" spans="2:6">
      <c r="B38" s="234"/>
      <c r="C38" s="225"/>
      <c r="D38" s="225"/>
      <c r="E38" s="225"/>
      <c r="F38" s="225"/>
    </row>
    <row r="39" spans="2:6">
      <c r="B39" s="234"/>
      <c r="C39" s="225"/>
      <c r="D39" s="225"/>
      <c r="E39" s="225"/>
      <c r="F39" s="225"/>
    </row>
    <row r="40" spans="2:6">
      <c r="B40" s="234"/>
      <c r="C40" s="225"/>
      <c r="D40" s="225"/>
      <c r="E40" s="225"/>
      <c r="F40" s="225"/>
    </row>
    <row r="41" spans="2:6">
      <c r="B41" s="234"/>
      <c r="C41" s="225"/>
      <c r="D41" s="225"/>
      <c r="E41" s="225"/>
      <c r="F41" s="225"/>
    </row>
    <row r="42" spans="2:6">
      <c r="B42" s="234"/>
      <c r="C42" s="225"/>
      <c r="D42" s="225"/>
      <c r="E42" s="225"/>
      <c r="F42" s="225"/>
    </row>
    <row r="43" spans="2:6">
      <c r="B43" s="222"/>
      <c r="C43" s="225"/>
      <c r="D43" s="225"/>
      <c r="E43" s="225"/>
      <c r="F43" s="225"/>
    </row>
    <row r="44" spans="2:6">
      <c r="B44" s="222"/>
      <c r="C44" s="225"/>
      <c r="D44" s="225"/>
      <c r="E44" s="225"/>
      <c r="F44" s="225"/>
    </row>
    <row r="45" spans="2:6">
      <c r="B45" s="222"/>
      <c r="C45" s="225"/>
      <c r="D45" s="225"/>
      <c r="E45" s="225"/>
      <c r="F45" s="225"/>
    </row>
    <row r="46" spans="2:6">
      <c r="B46" s="222"/>
      <c r="C46" s="225"/>
      <c r="D46" s="225"/>
      <c r="E46" s="225"/>
      <c r="F46" s="225"/>
    </row>
    <row r="47" spans="2:6">
      <c r="B47" s="222"/>
      <c r="C47" s="225"/>
      <c r="D47" s="225"/>
      <c r="E47" s="225"/>
      <c r="F47" s="225"/>
    </row>
    <row r="48" spans="2:6">
      <c r="B48" s="222"/>
      <c r="C48" s="225"/>
      <c r="D48" s="225"/>
      <c r="E48" s="225"/>
      <c r="F48" s="225"/>
    </row>
    <row r="49" spans="2:6">
      <c r="B49" s="222"/>
      <c r="C49" s="225"/>
      <c r="D49" s="225"/>
      <c r="E49" s="225"/>
      <c r="F49" s="225"/>
    </row>
    <row r="50" spans="2:6">
      <c r="B50" s="222"/>
      <c r="C50" s="225"/>
      <c r="D50" s="225"/>
      <c r="E50" s="225"/>
      <c r="F50" s="225"/>
    </row>
    <row r="51" spans="2:6">
      <c r="B51" s="222"/>
      <c r="C51" s="225"/>
      <c r="D51" s="225"/>
      <c r="E51" s="225"/>
      <c r="F51" s="225"/>
    </row>
    <row r="52" spans="2:6">
      <c r="B52" s="222"/>
      <c r="C52" s="225"/>
      <c r="D52" s="225"/>
      <c r="E52" s="225"/>
      <c r="F52" s="225"/>
    </row>
    <row r="53" spans="2:6">
      <c r="B53" s="222"/>
      <c r="C53" s="225"/>
      <c r="D53" s="225"/>
      <c r="E53" s="225"/>
      <c r="F53" s="225"/>
    </row>
    <row r="54" spans="2:6">
      <c r="B54" s="222"/>
      <c r="C54" s="225"/>
      <c r="D54" s="225"/>
      <c r="E54" s="225"/>
      <c r="F54" s="225"/>
    </row>
    <row r="55" spans="2:6">
      <c r="B55" s="222"/>
      <c r="C55" s="225"/>
      <c r="D55" s="225"/>
      <c r="E55" s="225"/>
      <c r="F55" s="225"/>
    </row>
    <row r="56" spans="2:6">
      <c r="B56" s="222"/>
      <c r="C56" s="225"/>
      <c r="D56" s="225"/>
      <c r="E56" s="225"/>
      <c r="F56" s="225"/>
    </row>
    <row r="57" spans="2:6">
      <c r="B57" s="222"/>
      <c r="C57" s="225"/>
      <c r="D57" s="225"/>
      <c r="E57" s="225"/>
      <c r="F57" s="225"/>
    </row>
    <row r="58" spans="2:6">
      <c r="B58" s="222"/>
      <c r="C58" s="225"/>
      <c r="D58" s="225"/>
      <c r="E58" s="225"/>
      <c r="F58" s="225"/>
    </row>
    <row r="59" spans="2:6">
      <c r="B59" s="222"/>
      <c r="C59" s="225"/>
      <c r="D59" s="225"/>
      <c r="E59" s="225"/>
      <c r="F59" s="225"/>
    </row>
    <row r="60" spans="2:6">
      <c r="B60" s="222"/>
      <c r="C60" s="225"/>
      <c r="D60" s="225"/>
      <c r="E60" s="225"/>
      <c r="F60" s="225"/>
    </row>
    <row r="61" spans="2:6">
      <c r="B61" s="222"/>
      <c r="C61" s="225"/>
      <c r="D61" s="225"/>
      <c r="E61" s="225"/>
      <c r="F61" s="225"/>
    </row>
    <row r="62" spans="2:6">
      <c r="B62" s="222"/>
      <c r="C62" s="225"/>
      <c r="D62" s="225"/>
      <c r="E62" s="225"/>
      <c r="F62" s="225"/>
    </row>
    <row r="63" spans="2:6">
      <c r="B63" s="222"/>
      <c r="C63" s="225"/>
      <c r="D63" s="225"/>
      <c r="E63" s="225"/>
      <c r="F63" s="225"/>
    </row>
    <row r="64" spans="2:6">
      <c r="B64" s="222"/>
      <c r="C64" s="225"/>
      <c r="D64" s="225"/>
      <c r="E64" s="225"/>
      <c r="F64" s="225"/>
    </row>
    <row r="65" spans="2:6">
      <c r="B65" s="222"/>
      <c r="C65" s="225"/>
      <c r="D65" s="225"/>
      <c r="E65" s="225"/>
      <c r="F65" s="225"/>
    </row>
    <row r="66" spans="2:6">
      <c r="B66" s="222"/>
      <c r="C66" s="225"/>
      <c r="D66" s="225"/>
      <c r="E66" s="225"/>
      <c r="F66" s="225"/>
    </row>
    <row r="67" spans="2:6">
      <c r="B67" s="222"/>
      <c r="C67" s="225"/>
      <c r="D67" s="225"/>
      <c r="E67" s="225"/>
      <c r="F67" s="225"/>
    </row>
    <row r="68" spans="2:6">
      <c r="B68" s="222"/>
      <c r="C68" s="225"/>
      <c r="D68" s="225"/>
      <c r="E68" s="225"/>
      <c r="F68" s="225"/>
    </row>
    <row r="69" spans="2:6">
      <c r="B69" s="222"/>
      <c r="C69" s="225"/>
      <c r="D69" s="225"/>
      <c r="E69" s="225"/>
      <c r="F69" s="225"/>
    </row>
    <row r="70" spans="2:6">
      <c r="B70" s="222"/>
      <c r="C70" s="225"/>
      <c r="D70" s="225"/>
      <c r="E70" s="225"/>
      <c r="F70" s="225"/>
    </row>
    <row r="71" spans="2:6">
      <c r="B71" s="222"/>
      <c r="C71" s="225"/>
      <c r="D71" s="225"/>
      <c r="E71" s="225"/>
      <c r="F71" s="225"/>
    </row>
    <row r="72" spans="2:6">
      <c r="B72" s="222"/>
      <c r="C72" s="225"/>
      <c r="D72" s="225"/>
      <c r="E72" s="225"/>
      <c r="F72" s="225"/>
    </row>
    <row r="73" spans="2:6">
      <c r="B73" s="222"/>
      <c r="C73" s="225"/>
      <c r="D73" s="225"/>
      <c r="E73" s="225"/>
      <c r="F73" s="225"/>
    </row>
    <row r="74" spans="2:6">
      <c r="B74" s="222"/>
      <c r="C74" s="225"/>
      <c r="D74" s="225"/>
      <c r="E74" s="225"/>
      <c r="F74" s="225"/>
    </row>
    <row r="75" spans="2:6">
      <c r="B75" s="222"/>
      <c r="C75" s="225"/>
      <c r="D75" s="225"/>
      <c r="E75" s="225"/>
      <c r="F75" s="225"/>
    </row>
    <row r="76" spans="2:6">
      <c r="B76" s="222"/>
      <c r="C76" s="225"/>
      <c r="D76" s="225"/>
      <c r="E76" s="225"/>
      <c r="F76" s="225"/>
    </row>
    <row r="77" spans="2:6">
      <c r="B77" s="222"/>
      <c r="C77" s="225"/>
      <c r="D77" s="225"/>
      <c r="E77" s="225"/>
      <c r="F77" s="225"/>
    </row>
    <row r="78" spans="2:6">
      <c r="B78" s="222"/>
      <c r="C78" s="225"/>
      <c r="D78" s="225"/>
      <c r="E78" s="225"/>
      <c r="F78" s="225"/>
    </row>
    <row r="79" spans="2:6">
      <c r="B79" s="222"/>
      <c r="C79" s="225"/>
      <c r="D79" s="225"/>
      <c r="E79" s="225"/>
      <c r="F79" s="225"/>
    </row>
    <row r="80" spans="2:6">
      <c r="B80" s="222"/>
      <c r="C80" s="225"/>
      <c r="D80" s="225"/>
      <c r="E80" s="225"/>
      <c r="F80" s="225"/>
    </row>
    <row r="81" spans="2:6">
      <c r="B81" s="222"/>
      <c r="C81" s="225"/>
      <c r="D81" s="225"/>
      <c r="E81" s="225"/>
      <c r="F81" s="225"/>
    </row>
    <row r="82" spans="2:6">
      <c r="B82" s="222"/>
      <c r="C82" s="225"/>
      <c r="D82" s="225"/>
      <c r="E82" s="225"/>
      <c r="F82" s="225"/>
    </row>
    <row r="83" spans="2:6">
      <c r="B83" s="222"/>
      <c r="C83" s="225"/>
      <c r="D83" s="225"/>
      <c r="E83" s="225"/>
      <c r="F83" s="225"/>
    </row>
    <row r="84" spans="2:6">
      <c r="B84" s="222"/>
      <c r="C84" s="225"/>
      <c r="D84" s="225"/>
      <c r="E84" s="225"/>
      <c r="F84" s="225"/>
    </row>
    <row r="85" spans="2:6">
      <c r="B85" s="222"/>
      <c r="C85" s="225"/>
      <c r="D85" s="225"/>
      <c r="E85" s="225"/>
      <c r="F85" s="225"/>
    </row>
    <row r="86" spans="2:6">
      <c r="B86" s="222"/>
      <c r="C86" s="225"/>
      <c r="D86" s="225"/>
      <c r="E86" s="225"/>
      <c r="F86" s="225"/>
    </row>
    <row r="87" spans="2:6">
      <c r="B87" s="222"/>
      <c r="C87" s="225"/>
      <c r="D87" s="225"/>
      <c r="E87" s="225"/>
      <c r="F87" s="225"/>
    </row>
    <row r="88" spans="2:6">
      <c r="B88" s="222"/>
      <c r="C88" s="225"/>
      <c r="D88" s="225"/>
      <c r="E88" s="225"/>
      <c r="F88" s="225"/>
    </row>
    <row r="89" spans="2:6">
      <c r="B89" s="222"/>
      <c r="C89" s="225"/>
      <c r="D89" s="225"/>
      <c r="E89" s="225"/>
      <c r="F89" s="225"/>
    </row>
    <row r="90" spans="2:6">
      <c r="B90" s="222"/>
      <c r="C90" s="225"/>
      <c r="D90" s="225"/>
      <c r="E90" s="225"/>
      <c r="F90" s="225"/>
    </row>
    <row r="91" spans="2:6">
      <c r="B91" s="222"/>
      <c r="C91" s="225"/>
      <c r="D91" s="225"/>
      <c r="E91" s="225"/>
      <c r="F91" s="225"/>
    </row>
    <row r="92" spans="2:6">
      <c r="B92" s="222"/>
      <c r="C92" s="225"/>
      <c r="D92" s="225"/>
      <c r="E92" s="225"/>
      <c r="F92" s="225"/>
    </row>
    <row r="93" spans="2:6">
      <c r="B93" s="222"/>
      <c r="C93" s="225"/>
      <c r="D93" s="225"/>
      <c r="E93" s="225"/>
      <c r="F93" s="225"/>
    </row>
    <row r="94" spans="2:6">
      <c r="B94" s="222"/>
      <c r="C94" s="225"/>
      <c r="D94" s="225"/>
      <c r="E94" s="225"/>
      <c r="F94" s="225"/>
    </row>
    <row r="95" spans="2:6">
      <c r="B95" s="222"/>
      <c r="C95" s="225"/>
      <c r="D95" s="225"/>
      <c r="E95" s="225"/>
      <c r="F95" s="225"/>
    </row>
    <row r="96" spans="2:6">
      <c r="B96" s="222"/>
      <c r="C96" s="225"/>
      <c r="D96" s="225"/>
      <c r="E96" s="225"/>
      <c r="F96" s="225"/>
    </row>
    <row r="97" spans="2:6">
      <c r="B97" s="222"/>
      <c r="C97" s="225"/>
      <c r="D97" s="225"/>
      <c r="E97" s="225"/>
      <c r="F97" s="225"/>
    </row>
    <row r="98" spans="2:6">
      <c r="B98" s="222"/>
      <c r="C98" s="225"/>
      <c r="D98" s="225"/>
      <c r="E98" s="225"/>
      <c r="F98" s="225"/>
    </row>
    <row r="99" spans="2:6">
      <c r="B99" s="222"/>
      <c r="C99" s="225"/>
      <c r="D99" s="225"/>
      <c r="E99" s="225"/>
      <c r="F99" s="225"/>
    </row>
    <row r="100" spans="2:6">
      <c r="B100" s="222"/>
      <c r="C100" s="225"/>
      <c r="D100" s="225"/>
      <c r="E100" s="225"/>
      <c r="F100" s="225"/>
    </row>
    <row r="101" spans="2:6">
      <c r="B101" s="222"/>
      <c r="C101" s="225"/>
      <c r="D101" s="225"/>
      <c r="E101" s="225"/>
      <c r="F101" s="225"/>
    </row>
    <row r="102" spans="2:6">
      <c r="B102" s="222"/>
      <c r="C102" s="225"/>
      <c r="D102" s="225"/>
      <c r="E102" s="225"/>
      <c r="F102" s="225"/>
    </row>
    <row r="103" spans="2:6">
      <c r="B103" s="222"/>
      <c r="C103" s="225"/>
      <c r="D103" s="225"/>
      <c r="E103" s="225"/>
      <c r="F103" s="225"/>
    </row>
    <row r="104" spans="2:6">
      <c r="B104" s="222"/>
      <c r="C104" s="225"/>
      <c r="D104" s="225"/>
      <c r="E104" s="225"/>
      <c r="F104" s="225"/>
    </row>
    <row r="105" spans="2:6">
      <c r="B105" s="222"/>
      <c r="C105" s="225"/>
      <c r="D105" s="225"/>
      <c r="E105" s="225"/>
      <c r="F105" s="225"/>
    </row>
    <row r="106" spans="2:6">
      <c r="B106" s="222"/>
      <c r="C106" s="225"/>
      <c r="D106" s="225"/>
      <c r="E106" s="225"/>
      <c r="F106" s="225"/>
    </row>
    <row r="107" spans="2:6">
      <c r="B107" s="222"/>
      <c r="C107" s="225"/>
      <c r="D107" s="225"/>
      <c r="E107" s="225"/>
      <c r="F107" s="225"/>
    </row>
    <row r="108" spans="2:6">
      <c r="B108" s="222"/>
      <c r="C108" s="225"/>
      <c r="D108" s="225"/>
      <c r="E108" s="225"/>
      <c r="F108" s="225"/>
    </row>
    <row r="109" spans="2:6">
      <c r="B109" s="222"/>
      <c r="C109" s="225"/>
      <c r="D109" s="225"/>
      <c r="E109" s="225"/>
      <c r="F109" s="225"/>
    </row>
    <row r="110" spans="2:6">
      <c r="B110" s="222"/>
      <c r="C110" s="225"/>
      <c r="D110" s="225"/>
      <c r="E110" s="225"/>
      <c r="F110" s="225"/>
    </row>
    <row r="111" spans="2:6">
      <c r="B111" s="222"/>
      <c r="C111" s="225"/>
      <c r="D111" s="225"/>
      <c r="E111" s="225"/>
      <c r="F111" s="225"/>
    </row>
    <row r="112" spans="2:6">
      <c r="B112" s="222"/>
      <c r="C112" s="225"/>
      <c r="D112" s="225"/>
      <c r="E112" s="225"/>
      <c r="F112" s="225"/>
    </row>
    <row r="113" spans="2:6">
      <c r="B113" s="222"/>
      <c r="C113" s="225"/>
      <c r="D113" s="225"/>
      <c r="E113" s="225"/>
      <c r="F113" s="225"/>
    </row>
    <row r="114" spans="2:6">
      <c r="B114" s="222"/>
      <c r="C114" s="225"/>
      <c r="D114" s="225"/>
      <c r="E114" s="225"/>
      <c r="F114" s="225"/>
    </row>
    <row r="115" spans="2:6">
      <c r="B115" s="222"/>
      <c r="C115" s="225"/>
      <c r="D115" s="225"/>
      <c r="E115" s="225"/>
      <c r="F115" s="225"/>
    </row>
    <row r="116" spans="2:6">
      <c r="B116" s="222"/>
      <c r="C116" s="225"/>
      <c r="D116" s="225"/>
      <c r="E116" s="225"/>
      <c r="F116" s="225"/>
    </row>
    <row r="117" spans="2:6">
      <c r="B117" s="222"/>
      <c r="C117" s="225"/>
      <c r="D117" s="225"/>
      <c r="E117" s="225"/>
      <c r="F117" s="225"/>
    </row>
    <row r="118" spans="2:6">
      <c r="B118" s="222"/>
      <c r="C118" s="225"/>
      <c r="D118" s="225"/>
      <c r="E118" s="225"/>
      <c r="F118" s="225"/>
    </row>
    <row r="119" spans="2:6">
      <c r="B119" s="222"/>
      <c r="C119" s="225"/>
      <c r="D119" s="225"/>
      <c r="E119" s="225"/>
      <c r="F119" s="225"/>
    </row>
    <row r="120" spans="2:6">
      <c r="B120" s="222"/>
      <c r="C120" s="225"/>
      <c r="D120" s="225"/>
      <c r="E120" s="225"/>
      <c r="F120" s="225"/>
    </row>
    <row r="121" spans="2:6">
      <c r="B121" s="222"/>
      <c r="C121" s="225"/>
      <c r="D121" s="225"/>
      <c r="E121" s="225"/>
      <c r="F121" s="225"/>
    </row>
    <row r="122" spans="2:6">
      <c r="B122" s="222"/>
      <c r="C122" s="225"/>
      <c r="D122" s="225"/>
      <c r="E122" s="225"/>
      <c r="F122" s="225"/>
    </row>
    <row r="123" spans="2:6">
      <c r="B123" s="222"/>
      <c r="C123" s="225"/>
      <c r="D123" s="225"/>
      <c r="E123" s="225"/>
      <c r="F123" s="225"/>
    </row>
    <row r="124" spans="2:6">
      <c r="B124" s="222"/>
      <c r="C124" s="225"/>
      <c r="D124" s="225"/>
      <c r="E124" s="225"/>
      <c r="F124" s="225"/>
    </row>
    <row r="125" spans="2:6">
      <c r="B125" s="222"/>
      <c r="C125" s="225"/>
      <c r="D125" s="225"/>
      <c r="E125" s="225"/>
      <c r="F125" s="225"/>
    </row>
    <row r="126" spans="2:6">
      <c r="B126" s="222"/>
      <c r="C126" s="225"/>
      <c r="D126" s="225"/>
      <c r="E126" s="225"/>
      <c r="F126" s="225"/>
    </row>
    <row r="127" spans="2:6">
      <c r="B127" s="222"/>
      <c r="C127" s="225"/>
      <c r="D127" s="225"/>
      <c r="E127" s="225"/>
      <c r="F127" s="225"/>
    </row>
    <row r="128" spans="2:6">
      <c r="B128" s="222"/>
      <c r="C128" s="225"/>
      <c r="D128" s="225"/>
      <c r="E128" s="225"/>
      <c r="F128" s="225"/>
    </row>
    <row r="129" spans="2:6">
      <c r="B129" s="222"/>
      <c r="C129" s="225"/>
      <c r="D129" s="225"/>
      <c r="E129" s="225"/>
      <c r="F129" s="225"/>
    </row>
    <row r="130" spans="2:6">
      <c r="B130" s="222"/>
      <c r="C130" s="225"/>
      <c r="D130" s="225"/>
      <c r="E130" s="225"/>
      <c r="F130" s="225"/>
    </row>
    <row r="131" spans="2:6">
      <c r="B131" s="222"/>
      <c r="C131" s="225"/>
      <c r="D131" s="225"/>
      <c r="E131" s="225"/>
      <c r="F131" s="225"/>
    </row>
    <row r="132" spans="2:6">
      <c r="B132" s="222"/>
      <c r="C132" s="225"/>
      <c r="D132" s="225"/>
      <c r="E132" s="225"/>
      <c r="F132" s="225"/>
    </row>
    <row r="133" spans="2:6">
      <c r="B133" s="222"/>
      <c r="C133" s="225"/>
      <c r="D133" s="225"/>
      <c r="E133" s="225"/>
      <c r="F133" s="225"/>
    </row>
    <row r="134" spans="2:6">
      <c r="B134" s="222"/>
      <c r="C134" s="225"/>
      <c r="D134" s="225"/>
      <c r="E134" s="225"/>
      <c r="F134" s="225"/>
    </row>
    <row r="135" spans="2:6">
      <c r="B135" s="222"/>
      <c r="C135" s="225"/>
      <c r="D135" s="225"/>
      <c r="E135" s="225"/>
      <c r="F135" s="225"/>
    </row>
    <row r="136" spans="2:6">
      <c r="B136" s="222"/>
      <c r="C136" s="225"/>
      <c r="D136" s="225"/>
      <c r="E136" s="225"/>
      <c r="F136" s="225"/>
    </row>
    <row r="137" spans="2:6">
      <c r="B137" s="222"/>
      <c r="C137" s="225"/>
      <c r="D137" s="225"/>
      <c r="E137" s="225"/>
      <c r="F137" s="225"/>
    </row>
    <row r="138" spans="2:6">
      <c r="B138" s="222"/>
      <c r="C138" s="225"/>
      <c r="D138" s="225"/>
      <c r="E138" s="225"/>
      <c r="F138" s="225"/>
    </row>
    <row r="139" spans="2:6">
      <c r="B139" s="222"/>
      <c r="C139" s="225"/>
      <c r="D139" s="225"/>
      <c r="E139" s="225"/>
      <c r="F139" s="225"/>
    </row>
    <row r="140" spans="2:6">
      <c r="B140" s="222"/>
      <c r="C140" s="225"/>
      <c r="D140" s="225"/>
      <c r="E140" s="225"/>
      <c r="F140" s="225"/>
    </row>
    <row r="141" spans="2:6">
      <c r="B141" s="222"/>
      <c r="C141" s="225"/>
      <c r="D141" s="225"/>
      <c r="E141" s="225"/>
      <c r="F141" s="225"/>
    </row>
    <row r="142" spans="2:6">
      <c r="B142" s="222"/>
      <c r="C142" s="225"/>
      <c r="D142" s="225"/>
      <c r="E142" s="225"/>
      <c r="F142" s="225"/>
    </row>
    <row r="143" spans="2:6">
      <c r="B143" s="222"/>
      <c r="C143" s="225"/>
      <c r="D143" s="225"/>
      <c r="E143" s="225"/>
      <c r="F143" s="225"/>
    </row>
    <row r="144" spans="2:6">
      <c r="B144" s="222"/>
      <c r="C144" s="225"/>
      <c r="D144" s="225"/>
      <c r="E144" s="225"/>
      <c r="F144" s="225"/>
    </row>
    <row r="145" spans="2:6">
      <c r="B145" s="222"/>
      <c r="C145" s="225"/>
      <c r="D145" s="225"/>
      <c r="E145" s="225"/>
      <c r="F145" s="225"/>
    </row>
    <row r="146" spans="2:6">
      <c r="B146" s="222"/>
      <c r="C146" s="225"/>
      <c r="D146" s="225"/>
      <c r="E146" s="225"/>
      <c r="F146" s="225"/>
    </row>
    <row r="147" spans="2:6">
      <c r="B147" s="222"/>
      <c r="C147" s="225"/>
      <c r="D147" s="225"/>
      <c r="E147" s="225"/>
      <c r="F147" s="225"/>
    </row>
    <row r="148" spans="2:6">
      <c r="B148" s="222"/>
      <c r="C148" s="225"/>
      <c r="D148" s="225"/>
      <c r="E148" s="225"/>
      <c r="F148" s="225"/>
    </row>
    <row r="149" spans="2:6">
      <c r="B149" s="222"/>
      <c r="C149" s="225"/>
      <c r="D149" s="225"/>
      <c r="E149" s="225"/>
      <c r="F149" s="225"/>
    </row>
    <row r="150" spans="2:6">
      <c r="B150" s="222"/>
      <c r="C150" s="225"/>
      <c r="D150" s="225"/>
      <c r="E150" s="225"/>
      <c r="F150" s="225"/>
    </row>
    <row r="151" spans="2:6">
      <c r="B151" s="222"/>
      <c r="C151" s="225"/>
      <c r="D151" s="225"/>
      <c r="E151" s="225"/>
      <c r="F151" s="225"/>
    </row>
    <row r="152" spans="2:6">
      <c r="B152" s="222"/>
      <c r="C152" s="225"/>
      <c r="D152" s="225"/>
      <c r="E152" s="225"/>
      <c r="F152" s="225"/>
    </row>
    <row r="153" spans="2:6">
      <c r="B153" s="222"/>
      <c r="C153" s="225"/>
      <c r="D153" s="225"/>
      <c r="E153" s="225"/>
      <c r="F153" s="225"/>
    </row>
    <row r="154" spans="2:6">
      <c r="B154" s="222"/>
      <c r="C154" s="225"/>
      <c r="D154" s="225"/>
      <c r="E154" s="225"/>
      <c r="F154" s="225"/>
    </row>
    <row r="155" spans="2:6">
      <c r="B155" s="222"/>
      <c r="C155" s="225"/>
      <c r="D155" s="225"/>
      <c r="E155" s="225"/>
      <c r="F155" s="225"/>
    </row>
    <row r="156" spans="2:6">
      <c r="B156" s="222"/>
      <c r="C156" s="225"/>
      <c r="D156" s="225"/>
      <c r="E156" s="225"/>
      <c r="F156" s="225"/>
    </row>
    <row r="157" spans="2:6">
      <c r="B157" s="222"/>
      <c r="C157" s="225"/>
      <c r="D157" s="225"/>
      <c r="E157" s="225"/>
      <c r="F157" s="225"/>
    </row>
    <row r="158" spans="2:6">
      <c r="B158" s="222"/>
      <c r="C158" s="225"/>
      <c r="D158" s="225"/>
      <c r="E158" s="225"/>
      <c r="F158" s="225"/>
    </row>
    <row r="159" spans="2:6">
      <c r="B159" s="222"/>
      <c r="C159" s="225"/>
      <c r="D159" s="225"/>
      <c r="E159" s="225"/>
      <c r="F159" s="225"/>
    </row>
    <row r="160" spans="2:6">
      <c r="B160" s="222"/>
      <c r="C160" s="225"/>
      <c r="D160" s="225"/>
      <c r="E160" s="225"/>
      <c r="F160" s="225"/>
    </row>
    <row r="161" spans="2:6">
      <c r="B161" s="222"/>
      <c r="C161" s="225"/>
      <c r="D161" s="225"/>
      <c r="E161" s="225"/>
      <c r="F161" s="225"/>
    </row>
    <row r="162" spans="2:6">
      <c r="B162" s="222"/>
      <c r="C162" s="225"/>
      <c r="D162" s="225"/>
      <c r="E162" s="225"/>
      <c r="F162" s="225"/>
    </row>
    <row r="163" spans="2:6">
      <c r="B163" s="222"/>
      <c r="C163" s="225"/>
      <c r="D163" s="225"/>
      <c r="E163" s="225"/>
      <c r="F163" s="225"/>
    </row>
    <row r="164" spans="2:6">
      <c r="B164" s="222"/>
      <c r="C164" s="225"/>
      <c r="D164" s="225"/>
      <c r="E164" s="225"/>
      <c r="F164" s="225"/>
    </row>
    <row r="165" spans="2:6">
      <c r="B165" s="222"/>
      <c r="C165" s="225"/>
      <c r="D165" s="225"/>
      <c r="E165" s="225"/>
      <c r="F165" s="225"/>
    </row>
    <row r="166" spans="2:6">
      <c r="B166" s="222"/>
      <c r="C166" s="225"/>
      <c r="D166" s="225"/>
      <c r="E166" s="225"/>
      <c r="F166" s="225"/>
    </row>
    <row r="167" spans="2:6">
      <c r="B167" s="222"/>
      <c r="C167" s="225"/>
      <c r="D167" s="225"/>
      <c r="E167" s="225"/>
      <c r="F167" s="225"/>
    </row>
    <row r="168" spans="2:6">
      <c r="B168" s="222"/>
      <c r="C168" s="225"/>
      <c r="D168" s="225"/>
      <c r="E168" s="225"/>
      <c r="F168" s="225"/>
    </row>
    <row r="169" spans="2:6">
      <c r="B169" s="222"/>
      <c r="C169" s="225"/>
      <c r="D169" s="225"/>
      <c r="E169" s="225"/>
      <c r="F169" s="225"/>
    </row>
    <row r="170" spans="2:6">
      <c r="B170" s="222"/>
      <c r="C170" s="225"/>
      <c r="D170" s="225"/>
      <c r="E170" s="225"/>
      <c r="F170" s="225"/>
    </row>
    <row r="171" spans="2:6">
      <c r="B171" s="222"/>
      <c r="C171" s="225"/>
      <c r="D171" s="225"/>
      <c r="E171" s="225"/>
      <c r="F171" s="225"/>
    </row>
    <row r="172" spans="2:6">
      <c r="B172" s="222"/>
      <c r="C172" s="225"/>
      <c r="D172" s="225"/>
      <c r="E172" s="225"/>
      <c r="F172" s="225"/>
    </row>
    <row r="173" spans="2:6">
      <c r="B173" s="222"/>
      <c r="C173" s="225"/>
      <c r="D173" s="225"/>
      <c r="E173" s="225"/>
      <c r="F173" s="225"/>
    </row>
    <row r="174" spans="2:6">
      <c r="B174" s="222"/>
      <c r="C174" s="225"/>
      <c r="D174" s="225"/>
      <c r="E174" s="225"/>
      <c r="F174" s="225"/>
    </row>
    <row r="175" spans="2:6">
      <c r="B175" s="222"/>
      <c r="C175" s="225"/>
      <c r="D175" s="225"/>
      <c r="E175" s="225"/>
      <c r="F175" s="225"/>
    </row>
    <row r="176" spans="2:6">
      <c r="B176" s="222"/>
      <c r="C176" s="225"/>
      <c r="D176" s="225"/>
      <c r="E176" s="225"/>
      <c r="F176" s="225"/>
    </row>
    <row r="177" spans="2:6">
      <c r="B177" s="222"/>
      <c r="C177" s="225"/>
      <c r="D177" s="225"/>
      <c r="E177" s="225"/>
      <c r="F177" s="225"/>
    </row>
    <row r="178" spans="2:6">
      <c r="B178" s="222"/>
      <c r="C178" s="225"/>
      <c r="D178" s="225"/>
      <c r="E178" s="225"/>
      <c r="F178" s="225"/>
    </row>
    <row r="179" spans="2:6">
      <c r="B179" s="222"/>
      <c r="C179" s="225"/>
      <c r="D179" s="225"/>
      <c r="E179" s="225"/>
      <c r="F179" s="225"/>
    </row>
    <row r="180" spans="2:6">
      <c r="B180" s="222"/>
      <c r="C180" s="225"/>
      <c r="D180" s="225"/>
      <c r="E180" s="225"/>
      <c r="F180" s="225"/>
    </row>
    <row r="181" spans="2:6">
      <c r="B181" s="222"/>
      <c r="C181" s="225"/>
      <c r="D181" s="225"/>
      <c r="E181" s="225"/>
      <c r="F181" s="225"/>
    </row>
    <row r="182" spans="2:6">
      <c r="B182" s="222"/>
      <c r="C182" s="225"/>
      <c r="D182" s="225"/>
      <c r="E182" s="225"/>
      <c r="F182" s="225"/>
    </row>
    <row r="183" spans="2:6">
      <c r="B183" s="222"/>
      <c r="C183" s="225"/>
      <c r="D183" s="225"/>
      <c r="E183" s="225"/>
      <c r="F183" s="225"/>
    </row>
    <row r="184" spans="2:6">
      <c r="B184" s="222"/>
      <c r="C184" s="225"/>
      <c r="D184" s="225"/>
      <c r="E184" s="225"/>
      <c r="F184" s="225"/>
    </row>
    <row r="185" spans="2:6">
      <c r="B185" s="222"/>
      <c r="C185" s="225"/>
      <c r="D185" s="225"/>
      <c r="E185" s="225"/>
      <c r="F185" s="225"/>
    </row>
    <row r="186" spans="2:6">
      <c r="B186" s="222"/>
      <c r="C186" s="225"/>
      <c r="D186" s="225"/>
      <c r="E186" s="225"/>
      <c r="F186" s="225"/>
    </row>
    <row r="187" spans="2:6">
      <c r="B187" s="222"/>
      <c r="C187" s="225"/>
      <c r="D187" s="225"/>
      <c r="E187" s="225"/>
      <c r="F187" s="225"/>
    </row>
    <row r="188" spans="2:6">
      <c r="B188" s="222"/>
      <c r="C188" s="225"/>
      <c r="D188" s="225"/>
      <c r="E188" s="225"/>
      <c r="F188" s="225"/>
    </row>
    <row r="189" spans="2:6">
      <c r="B189" s="222"/>
      <c r="C189" s="225"/>
      <c r="D189" s="225"/>
      <c r="E189" s="225"/>
      <c r="F189" s="225"/>
    </row>
    <row r="190" spans="2:6">
      <c r="B190" s="222"/>
      <c r="C190" s="225"/>
      <c r="D190" s="225"/>
      <c r="E190" s="225"/>
      <c r="F190" s="225"/>
    </row>
    <row r="191" spans="2:6">
      <c r="B191" s="222"/>
      <c r="C191" s="225"/>
      <c r="D191" s="225"/>
      <c r="E191" s="225"/>
      <c r="F191" s="225"/>
    </row>
    <row r="192" spans="2:6">
      <c r="B192" s="222"/>
      <c r="C192" s="225"/>
      <c r="D192" s="225"/>
      <c r="E192" s="225"/>
      <c r="F192" s="225"/>
    </row>
    <row r="193" spans="2:6">
      <c r="B193" s="222"/>
      <c r="C193" s="225"/>
      <c r="D193" s="225"/>
      <c r="E193" s="225"/>
      <c r="F193" s="225"/>
    </row>
    <row r="194" spans="2:6">
      <c r="B194" s="222"/>
      <c r="C194" s="225"/>
      <c r="D194" s="225"/>
      <c r="E194" s="225"/>
      <c r="F194" s="225"/>
    </row>
    <row r="195" spans="2:6">
      <c r="B195" s="222"/>
      <c r="C195" s="225"/>
      <c r="D195" s="225"/>
      <c r="E195" s="225"/>
      <c r="F195" s="225"/>
    </row>
    <row r="196" spans="2:6">
      <c r="B196" s="222"/>
      <c r="C196" s="225"/>
      <c r="D196" s="225"/>
      <c r="E196" s="225"/>
      <c r="F196" s="225"/>
    </row>
    <row r="197" spans="2:6">
      <c r="B197" s="222"/>
      <c r="C197" s="225"/>
      <c r="D197" s="225"/>
      <c r="E197" s="225"/>
      <c r="F197" s="225"/>
    </row>
    <row r="198" spans="2:6">
      <c r="B198" s="222"/>
      <c r="C198" s="225"/>
      <c r="D198" s="225"/>
      <c r="E198" s="225"/>
      <c r="F198" s="225"/>
    </row>
    <row r="199" spans="2:6">
      <c r="B199" s="222"/>
      <c r="C199" s="225"/>
      <c r="D199" s="225"/>
      <c r="E199" s="225"/>
      <c r="F199" s="225"/>
    </row>
    <row r="200" spans="2:6">
      <c r="B200" s="222"/>
      <c r="C200" s="225"/>
      <c r="D200" s="225"/>
      <c r="E200" s="225"/>
      <c r="F200" s="225"/>
    </row>
    <row r="201" spans="2:6">
      <c r="B201" s="222"/>
      <c r="C201" s="225"/>
      <c r="D201" s="225"/>
      <c r="E201" s="225"/>
      <c r="F201" s="225"/>
    </row>
    <row r="202" spans="2:6">
      <c r="B202" s="222"/>
      <c r="C202" s="225"/>
      <c r="D202" s="225"/>
      <c r="E202" s="225"/>
      <c r="F202" s="225"/>
    </row>
    <row r="203" spans="2:6">
      <c r="B203" s="222"/>
      <c r="C203" s="225"/>
      <c r="D203" s="225"/>
      <c r="E203" s="225"/>
      <c r="F203" s="225"/>
    </row>
    <row r="204" spans="2:6">
      <c r="B204" s="222"/>
      <c r="C204" s="225"/>
      <c r="D204" s="225"/>
      <c r="E204" s="225"/>
      <c r="F204" s="225"/>
    </row>
    <row r="205" spans="2:6">
      <c r="B205" s="222"/>
      <c r="C205" s="225"/>
      <c r="D205" s="225"/>
      <c r="E205" s="225"/>
      <c r="F205" s="225"/>
    </row>
    <row r="206" spans="2:6">
      <c r="B206" s="222"/>
      <c r="C206" s="225"/>
      <c r="D206" s="225"/>
      <c r="E206" s="225"/>
      <c r="F206" s="225"/>
    </row>
    <row r="207" spans="2:6">
      <c r="B207" s="222"/>
      <c r="C207" s="225"/>
      <c r="D207" s="225"/>
      <c r="E207" s="225"/>
      <c r="F207" s="225"/>
    </row>
    <row r="208" spans="2:6">
      <c r="B208" s="222"/>
      <c r="C208" s="225"/>
      <c r="D208" s="225"/>
      <c r="E208" s="225"/>
      <c r="F208" s="225"/>
    </row>
    <row r="209" spans="2:6">
      <c r="B209" s="222"/>
      <c r="C209" s="225"/>
      <c r="D209" s="225"/>
      <c r="E209" s="225"/>
      <c r="F209" s="225"/>
    </row>
    <row r="210" spans="2:6">
      <c r="B210" s="222"/>
      <c r="C210" s="225"/>
      <c r="D210" s="225"/>
      <c r="E210" s="225"/>
      <c r="F210" s="225"/>
    </row>
    <row r="211" spans="2:6">
      <c r="B211" s="222"/>
      <c r="C211" s="225"/>
      <c r="D211" s="225"/>
      <c r="E211" s="225"/>
      <c r="F211" s="225"/>
    </row>
    <row r="212" spans="2:6">
      <c r="B212" s="222"/>
      <c r="C212" s="225"/>
      <c r="D212" s="225"/>
      <c r="E212" s="225"/>
      <c r="F212" s="225"/>
    </row>
    <row r="213" spans="2:6">
      <c r="B213" s="222"/>
      <c r="C213" s="225"/>
      <c r="D213" s="225"/>
      <c r="E213" s="225"/>
      <c r="F213" s="225"/>
    </row>
    <row r="214" spans="2:6">
      <c r="B214" s="222"/>
      <c r="C214" s="225"/>
      <c r="D214" s="225"/>
      <c r="E214" s="225"/>
      <c r="F214" s="225"/>
    </row>
    <row r="215" spans="2:6">
      <c r="B215" s="222"/>
      <c r="C215" s="225"/>
      <c r="D215" s="225"/>
      <c r="E215" s="225"/>
      <c r="F215" s="225"/>
    </row>
    <row r="216" spans="2:6">
      <c r="B216" s="222"/>
      <c r="C216" s="225"/>
      <c r="D216" s="225"/>
      <c r="E216" s="225"/>
      <c r="F216" s="225"/>
    </row>
    <row r="217" spans="2:6">
      <c r="B217" s="222"/>
      <c r="C217" s="225"/>
      <c r="D217" s="225"/>
      <c r="E217" s="225"/>
      <c r="F217" s="225"/>
    </row>
    <row r="218" spans="2:6">
      <c r="B218" s="222"/>
      <c r="C218" s="225"/>
      <c r="D218" s="225"/>
      <c r="E218" s="225"/>
      <c r="F218" s="225"/>
    </row>
    <row r="219" spans="2:6">
      <c r="B219" s="222"/>
      <c r="C219" s="225"/>
      <c r="D219" s="225"/>
      <c r="E219" s="225"/>
      <c r="F219" s="225"/>
    </row>
    <row r="220" spans="2:6">
      <c r="B220" s="222"/>
      <c r="C220" s="225"/>
      <c r="D220" s="225"/>
      <c r="E220" s="225"/>
      <c r="F220" s="225"/>
    </row>
    <row r="221" spans="2:6">
      <c r="B221" s="222"/>
      <c r="C221" s="225"/>
      <c r="D221" s="225"/>
      <c r="E221" s="225"/>
      <c r="F221" s="225"/>
    </row>
    <row r="222" spans="2:6">
      <c r="B222" s="222"/>
      <c r="C222" s="225"/>
      <c r="D222" s="225"/>
      <c r="E222" s="225"/>
      <c r="F222" s="225"/>
    </row>
    <row r="223" spans="2:6">
      <c r="B223" s="222"/>
      <c r="C223" s="225"/>
      <c r="D223" s="225"/>
      <c r="E223" s="225"/>
      <c r="F223" s="225"/>
    </row>
    <row r="224" spans="2:6">
      <c r="B224" s="222"/>
      <c r="C224" s="225"/>
      <c r="D224" s="225"/>
      <c r="E224" s="225"/>
      <c r="F224" s="225"/>
    </row>
    <row r="225" spans="2:6">
      <c r="B225" s="222"/>
      <c r="C225" s="225"/>
      <c r="D225" s="225"/>
      <c r="E225" s="225"/>
      <c r="F225" s="225"/>
    </row>
    <row r="226" spans="2:6">
      <c r="B226" s="222"/>
      <c r="C226" s="225"/>
      <c r="D226" s="225"/>
      <c r="E226" s="225"/>
      <c r="F226" s="225"/>
    </row>
    <row r="227" spans="2:6">
      <c r="B227" s="222"/>
      <c r="C227" s="225"/>
      <c r="D227" s="225"/>
      <c r="E227" s="225"/>
      <c r="F227" s="225"/>
    </row>
    <row r="228" spans="2:6">
      <c r="B228" s="222"/>
      <c r="C228" s="225"/>
      <c r="D228" s="225"/>
      <c r="E228" s="225"/>
      <c r="F228" s="225"/>
    </row>
    <row r="229" spans="2:6">
      <c r="B229" s="222"/>
      <c r="C229" s="225"/>
      <c r="D229" s="225"/>
      <c r="E229" s="225"/>
      <c r="F229" s="225"/>
    </row>
    <row r="230" spans="2:6">
      <c r="B230" s="222"/>
      <c r="C230" s="225"/>
      <c r="D230" s="225"/>
      <c r="E230" s="225"/>
      <c r="F230" s="225"/>
    </row>
    <row r="231" spans="2:6">
      <c r="B231" s="222"/>
      <c r="C231" s="225"/>
      <c r="D231" s="225"/>
      <c r="E231" s="225"/>
      <c r="F231" s="225"/>
    </row>
    <row r="232" spans="2:6">
      <c r="B232" s="222"/>
      <c r="C232" s="225"/>
      <c r="D232" s="225"/>
      <c r="E232" s="225"/>
      <c r="F232" s="225"/>
    </row>
    <row r="233" spans="2:6">
      <c r="B233" s="222"/>
      <c r="C233" s="225"/>
      <c r="D233" s="225"/>
      <c r="E233" s="225"/>
      <c r="F233" s="225"/>
    </row>
    <row r="234" spans="2:6">
      <c r="B234" s="222"/>
      <c r="C234" s="225"/>
      <c r="D234" s="225"/>
      <c r="E234" s="225"/>
      <c r="F234" s="225"/>
    </row>
    <row r="235" spans="2:6">
      <c r="B235" s="222"/>
      <c r="C235" s="225"/>
      <c r="D235" s="225"/>
      <c r="E235" s="225"/>
      <c r="F235" s="225"/>
    </row>
    <row r="236" spans="2:6">
      <c r="B236" s="222"/>
      <c r="C236" s="225"/>
      <c r="D236" s="225"/>
      <c r="E236" s="225"/>
      <c r="F236" s="225"/>
    </row>
    <row r="237" spans="2:6">
      <c r="B237" s="222"/>
      <c r="C237" s="225"/>
      <c r="D237" s="225"/>
      <c r="E237" s="225"/>
      <c r="F237" s="225"/>
    </row>
    <row r="238" spans="2:6">
      <c r="B238" s="222"/>
      <c r="C238" s="225"/>
      <c r="D238" s="225"/>
      <c r="E238" s="225"/>
      <c r="F238" s="225"/>
    </row>
    <row r="239" spans="2:6">
      <c r="B239" s="222"/>
      <c r="C239" s="225"/>
      <c r="D239" s="225"/>
      <c r="E239" s="225"/>
      <c r="F239" s="225"/>
    </row>
    <row r="240" spans="2:6">
      <c r="B240" s="222"/>
      <c r="C240" s="225"/>
      <c r="D240" s="225"/>
      <c r="E240" s="225"/>
      <c r="F240" s="225"/>
    </row>
    <row r="241" spans="2:6">
      <c r="B241" s="222"/>
      <c r="C241" s="225"/>
      <c r="D241" s="225"/>
      <c r="E241" s="225"/>
      <c r="F241" s="225"/>
    </row>
    <row r="242" spans="2:6">
      <c r="B242" s="222"/>
      <c r="C242" s="225"/>
      <c r="D242" s="225"/>
      <c r="E242" s="225"/>
      <c r="F242" s="225"/>
    </row>
    <row r="243" spans="2:6">
      <c r="B243" s="222"/>
      <c r="C243" s="225"/>
      <c r="D243" s="225"/>
      <c r="E243" s="225"/>
      <c r="F243" s="225"/>
    </row>
    <row r="244" spans="2:6">
      <c r="B244" s="222"/>
      <c r="C244" s="225"/>
      <c r="D244" s="225"/>
      <c r="E244" s="225"/>
      <c r="F244" s="225"/>
    </row>
    <row r="245" spans="2:6">
      <c r="B245" s="222"/>
      <c r="C245" s="225"/>
      <c r="D245" s="225"/>
      <c r="E245" s="225"/>
      <c r="F245" s="225"/>
    </row>
    <row r="246" spans="2:6">
      <c r="B246" s="222"/>
      <c r="C246" s="225"/>
      <c r="D246" s="225"/>
      <c r="E246" s="225"/>
      <c r="F246" s="225"/>
    </row>
    <row r="247" spans="2:6">
      <c r="B247" s="222"/>
      <c r="C247" s="225"/>
      <c r="D247" s="225"/>
      <c r="E247" s="225"/>
      <c r="F247" s="225"/>
    </row>
    <row r="248" spans="2:6">
      <c r="B248" s="222"/>
      <c r="C248" s="225"/>
      <c r="D248" s="225"/>
      <c r="E248" s="225"/>
      <c r="F248" s="225"/>
    </row>
    <row r="249" spans="2:6">
      <c r="B249" s="222"/>
      <c r="C249" s="225"/>
      <c r="D249" s="225"/>
      <c r="E249" s="225"/>
      <c r="F249" s="225"/>
    </row>
    <row r="250" spans="2:6">
      <c r="B250" s="222"/>
      <c r="C250" s="225"/>
      <c r="D250" s="225"/>
      <c r="E250" s="225"/>
      <c r="F250" s="225"/>
    </row>
    <row r="251" spans="2:6">
      <c r="B251" s="222"/>
      <c r="C251" s="225"/>
      <c r="D251" s="225"/>
      <c r="E251" s="225"/>
      <c r="F251" s="225"/>
    </row>
    <row r="252" spans="2:6">
      <c r="B252" s="222"/>
      <c r="C252" s="225"/>
      <c r="D252" s="225"/>
      <c r="E252" s="225"/>
      <c r="F252" s="225"/>
    </row>
    <row r="253" spans="2:6">
      <c r="B253" s="222"/>
      <c r="C253" s="225"/>
      <c r="D253" s="225"/>
      <c r="E253" s="225"/>
      <c r="F253" s="225"/>
    </row>
    <row r="254" spans="2:6">
      <c r="B254" s="222"/>
      <c r="C254" s="225"/>
      <c r="D254" s="225"/>
      <c r="E254" s="225"/>
      <c r="F254" s="225"/>
    </row>
    <row r="255" spans="2:6">
      <c r="B255" s="222"/>
      <c r="C255" s="225"/>
      <c r="D255" s="225"/>
      <c r="E255" s="225"/>
      <c r="F255" s="225"/>
    </row>
    <row r="256" spans="2:6">
      <c r="B256" s="222"/>
      <c r="C256" s="225"/>
      <c r="D256" s="225"/>
      <c r="E256" s="225"/>
      <c r="F256" s="225"/>
    </row>
    <row r="257" spans="2:6">
      <c r="B257" s="222"/>
      <c r="C257" s="225"/>
      <c r="D257" s="225"/>
      <c r="E257" s="225"/>
      <c r="F257" s="225"/>
    </row>
    <row r="258" spans="2:6">
      <c r="B258" s="222"/>
      <c r="C258" s="225"/>
      <c r="D258" s="225"/>
      <c r="E258" s="225"/>
      <c r="F258" s="225"/>
    </row>
    <row r="259" spans="2:6">
      <c r="B259" s="222"/>
      <c r="C259" s="225"/>
      <c r="D259" s="225"/>
      <c r="E259" s="225"/>
      <c r="F259" s="225"/>
    </row>
    <row r="260" spans="2:6">
      <c r="B260" s="222"/>
      <c r="C260" s="225"/>
      <c r="D260" s="225"/>
      <c r="E260" s="225"/>
      <c r="F260" s="225"/>
    </row>
    <row r="261" spans="2:6">
      <c r="B261" s="222"/>
      <c r="C261" s="225"/>
      <c r="D261" s="225"/>
      <c r="E261" s="225"/>
      <c r="F261" s="225"/>
    </row>
    <row r="262" spans="2:6">
      <c r="B262" s="222"/>
      <c r="C262" s="225"/>
      <c r="D262" s="225"/>
      <c r="E262" s="225"/>
      <c r="F262" s="225"/>
    </row>
    <row r="263" spans="2:6">
      <c r="B263" s="222"/>
      <c r="C263" s="225"/>
      <c r="D263" s="225"/>
      <c r="E263" s="225"/>
      <c r="F263" s="225"/>
    </row>
    <row r="264" spans="2:6">
      <c r="B264" s="222"/>
      <c r="C264" s="225"/>
      <c r="D264" s="225"/>
      <c r="E264" s="225"/>
      <c r="F264" s="225"/>
    </row>
    <row r="265" spans="2:6">
      <c r="B265" s="222"/>
      <c r="C265" s="225"/>
      <c r="D265" s="225"/>
      <c r="E265" s="225"/>
      <c r="F265" s="225"/>
    </row>
    <row r="266" spans="2:6">
      <c r="B266" s="222"/>
      <c r="C266" s="225"/>
      <c r="D266" s="225"/>
      <c r="E266" s="225"/>
      <c r="F266" s="225"/>
    </row>
    <row r="267" spans="2:6">
      <c r="B267" s="222"/>
      <c r="C267" s="225"/>
      <c r="D267" s="225"/>
      <c r="E267" s="225"/>
      <c r="F267" s="225"/>
    </row>
    <row r="268" spans="2:6">
      <c r="B268" s="222"/>
      <c r="C268" s="225"/>
      <c r="D268" s="225"/>
      <c r="E268" s="225"/>
      <c r="F268" s="225"/>
    </row>
    <row r="269" spans="2:6">
      <c r="B269" s="222"/>
      <c r="C269" s="225"/>
      <c r="D269" s="225"/>
      <c r="E269" s="225"/>
      <c r="F269" s="225"/>
    </row>
    <row r="270" spans="2:6">
      <c r="B270" s="222"/>
      <c r="C270" s="225"/>
      <c r="D270" s="225"/>
      <c r="E270" s="225"/>
      <c r="F270" s="225"/>
    </row>
    <row r="271" spans="2:6">
      <c r="B271" s="222"/>
      <c r="C271" s="225"/>
      <c r="D271" s="225"/>
      <c r="E271" s="225"/>
      <c r="F271" s="225"/>
    </row>
    <row r="272" spans="2:6">
      <c r="B272" s="222"/>
      <c r="C272" s="225"/>
      <c r="D272" s="225"/>
      <c r="E272" s="225"/>
      <c r="F272" s="225"/>
    </row>
    <row r="273" spans="2:6">
      <c r="B273" s="222"/>
      <c r="C273" s="225"/>
      <c r="D273" s="225"/>
      <c r="E273" s="225"/>
      <c r="F273" s="225"/>
    </row>
    <row r="274" spans="2:6">
      <c r="B274" s="222"/>
      <c r="C274" s="225"/>
      <c r="D274" s="225"/>
      <c r="E274" s="225"/>
      <c r="F274" s="225"/>
    </row>
    <row r="275" spans="2:6">
      <c r="B275" s="222"/>
      <c r="C275" s="225"/>
      <c r="D275" s="225"/>
      <c r="E275" s="225"/>
      <c r="F275" s="225"/>
    </row>
    <row r="276" spans="2:6">
      <c r="B276" s="222"/>
      <c r="C276" s="225"/>
      <c r="D276" s="225"/>
      <c r="E276" s="225"/>
      <c r="F276" s="225"/>
    </row>
    <row r="277" spans="2:6">
      <c r="B277" s="222"/>
      <c r="C277" s="225"/>
      <c r="D277" s="225"/>
      <c r="E277" s="225"/>
      <c r="F277" s="225"/>
    </row>
    <row r="278" spans="2:6">
      <c r="B278" s="222"/>
      <c r="C278" s="225"/>
      <c r="D278" s="225"/>
      <c r="E278" s="225"/>
      <c r="F278" s="225"/>
    </row>
    <row r="279" spans="2:6">
      <c r="B279" s="222"/>
      <c r="C279" s="225"/>
      <c r="D279" s="225"/>
      <c r="E279" s="225"/>
      <c r="F279" s="225"/>
    </row>
    <row r="280" spans="2:6">
      <c r="B280" s="222"/>
      <c r="C280" s="225"/>
      <c r="D280" s="225"/>
      <c r="E280" s="225"/>
      <c r="F280" s="225"/>
    </row>
    <row r="281" spans="2:6">
      <c r="B281" s="222"/>
      <c r="C281" s="225"/>
      <c r="D281" s="225"/>
      <c r="E281" s="225"/>
      <c r="F281" s="225"/>
    </row>
    <row r="282" spans="2:6">
      <c r="B282" s="222"/>
      <c r="C282" s="225"/>
      <c r="D282" s="225"/>
      <c r="E282" s="225"/>
      <c r="F282" s="225"/>
    </row>
    <row r="283" spans="2:6">
      <c r="B283" s="222"/>
      <c r="C283" s="225"/>
      <c r="D283" s="225"/>
      <c r="E283" s="225"/>
      <c r="F283" s="225"/>
    </row>
    <row r="284" spans="2:6">
      <c r="B284" s="222"/>
      <c r="C284" s="225"/>
      <c r="D284" s="225"/>
      <c r="E284" s="225"/>
      <c r="F284" s="225"/>
    </row>
    <row r="285" spans="2:6">
      <c r="B285" s="222"/>
      <c r="C285" s="225"/>
      <c r="D285" s="225"/>
      <c r="E285" s="225"/>
      <c r="F285" s="225"/>
    </row>
    <row r="286" spans="2:6">
      <c r="B286" s="222"/>
      <c r="C286" s="225"/>
      <c r="D286" s="225"/>
      <c r="E286" s="225"/>
      <c r="F286" s="225"/>
    </row>
    <row r="287" spans="2:6">
      <c r="B287" s="222"/>
      <c r="C287" s="225"/>
      <c r="D287" s="225"/>
      <c r="E287" s="225"/>
      <c r="F287" s="225"/>
    </row>
    <row r="288" spans="2:6">
      <c r="B288" s="222"/>
      <c r="C288" s="225"/>
      <c r="D288" s="225"/>
      <c r="E288" s="225"/>
      <c r="F288" s="225"/>
    </row>
    <row r="289" spans="2:6">
      <c r="B289" s="222"/>
      <c r="C289" s="225"/>
      <c r="D289" s="225"/>
      <c r="E289" s="225"/>
      <c r="F289" s="225"/>
    </row>
    <row r="290" spans="2:6">
      <c r="B290" s="222"/>
      <c r="C290" s="225"/>
      <c r="D290" s="225"/>
      <c r="E290" s="225"/>
      <c r="F290" s="225"/>
    </row>
    <row r="291" spans="2:6">
      <c r="B291" s="222"/>
      <c r="C291" s="225"/>
      <c r="D291" s="225"/>
      <c r="E291" s="225"/>
      <c r="F291" s="225"/>
    </row>
    <row r="292" spans="2:6">
      <c r="B292" s="222"/>
      <c r="C292" s="225"/>
      <c r="D292" s="225"/>
      <c r="E292" s="225"/>
      <c r="F292" s="225"/>
    </row>
    <row r="293" spans="2:6">
      <c r="B293" s="222"/>
      <c r="C293" s="225"/>
      <c r="D293" s="225"/>
      <c r="E293" s="225"/>
      <c r="F293" s="225"/>
    </row>
    <row r="294" spans="2:6">
      <c r="B294" s="222"/>
      <c r="C294" s="225"/>
      <c r="D294" s="225"/>
      <c r="E294" s="225"/>
      <c r="F294" s="225"/>
    </row>
    <row r="295" spans="2:6">
      <c r="B295" s="222"/>
      <c r="C295" s="225"/>
      <c r="D295" s="225"/>
      <c r="E295" s="225"/>
      <c r="F295" s="225"/>
    </row>
    <row r="296" spans="2:6">
      <c r="B296" s="222"/>
      <c r="C296" s="225"/>
      <c r="D296" s="225"/>
      <c r="E296" s="225"/>
      <c r="F296" s="225"/>
    </row>
    <row r="297" spans="2:6">
      <c r="B297" s="222"/>
      <c r="C297" s="225"/>
      <c r="D297" s="225"/>
      <c r="E297" s="225"/>
      <c r="F297" s="225"/>
    </row>
    <row r="298" spans="2:6">
      <c r="B298" s="222"/>
      <c r="C298" s="225"/>
      <c r="D298" s="225"/>
      <c r="E298" s="225"/>
      <c r="F298" s="225"/>
    </row>
    <row r="299" spans="2:6">
      <c r="B299" s="222"/>
      <c r="C299" s="225"/>
      <c r="D299" s="225"/>
      <c r="E299" s="225"/>
      <c r="F299" s="225"/>
    </row>
    <row r="300" spans="2:6">
      <c r="B300" s="222"/>
      <c r="C300" s="225"/>
      <c r="D300" s="225"/>
      <c r="E300" s="225"/>
      <c r="F300" s="225"/>
    </row>
    <row r="301" spans="2:6">
      <c r="B301" s="222"/>
      <c r="C301" s="225"/>
      <c r="D301" s="225"/>
      <c r="E301" s="225"/>
      <c r="F301" s="225"/>
    </row>
    <row r="302" spans="2:6">
      <c r="B302" s="222"/>
      <c r="C302" s="225"/>
      <c r="D302" s="225"/>
      <c r="E302" s="225"/>
      <c r="F302" s="225"/>
    </row>
    <row r="303" spans="2:6">
      <c r="B303" s="222"/>
      <c r="C303" s="225"/>
      <c r="D303" s="225"/>
      <c r="E303" s="225"/>
      <c r="F303" s="225"/>
    </row>
    <row r="304" spans="2:6">
      <c r="B304" s="222"/>
      <c r="C304" s="225"/>
      <c r="D304" s="225"/>
      <c r="E304" s="225"/>
      <c r="F304" s="225"/>
    </row>
    <row r="305" spans="2:6">
      <c r="B305" s="222"/>
      <c r="C305" s="225"/>
      <c r="D305" s="225"/>
      <c r="E305" s="225"/>
      <c r="F305" s="225"/>
    </row>
    <row r="306" spans="2:6">
      <c r="B306" s="222"/>
      <c r="C306" s="225"/>
      <c r="D306" s="225"/>
      <c r="E306" s="225"/>
      <c r="F306" s="225"/>
    </row>
    <row r="307" spans="2:6">
      <c r="B307" s="222"/>
      <c r="C307" s="225"/>
      <c r="D307" s="225"/>
      <c r="E307" s="225"/>
      <c r="F307" s="225"/>
    </row>
    <row r="308" spans="2:6">
      <c r="B308" s="222"/>
      <c r="C308" s="225"/>
      <c r="D308" s="225"/>
      <c r="E308" s="225"/>
      <c r="F308" s="225"/>
    </row>
    <row r="309" spans="2:6">
      <c r="B309" s="222"/>
      <c r="C309" s="225"/>
      <c r="D309" s="225"/>
      <c r="E309" s="225"/>
      <c r="F309" s="225"/>
    </row>
    <row r="310" spans="2:6">
      <c r="B310" s="222"/>
      <c r="C310" s="225"/>
      <c r="D310" s="225"/>
      <c r="E310" s="225"/>
      <c r="F310" s="225"/>
    </row>
    <row r="311" spans="2:6">
      <c r="B311" s="222"/>
      <c r="C311" s="225"/>
      <c r="D311" s="225"/>
      <c r="E311" s="225"/>
      <c r="F311" s="225"/>
    </row>
    <row r="312" spans="2:6">
      <c r="B312" s="222"/>
      <c r="C312" s="225"/>
      <c r="D312" s="225"/>
      <c r="E312" s="225"/>
      <c r="F312" s="225"/>
    </row>
    <row r="313" spans="2:6">
      <c r="B313" s="222"/>
      <c r="C313" s="225"/>
      <c r="D313" s="225"/>
      <c r="E313" s="225"/>
      <c r="F313" s="225"/>
    </row>
    <row r="314" spans="2:6">
      <c r="B314" s="222"/>
      <c r="C314" s="225"/>
      <c r="D314" s="225"/>
      <c r="E314" s="225"/>
      <c r="F314" s="225"/>
    </row>
    <row r="315" spans="2:6">
      <c r="B315" s="222"/>
      <c r="C315" s="225"/>
      <c r="D315" s="225"/>
      <c r="E315" s="225"/>
      <c r="F315" s="225"/>
    </row>
    <row r="316" spans="2:6">
      <c r="B316" s="222"/>
      <c r="C316" s="225"/>
      <c r="D316" s="225"/>
      <c r="E316" s="225"/>
      <c r="F316" s="225"/>
    </row>
    <row r="317" spans="2:6">
      <c r="B317" s="222"/>
      <c r="C317" s="225"/>
      <c r="D317" s="225"/>
      <c r="E317" s="225"/>
      <c r="F317" s="225"/>
    </row>
    <row r="318" spans="2:6">
      <c r="B318" s="222"/>
      <c r="C318" s="225"/>
      <c r="D318" s="225"/>
      <c r="E318" s="225"/>
      <c r="F318" s="225"/>
    </row>
    <row r="319" spans="2:6">
      <c r="B319" s="222"/>
      <c r="C319" s="225"/>
      <c r="D319" s="225"/>
      <c r="E319" s="225"/>
      <c r="F319" s="225"/>
    </row>
    <row r="320" spans="2:6">
      <c r="B320" s="222"/>
      <c r="C320" s="225"/>
      <c r="D320" s="225"/>
      <c r="E320" s="225"/>
      <c r="F320" s="225"/>
    </row>
    <row r="321" spans="2:6">
      <c r="B321" s="222"/>
      <c r="C321" s="225"/>
      <c r="D321" s="225"/>
      <c r="E321" s="225"/>
      <c r="F321" s="225"/>
    </row>
    <row r="322" spans="2:6">
      <c r="B322" s="222"/>
      <c r="C322" s="225"/>
      <c r="D322" s="225"/>
      <c r="E322" s="225"/>
      <c r="F322" s="225"/>
    </row>
    <row r="323" spans="2:6">
      <c r="B323" s="222"/>
      <c r="C323" s="225"/>
      <c r="D323" s="225"/>
      <c r="E323" s="225"/>
      <c r="F323" s="225"/>
    </row>
    <row r="324" spans="2:6">
      <c r="B324" s="222"/>
      <c r="C324" s="225"/>
      <c r="D324" s="225"/>
      <c r="E324" s="225"/>
      <c r="F324" s="225"/>
    </row>
    <row r="325" spans="2:6">
      <c r="B325" s="222"/>
      <c r="C325" s="225"/>
      <c r="D325" s="225"/>
      <c r="E325" s="225"/>
      <c r="F325" s="225"/>
    </row>
    <row r="326" spans="2:6">
      <c r="B326" s="222"/>
      <c r="C326" s="225"/>
      <c r="D326" s="225"/>
      <c r="E326" s="225"/>
      <c r="F326" s="225"/>
    </row>
    <row r="327" spans="2:6">
      <c r="B327" s="222"/>
      <c r="C327" s="225"/>
      <c r="D327" s="225"/>
      <c r="E327" s="225"/>
      <c r="F327" s="225"/>
    </row>
    <row r="328" spans="2:6">
      <c r="B328" s="222"/>
      <c r="C328" s="225"/>
      <c r="D328" s="225"/>
      <c r="E328" s="225"/>
      <c r="F328" s="225"/>
    </row>
    <row r="329" spans="2:6">
      <c r="B329" s="222"/>
      <c r="C329" s="225"/>
      <c r="D329" s="225"/>
      <c r="E329" s="225"/>
      <c r="F329" s="225"/>
    </row>
    <row r="330" spans="2:6">
      <c r="B330" s="222"/>
      <c r="C330" s="225"/>
      <c r="D330" s="225"/>
      <c r="E330" s="225"/>
      <c r="F330" s="225"/>
    </row>
    <row r="331" spans="2:6">
      <c r="B331" s="222"/>
      <c r="C331" s="225"/>
      <c r="D331" s="225"/>
      <c r="E331" s="225"/>
      <c r="F331" s="225"/>
    </row>
    <row r="332" spans="2:6">
      <c r="B332" s="222"/>
      <c r="C332" s="225"/>
      <c r="D332" s="225"/>
      <c r="E332" s="225"/>
      <c r="F332" s="225"/>
    </row>
    <row r="333" spans="2:6">
      <c r="B333" s="222"/>
      <c r="C333" s="225"/>
      <c r="D333" s="225"/>
      <c r="E333" s="225"/>
      <c r="F333" s="225"/>
    </row>
    <row r="334" spans="2:6">
      <c r="B334" s="222"/>
      <c r="C334" s="225"/>
      <c r="D334" s="225"/>
      <c r="E334" s="225"/>
      <c r="F334" s="225"/>
    </row>
    <row r="335" spans="2:6">
      <c r="B335" s="222"/>
      <c r="C335" s="225"/>
      <c r="D335" s="225"/>
      <c r="E335" s="225"/>
      <c r="F335" s="225"/>
    </row>
    <row r="336" spans="2:6">
      <c r="B336" s="222"/>
      <c r="C336" s="225"/>
      <c r="D336" s="225"/>
      <c r="E336" s="225"/>
      <c r="F336" s="225"/>
    </row>
    <row r="337" spans="2:6">
      <c r="B337" s="222"/>
      <c r="C337" s="225"/>
      <c r="D337" s="225"/>
      <c r="E337" s="225"/>
      <c r="F337" s="225"/>
    </row>
    <row r="338" spans="2:6">
      <c r="B338" s="222"/>
      <c r="C338" s="225"/>
      <c r="D338" s="225"/>
      <c r="E338" s="225"/>
      <c r="F338" s="225"/>
    </row>
    <row r="339" spans="2:6">
      <c r="B339" s="222"/>
      <c r="C339" s="225"/>
      <c r="D339" s="225"/>
      <c r="E339" s="225"/>
      <c r="F339" s="225"/>
    </row>
    <row r="340" spans="2:6">
      <c r="B340" s="222"/>
      <c r="C340" s="225"/>
      <c r="D340" s="225"/>
      <c r="E340" s="225"/>
      <c r="F340" s="225"/>
    </row>
    <row r="341" spans="2:6">
      <c r="B341" s="222"/>
      <c r="C341" s="225"/>
      <c r="D341" s="225"/>
      <c r="E341" s="225"/>
      <c r="F341" s="225"/>
    </row>
    <row r="342" spans="2:6">
      <c r="B342" s="222"/>
      <c r="C342" s="225"/>
      <c r="D342" s="225"/>
      <c r="E342" s="225"/>
      <c r="F342" s="225"/>
    </row>
    <row r="343" spans="2:6">
      <c r="B343" s="222"/>
      <c r="C343" s="225"/>
      <c r="D343" s="225"/>
      <c r="E343" s="225"/>
      <c r="F343" s="225"/>
    </row>
    <row r="344" spans="2:6">
      <c r="B344" s="222"/>
      <c r="C344" s="225"/>
      <c r="D344" s="225"/>
      <c r="E344" s="225"/>
      <c r="F344" s="225"/>
    </row>
    <row r="345" spans="2:6">
      <c r="B345" s="222"/>
      <c r="C345" s="225"/>
      <c r="D345" s="225"/>
      <c r="E345" s="225"/>
      <c r="F345" s="225"/>
    </row>
    <row r="346" spans="2:6">
      <c r="B346" s="222"/>
      <c r="C346" s="225"/>
      <c r="D346" s="225"/>
      <c r="E346" s="225"/>
      <c r="F346" s="225"/>
    </row>
    <row r="347" spans="2:6">
      <c r="B347" s="222"/>
      <c r="C347" s="225"/>
      <c r="D347" s="225"/>
      <c r="E347" s="225"/>
      <c r="F347" s="225"/>
    </row>
    <row r="348" spans="2:6">
      <c r="B348" s="222"/>
      <c r="C348" s="225"/>
      <c r="D348" s="225"/>
      <c r="E348" s="225"/>
      <c r="F348" s="225"/>
    </row>
    <row r="349" spans="2:6">
      <c r="B349" s="222"/>
      <c r="C349" s="225"/>
      <c r="D349" s="225"/>
      <c r="E349" s="225"/>
      <c r="F349" s="225"/>
    </row>
    <row r="350" spans="2:6">
      <c r="B350" s="222"/>
      <c r="C350" s="225"/>
      <c r="D350" s="225"/>
      <c r="E350" s="225"/>
      <c r="F350" s="225"/>
    </row>
    <row r="351" spans="2:6">
      <c r="B351" s="222"/>
      <c r="C351" s="225"/>
      <c r="D351" s="225"/>
      <c r="E351" s="225"/>
      <c r="F351" s="225"/>
    </row>
    <row r="352" spans="2:6">
      <c r="B352" s="222"/>
      <c r="C352" s="225"/>
      <c r="D352" s="225"/>
      <c r="E352" s="225"/>
      <c r="F352" s="225"/>
    </row>
    <row r="353" spans="2:6">
      <c r="B353" s="222"/>
      <c r="C353" s="225"/>
      <c r="D353" s="225"/>
      <c r="E353" s="225"/>
      <c r="F353" s="225"/>
    </row>
    <row r="354" spans="2:6">
      <c r="B354" s="222"/>
      <c r="C354" s="225"/>
      <c r="D354" s="225"/>
      <c r="E354" s="225"/>
      <c r="F354" s="225"/>
    </row>
    <row r="355" spans="2:6">
      <c r="B355" s="222"/>
      <c r="C355" s="225"/>
      <c r="D355" s="225"/>
      <c r="E355" s="225"/>
      <c r="F355" s="225"/>
    </row>
    <row r="356" spans="2:6">
      <c r="B356" s="222"/>
      <c r="C356" s="225"/>
      <c r="D356" s="225"/>
      <c r="E356" s="225"/>
      <c r="F356" s="225"/>
    </row>
    <row r="357" spans="2:6">
      <c r="B357" s="222"/>
      <c r="C357" s="225"/>
      <c r="D357" s="225"/>
      <c r="E357" s="225"/>
      <c r="F357" s="225"/>
    </row>
    <row r="358" spans="2:6">
      <c r="B358" s="222"/>
      <c r="C358" s="225"/>
      <c r="D358" s="225"/>
      <c r="E358" s="225"/>
      <c r="F358" s="225"/>
    </row>
    <row r="359" spans="2:6">
      <c r="B359" s="222"/>
      <c r="C359" s="225"/>
      <c r="D359" s="225"/>
      <c r="E359" s="225"/>
      <c r="F359" s="225"/>
    </row>
    <row r="360" spans="2:6">
      <c r="B360" s="222"/>
      <c r="C360" s="225"/>
      <c r="D360" s="225"/>
      <c r="E360" s="225"/>
      <c r="F360" s="225"/>
    </row>
    <row r="361" spans="2:6">
      <c r="B361" s="222"/>
      <c r="C361" s="225"/>
      <c r="D361" s="225"/>
      <c r="E361" s="225"/>
      <c r="F361" s="225"/>
    </row>
    <row r="362" spans="2:6">
      <c r="B362" s="222"/>
      <c r="C362" s="225"/>
      <c r="D362" s="225"/>
      <c r="E362" s="225"/>
      <c r="F362" s="225"/>
    </row>
    <row r="363" spans="2:6">
      <c r="B363" s="222"/>
      <c r="C363" s="225"/>
      <c r="D363" s="225"/>
      <c r="E363" s="225"/>
      <c r="F363" s="225"/>
    </row>
    <row r="364" spans="2:6">
      <c r="B364" s="222"/>
      <c r="C364" s="225"/>
      <c r="D364" s="225"/>
      <c r="E364" s="225"/>
      <c r="F364" s="225"/>
    </row>
    <row r="365" spans="2:6">
      <c r="B365" s="222"/>
      <c r="C365" s="225"/>
      <c r="D365" s="225"/>
      <c r="E365" s="225"/>
      <c r="F365" s="225"/>
    </row>
    <row r="366" spans="2:6">
      <c r="B366" s="222"/>
      <c r="C366" s="225"/>
      <c r="D366" s="225"/>
      <c r="E366" s="225"/>
      <c r="F366" s="225"/>
    </row>
    <row r="367" spans="2:6">
      <c r="B367" s="222"/>
      <c r="C367" s="225"/>
      <c r="D367" s="225"/>
      <c r="E367" s="225"/>
      <c r="F367" s="225"/>
    </row>
    <row r="368" spans="2:6">
      <c r="B368" s="222"/>
      <c r="C368" s="225"/>
      <c r="D368" s="225"/>
      <c r="E368" s="225"/>
      <c r="F368" s="225"/>
    </row>
    <row r="369" spans="2:6">
      <c r="B369" s="222"/>
      <c r="C369" s="225"/>
      <c r="D369" s="225"/>
      <c r="E369" s="225"/>
      <c r="F369" s="225"/>
    </row>
    <row r="370" spans="2:6">
      <c r="B370" s="222"/>
      <c r="C370" s="225"/>
      <c r="D370" s="225"/>
      <c r="E370" s="225"/>
      <c r="F370" s="225"/>
    </row>
    <row r="371" spans="2:6">
      <c r="B371" s="222"/>
      <c r="C371" s="225"/>
      <c r="D371" s="225"/>
      <c r="E371" s="225"/>
      <c r="F371" s="225"/>
    </row>
    <row r="372" spans="2:6">
      <c r="B372" s="222"/>
      <c r="C372" s="225"/>
      <c r="D372" s="225"/>
      <c r="E372" s="225"/>
      <c r="F372" s="225"/>
    </row>
    <row r="373" spans="2:6">
      <c r="B373" s="222"/>
      <c r="C373" s="225"/>
      <c r="D373" s="225"/>
      <c r="E373" s="225"/>
      <c r="F373" s="225"/>
    </row>
    <row r="374" spans="2:6">
      <c r="B374" s="222"/>
      <c r="C374" s="225"/>
      <c r="D374" s="225"/>
      <c r="E374" s="225"/>
      <c r="F374" s="225"/>
    </row>
    <row r="375" spans="2:6">
      <c r="B375" s="222"/>
      <c r="C375" s="225"/>
      <c r="D375" s="225"/>
      <c r="E375" s="225"/>
      <c r="F375" s="225"/>
    </row>
    <row r="376" spans="2:6">
      <c r="B376" s="222"/>
      <c r="C376" s="225"/>
      <c r="D376" s="225"/>
      <c r="E376" s="225"/>
      <c r="F376" s="225"/>
    </row>
    <row r="377" spans="2:6">
      <c r="B377" s="222"/>
      <c r="C377" s="225"/>
      <c r="D377" s="225"/>
      <c r="E377" s="225"/>
      <c r="F377" s="225"/>
    </row>
    <row r="378" spans="2:6">
      <c r="B378" s="222"/>
      <c r="C378" s="225"/>
      <c r="D378" s="225"/>
      <c r="E378" s="225"/>
      <c r="F378" s="225"/>
    </row>
    <row r="379" spans="2:6">
      <c r="B379" s="222"/>
      <c r="C379" s="225"/>
      <c r="D379" s="225"/>
      <c r="E379" s="225"/>
      <c r="F379" s="225"/>
    </row>
    <row r="380" spans="2:6">
      <c r="B380" s="222"/>
      <c r="C380" s="225"/>
      <c r="D380" s="225"/>
      <c r="E380" s="225"/>
      <c r="F380" s="225"/>
    </row>
    <row r="381" spans="2:6">
      <c r="B381" s="222"/>
      <c r="C381" s="225"/>
      <c r="D381" s="225"/>
      <c r="E381" s="225"/>
      <c r="F381" s="225"/>
    </row>
    <row r="382" spans="2:6">
      <c r="B382" s="222"/>
      <c r="C382" s="225"/>
      <c r="D382" s="225"/>
      <c r="E382" s="225"/>
      <c r="F382" s="225"/>
    </row>
    <row r="383" spans="2:6">
      <c r="B383" s="222"/>
      <c r="C383" s="225"/>
      <c r="D383" s="225"/>
      <c r="E383" s="225"/>
      <c r="F383" s="225"/>
    </row>
    <row r="384" spans="2:6">
      <c r="B384" s="222"/>
      <c r="C384" s="225"/>
      <c r="D384" s="225"/>
      <c r="E384" s="225"/>
      <c r="F384" s="225"/>
    </row>
    <row r="385" spans="2:6">
      <c r="B385" s="222"/>
      <c r="C385" s="225"/>
      <c r="D385" s="225"/>
      <c r="E385" s="225"/>
      <c r="F385" s="225"/>
    </row>
    <row r="386" spans="2:6">
      <c r="B386" s="222"/>
      <c r="C386" s="225"/>
      <c r="D386" s="225"/>
      <c r="E386" s="225"/>
      <c r="F386" s="225"/>
    </row>
    <row r="387" spans="2:6">
      <c r="B387" s="222"/>
      <c r="C387" s="225"/>
      <c r="D387" s="225"/>
      <c r="E387" s="225"/>
      <c r="F387" s="225"/>
    </row>
    <row r="388" spans="2:6">
      <c r="B388" s="222"/>
      <c r="C388" s="225"/>
      <c r="D388" s="225"/>
      <c r="E388" s="225"/>
      <c r="F388" s="225"/>
    </row>
    <row r="389" spans="2:6">
      <c r="B389" s="222"/>
      <c r="C389" s="225"/>
      <c r="D389" s="225"/>
      <c r="E389" s="225"/>
      <c r="F389" s="225"/>
    </row>
    <row r="390" spans="2:6">
      <c r="B390" s="222"/>
      <c r="C390" s="225"/>
      <c r="D390" s="225"/>
      <c r="E390" s="225"/>
      <c r="F390" s="225"/>
    </row>
    <row r="391" spans="2:6">
      <c r="B391" s="222"/>
      <c r="C391" s="225"/>
      <c r="D391" s="225"/>
      <c r="E391" s="225"/>
      <c r="F391" s="225"/>
    </row>
    <row r="392" spans="2:6">
      <c r="B392" s="222"/>
      <c r="C392" s="225"/>
      <c r="D392" s="225"/>
      <c r="E392" s="225"/>
      <c r="F392" s="225"/>
    </row>
    <row r="393" spans="2:6">
      <c r="B393" s="222"/>
      <c r="C393" s="225"/>
      <c r="D393" s="225"/>
      <c r="E393" s="225"/>
      <c r="F393" s="225"/>
    </row>
    <row r="394" spans="2:6">
      <c r="B394" s="222"/>
      <c r="C394" s="225"/>
      <c r="D394" s="225"/>
      <c r="E394" s="225"/>
      <c r="F394" s="225"/>
    </row>
    <row r="395" spans="2:6">
      <c r="B395" s="222"/>
      <c r="C395" s="225"/>
      <c r="D395" s="225"/>
      <c r="E395" s="225"/>
      <c r="F395" s="225"/>
    </row>
    <row r="396" spans="2:6">
      <c r="B396" s="222"/>
      <c r="C396" s="225"/>
      <c r="D396" s="225"/>
      <c r="E396" s="225"/>
      <c r="F396" s="225"/>
    </row>
    <row r="397" spans="2:6">
      <c r="B397" s="222"/>
      <c r="C397" s="225"/>
      <c r="D397" s="225"/>
      <c r="E397" s="225"/>
      <c r="F397" s="225"/>
    </row>
    <row r="398" spans="2:6">
      <c r="B398" s="222"/>
      <c r="C398" s="225"/>
      <c r="D398" s="225"/>
      <c r="E398" s="225"/>
      <c r="F398" s="225"/>
    </row>
    <row r="399" spans="2:6">
      <c r="B399" s="222"/>
      <c r="C399" s="225"/>
      <c r="D399" s="225"/>
      <c r="E399" s="225"/>
      <c r="F399" s="225"/>
    </row>
    <row r="400" spans="2:6">
      <c r="B400" s="222"/>
      <c r="C400" s="225"/>
      <c r="D400" s="225"/>
      <c r="E400" s="225"/>
      <c r="F400" s="225"/>
    </row>
    <row r="401" spans="2:6">
      <c r="B401" s="222"/>
      <c r="C401" s="225"/>
      <c r="D401" s="225"/>
      <c r="E401" s="225"/>
      <c r="F401" s="225"/>
    </row>
    <row r="402" spans="2:6">
      <c r="B402" s="222"/>
      <c r="C402" s="225"/>
      <c r="D402" s="225"/>
      <c r="E402" s="225"/>
      <c r="F402" s="225"/>
    </row>
    <row r="403" spans="2:6">
      <c r="B403" s="222"/>
      <c r="C403" s="225"/>
      <c r="D403" s="225"/>
      <c r="E403" s="225"/>
      <c r="F403" s="225"/>
    </row>
    <row r="404" spans="2:6">
      <c r="B404" s="222"/>
      <c r="C404" s="225"/>
      <c r="D404" s="225"/>
      <c r="E404" s="225"/>
      <c r="F404" s="225"/>
    </row>
    <row r="405" spans="2:6">
      <c r="B405" s="222"/>
      <c r="C405" s="225"/>
      <c r="D405" s="225"/>
      <c r="E405" s="225"/>
      <c r="F405" s="225"/>
    </row>
    <row r="406" spans="2:6">
      <c r="B406" s="222"/>
      <c r="C406" s="225"/>
      <c r="D406" s="225"/>
      <c r="E406" s="225"/>
      <c r="F406" s="225"/>
    </row>
    <row r="407" spans="2:6">
      <c r="B407" s="222"/>
      <c r="C407" s="225"/>
      <c r="D407" s="225"/>
      <c r="E407" s="225"/>
      <c r="F407" s="225"/>
    </row>
    <row r="408" spans="2:6">
      <c r="B408" s="222"/>
      <c r="C408" s="225"/>
      <c r="D408" s="225"/>
      <c r="E408" s="225"/>
      <c r="F408" s="225"/>
    </row>
    <row r="409" spans="2:6">
      <c r="B409" s="222"/>
      <c r="C409" s="225"/>
      <c r="D409" s="225"/>
      <c r="E409" s="225"/>
      <c r="F409" s="225"/>
    </row>
    <row r="410" spans="2:6">
      <c r="B410" s="222"/>
      <c r="C410" s="225"/>
      <c r="D410" s="225"/>
      <c r="E410" s="225"/>
      <c r="F410" s="225"/>
    </row>
    <row r="411" spans="2:6">
      <c r="B411" s="222"/>
      <c r="C411" s="225"/>
      <c r="D411" s="225"/>
      <c r="E411" s="225"/>
      <c r="F411" s="225"/>
    </row>
    <row r="412" spans="2:6">
      <c r="B412" s="222"/>
      <c r="C412" s="225"/>
      <c r="D412" s="225"/>
      <c r="E412" s="225"/>
      <c r="F412" s="225"/>
    </row>
    <row r="413" spans="2:6">
      <c r="B413" s="222"/>
      <c r="C413" s="225"/>
      <c r="D413" s="225"/>
      <c r="E413" s="225"/>
      <c r="F413" s="225"/>
    </row>
    <row r="414" spans="2:6">
      <c r="B414" s="222"/>
      <c r="C414" s="225"/>
      <c r="D414" s="225"/>
      <c r="E414" s="225"/>
      <c r="F414" s="225"/>
    </row>
    <row r="415" spans="2:6">
      <c r="B415" s="222"/>
      <c r="C415" s="225"/>
      <c r="D415" s="225"/>
      <c r="E415" s="225"/>
      <c r="F415" s="225"/>
    </row>
    <row r="416" spans="2:6">
      <c r="B416" s="222"/>
      <c r="C416" s="225"/>
      <c r="D416" s="225"/>
      <c r="E416" s="225"/>
      <c r="F416" s="225"/>
    </row>
    <row r="417" spans="2:6">
      <c r="B417" s="222"/>
      <c r="C417" s="225"/>
      <c r="D417" s="225"/>
      <c r="E417" s="225"/>
      <c r="F417" s="225"/>
    </row>
    <row r="418" spans="2:6">
      <c r="B418" s="222"/>
      <c r="C418" s="225"/>
      <c r="D418" s="225"/>
      <c r="E418" s="225"/>
      <c r="F418" s="225"/>
    </row>
    <row r="419" spans="2:6">
      <c r="B419" s="222"/>
      <c r="C419" s="225"/>
      <c r="D419" s="225"/>
      <c r="E419" s="225"/>
      <c r="F419" s="225"/>
    </row>
    <row r="420" spans="2:6">
      <c r="B420" s="222"/>
      <c r="C420" s="225"/>
      <c r="D420" s="225"/>
      <c r="E420" s="225"/>
      <c r="F420" s="225"/>
    </row>
    <row r="421" spans="2:6">
      <c r="B421" s="222"/>
      <c r="C421" s="225"/>
      <c r="D421" s="225"/>
      <c r="E421" s="225"/>
      <c r="F421" s="225"/>
    </row>
    <row r="422" spans="2:6">
      <c r="B422" s="222"/>
      <c r="C422" s="225"/>
      <c r="D422" s="225"/>
      <c r="E422" s="225"/>
      <c r="F422" s="225"/>
    </row>
    <row r="423" spans="2:6">
      <c r="B423" s="222"/>
      <c r="C423" s="225"/>
      <c r="D423" s="225"/>
      <c r="E423" s="225"/>
      <c r="F423" s="225"/>
    </row>
    <row r="424" spans="2:6">
      <c r="B424" s="222"/>
      <c r="C424" s="225"/>
      <c r="D424" s="225"/>
      <c r="E424" s="225"/>
      <c r="F424" s="225"/>
    </row>
    <row r="425" spans="2:6">
      <c r="B425" s="222"/>
      <c r="C425" s="225"/>
      <c r="D425" s="225"/>
      <c r="E425" s="225"/>
      <c r="F425" s="225"/>
    </row>
    <row r="426" spans="2:6">
      <c r="B426" s="222"/>
      <c r="C426" s="225"/>
      <c r="D426" s="225"/>
      <c r="E426" s="225"/>
      <c r="F426" s="225"/>
    </row>
    <row r="427" spans="2:6">
      <c r="B427" s="222"/>
      <c r="C427" s="225"/>
      <c r="D427" s="225"/>
      <c r="E427" s="225"/>
      <c r="F427" s="225"/>
    </row>
    <row r="428" spans="2:6">
      <c r="B428" s="222"/>
      <c r="C428" s="225"/>
      <c r="D428" s="225"/>
      <c r="E428" s="225"/>
      <c r="F428" s="225"/>
    </row>
    <row r="429" spans="2:6">
      <c r="B429" s="222"/>
      <c r="C429" s="225"/>
      <c r="D429" s="225"/>
      <c r="E429" s="225"/>
      <c r="F429" s="225"/>
    </row>
    <row r="430" spans="2:6">
      <c r="B430" s="222"/>
      <c r="C430" s="225"/>
      <c r="D430" s="225"/>
      <c r="E430" s="225"/>
      <c r="F430" s="225"/>
    </row>
    <row r="431" spans="2:6">
      <c r="B431" s="222"/>
      <c r="C431" s="225"/>
      <c r="D431" s="225"/>
      <c r="E431" s="225"/>
      <c r="F431" s="225"/>
    </row>
    <row r="432" spans="2:6">
      <c r="B432" s="222"/>
      <c r="C432" s="225"/>
      <c r="D432" s="225"/>
      <c r="E432" s="225"/>
      <c r="F432" s="225"/>
    </row>
    <row r="433" spans="2:6">
      <c r="B433" s="222"/>
      <c r="C433" s="225"/>
      <c r="D433" s="225"/>
      <c r="E433" s="225"/>
      <c r="F433" s="225"/>
    </row>
    <row r="434" spans="2:6">
      <c r="B434" s="222"/>
      <c r="C434" s="225"/>
      <c r="D434" s="225"/>
      <c r="E434" s="225"/>
      <c r="F434" s="225"/>
    </row>
    <row r="435" spans="2:6">
      <c r="B435" s="222"/>
      <c r="C435" s="225"/>
      <c r="D435" s="225"/>
      <c r="E435" s="225"/>
      <c r="F435" s="225"/>
    </row>
    <row r="436" spans="2:6">
      <c r="B436" s="222"/>
      <c r="C436" s="225"/>
      <c r="D436" s="225"/>
      <c r="E436" s="225"/>
      <c r="F436" s="225"/>
    </row>
    <row r="437" spans="2:6">
      <c r="B437" s="222"/>
      <c r="C437" s="225"/>
      <c r="D437" s="225"/>
      <c r="E437" s="225"/>
      <c r="F437" s="225"/>
    </row>
    <row r="438" spans="2:6">
      <c r="B438" s="222"/>
      <c r="C438" s="225"/>
      <c r="D438" s="225"/>
      <c r="E438" s="225"/>
      <c r="F438" s="225"/>
    </row>
    <row r="439" spans="2:6">
      <c r="B439" s="222"/>
      <c r="C439" s="225"/>
      <c r="D439" s="225"/>
      <c r="E439" s="225"/>
      <c r="F439" s="225"/>
    </row>
    <row r="440" spans="2:6">
      <c r="B440" s="222"/>
      <c r="C440" s="225"/>
      <c r="D440" s="225"/>
      <c r="E440" s="225"/>
      <c r="F440" s="225"/>
    </row>
    <row r="441" spans="2:6">
      <c r="B441" s="222"/>
      <c r="C441" s="225"/>
      <c r="D441" s="225"/>
      <c r="E441" s="225"/>
      <c r="F441" s="225"/>
    </row>
    <row r="442" spans="2:6">
      <c r="B442" s="222"/>
      <c r="C442" s="225"/>
      <c r="D442" s="225"/>
      <c r="E442" s="225"/>
      <c r="F442" s="225"/>
    </row>
    <row r="443" spans="2:6">
      <c r="B443" s="222"/>
      <c r="C443" s="225"/>
      <c r="D443" s="225"/>
      <c r="E443" s="225"/>
      <c r="F443" s="225"/>
    </row>
    <row r="444" spans="2:6">
      <c r="B444" s="222"/>
      <c r="C444" s="225"/>
      <c r="D444" s="225"/>
      <c r="E444" s="225"/>
      <c r="F444" s="225"/>
    </row>
    <row r="445" spans="2:6">
      <c r="B445" s="222"/>
      <c r="C445" s="225"/>
      <c r="D445" s="225"/>
      <c r="E445" s="225"/>
      <c r="F445" s="225"/>
    </row>
    <row r="446" spans="2:6">
      <c r="B446" s="222"/>
      <c r="C446" s="225"/>
      <c r="D446" s="225"/>
      <c r="E446" s="225"/>
      <c r="F446" s="225"/>
    </row>
    <row r="447" spans="2:6">
      <c r="B447" s="222"/>
      <c r="C447" s="225"/>
      <c r="D447" s="225"/>
      <c r="E447" s="225"/>
      <c r="F447" s="225"/>
    </row>
    <row r="448" spans="2:6">
      <c r="B448" s="222"/>
      <c r="C448" s="225"/>
      <c r="D448" s="225"/>
      <c r="E448" s="225"/>
      <c r="F448" s="225"/>
    </row>
    <row r="449" spans="2:6">
      <c r="B449" s="222"/>
      <c r="C449" s="225"/>
      <c r="D449" s="225"/>
      <c r="E449" s="225"/>
      <c r="F449" s="225"/>
    </row>
    <row r="450" spans="2:6">
      <c r="B450" s="222"/>
      <c r="C450" s="225"/>
      <c r="D450" s="225"/>
      <c r="E450" s="225"/>
      <c r="F450" s="225"/>
    </row>
    <row r="451" spans="2:6">
      <c r="B451" s="222"/>
      <c r="C451" s="225"/>
      <c r="D451" s="225"/>
      <c r="E451" s="225"/>
      <c r="F451" s="225"/>
    </row>
    <row r="452" spans="2:6">
      <c r="B452" s="222"/>
      <c r="C452" s="225"/>
      <c r="D452" s="225"/>
      <c r="E452" s="225"/>
      <c r="F452" s="225"/>
    </row>
    <row r="453" spans="2:6">
      <c r="B453" s="222"/>
      <c r="C453" s="225"/>
      <c r="D453" s="225"/>
      <c r="E453" s="225"/>
      <c r="F453" s="225"/>
    </row>
    <row r="454" spans="2:6">
      <c r="B454" s="222"/>
      <c r="C454" s="225"/>
      <c r="D454" s="225"/>
      <c r="E454" s="225"/>
      <c r="F454" s="225"/>
    </row>
    <row r="455" spans="2:6">
      <c r="B455" s="222"/>
      <c r="C455" s="225"/>
      <c r="D455" s="225"/>
      <c r="E455" s="225"/>
      <c r="F455" s="225"/>
    </row>
    <row r="456" spans="2:6">
      <c r="B456" s="222"/>
      <c r="C456" s="225"/>
      <c r="D456" s="225"/>
      <c r="E456" s="225"/>
      <c r="F456" s="225"/>
    </row>
    <row r="457" spans="2:6">
      <c r="B457" s="222"/>
      <c r="C457" s="225"/>
      <c r="D457" s="225"/>
      <c r="E457" s="225"/>
      <c r="F457" s="225"/>
    </row>
    <row r="458" spans="2:6">
      <c r="B458" s="222"/>
      <c r="C458" s="225"/>
      <c r="D458" s="225"/>
      <c r="E458" s="225"/>
      <c r="F458" s="225"/>
    </row>
    <row r="459" spans="2:6">
      <c r="B459" s="222"/>
      <c r="C459" s="225"/>
      <c r="D459" s="225"/>
      <c r="E459" s="225"/>
      <c r="F459" s="225"/>
    </row>
    <row r="460" spans="2:6">
      <c r="B460" s="222"/>
      <c r="C460" s="225"/>
      <c r="D460" s="225"/>
      <c r="E460" s="225"/>
      <c r="F460" s="225"/>
    </row>
    <row r="461" spans="2:6">
      <c r="B461" s="222"/>
      <c r="C461" s="225"/>
      <c r="D461" s="225"/>
      <c r="E461" s="225"/>
      <c r="F461" s="225"/>
    </row>
    <row r="462" spans="2:6">
      <c r="B462" s="222"/>
      <c r="C462" s="225"/>
      <c r="D462" s="225"/>
      <c r="E462" s="225"/>
      <c r="F462" s="225"/>
    </row>
    <row r="463" spans="2:6">
      <c r="B463" s="222"/>
      <c r="C463" s="225"/>
      <c r="D463" s="225"/>
      <c r="E463" s="225"/>
      <c r="F463" s="225"/>
    </row>
    <row r="464" spans="2:6">
      <c r="B464" s="222"/>
      <c r="C464" s="225"/>
      <c r="D464" s="225"/>
      <c r="E464" s="225"/>
      <c r="F464" s="225"/>
    </row>
    <row r="465" spans="2:6">
      <c r="B465" s="222"/>
      <c r="C465" s="225"/>
      <c r="D465" s="225"/>
      <c r="E465" s="225"/>
      <c r="F465" s="225"/>
    </row>
    <row r="466" spans="2:6">
      <c r="B466" s="222"/>
      <c r="C466" s="225"/>
      <c r="D466" s="225"/>
      <c r="E466" s="225"/>
      <c r="F466" s="225"/>
    </row>
    <row r="467" spans="2:6">
      <c r="B467" s="222"/>
      <c r="C467" s="225"/>
      <c r="D467" s="225"/>
      <c r="E467" s="225"/>
      <c r="F467" s="225"/>
    </row>
    <row r="468" spans="2:6">
      <c r="B468" s="222"/>
      <c r="C468" s="225"/>
      <c r="D468" s="225"/>
      <c r="E468" s="225"/>
      <c r="F468" s="225"/>
    </row>
    <row r="469" spans="2:6">
      <c r="B469" s="222"/>
      <c r="C469" s="225"/>
      <c r="D469" s="225"/>
      <c r="E469" s="225"/>
      <c r="F469" s="225"/>
    </row>
    <row r="470" spans="2:6">
      <c r="B470" s="222"/>
      <c r="C470" s="225"/>
      <c r="D470" s="225"/>
      <c r="E470" s="225"/>
      <c r="F470" s="225"/>
    </row>
    <row r="471" spans="2:6">
      <c r="B471" s="222"/>
      <c r="C471" s="225"/>
      <c r="D471" s="225"/>
      <c r="E471" s="225"/>
      <c r="F471" s="225"/>
    </row>
    <row r="472" spans="2:6">
      <c r="B472" s="222"/>
      <c r="C472" s="225"/>
      <c r="D472" s="225"/>
      <c r="E472" s="225"/>
      <c r="F472" s="225"/>
    </row>
    <row r="473" spans="2:6">
      <c r="B473" s="222"/>
      <c r="C473" s="225"/>
      <c r="D473" s="225"/>
      <c r="E473" s="225"/>
      <c r="F473" s="225"/>
    </row>
    <row r="474" spans="2:6">
      <c r="B474" s="222"/>
      <c r="C474" s="225"/>
      <c r="D474" s="225"/>
      <c r="E474" s="225"/>
      <c r="F474" s="225"/>
    </row>
    <row r="475" spans="2:6">
      <c r="B475" s="222"/>
      <c r="C475" s="225"/>
      <c r="D475" s="225"/>
      <c r="E475" s="225"/>
      <c r="F475" s="225"/>
    </row>
    <row r="476" spans="2:6">
      <c r="B476" s="222"/>
      <c r="C476" s="225"/>
      <c r="D476" s="225"/>
      <c r="E476" s="225"/>
      <c r="F476" s="225"/>
    </row>
    <row r="477" spans="2:6">
      <c r="B477" s="222"/>
      <c r="C477" s="225"/>
      <c r="D477" s="225"/>
      <c r="E477" s="225"/>
      <c r="F477" s="225"/>
    </row>
    <row r="478" spans="2:6">
      <c r="B478" s="222"/>
      <c r="C478" s="225"/>
      <c r="D478" s="225"/>
      <c r="E478" s="225"/>
      <c r="F478" s="225"/>
    </row>
    <row r="479" spans="2:6">
      <c r="B479" s="222"/>
      <c r="C479" s="225"/>
      <c r="D479" s="225"/>
      <c r="E479" s="225"/>
      <c r="F479" s="225"/>
    </row>
    <row r="480" spans="2:6">
      <c r="B480" s="222"/>
      <c r="C480" s="225"/>
      <c r="D480" s="225"/>
      <c r="E480" s="225"/>
      <c r="F480" s="225"/>
    </row>
    <row r="481" spans="2:6">
      <c r="B481" s="222"/>
      <c r="C481" s="225"/>
      <c r="D481" s="225"/>
      <c r="E481" s="225"/>
      <c r="F481" s="225"/>
    </row>
    <row r="482" spans="2:6">
      <c r="B482" s="222"/>
      <c r="C482" s="225"/>
      <c r="D482" s="225"/>
      <c r="E482" s="225"/>
      <c r="F482" s="225"/>
    </row>
    <row r="483" spans="2:6">
      <c r="B483" s="222"/>
      <c r="C483" s="225"/>
      <c r="D483" s="225"/>
      <c r="E483" s="225"/>
      <c r="F483" s="225"/>
    </row>
    <row r="484" spans="2:6">
      <c r="B484" s="222"/>
      <c r="C484" s="225"/>
      <c r="D484" s="225"/>
      <c r="E484" s="225"/>
      <c r="F484" s="225"/>
    </row>
    <row r="485" spans="2:6">
      <c r="B485" s="222"/>
      <c r="C485" s="225"/>
      <c r="D485" s="225"/>
      <c r="E485" s="225"/>
      <c r="F485" s="225"/>
    </row>
    <row r="486" spans="2:6">
      <c r="B486" s="222"/>
      <c r="C486" s="225"/>
      <c r="D486" s="225"/>
      <c r="E486" s="225"/>
      <c r="F486" s="225"/>
    </row>
    <row r="487" spans="2:6">
      <c r="B487" s="222"/>
      <c r="C487" s="225"/>
      <c r="D487" s="225"/>
      <c r="E487" s="225"/>
      <c r="F487" s="225"/>
    </row>
    <row r="488" spans="2:6">
      <c r="B488" s="222"/>
      <c r="C488" s="225"/>
      <c r="D488" s="225"/>
      <c r="E488" s="225"/>
      <c r="F488" s="225"/>
    </row>
    <row r="489" spans="2:6">
      <c r="B489" s="222"/>
      <c r="C489" s="225"/>
      <c r="D489" s="225"/>
      <c r="E489" s="225"/>
      <c r="F489" s="225"/>
    </row>
    <row r="490" spans="2:6">
      <c r="B490" s="222"/>
      <c r="C490" s="225"/>
      <c r="D490" s="225"/>
      <c r="E490" s="225"/>
      <c r="F490" s="225"/>
    </row>
    <row r="491" spans="2:6">
      <c r="B491" s="222"/>
      <c r="C491" s="225"/>
      <c r="D491" s="225"/>
      <c r="E491" s="225"/>
      <c r="F491" s="225"/>
    </row>
    <row r="492" spans="2:6">
      <c r="B492" s="222"/>
      <c r="C492" s="225"/>
      <c r="D492" s="225"/>
      <c r="E492" s="225"/>
      <c r="F492" s="225"/>
    </row>
    <row r="493" spans="2:6">
      <c r="B493" s="222"/>
      <c r="C493" s="225"/>
      <c r="D493" s="225"/>
      <c r="E493" s="225"/>
      <c r="F493" s="225"/>
    </row>
    <row r="494" spans="2:6">
      <c r="B494" s="222"/>
      <c r="C494" s="225"/>
      <c r="D494" s="225"/>
      <c r="E494" s="225"/>
      <c r="F494" s="225"/>
    </row>
    <row r="495" spans="2:6">
      <c r="B495" s="222"/>
      <c r="C495" s="225"/>
      <c r="D495" s="225"/>
      <c r="E495" s="225"/>
      <c r="F495" s="225"/>
    </row>
    <row r="496" spans="2:6">
      <c r="B496" s="222"/>
      <c r="C496" s="225"/>
      <c r="D496" s="225"/>
      <c r="E496" s="225"/>
      <c r="F496" s="225"/>
    </row>
    <row r="497" spans="2:6">
      <c r="B497" s="222"/>
      <c r="C497" s="225"/>
      <c r="D497" s="225"/>
      <c r="E497" s="225"/>
      <c r="F497" s="225"/>
    </row>
    <row r="498" spans="2:6">
      <c r="B498" s="222"/>
      <c r="C498" s="225"/>
      <c r="D498" s="225"/>
      <c r="E498" s="225"/>
      <c r="F498" s="225"/>
    </row>
    <row r="499" spans="2:6">
      <c r="B499" s="222"/>
      <c r="C499" s="225"/>
      <c r="D499" s="225"/>
      <c r="E499" s="225"/>
      <c r="F499" s="225"/>
    </row>
    <row r="500" spans="2:6">
      <c r="B500" s="222"/>
      <c r="C500" s="225"/>
      <c r="D500" s="225"/>
      <c r="E500" s="225"/>
      <c r="F500" s="225"/>
    </row>
    <row r="501" spans="2:6">
      <c r="B501" s="222"/>
      <c r="C501" s="225"/>
      <c r="D501" s="225"/>
      <c r="E501" s="225"/>
      <c r="F501" s="225"/>
    </row>
    <row r="502" spans="2:6">
      <c r="B502" s="222"/>
      <c r="C502" s="225"/>
      <c r="D502" s="225"/>
      <c r="E502" s="225"/>
      <c r="F502" s="225"/>
    </row>
    <row r="503" spans="2:6">
      <c r="B503" s="222"/>
      <c r="C503" s="225"/>
      <c r="D503" s="225"/>
      <c r="E503" s="225"/>
      <c r="F503" s="225"/>
    </row>
    <row r="504" spans="2:6">
      <c r="B504" s="222"/>
      <c r="C504" s="225"/>
      <c r="D504" s="225"/>
      <c r="E504" s="225"/>
      <c r="F504" s="225"/>
    </row>
    <row r="505" spans="2:6">
      <c r="B505" s="222"/>
      <c r="C505" s="225"/>
      <c r="D505" s="225"/>
      <c r="E505" s="225"/>
      <c r="F505" s="225"/>
    </row>
    <row r="506" spans="2:6">
      <c r="B506" s="222"/>
      <c r="C506" s="225"/>
      <c r="D506" s="225"/>
      <c r="E506" s="225"/>
      <c r="F506" s="225"/>
    </row>
    <row r="507" spans="2:6">
      <c r="B507" s="222"/>
      <c r="C507" s="225"/>
      <c r="D507" s="225"/>
      <c r="E507" s="225"/>
      <c r="F507" s="225"/>
    </row>
    <row r="508" spans="2:6">
      <c r="B508" s="222"/>
      <c r="C508" s="225"/>
      <c r="D508" s="225"/>
      <c r="E508" s="225"/>
      <c r="F508" s="225"/>
    </row>
    <row r="509" spans="2:6">
      <c r="B509" s="222"/>
      <c r="C509" s="225"/>
      <c r="D509" s="225"/>
      <c r="E509" s="225"/>
      <c r="F509" s="225"/>
    </row>
    <row r="510" spans="2:6">
      <c r="B510" s="222"/>
      <c r="C510" s="225"/>
      <c r="D510" s="225"/>
      <c r="E510" s="225"/>
      <c r="F510" s="225"/>
    </row>
    <row r="511" spans="2:6">
      <c r="B511" s="222"/>
      <c r="C511" s="225"/>
      <c r="D511" s="225"/>
      <c r="E511" s="225"/>
      <c r="F511" s="225"/>
    </row>
    <row r="512" spans="2:6">
      <c r="B512" s="222"/>
      <c r="C512" s="225"/>
      <c r="D512" s="225"/>
      <c r="E512" s="225"/>
      <c r="F512" s="225"/>
    </row>
    <row r="513" spans="2:6">
      <c r="B513" s="222"/>
      <c r="C513" s="225"/>
      <c r="D513" s="225"/>
      <c r="E513" s="225"/>
      <c r="F513" s="225"/>
    </row>
    <row r="514" spans="2:6">
      <c r="B514" s="222"/>
      <c r="C514" s="225"/>
      <c r="D514" s="225"/>
      <c r="E514" s="225"/>
      <c r="F514" s="225"/>
    </row>
    <row r="515" spans="2:6">
      <c r="B515" s="222"/>
      <c r="C515" s="225"/>
      <c r="D515" s="225"/>
      <c r="E515" s="225"/>
      <c r="F515" s="225"/>
    </row>
    <row r="516" spans="2:6">
      <c r="B516" s="222"/>
      <c r="C516" s="225"/>
      <c r="D516" s="225"/>
      <c r="E516" s="225"/>
      <c r="F516" s="225"/>
    </row>
    <row r="517" spans="2:6">
      <c r="B517" s="222"/>
      <c r="C517" s="225"/>
      <c r="D517" s="225"/>
      <c r="E517" s="225"/>
      <c r="F517" s="225"/>
    </row>
    <row r="518" spans="2:6">
      <c r="B518" s="222"/>
      <c r="C518" s="225"/>
      <c r="D518" s="225"/>
      <c r="E518" s="225"/>
      <c r="F518" s="225"/>
    </row>
    <row r="519" spans="2:6">
      <c r="B519" s="222"/>
      <c r="C519" s="225"/>
      <c r="D519" s="225"/>
      <c r="E519" s="225"/>
      <c r="F519" s="225"/>
    </row>
    <row r="520" spans="2:6">
      <c r="B520" s="222"/>
      <c r="C520" s="225"/>
      <c r="D520" s="225"/>
      <c r="E520" s="225"/>
      <c r="F520" s="225"/>
    </row>
    <row r="521" spans="2:6">
      <c r="B521" s="222"/>
      <c r="C521" s="225"/>
      <c r="D521" s="225"/>
      <c r="E521" s="225"/>
      <c r="F521" s="225"/>
    </row>
    <row r="522" spans="2:6">
      <c r="B522" s="222"/>
      <c r="C522" s="225"/>
      <c r="D522" s="225"/>
      <c r="E522" s="225"/>
      <c r="F522" s="225"/>
    </row>
    <row r="523" spans="2:6">
      <c r="B523" s="222"/>
      <c r="C523" s="225"/>
      <c r="D523" s="225"/>
      <c r="E523" s="225"/>
      <c r="F523" s="225"/>
    </row>
    <row r="524" spans="2:6">
      <c r="B524" s="222"/>
      <c r="C524" s="225"/>
      <c r="D524" s="225"/>
      <c r="E524" s="225"/>
      <c r="F524" s="225"/>
    </row>
    <row r="525" spans="2:6">
      <c r="B525" s="222"/>
      <c r="C525" s="225"/>
      <c r="D525" s="225"/>
      <c r="E525" s="225"/>
      <c r="F525" s="225"/>
    </row>
    <row r="526" spans="2:6">
      <c r="B526" s="222"/>
      <c r="C526" s="225"/>
      <c r="D526" s="225"/>
      <c r="E526" s="225"/>
      <c r="F526" s="225"/>
    </row>
    <row r="527" spans="2:6">
      <c r="B527" s="222"/>
      <c r="C527" s="225"/>
      <c r="D527" s="225"/>
      <c r="E527" s="225"/>
      <c r="F527" s="225"/>
    </row>
    <row r="528" spans="2:6">
      <c r="B528" s="222"/>
      <c r="C528" s="225"/>
      <c r="D528" s="225"/>
      <c r="E528" s="225"/>
      <c r="F528" s="225"/>
    </row>
    <row r="529" spans="2:6">
      <c r="B529" s="222"/>
      <c r="C529" s="225"/>
      <c r="D529" s="225"/>
      <c r="E529" s="225"/>
      <c r="F529" s="225"/>
    </row>
    <row r="530" spans="2:6">
      <c r="B530" s="222"/>
      <c r="C530" s="225"/>
      <c r="D530" s="225"/>
      <c r="E530" s="225"/>
      <c r="F530" s="225"/>
    </row>
    <row r="531" spans="2:6">
      <c r="B531" s="222"/>
      <c r="C531" s="225"/>
      <c r="D531" s="225"/>
      <c r="E531" s="225"/>
      <c r="F531" s="225"/>
    </row>
    <row r="532" spans="2:6">
      <c r="B532" s="222"/>
      <c r="C532" s="225"/>
      <c r="D532" s="225"/>
      <c r="E532" s="225"/>
      <c r="F532" s="225"/>
    </row>
    <row r="533" spans="2:6">
      <c r="B533" s="222"/>
      <c r="C533" s="225"/>
      <c r="D533" s="225"/>
      <c r="E533" s="225"/>
      <c r="F533" s="225"/>
    </row>
    <row r="534" spans="2:6">
      <c r="B534" s="222"/>
      <c r="C534" s="225"/>
      <c r="D534" s="225"/>
      <c r="E534" s="225"/>
      <c r="F534" s="225"/>
    </row>
    <row r="535" spans="2:6">
      <c r="B535" s="222"/>
      <c r="C535" s="225"/>
      <c r="D535" s="225"/>
      <c r="E535" s="225"/>
      <c r="F535" s="225"/>
    </row>
    <row r="536" spans="2:6">
      <c r="B536" s="222"/>
      <c r="C536" s="225"/>
      <c r="D536" s="225"/>
      <c r="E536" s="225"/>
      <c r="F536" s="225"/>
    </row>
    <row r="537" spans="2:6">
      <c r="B537" s="222"/>
      <c r="C537" s="225"/>
      <c r="D537" s="225"/>
      <c r="E537" s="225"/>
      <c r="F537" s="225"/>
    </row>
    <row r="538" spans="2:6">
      <c r="B538" s="222"/>
      <c r="C538" s="225"/>
      <c r="D538" s="225"/>
      <c r="E538" s="225"/>
      <c r="F538" s="225"/>
    </row>
    <row r="539" spans="2:6">
      <c r="B539" s="222"/>
      <c r="C539" s="225"/>
      <c r="D539" s="225"/>
      <c r="E539" s="225"/>
      <c r="F539" s="225"/>
    </row>
    <row r="540" spans="2:6">
      <c r="B540" s="222"/>
      <c r="C540" s="225"/>
      <c r="D540" s="225"/>
      <c r="E540" s="225"/>
      <c r="F540" s="225"/>
    </row>
    <row r="541" spans="2:6">
      <c r="B541" s="222"/>
      <c r="C541" s="225"/>
      <c r="D541" s="225"/>
      <c r="E541" s="225"/>
      <c r="F541" s="225"/>
    </row>
    <row r="542" spans="2:6">
      <c r="B542" s="222"/>
      <c r="C542" s="225"/>
      <c r="D542" s="225"/>
      <c r="E542" s="225"/>
      <c r="F542" s="225"/>
    </row>
    <row r="543" spans="2:6">
      <c r="B543" s="222"/>
      <c r="C543" s="225"/>
      <c r="D543" s="225"/>
      <c r="E543" s="225"/>
      <c r="F543" s="225"/>
    </row>
    <row r="544" spans="2:6">
      <c r="B544" s="222"/>
      <c r="C544" s="225"/>
      <c r="D544" s="225"/>
      <c r="E544" s="225"/>
      <c r="F544" s="225"/>
    </row>
    <row r="545" spans="2:6">
      <c r="B545" s="222"/>
      <c r="C545" s="225"/>
      <c r="D545" s="225"/>
      <c r="E545" s="225"/>
      <c r="F545" s="225"/>
    </row>
    <row r="546" spans="2:6">
      <c r="B546" s="222"/>
      <c r="C546" s="225"/>
      <c r="D546" s="225"/>
      <c r="E546" s="225"/>
      <c r="F546" s="225"/>
    </row>
    <row r="547" spans="2:6">
      <c r="B547" s="222"/>
      <c r="C547" s="225"/>
      <c r="D547" s="225"/>
      <c r="E547" s="225"/>
      <c r="F547" s="225"/>
    </row>
    <row r="548" spans="2:6">
      <c r="B548" s="222"/>
      <c r="C548" s="225"/>
      <c r="D548" s="225"/>
      <c r="E548" s="225"/>
      <c r="F548" s="225"/>
    </row>
    <row r="549" spans="2:6">
      <c r="B549" s="222"/>
      <c r="C549" s="225"/>
      <c r="D549" s="225"/>
      <c r="E549" s="225"/>
      <c r="F549" s="225"/>
    </row>
    <row r="550" spans="2:6">
      <c r="B550" s="222"/>
      <c r="C550" s="225"/>
      <c r="D550" s="225"/>
      <c r="E550" s="225"/>
      <c r="F550" s="225"/>
    </row>
    <row r="551" spans="2:6">
      <c r="B551" s="222"/>
      <c r="C551" s="225"/>
      <c r="D551" s="225"/>
      <c r="E551" s="225"/>
      <c r="F551" s="225"/>
    </row>
    <row r="552" spans="2:6">
      <c r="B552" s="222"/>
      <c r="C552" s="225"/>
      <c r="D552" s="225"/>
      <c r="E552" s="225"/>
      <c r="F552" s="225"/>
    </row>
    <row r="553" spans="2:6">
      <c r="B553" s="222"/>
      <c r="C553" s="225"/>
      <c r="D553" s="225"/>
      <c r="E553" s="225"/>
      <c r="F553" s="225"/>
    </row>
    <row r="554" spans="2:6">
      <c r="B554" s="222"/>
      <c r="C554" s="225"/>
      <c r="D554" s="225"/>
      <c r="E554" s="225"/>
      <c r="F554" s="225"/>
    </row>
    <row r="555" spans="2:6">
      <c r="B555" s="222"/>
      <c r="C555" s="225"/>
      <c r="D555" s="225"/>
      <c r="E555" s="225"/>
      <c r="F555" s="225"/>
    </row>
    <row r="556" spans="2:6">
      <c r="B556" s="222"/>
      <c r="C556" s="225"/>
      <c r="D556" s="225"/>
      <c r="E556" s="225"/>
      <c r="F556" s="225"/>
    </row>
    <row r="557" spans="2:6">
      <c r="B557" s="222"/>
      <c r="C557" s="225"/>
      <c r="D557" s="225"/>
      <c r="E557" s="225"/>
      <c r="F557" s="225"/>
    </row>
    <row r="558" spans="2:6">
      <c r="B558" s="222"/>
      <c r="C558" s="225"/>
      <c r="D558" s="225"/>
      <c r="E558" s="225"/>
      <c r="F558" s="225"/>
    </row>
    <row r="559" spans="2:6">
      <c r="B559" s="222"/>
      <c r="C559" s="225"/>
      <c r="D559" s="225"/>
      <c r="E559" s="225"/>
      <c r="F559" s="225"/>
    </row>
    <row r="560" spans="2:6">
      <c r="B560" s="222"/>
      <c r="C560" s="225"/>
      <c r="D560" s="225"/>
      <c r="E560" s="225"/>
      <c r="F560" s="225"/>
    </row>
    <row r="561" spans="2:6">
      <c r="B561" s="222"/>
      <c r="C561" s="225"/>
      <c r="D561" s="225"/>
      <c r="E561" s="225"/>
      <c r="F561" s="225"/>
    </row>
    <row r="562" spans="2:6">
      <c r="B562" s="222"/>
      <c r="C562" s="225"/>
      <c r="D562" s="225"/>
      <c r="E562" s="225"/>
      <c r="F562" s="225"/>
    </row>
    <row r="563" spans="2:6">
      <c r="B563" s="222"/>
      <c r="C563" s="225"/>
      <c r="D563" s="225"/>
      <c r="E563" s="225"/>
      <c r="F563" s="225"/>
    </row>
    <row r="564" spans="2:6">
      <c r="B564" s="222"/>
      <c r="C564" s="225"/>
      <c r="D564" s="225"/>
      <c r="E564" s="225"/>
      <c r="F564" s="225"/>
    </row>
    <row r="565" spans="2:6">
      <c r="B565" s="222"/>
      <c r="C565" s="225"/>
      <c r="D565" s="225"/>
      <c r="E565" s="225"/>
      <c r="F565" s="225"/>
    </row>
    <row r="566" spans="2:6">
      <c r="B566" s="222"/>
      <c r="C566" s="225"/>
      <c r="D566" s="225"/>
      <c r="E566" s="225"/>
      <c r="F566" s="225"/>
    </row>
    <row r="567" spans="2:6">
      <c r="B567" s="222"/>
      <c r="C567" s="225"/>
      <c r="D567" s="225"/>
      <c r="E567" s="225"/>
      <c r="F567" s="225"/>
    </row>
    <row r="568" spans="2:6">
      <c r="B568" s="222"/>
      <c r="C568" s="225"/>
      <c r="D568" s="225"/>
      <c r="E568" s="225"/>
      <c r="F568" s="225"/>
    </row>
    <row r="569" spans="2:6">
      <c r="B569" s="222"/>
      <c r="C569" s="225"/>
      <c r="D569" s="225"/>
      <c r="E569" s="225"/>
      <c r="F569" s="225"/>
    </row>
    <row r="570" spans="2:6">
      <c r="B570" s="222"/>
      <c r="C570" s="225"/>
      <c r="D570" s="225"/>
      <c r="E570" s="225"/>
      <c r="F570" s="225"/>
    </row>
    <row r="571" spans="2:6">
      <c r="B571" s="222"/>
      <c r="C571" s="225"/>
      <c r="D571" s="225"/>
      <c r="E571" s="225"/>
      <c r="F571" s="225"/>
    </row>
    <row r="572" spans="2:6">
      <c r="B572" s="222"/>
      <c r="C572" s="225"/>
      <c r="D572" s="225"/>
      <c r="E572" s="225"/>
      <c r="F572" s="225"/>
    </row>
    <row r="573" spans="2:6">
      <c r="B573" s="222"/>
      <c r="C573" s="225"/>
      <c r="D573" s="225"/>
      <c r="E573" s="225"/>
      <c r="F573" s="225"/>
    </row>
    <row r="574" spans="2:6">
      <c r="B574" s="222"/>
      <c r="C574" s="225"/>
      <c r="D574" s="225"/>
      <c r="E574" s="225"/>
      <c r="F574" s="225"/>
    </row>
    <row r="575" spans="2:6">
      <c r="B575" s="222"/>
      <c r="C575" s="225"/>
      <c r="D575" s="225"/>
      <c r="E575" s="225"/>
      <c r="F575" s="225"/>
    </row>
    <row r="576" spans="2:6">
      <c r="B576" s="222"/>
      <c r="C576" s="225"/>
      <c r="D576" s="225"/>
      <c r="E576" s="225"/>
      <c r="F576" s="225"/>
    </row>
    <row r="577" spans="2:6">
      <c r="B577" s="222"/>
      <c r="C577" s="225"/>
      <c r="D577" s="225"/>
      <c r="E577" s="225"/>
      <c r="F577" s="225"/>
    </row>
    <row r="578" spans="2:6">
      <c r="B578" s="222"/>
      <c r="C578" s="225"/>
      <c r="D578" s="225"/>
      <c r="E578" s="225"/>
      <c r="F578" s="225"/>
    </row>
    <row r="579" spans="2:6">
      <c r="B579" s="222"/>
      <c r="C579" s="225"/>
      <c r="D579" s="225"/>
      <c r="E579" s="225"/>
      <c r="F579" s="225"/>
    </row>
    <row r="580" spans="2:6">
      <c r="B580" s="222"/>
      <c r="C580" s="225"/>
      <c r="D580" s="225"/>
      <c r="E580" s="225"/>
      <c r="F580" s="225"/>
    </row>
    <row r="581" spans="2:6">
      <c r="B581" s="222"/>
      <c r="C581" s="225"/>
      <c r="D581" s="225"/>
      <c r="E581" s="225"/>
      <c r="F581" s="225"/>
    </row>
    <row r="582" spans="2:6">
      <c r="B582" s="222"/>
      <c r="C582" s="225"/>
      <c r="D582" s="225"/>
      <c r="E582" s="225"/>
      <c r="F582" s="225"/>
    </row>
    <row r="583" spans="2:6">
      <c r="B583" s="222"/>
      <c r="C583" s="225"/>
      <c r="D583" s="225"/>
      <c r="E583" s="225"/>
      <c r="F583" s="225"/>
    </row>
    <row r="584" spans="2:6">
      <c r="B584" s="222"/>
      <c r="C584" s="225"/>
      <c r="D584" s="225"/>
      <c r="E584" s="225"/>
      <c r="F584" s="225"/>
    </row>
    <row r="585" spans="2:6">
      <c r="B585" s="222"/>
      <c r="C585" s="225"/>
      <c r="D585" s="225"/>
      <c r="E585" s="225"/>
      <c r="F585" s="225"/>
    </row>
    <row r="586" spans="2:6">
      <c r="B586" s="222"/>
      <c r="C586" s="225"/>
      <c r="D586" s="225"/>
      <c r="E586" s="225"/>
      <c r="F586" s="225"/>
    </row>
    <row r="587" spans="2:6">
      <c r="B587" s="222"/>
      <c r="C587" s="225"/>
      <c r="D587" s="225"/>
      <c r="E587" s="225"/>
      <c r="F587" s="225"/>
    </row>
    <row r="588" spans="2:6">
      <c r="B588" s="222"/>
      <c r="C588" s="225"/>
      <c r="D588" s="225"/>
      <c r="E588" s="225"/>
      <c r="F588" s="225"/>
    </row>
    <row r="589" spans="2:6">
      <c r="B589" s="222"/>
      <c r="C589" s="225"/>
      <c r="D589" s="225"/>
      <c r="E589" s="225"/>
      <c r="F589" s="225"/>
    </row>
    <row r="590" spans="2:6">
      <c r="B590" s="222"/>
      <c r="C590" s="225"/>
      <c r="D590" s="225"/>
      <c r="E590" s="225"/>
      <c r="F590" s="225"/>
    </row>
    <row r="591" spans="2:6">
      <c r="B591" s="222"/>
      <c r="C591" s="225"/>
      <c r="D591" s="225"/>
      <c r="E591" s="225"/>
      <c r="F591" s="225"/>
    </row>
    <row r="592" spans="2:6">
      <c r="B592" s="222"/>
      <c r="C592" s="225"/>
      <c r="D592" s="225"/>
      <c r="E592" s="225"/>
      <c r="F592" s="225"/>
    </row>
    <row r="593" spans="2:6">
      <c r="B593" s="222"/>
      <c r="C593" s="225"/>
      <c r="D593" s="225"/>
      <c r="E593" s="225"/>
      <c r="F593" s="225"/>
    </row>
    <row r="594" spans="2:6">
      <c r="B594" s="222"/>
      <c r="C594" s="225"/>
      <c r="D594" s="225"/>
      <c r="E594" s="225"/>
      <c r="F594" s="225"/>
    </row>
    <row r="595" spans="2:6">
      <c r="B595" s="222"/>
      <c r="C595" s="225"/>
      <c r="D595" s="225"/>
      <c r="E595" s="225"/>
      <c r="F595" s="225"/>
    </row>
    <row r="596" spans="2:6">
      <c r="B596" s="222"/>
      <c r="C596" s="225"/>
      <c r="D596" s="225"/>
      <c r="E596" s="225"/>
      <c r="F596" s="225"/>
    </row>
    <row r="597" spans="2:6">
      <c r="B597" s="222"/>
      <c r="C597" s="225"/>
      <c r="D597" s="225"/>
      <c r="E597" s="225"/>
      <c r="F597" s="225"/>
    </row>
    <row r="598" spans="2:6">
      <c r="B598" s="222"/>
      <c r="C598" s="225"/>
      <c r="D598" s="225"/>
      <c r="E598" s="225"/>
      <c r="F598" s="225"/>
    </row>
    <row r="599" spans="2:6">
      <c r="B599" s="222"/>
      <c r="C599" s="225"/>
      <c r="D599" s="225"/>
      <c r="E599" s="225"/>
      <c r="F599" s="225"/>
    </row>
    <row r="600" spans="2:6">
      <c r="B600" s="222"/>
      <c r="C600" s="225"/>
      <c r="D600" s="225"/>
      <c r="E600" s="225"/>
      <c r="F600" s="225"/>
    </row>
    <row r="601" spans="2:6">
      <c r="B601" s="222"/>
      <c r="C601" s="225"/>
      <c r="D601" s="225"/>
      <c r="E601" s="225"/>
      <c r="F601" s="225"/>
    </row>
    <row r="602" spans="2:6">
      <c r="B602" s="222"/>
      <c r="C602" s="225"/>
      <c r="D602" s="225"/>
      <c r="E602" s="225"/>
      <c r="F602" s="225"/>
    </row>
    <row r="603" spans="2:6">
      <c r="B603" s="222"/>
      <c r="C603" s="225"/>
      <c r="D603" s="225"/>
      <c r="E603" s="225"/>
      <c r="F603" s="225"/>
    </row>
    <row r="604" spans="2:6">
      <c r="B604" s="222"/>
      <c r="C604" s="225"/>
      <c r="D604" s="225"/>
      <c r="E604" s="225"/>
      <c r="F604" s="225"/>
    </row>
    <row r="605" spans="2:6">
      <c r="B605" s="222"/>
      <c r="C605" s="225"/>
      <c r="D605" s="225"/>
      <c r="E605" s="225"/>
      <c r="F605" s="225"/>
    </row>
    <row r="606" spans="2:6">
      <c r="B606" s="222"/>
      <c r="C606" s="225"/>
      <c r="D606" s="225"/>
      <c r="E606" s="225"/>
      <c r="F606" s="225"/>
    </row>
    <row r="607" spans="2:6">
      <c r="B607" s="222"/>
      <c r="C607" s="225"/>
      <c r="D607" s="225"/>
      <c r="E607" s="225"/>
      <c r="F607" s="225"/>
    </row>
    <row r="608" spans="2:6">
      <c r="B608" s="222"/>
      <c r="C608" s="225"/>
      <c r="D608" s="225"/>
      <c r="E608" s="225"/>
      <c r="F608" s="225"/>
    </row>
    <row r="609" spans="2:6">
      <c r="B609" s="222"/>
      <c r="C609" s="225"/>
      <c r="D609" s="225"/>
      <c r="E609" s="225"/>
      <c r="F609" s="225"/>
    </row>
    <row r="610" spans="2:6">
      <c r="B610" s="222"/>
      <c r="C610" s="225"/>
      <c r="D610" s="225"/>
      <c r="E610" s="225"/>
      <c r="F610" s="225"/>
    </row>
    <row r="611" spans="2:6">
      <c r="B611" s="222"/>
      <c r="C611" s="225"/>
      <c r="D611" s="225"/>
      <c r="E611" s="225"/>
      <c r="F611" s="225"/>
    </row>
    <row r="612" spans="2:6">
      <c r="B612" s="222"/>
      <c r="C612" s="225"/>
      <c r="D612" s="225"/>
      <c r="E612" s="225"/>
      <c r="F612" s="225"/>
    </row>
    <row r="613" spans="2:6">
      <c r="B613" s="222"/>
      <c r="C613" s="225"/>
      <c r="D613" s="225"/>
      <c r="E613" s="225"/>
      <c r="F613" s="225"/>
    </row>
    <row r="614" spans="2:6">
      <c r="B614" s="222"/>
      <c r="C614" s="225"/>
      <c r="D614" s="225"/>
      <c r="E614" s="225"/>
      <c r="F614" s="225"/>
    </row>
    <row r="615" spans="2:6">
      <c r="B615" s="222"/>
      <c r="C615" s="225"/>
      <c r="D615" s="225"/>
      <c r="E615" s="225"/>
      <c r="F615" s="225"/>
    </row>
    <row r="616" spans="2:6">
      <c r="B616" s="222"/>
      <c r="C616" s="225"/>
      <c r="D616" s="225"/>
      <c r="E616" s="225"/>
      <c r="F616" s="225"/>
    </row>
    <row r="617" spans="2:6">
      <c r="B617" s="222"/>
      <c r="C617" s="225"/>
      <c r="D617" s="225"/>
      <c r="E617" s="225"/>
      <c r="F617" s="225"/>
    </row>
    <row r="618" spans="2:6">
      <c r="B618" s="222"/>
      <c r="C618" s="225"/>
      <c r="D618" s="225"/>
      <c r="E618" s="225"/>
      <c r="F618" s="225"/>
    </row>
    <row r="619" spans="2:6">
      <c r="B619" s="222"/>
      <c r="C619" s="225"/>
      <c r="D619" s="225"/>
      <c r="E619" s="225"/>
      <c r="F619" s="225"/>
    </row>
    <row r="620" spans="2:6">
      <c r="B620" s="222"/>
      <c r="C620" s="225"/>
      <c r="D620" s="225"/>
      <c r="E620" s="225"/>
      <c r="F620" s="225"/>
    </row>
    <row r="621" spans="2:6">
      <c r="B621" s="222"/>
      <c r="C621" s="225"/>
      <c r="D621" s="225"/>
      <c r="E621" s="225"/>
      <c r="F621" s="225"/>
    </row>
    <row r="622" spans="2:6">
      <c r="B622" s="222"/>
      <c r="C622" s="225"/>
      <c r="D622" s="225"/>
      <c r="E622" s="225"/>
      <c r="F622" s="225"/>
    </row>
    <row r="623" spans="2:6">
      <c r="B623" s="222"/>
      <c r="C623" s="225"/>
      <c r="D623" s="225"/>
      <c r="E623" s="225"/>
      <c r="F623" s="225"/>
    </row>
    <row r="624" spans="2:6">
      <c r="B624" s="222"/>
      <c r="C624" s="225"/>
      <c r="D624" s="225"/>
      <c r="E624" s="225"/>
      <c r="F624" s="225"/>
    </row>
    <row r="625" spans="2:6">
      <c r="B625" s="222"/>
      <c r="C625" s="225"/>
      <c r="D625" s="225"/>
      <c r="E625" s="225"/>
      <c r="F625" s="225"/>
    </row>
    <row r="626" spans="2:6">
      <c r="B626" s="222"/>
      <c r="C626" s="225"/>
      <c r="D626" s="225"/>
      <c r="E626" s="225"/>
      <c r="F626" s="225"/>
    </row>
    <row r="627" spans="2:6">
      <c r="B627" s="222"/>
      <c r="C627" s="225"/>
      <c r="D627" s="225"/>
      <c r="E627" s="225"/>
      <c r="F627" s="225"/>
    </row>
    <row r="628" spans="2:6">
      <c r="B628" s="222"/>
      <c r="C628" s="225"/>
      <c r="D628" s="225"/>
      <c r="E628" s="225"/>
      <c r="F628" s="225"/>
    </row>
    <row r="629" spans="2:6">
      <c r="B629" s="222"/>
      <c r="C629" s="225"/>
      <c r="D629" s="225"/>
      <c r="E629" s="225"/>
      <c r="F629" s="225"/>
    </row>
    <row r="630" spans="2:6">
      <c r="B630" s="222"/>
      <c r="C630" s="225"/>
      <c r="D630" s="225"/>
      <c r="E630" s="225"/>
      <c r="F630" s="225"/>
    </row>
    <row r="631" spans="2:6">
      <c r="B631" s="222"/>
      <c r="C631" s="225"/>
      <c r="D631" s="225"/>
      <c r="E631" s="225"/>
      <c r="F631" s="225"/>
    </row>
    <row r="632" spans="2:6">
      <c r="B632" s="222"/>
      <c r="C632" s="225"/>
      <c r="D632" s="225"/>
      <c r="E632" s="225"/>
      <c r="F632" s="225"/>
    </row>
    <row r="633" spans="2:6">
      <c r="B633" s="222"/>
      <c r="C633" s="225"/>
      <c r="D633" s="225"/>
      <c r="E633" s="225"/>
      <c r="F633" s="225"/>
    </row>
    <row r="634" spans="2:6">
      <c r="B634" s="222"/>
      <c r="C634" s="225"/>
      <c r="D634" s="225"/>
      <c r="E634" s="225"/>
      <c r="F634" s="225"/>
    </row>
    <row r="635" spans="2:6">
      <c r="B635" s="222"/>
      <c r="C635" s="225"/>
      <c r="D635" s="225"/>
      <c r="E635" s="225"/>
      <c r="F635" s="225"/>
    </row>
    <row r="636" spans="2:6">
      <c r="B636" s="222"/>
      <c r="C636" s="225"/>
      <c r="D636" s="225"/>
      <c r="E636" s="225"/>
      <c r="F636" s="225"/>
    </row>
    <row r="637" spans="2:6">
      <c r="B637" s="222"/>
      <c r="C637" s="225"/>
      <c r="D637" s="225"/>
      <c r="E637" s="225"/>
      <c r="F637" s="225"/>
    </row>
    <row r="638" spans="2:6">
      <c r="B638" s="222"/>
      <c r="C638" s="225"/>
      <c r="D638" s="225"/>
      <c r="E638" s="225"/>
      <c r="F638" s="225"/>
    </row>
    <row r="639" spans="2:6">
      <c r="B639" s="222"/>
      <c r="C639" s="225"/>
      <c r="D639" s="225"/>
      <c r="E639" s="225"/>
      <c r="F639" s="225"/>
    </row>
    <row r="640" spans="2:6">
      <c r="B640" s="222"/>
      <c r="C640" s="225"/>
      <c r="D640" s="225"/>
      <c r="E640" s="225"/>
      <c r="F640" s="225"/>
    </row>
    <row r="641" spans="2:6">
      <c r="B641" s="222"/>
      <c r="C641" s="225"/>
      <c r="D641" s="225"/>
      <c r="E641" s="225"/>
      <c r="F641" s="225"/>
    </row>
    <row r="642" spans="2:6">
      <c r="B642" s="222"/>
      <c r="C642" s="225"/>
      <c r="D642" s="225"/>
      <c r="E642" s="225"/>
      <c r="F642" s="225"/>
    </row>
    <row r="643" spans="2:6">
      <c r="B643" s="222"/>
      <c r="C643" s="225"/>
      <c r="D643" s="225"/>
      <c r="E643" s="225"/>
      <c r="F643" s="225"/>
    </row>
    <row r="644" spans="2:6">
      <c r="B644" s="222"/>
      <c r="C644" s="225"/>
      <c r="D644" s="225"/>
      <c r="E644" s="225"/>
      <c r="F644" s="225"/>
    </row>
    <row r="645" spans="2:6">
      <c r="B645" s="222"/>
      <c r="C645" s="225"/>
      <c r="D645" s="225"/>
      <c r="E645" s="225"/>
      <c r="F645" s="225"/>
    </row>
    <row r="646" spans="2:6">
      <c r="B646" s="222"/>
      <c r="C646" s="225"/>
      <c r="D646" s="225"/>
      <c r="E646" s="225"/>
      <c r="F646" s="225"/>
    </row>
    <row r="647" spans="2:6">
      <c r="B647" s="222"/>
      <c r="C647" s="225"/>
      <c r="D647" s="225"/>
      <c r="E647" s="225"/>
      <c r="F647" s="225"/>
    </row>
    <row r="648" spans="2:6">
      <c r="B648" s="222"/>
      <c r="C648" s="225"/>
      <c r="D648" s="225"/>
      <c r="E648" s="225"/>
      <c r="F648" s="225"/>
    </row>
    <row r="649" spans="2:6">
      <c r="B649" s="222"/>
      <c r="C649" s="225"/>
      <c r="D649" s="225"/>
      <c r="E649" s="225"/>
      <c r="F649" s="225"/>
    </row>
    <row r="650" spans="2:6">
      <c r="B650" s="222"/>
      <c r="C650" s="225"/>
      <c r="D650" s="225"/>
      <c r="E650" s="225"/>
      <c r="F650" s="225"/>
    </row>
    <row r="651" spans="2:6">
      <c r="B651" s="222"/>
      <c r="C651" s="225"/>
      <c r="D651" s="225"/>
      <c r="E651" s="225"/>
      <c r="F651" s="225"/>
    </row>
    <row r="652" spans="2:6">
      <c r="B652" s="222"/>
      <c r="C652" s="225"/>
      <c r="D652" s="225"/>
      <c r="E652" s="225"/>
      <c r="F652" s="225"/>
    </row>
    <row r="653" spans="2:6">
      <c r="B653" s="222"/>
      <c r="C653" s="225"/>
      <c r="D653" s="225"/>
      <c r="E653" s="225"/>
      <c r="F653" s="225"/>
    </row>
    <row r="654" spans="2:6">
      <c r="B654" s="222"/>
      <c r="C654" s="225"/>
      <c r="D654" s="225"/>
      <c r="E654" s="225"/>
      <c r="F654" s="225"/>
    </row>
    <row r="655" spans="2:6">
      <c r="B655" s="222"/>
      <c r="C655" s="225"/>
      <c r="D655" s="225"/>
      <c r="E655" s="225"/>
      <c r="F655" s="225"/>
    </row>
    <row r="656" spans="2:6">
      <c r="B656" s="222"/>
      <c r="C656" s="225"/>
      <c r="D656" s="225"/>
      <c r="E656" s="225"/>
      <c r="F656" s="225"/>
    </row>
    <row r="657" spans="2:6">
      <c r="B657" s="222"/>
      <c r="C657" s="225"/>
      <c r="D657" s="225"/>
      <c r="E657" s="225"/>
      <c r="F657" s="225"/>
    </row>
    <row r="658" spans="2:6">
      <c r="B658" s="222"/>
      <c r="C658" s="225"/>
      <c r="D658" s="225"/>
      <c r="E658" s="225"/>
      <c r="F658" s="225"/>
    </row>
    <row r="659" spans="2:6">
      <c r="B659" s="222"/>
      <c r="C659" s="225"/>
      <c r="D659" s="225"/>
      <c r="E659" s="225"/>
      <c r="F659" s="225"/>
    </row>
    <row r="660" spans="2:6">
      <c r="B660" s="222"/>
      <c r="C660" s="225"/>
      <c r="D660" s="225"/>
      <c r="E660" s="225"/>
      <c r="F660" s="225"/>
    </row>
    <row r="661" spans="2:6">
      <c r="B661" s="222"/>
      <c r="C661" s="225"/>
      <c r="D661" s="225"/>
      <c r="E661" s="225"/>
      <c r="F661" s="225"/>
    </row>
    <row r="662" spans="2:6">
      <c r="B662" s="222"/>
      <c r="C662" s="225"/>
      <c r="D662" s="225"/>
      <c r="E662" s="225"/>
      <c r="F662" s="225"/>
    </row>
    <row r="663" spans="2:6">
      <c r="B663" s="222"/>
      <c r="C663" s="225"/>
      <c r="D663" s="225"/>
      <c r="E663" s="225"/>
      <c r="F663" s="225"/>
    </row>
    <row r="664" spans="2:6">
      <c r="B664" s="222"/>
      <c r="C664" s="225"/>
      <c r="D664" s="225"/>
      <c r="E664" s="225"/>
      <c r="F664" s="225"/>
    </row>
    <row r="665" spans="2:6">
      <c r="B665" s="222"/>
      <c r="C665" s="225"/>
      <c r="D665" s="225"/>
      <c r="E665" s="225"/>
      <c r="F665" s="225"/>
    </row>
    <row r="666" spans="2:6">
      <c r="B666" s="222"/>
      <c r="C666" s="225"/>
      <c r="D666" s="225"/>
      <c r="E666" s="225"/>
      <c r="F666" s="225"/>
    </row>
    <row r="667" spans="2:6">
      <c r="B667" s="222"/>
      <c r="C667" s="225"/>
      <c r="D667" s="225"/>
      <c r="E667" s="225"/>
      <c r="F667" s="225"/>
    </row>
    <row r="668" spans="2:6">
      <c r="B668" s="222"/>
      <c r="C668" s="225"/>
      <c r="D668" s="225"/>
      <c r="E668" s="225"/>
      <c r="F668" s="225"/>
    </row>
    <row r="669" spans="2:6">
      <c r="B669" s="222"/>
      <c r="C669" s="225"/>
      <c r="D669" s="225"/>
      <c r="E669" s="225"/>
      <c r="F669" s="225"/>
    </row>
    <row r="670" spans="2:6">
      <c r="B670" s="222"/>
      <c r="C670" s="225"/>
      <c r="D670" s="225"/>
      <c r="E670" s="225"/>
      <c r="F670" s="225"/>
    </row>
    <row r="671" spans="2:6">
      <c r="B671" s="222"/>
      <c r="C671" s="225"/>
      <c r="D671" s="225"/>
      <c r="E671" s="225"/>
      <c r="F671" s="225"/>
    </row>
    <row r="672" spans="2:6">
      <c r="B672" s="222"/>
      <c r="C672" s="225"/>
      <c r="D672" s="225"/>
      <c r="E672" s="225"/>
      <c r="F672" s="225"/>
    </row>
    <row r="673" spans="2:6">
      <c r="B673" s="222"/>
      <c r="C673" s="225"/>
      <c r="D673" s="225"/>
      <c r="E673" s="225"/>
      <c r="F673" s="225"/>
    </row>
    <row r="674" spans="2:6">
      <c r="B674" s="222"/>
      <c r="C674" s="225"/>
      <c r="D674" s="225"/>
      <c r="E674" s="225"/>
      <c r="F674" s="225"/>
    </row>
    <row r="675" spans="2:6">
      <c r="B675" s="222"/>
      <c r="C675" s="225"/>
      <c r="D675" s="225"/>
      <c r="E675" s="225"/>
      <c r="F675" s="225"/>
    </row>
    <row r="676" spans="2:6">
      <c r="B676" s="222"/>
      <c r="C676" s="225"/>
      <c r="D676" s="225"/>
      <c r="E676" s="225"/>
      <c r="F676" s="225"/>
    </row>
    <row r="677" spans="2:6">
      <c r="B677" s="222"/>
      <c r="C677" s="225"/>
      <c r="D677" s="225"/>
      <c r="E677" s="225"/>
      <c r="F677" s="225"/>
    </row>
    <row r="678" spans="2:6">
      <c r="B678" s="222"/>
      <c r="C678" s="225"/>
      <c r="D678" s="225"/>
      <c r="E678" s="225"/>
      <c r="F678" s="225"/>
    </row>
    <row r="679" spans="2:6">
      <c r="B679" s="222"/>
      <c r="C679" s="225"/>
      <c r="D679" s="225"/>
      <c r="E679" s="225"/>
      <c r="F679" s="225"/>
    </row>
    <row r="680" spans="2:6">
      <c r="B680" s="222"/>
      <c r="C680" s="225"/>
      <c r="D680" s="225"/>
      <c r="E680" s="225"/>
      <c r="F680" s="225"/>
    </row>
    <row r="681" spans="2:6">
      <c r="B681" s="222"/>
      <c r="C681" s="225"/>
      <c r="D681" s="225"/>
      <c r="E681" s="225"/>
      <c r="F681" s="225"/>
    </row>
    <row r="682" spans="2:6">
      <c r="B682" s="222"/>
      <c r="C682" s="225"/>
      <c r="D682" s="225"/>
      <c r="E682" s="225"/>
      <c r="F682" s="225"/>
    </row>
    <row r="683" spans="2:6">
      <c r="B683" s="222"/>
      <c r="C683" s="225"/>
      <c r="D683" s="225"/>
      <c r="E683" s="225"/>
      <c r="F683" s="225"/>
    </row>
    <row r="684" spans="2:6">
      <c r="B684" s="222"/>
      <c r="C684" s="225"/>
      <c r="D684" s="225"/>
      <c r="E684" s="225"/>
      <c r="F684" s="225"/>
    </row>
    <row r="685" spans="2:6">
      <c r="B685" s="222"/>
      <c r="C685" s="225"/>
      <c r="D685" s="225"/>
      <c r="E685" s="225"/>
      <c r="F685" s="225"/>
    </row>
    <row r="686" spans="2:6">
      <c r="B686" s="222"/>
      <c r="C686" s="225"/>
      <c r="D686" s="225"/>
      <c r="E686" s="225"/>
      <c r="F686" s="225"/>
    </row>
    <row r="687" spans="2:6">
      <c r="B687" s="222"/>
      <c r="C687" s="225"/>
      <c r="D687" s="225"/>
      <c r="E687" s="225"/>
      <c r="F687" s="225"/>
    </row>
    <row r="688" spans="2:6">
      <c r="B688" s="222"/>
      <c r="C688" s="225"/>
      <c r="D688" s="225"/>
      <c r="E688" s="225"/>
      <c r="F688" s="225"/>
    </row>
    <row r="689" spans="2:6">
      <c r="B689" s="222"/>
      <c r="C689" s="225"/>
      <c r="D689" s="225"/>
      <c r="E689" s="225"/>
      <c r="F689" s="225"/>
    </row>
    <row r="690" spans="2:6">
      <c r="B690" s="222"/>
      <c r="C690" s="225"/>
      <c r="D690" s="225"/>
      <c r="E690" s="225"/>
      <c r="F690" s="225"/>
    </row>
    <row r="691" spans="2:6">
      <c r="B691" s="222"/>
      <c r="C691" s="225"/>
      <c r="D691" s="225"/>
      <c r="E691" s="225"/>
      <c r="F691" s="225"/>
    </row>
    <row r="692" spans="2:6">
      <c r="B692" s="222"/>
      <c r="C692" s="225"/>
      <c r="D692" s="225"/>
      <c r="E692" s="225"/>
      <c r="F692" s="225"/>
    </row>
    <row r="693" spans="2:6">
      <c r="B693" s="222"/>
      <c r="C693" s="225"/>
      <c r="D693" s="225"/>
      <c r="E693" s="225"/>
      <c r="F693" s="225"/>
    </row>
    <row r="694" spans="2:6">
      <c r="B694" s="222"/>
      <c r="C694" s="225"/>
      <c r="D694" s="225"/>
      <c r="E694" s="225"/>
      <c r="F694" s="225"/>
    </row>
    <row r="695" spans="2:6">
      <c r="B695" s="222"/>
      <c r="C695" s="225"/>
      <c r="D695" s="225"/>
      <c r="E695" s="225"/>
      <c r="F695" s="225"/>
    </row>
    <row r="696" spans="2:6">
      <c r="B696" s="222"/>
      <c r="C696" s="225"/>
      <c r="D696" s="225"/>
      <c r="E696" s="225"/>
      <c r="F696" s="225"/>
    </row>
    <row r="697" spans="2:6">
      <c r="B697" s="222"/>
      <c r="C697" s="225"/>
      <c r="D697" s="225"/>
      <c r="E697" s="225"/>
      <c r="F697" s="225"/>
    </row>
    <row r="698" spans="2:6">
      <c r="B698" s="222"/>
      <c r="C698" s="225"/>
      <c r="D698" s="225"/>
      <c r="E698" s="225"/>
      <c r="F698" s="225"/>
    </row>
    <row r="699" spans="2:6">
      <c r="B699" s="222"/>
      <c r="C699" s="225"/>
      <c r="D699" s="225"/>
      <c r="E699" s="225"/>
      <c r="F699" s="225"/>
    </row>
    <row r="700" spans="2:6">
      <c r="B700" s="222"/>
      <c r="C700" s="225"/>
      <c r="D700" s="225"/>
      <c r="E700" s="225"/>
      <c r="F700" s="225"/>
    </row>
    <row r="701" spans="2:6">
      <c r="B701" s="222"/>
      <c r="C701" s="225"/>
      <c r="D701" s="225"/>
      <c r="E701" s="225"/>
      <c r="F701" s="225"/>
    </row>
    <row r="702" spans="2:6">
      <c r="B702" s="222"/>
      <c r="C702" s="225"/>
      <c r="D702" s="225"/>
      <c r="E702" s="225"/>
      <c r="F702" s="225"/>
    </row>
    <row r="703" spans="2:6">
      <c r="B703" s="222"/>
      <c r="C703" s="225"/>
      <c r="D703" s="225"/>
      <c r="E703" s="225"/>
      <c r="F703" s="225"/>
    </row>
    <row r="704" spans="2:6">
      <c r="B704" s="222"/>
      <c r="C704" s="225"/>
      <c r="D704" s="225"/>
      <c r="E704" s="225"/>
      <c r="F704" s="225"/>
    </row>
    <row r="705" spans="2:6">
      <c r="B705" s="222"/>
      <c r="C705" s="225"/>
      <c r="D705" s="225"/>
      <c r="E705" s="225"/>
      <c r="F705" s="225"/>
    </row>
    <row r="706" spans="2:6">
      <c r="B706" s="222"/>
      <c r="C706" s="225"/>
      <c r="D706" s="225"/>
      <c r="E706" s="225"/>
      <c r="F706" s="225"/>
    </row>
    <row r="707" spans="2:6">
      <c r="B707" s="222"/>
      <c r="C707" s="225"/>
      <c r="D707" s="225"/>
      <c r="E707" s="225"/>
      <c r="F707" s="225"/>
    </row>
    <row r="708" spans="2:6">
      <c r="B708" s="222"/>
      <c r="C708" s="225"/>
      <c r="D708" s="225"/>
      <c r="E708" s="225"/>
      <c r="F708" s="225"/>
    </row>
    <row r="709" spans="2:6">
      <c r="B709" s="222"/>
      <c r="C709" s="225"/>
      <c r="D709" s="225"/>
      <c r="E709" s="225"/>
      <c r="F709" s="225"/>
    </row>
    <row r="710" spans="2:6">
      <c r="B710" s="222"/>
      <c r="C710" s="225"/>
      <c r="D710" s="225"/>
      <c r="E710" s="225"/>
      <c r="F710" s="225"/>
    </row>
    <row r="711" spans="2:6">
      <c r="B711" s="222"/>
      <c r="C711" s="225"/>
      <c r="D711" s="225"/>
      <c r="E711" s="225"/>
      <c r="F711" s="225"/>
    </row>
    <row r="712" spans="2:6">
      <c r="B712" s="222"/>
      <c r="C712" s="225"/>
      <c r="D712" s="225"/>
      <c r="E712" s="225"/>
      <c r="F712" s="225"/>
    </row>
    <row r="713" spans="2:6">
      <c r="B713" s="222"/>
      <c r="C713" s="225"/>
      <c r="D713" s="225"/>
      <c r="E713" s="225"/>
      <c r="F713" s="225"/>
    </row>
    <row r="714" spans="2:6">
      <c r="B714" s="222"/>
      <c r="C714" s="225"/>
      <c r="D714" s="225"/>
      <c r="E714" s="225"/>
      <c r="F714" s="225"/>
    </row>
    <row r="715" spans="2:6">
      <c r="B715" s="222"/>
      <c r="C715" s="225"/>
      <c r="D715" s="225"/>
      <c r="E715" s="225"/>
      <c r="F715" s="225"/>
    </row>
    <row r="716" spans="2:6">
      <c r="B716" s="222"/>
      <c r="C716" s="225"/>
      <c r="D716" s="225"/>
      <c r="E716" s="225"/>
      <c r="F716" s="225"/>
    </row>
    <row r="717" spans="2:6">
      <c r="B717" s="222"/>
      <c r="C717" s="225"/>
      <c r="D717" s="225"/>
      <c r="E717" s="225"/>
      <c r="F717" s="225"/>
    </row>
    <row r="718" spans="2:6">
      <c r="B718" s="222"/>
      <c r="C718" s="225"/>
      <c r="D718" s="225"/>
      <c r="E718" s="225"/>
      <c r="F718" s="225"/>
    </row>
    <row r="719" spans="2:6">
      <c r="B719" s="222"/>
      <c r="C719" s="225"/>
      <c r="D719" s="225"/>
      <c r="E719" s="225"/>
      <c r="F719" s="225"/>
    </row>
    <row r="720" spans="2:6">
      <c r="B720" s="222"/>
      <c r="C720" s="225"/>
      <c r="D720" s="225"/>
      <c r="E720" s="225"/>
      <c r="F720" s="225"/>
    </row>
    <row r="721" spans="2:6">
      <c r="B721" s="222"/>
      <c r="C721" s="225"/>
      <c r="D721" s="225"/>
      <c r="E721" s="225"/>
      <c r="F721" s="225"/>
    </row>
    <row r="722" spans="2:6">
      <c r="B722" s="222"/>
      <c r="C722" s="225"/>
      <c r="D722" s="225"/>
      <c r="E722" s="225"/>
      <c r="F722" s="225"/>
    </row>
    <row r="723" spans="2:6">
      <c r="B723" s="222"/>
      <c r="C723" s="225"/>
      <c r="D723" s="225"/>
      <c r="E723" s="225"/>
      <c r="F723" s="225"/>
    </row>
    <row r="724" spans="2:6">
      <c r="B724" s="222"/>
      <c r="C724" s="225"/>
      <c r="D724" s="225"/>
      <c r="E724" s="225"/>
      <c r="F724" s="225"/>
    </row>
    <row r="725" spans="2:6">
      <c r="B725" s="222"/>
      <c r="C725" s="225"/>
      <c r="D725" s="225"/>
      <c r="E725" s="225"/>
      <c r="F725" s="225"/>
    </row>
    <row r="726" spans="2:6">
      <c r="B726" s="222"/>
      <c r="C726" s="225"/>
      <c r="D726" s="225"/>
      <c r="E726" s="225"/>
      <c r="F726" s="225"/>
    </row>
    <row r="727" spans="2:6">
      <c r="B727" s="222"/>
      <c r="C727" s="225"/>
      <c r="D727" s="225"/>
      <c r="E727" s="225"/>
      <c r="F727" s="225"/>
    </row>
    <row r="728" spans="2:6">
      <c r="B728" s="222"/>
      <c r="C728" s="225"/>
      <c r="D728" s="225"/>
      <c r="E728" s="225"/>
      <c r="F728" s="225"/>
    </row>
    <row r="729" spans="2:6">
      <c r="B729" s="222"/>
      <c r="C729" s="225"/>
      <c r="D729" s="225"/>
      <c r="E729" s="225"/>
      <c r="F729" s="225"/>
    </row>
    <row r="730" spans="2:6">
      <c r="B730" s="222"/>
      <c r="C730" s="225"/>
      <c r="D730" s="225"/>
      <c r="E730" s="225"/>
      <c r="F730" s="225"/>
    </row>
    <row r="731" spans="2:6">
      <c r="B731" s="222"/>
      <c r="C731" s="225"/>
      <c r="D731" s="225"/>
      <c r="E731" s="225"/>
      <c r="F731" s="225"/>
    </row>
    <row r="732" spans="2:6">
      <c r="B732" s="222"/>
      <c r="C732" s="225"/>
      <c r="D732" s="225"/>
      <c r="E732" s="225"/>
      <c r="F732" s="225"/>
    </row>
    <row r="733" spans="2:6">
      <c r="B733" s="222"/>
      <c r="C733" s="225"/>
      <c r="D733" s="225"/>
      <c r="E733" s="225"/>
      <c r="F733" s="225"/>
    </row>
    <row r="734" spans="2:6">
      <c r="B734" s="222"/>
      <c r="C734" s="225"/>
      <c r="D734" s="225"/>
      <c r="E734" s="225"/>
      <c r="F734" s="225"/>
    </row>
    <row r="735" spans="2:6">
      <c r="B735" s="222"/>
      <c r="C735" s="225"/>
      <c r="D735" s="225"/>
      <c r="E735" s="225"/>
      <c r="F735" s="225"/>
    </row>
    <row r="736" spans="2:6">
      <c r="B736" s="222"/>
      <c r="C736" s="225"/>
      <c r="D736" s="225"/>
      <c r="E736" s="225"/>
      <c r="F736" s="225"/>
    </row>
    <row r="737" spans="2:6">
      <c r="B737" s="222"/>
      <c r="C737" s="225"/>
      <c r="D737" s="225"/>
      <c r="E737" s="225"/>
      <c r="F737" s="225"/>
    </row>
    <row r="738" spans="2:6">
      <c r="B738" s="222"/>
      <c r="C738" s="225"/>
      <c r="D738" s="225"/>
      <c r="E738" s="225"/>
      <c r="F738" s="225"/>
    </row>
    <row r="739" spans="2:6">
      <c r="B739" s="222"/>
      <c r="C739" s="225"/>
      <c r="D739" s="225"/>
      <c r="E739" s="225"/>
      <c r="F739" s="225"/>
    </row>
    <row r="740" spans="2:6">
      <c r="B740" s="222"/>
      <c r="C740" s="225"/>
      <c r="D740" s="225"/>
      <c r="E740" s="225"/>
      <c r="F740" s="225"/>
    </row>
    <row r="741" spans="2:6">
      <c r="B741" s="222"/>
      <c r="C741" s="225"/>
      <c r="D741" s="225"/>
      <c r="E741" s="225"/>
      <c r="F741" s="225"/>
    </row>
    <row r="742" spans="2:6">
      <c r="B742" s="222"/>
      <c r="C742" s="225"/>
      <c r="D742" s="225"/>
      <c r="E742" s="225"/>
      <c r="F742" s="225"/>
    </row>
    <row r="743" spans="2:6">
      <c r="B743" s="222"/>
      <c r="C743" s="225"/>
      <c r="D743" s="225"/>
      <c r="E743" s="225"/>
      <c r="F743" s="225"/>
    </row>
    <row r="744" spans="2:6">
      <c r="B744" s="222"/>
      <c r="C744" s="225"/>
      <c r="D744" s="225"/>
      <c r="E744" s="225"/>
      <c r="F744" s="225"/>
    </row>
    <row r="745" spans="2:6">
      <c r="B745" s="222"/>
      <c r="C745" s="225"/>
      <c r="D745" s="225"/>
      <c r="E745" s="225"/>
      <c r="F745" s="225"/>
    </row>
    <row r="746" spans="2:6">
      <c r="B746" s="222"/>
      <c r="C746" s="225"/>
      <c r="D746" s="225"/>
      <c r="E746" s="225"/>
      <c r="F746" s="225"/>
    </row>
    <row r="747" spans="2:6">
      <c r="B747" s="222"/>
      <c r="C747" s="225"/>
      <c r="D747" s="225"/>
      <c r="E747" s="225"/>
      <c r="F747" s="225"/>
    </row>
    <row r="748" spans="2:6">
      <c r="B748" s="222"/>
      <c r="C748" s="225"/>
      <c r="D748" s="225"/>
      <c r="E748" s="225"/>
      <c r="F748" s="225"/>
    </row>
    <row r="749" spans="2:6">
      <c r="B749" s="222"/>
      <c r="C749" s="225"/>
      <c r="D749" s="225"/>
      <c r="E749" s="225"/>
      <c r="F749" s="225"/>
    </row>
    <row r="750" spans="2:6">
      <c r="B750" s="222"/>
      <c r="C750" s="225"/>
      <c r="D750" s="225"/>
      <c r="E750" s="225"/>
      <c r="F750" s="225"/>
    </row>
    <row r="751" spans="2:6">
      <c r="B751" s="222"/>
      <c r="C751" s="225"/>
      <c r="D751" s="225"/>
      <c r="E751" s="225"/>
      <c r="F751" s="225"/>
    </row>
    <row r="752" spans="2:6">
      <c r="B752" s="222"/>
      <c r="C752" s="225"/>
      <c r="D752" s="225"/>
      <c r="E752" s="225"/>
      <c r="F752" s="225"/>
    </row>
    <row r="753" spans="2:6">
      <c r="B753" s="222"/>
      <c r="C753" s="225"/>
      <c r="D753" s="225"/>
      <c r="E753" s="225"/>
      <c r="F753" s="225"/>
    </row>
    <row r="754" spans="2:6">
      <c r="B754" s="222"/>
      <c r="C754" s="225"/>
      <c r="D754" s="225"/>
      <c r="E754" s="225"/>
      <c r="F754" s="225"/>
    </row>
    <row r="755" spans="2:6">
      <c r="B755" s="222"/>
      <c r="C755" s="225"/>
      <c r="D755" s="225"/>
      <c r="E755" s="225"/>
      <c r="F755" s="225"/>
    </row>
    <row r="756" spans="2:6">
      <c r="B756" s="222"/>
      <c r="C756" s="225"/>
      <c r="D756" s="225"/>
      <c r="E756" s="225"/>
      <c r="F756" s="225"/>
    </row>
    <row r="757" spans="2:6">
      <c r="B757" s="222"/>
      <c r="C757" s="225"/>
      <c r="D757" s="225"/>
      <c r="E757" s="225"/>
      <c r="F757" s="225"/>
    </row>
    <row r="758" spans="2:6">
      <c r="B758" s="222"/>
      <c r="C758" s="225"/>
      <c r="D758" s="225"/>
      <c r="E758" s="225"/>
      <c r="F758" s="225"/>
    </row>
    <row r="759" spans="2:6">
      <c r="B759" s="222"/>
      <c r="C759" s="225"/>
      <c r="D759" s="225"/>
      <c r="E759" s="225"/>
      <c r="F759" s="225"/>
    </row>
    <row r="760" spans="2:6">
      <c r="B760" s="222"/>
      <c r="C760" s="225"/>
      <c r="D760" s="225"/>
      <c r="E760" s="225"/>
      <c r="F760" s="225"/>
    </row>
    <row r="761" spans="2:6">
      <c r="B761" s="222"/>
      <c r="C761" s="225"/>
      <c r="D761" s="225"/>
      <c r="E761" s="225"/>
      <c r="F761" s="225"/>
    </row>
    <row r="762" spans="2:6">
      <c r="B762" s="222"/>
      <c r="C762" s="225"/>
      <c r="D762" s="225"/>
      <c r="E762" s="225"/>
      <c r="F762" s="225"/>
    </row>
    <row r="763" spans="2:6">
      <c r="B763" s="222"/>
      <c r="C763" s="225"/>
      <c r="D763" s="225"/>
      <c r="E763" s="225"/>
      <c r="F763" s="225"/>
    </row>
    <row r="764" spans="2:6">
      <c r="B764" s="222"/>
      <c r="C764" s="225"/>
      <c r="D764" s="225"/>
      <c r="E764" s="225"/>
      <c r="F764" s="225"/>
    </row>
    <row r="765" spans="2:6">
      <c r="B765" s="222"/>
      <c r="C765" s="225"/>
      <c r="D765" s="225"/>
      <c r="E765" s="225"/>
      <c r="F765" s="225"/>
    </row>
    <row r="766" spans="2:6">
      <c r="B766" s="222"/>
      <c r="C766" s="225"/>
      <c r="D766" s="225"/>
      <c r="E766" s="225"/>
      <c r="F766" s="225"/>
    </row>
    <row r="767" spans="2:6">
      <c r="B767" s="222"/>
      <c r="C767" s="225"/>
      <c r="D767" s="225"/>
      <c r="E767" s="225"/>
      <c r="F767" s="225"/>
    </row>
    <row r="768" spans="2:6">
      <c r="B768" s="222"/>
      <c r="C768" s="225"/>
      <c r="D768" s="225"/>
      <c r="E768" s="225"/>
      <c r="F768" s="225"/>
    </row>
    <row r="769" spans="2:6">
      <c r="B769" s="222"/>
      <c r="C769" s="225"/>
      <c r="D769" s="225"/>
      <c r="E769" s="225"/>
      <c r="F769" s="225"/>
    </row>
    <row r="770" spans="2:6">
      <c r="B770" s="222"/>
      <c r="C770" s="225"/>
      <c r="D770" s="225"/>
      <c r="E770" s="225"/>
      <c r="F770" s="225"/>
    </row>
    <row r="771" spans="2:6">
      <c r="B771" s="222"/>
      <c r="C771" s="225"/>
      <c r="D771" s="225"/>
      <c r="E771" s="225"/>
      <c r="F771" s="225"/>
    </row>
    <row r="772" spans="2:6">
      <c r="B772" s="222"/>
      <c r="C772" s="225"/>
      <c r="D772" s="225"/>
      <c r="E772" s="225"/>
      <c r="F772" s="225"/>
    </row>
    <row r="773" spans="2:6">
      <c r="B773" s="222"/>
      <c r="C773" s="225"/>
      <c r="D773" s="225"/>
      <c r="E773" s="225"/>
      <c r="F773" s="225"/>
    </row>
    <row r="774" spans="2:6">
      <c r="B774" s="222"/>
      <c r="C774" s="225"/>
      <c r="D774" s="225"/>
      <c r="E774" s="225"/>
      <c r="F774" s="225"/>
    </row>
    <row r="775" spans="2:6">
      <c r="B775" s="222"/>
      <c r="C775" s="225"/>
      <c r="D775" s="225"/>
      <c r="E775" s="225"/>
      <c r="F775" s="225"/>
    </row>
    <row r="776" spans="2:6">
      <c r="B776" s="222"/>
      <c r="C776" s="225"/>
      <c r="D776" s="225"/>
      <c r="E776" s="225"/>
      <c r="F776" s="225"/>
    </row>
    <row r="777" spans="2:6">
      <c r="B777" s="222"/>
      <c r="C777" s="225"/>
      <c r="D777" s="225"/>
      <c r="E777" s="225"/>
      <c r="F777" s="225"/>
    </row>
    <row r="778" spans="2:6">
      <c r="B778" s="222"/>
      <c r="C778" s="225"/>
      <c r="D778" s="225"/>
      <c r="E778" s="225"/>
      <c r="F778" s="225"/>
    </row>
    <row r="779" spans="2:6">
      <c r="B779" s="222"/>
      <c r="C779" s="225"/>
      <c r="D779" s="225"/>
      <c r="E779" s="225"/>
      <c r="F779" s="225"/>
    </row>
    <row r="780" spans="2:6">
      <c r="B780" s="222"/>
      <c r="C780" s="225"/>
      <c r="D780" s="225"/>
      <c r="E780" s="225"/>
      <c r="F780" s="225"/>
    </row>
    <row r="781" spans="2:6">
      <c r="B781" s="222"/>
      <c r="C781" s="225"/>
      <c r="D781" s="225"/>
      <c r="E781" s="225"/>
      <c r="F781" s="225"/>
    </row>
    <row r="782" spans="2:6">
      <c r="B782" s="222"/>
      <c r="C782" s="225"/>
      <c r="D782" s="225"/>
      <c r="E782" s="225"/>
      <c r="F782" s="225"/>
    </row>
    <row r="783" spans="2:6">
      <c r="B783" s="222"/>
      <c r="C783" s="225"/>
      <c r="D783" s="225"/>
      <c r="E783" s="225"/>
      <c r="F783" s="225"/>
    </row>
    <row r="784" spans="2:6">
      <c r="B784" s="222"/>
      <c r="C784" s="225"/>
      <c r="D784" s="225"/>
      <c r="E784" s="225"/>
      <c r="F784" s="225"/>
    </row>
    <row r="785" spans="2:6">
      <c r="B785" s="222"/>
      <c r="C785" s="225"/>
      <c r="D785" s="225"/>
      <c r="E785" s="225"/>
      <c r="F785" s="225"/>
    </row>
    <row r="786" spans="2:6">
      <c r="B786" s="222"/>
      <c r="C786" s="225"/>
      <c r="D786" s="225"/>
      <c r="E786" s="225"/>
      <c r="F786" s="225"/>
    </row>
    <row r="787" spans="2:6">
      <c r="B787" s="222"/>
      <c r="C787" s="225"/>
      <c r="D787" s="225"/>
      <c r="E787" s="225"/>
      <c r="F787" s="225"/>
    </row>
    <row r="788" spans="2:6">
      <c r="B788" s="222"/>
      <c r="C788" s="225"/>
      <c r="D788" s="225"/>
      <c r="E788" s="225"/>
      <c r="F788" s="225"/>
    </row>
    <row r="789" spans="2:6">
      <c r="B789" s="222"/>
      <c r="C789" s="225"/>
      <c r="D789" s="225"/>
      <c r="E789" s="225"/>
      <c r="F789" s="225"/>
    </row>
    <row r="790" spans="2:6">
      <c r="B790" s="222"/>
      <c r="C790" s="225"/>
      <c r="D790" s="225"/>
      <c r="E790" s="225"/>
      <c r="F790" s="225"/>
    </row>
    <row r="791" spans="2:6">
      <c r="B791" s="222"/>
      <c r="C791" s="225"/>
      <c r="D791" s="225"/>
      <c r="E791" s="225"/>
      <c r="F791" s="225"/>
    </row>
    <row r="792" spans="2:6">
      <c r="B792" s="222"/>
      <c r="C792" s="225"/>
      <c r="D792" s="225"/>
      <c r="E792" s="225"/>
      <c r="F792" s="225"/>
    </row>
    <row r="793" spans="2:6">
      <c r="B793" s="222"/>
      <c r="C793" s="225"/>
      <c r="D793" s="225"/>
      <c r="E793" s="225"/>
      <c r="F793" s="225"/>
    </row>
    <row r="794" spans="2:6">
      <c r="B794" s="222"/>
      <c r="C794" s="225"/>
      <c r="D794" s="225"/>
      <c r="E794" s="225"/>
      <c r="F794" s="225"/>
    </row>
    <row r="795" spans="2:6">
      <c r="B795" s="222"/>
      <c r="C795" s="225"/>
      <c r="D795" s="225"/>
      <c r="E795" s="225"/>
      <c r="F795" s="225"/>
    </row>
    <row r="796" spans="2:6">
      <c r="B796" s="222"/>
      <c r="C796" s="225"/>
      <c r="D796" s="225"/>
      <c r="E796" s="225"/>
      <c r="F796" s="225"/>
    </row>
    <row r="797" spans="2:6">
      <c r="B797" s="222"/>
      <c r="C797" s="225"/>
      <c r="D797" s="225"/>
      <c r="E797" s="225"/>
      <c r="F797" s="225"/>
    </row>
    <row r="798" spans="2:6">
      <c r="B798" s="222"/>
      <c r="C798" s="225"/>
      <c r="D798" s="225"/>
      <c r="E798" s="225"/>
      <c r="F798" s="225"/>
    </row>
    <row r="799" spans="2:6">
      <c r="B799" s="222"/>
      <c r="C799" s="225"/>
      <c r="D799" s="225"/>
      <c r="E799" s="225"/>
      <c r="F799" s="225"/>
    </row>
    <row r="800" spans="2:6">
      <c r="B800" s="222"/>
      <c r="C800" s="225"/>
      <c r="D800" s="225"/>
      <c r="E800" s="225"/>
      <c r="F800" s="225"/>
    </row>
    <row r="801" spans="2:6">
      <c r="B801" s="222"/>
      <c r="C801" s="225"/>
      <c r="D801" s="225"/>
      <c r="E801" s="225"/>
      <c r="F801" s="225"/>
    </row>
    <row r="802" spans="2:6">
      <c r="B802" s="222"/>
      <c r="C802" s="225"/>
      <c r="D802" s="225"/>
      <c r="E802" s="225"/>
      <c r="F802" s="225"/>
    </row>
    <row r="803" spans="2:6">
      <c r="B803" s="222"/>
      <c r="C803" s="225"/>
      <c r="D803" s="225"/>
      <c r="E803" s="225"/>
      <c r="F803" s="225"/>
    </row>
    <row r="804" spans="2:6">
      <c r="B804" s="222"/>
      <c r="C804" s="225"/>
      <c r="D804" s="225"/>
      <c r="E804" s="225"/>
      <c r="F804" s="225"/>
    </row>
    <row r="805" spans="2:6">
      <c r="B805" s="222"/>
      <c r="C805" s="225"/>
      <c r="D805" s="225"/>
      <c r="E805" s="225"/>
      <c r="F805" s="225"/>
    </row>
    <row r="806" spans="2:6">
      <c r="B806" s="222"/>
      <c r="C806" s="225"/>
      <c r="D806" s="225"/>
      <c r="E806" s="225"/>
      <c r="F806" s="225"/>
    </row>
    <row r="807" spans="2:6">
      <c r="B807" s="222"/>
      <c r="C807" s="225"/>
      <c r="D807" s="225"/>
      <c r="E807" s="225"/>
      <c r="F807" s="225"/>
    </row>
    <row r="808" spans="2:6">
      <c r="B808" s="222"/>
      <c r="C808" s="225"/>
      <c r="D808" s="225"/>
      <c r="E808" s="225"/>
      <c r="F808" s="225"/>
    </row>
    <row r="809" spans="2:6">
      <c r="B809" s="222"/>
      <c r="C809" s="225"/>
      <c r="D809" s="225"/>
      <c r="E809" s="225"/>
      <c r="F809" s="225"/>
    </row>
    <row r="810" spans="2:6">
      <c r="B810" s="222"/>
      <c r="C810" s="225"/>
      <c r="D810" s="225"/>
      <c r="E810" s="225"/>
      <c r="F810" s="225"/>
    </row>
    <row r="811" spans="2:6">
      <c r="B811" s="222"/>
      <c r="C811" s="225"/>
      <c r="D811" s="225"/>
      <c r="E811" s="225"/>
      <c r="F811" s="225"/>
    </row>
    <row r="812" spans="2:6">
      <c r="B812" s="222"/>
      <c r="C812" s="225"/>
      <c r="D812" s="225"/>
      <c r="E812" s="225"/>
      <c r="F812" s="225"/>
    </row>
    <row r="813" spans="2:6">
      <c r="B813" s="222"/>
      <c r="C813" s="225"/>
      <c r="D813" s="225"/>
      <c r="E813" s="225"/>
      <c r="F813" s="225"/>
    </row>
    <row r="814" spans="2:6">
      <c r="B814" s="222"/>
      <c r="C814" s="225"/>
      <c r="D814" s="225"/>
      <c r="E814" s="225"/>
      <c r="F814" s="225"/>
    </row>
    <row r="815" spans="2:6">
      <c r="B815" s="222"/>
      <c r="C815" s="225"/>
      <c r="D815" s="225"/>
      <c r="E815" s="225"/>
      <c r="F815" s="225"/>
    </row>
    <row r="816" spans="2:6">
      <c r="B816" s="222"/>
      <c r="C816" s="225"/>
      <c r="D816" s="225"/>
      <c r="E816" s="225"/>
      <c r="F816" s="225"/>
    </row>
    <row r="817" spans="2:6">
      <c r="B817" s="222"/>
      <c r="C817" s="225"/>
      <c r="D817" s="225"/>
      <c r="E817" s="225"/>
      <c r="F817" s="225"/>
    </row>
    <row r="818" spans="2:6">
      <c r="B818" s="222"/>
      <c r="C818" s="225"/>
      <c r="D818" s="225"/>
      <c r="E818" s="225"/>
      <c r="F818" s="225"/>
    </row>
    <row r="819" spans="2:6">
      <c r="B819" s="222"/>
      <c r="C819" s="225"/>
      <c r="D819" s="225"/>
      <c r="E819" s="225"/>
      <c r="F819" s="225"/>
    </row>
    <row r="820" spans="2:6">
      <c r="B820" s="222"/>
      <c r="C820" s="225"/>
      <c r="D820" s="225"/>
      <c r="E820" s="225"/>
      <c r="F820" s="225"/>
    </row>
    <row r="821" spans="2:6">
      <c r="B821" s="222"/>
      <c r="C821" s="225"/>
      <c r="D821" s="225"/>
      <c r="E821" s="225"/>
      <c r="F821" s="225"/>
    </row>
    <row r="822" spans="2:6">
      <c r="B822" s="222"/>
      <c r="C822" s="225"/>
      <c r="D822" s="225"/>
      <c r="E822" s="225"/>
      <c r="F822" s="225"/>
    </row>
    <row r="823" spans="2:6">
      <c r="B823" s="222"/>
      <c r="C823" s="225"/>
      <c r="D823" s="225"/>
      <c r="E823" s="225"/>
      <c r="F823" s="225"/>
    </row>
    <row r="824" spans="2:6">
      <c r="B824" s="222"/>
      <c r="C824" s="225"/>
      <c r="D824" s="225"/>
      <c r="E824" s="225"/>
      <c r="F824" s="225"/>
    </row>
    <row r="825" spans="2:6">
      <c r="B825" s="222"/>
      <c r="C825" s="225"/>
      <c r="D825" s="225"/>
      <c r="E825" s="225"/>
      <c r="F825" s="225"/>
    </row>
    <row r="826" spans="2:6">
      <c r="B826" s="222"/>
      <c r="C826" s="225"/>
      <c r="D826" s="225"/>
      <c r="E826" s="225"/>
      <c r="F826" s="225"/>
    </row>
    <row r="827" spans="2:6">
      <c r="B827" s="222"/>
      <c r="C827" s="225"/>
      <c r="D827" s="225"/>
      <c r="E827" s="225"/>
      <c r="F827" s="225"/>
    </row>
    <row r="828" spans="2:6">
      <c r="B828" s="222"/>
      <c r="C828" s="225"/>
      <c r="D828" s="225"/>
      <c r="E828" s="225"/>
      <c r="F828" s="225"/>
    </row>
    <row r="829" spans="2:6">
      <c r="B829" s="222"/>
      <c r="C829" s="225"/>
      <c r="D829" s="225"/>
      <c r="E829" s="225"/>
      <c r="F829" s="225"/>
    </row>
    <row r="830" spans="2:6">
      <c r="B830" s="222"/>
      <c r="C830" s="225"/>
      <c r="D830" s="225"/>
      <c r="E830" s="225"/>
      <c r="F830" s="225"/>
    </row>
    <row r="831" spans="2:6">
      <c r="B831" s="222"/>
      <c r="C831" s="225"/>
      <c r="D831" s="225"/>
      <c r="E831" s="225"/>
      <c r="F831" s="225"/>
    </row>
    <row r="832" spans="2:6">
      <c r="B832" s="222"/>
      <c r="C832" s="225"/>
      <c r="D832" s="225"/>
      <c r="E832" s="225"/>
      <c r="F832" s="225"/>
    </row>
    <row r="833" spans="2:6">
      <c r="B833" s="222"/>
      <c r="C833" s="225"/>
      <c r="D833" s="225"/>
      <c r="E833" s="225"/>
      <c r="F833" s="225"/>
    </row>
    <row r="834" spans="2:6">
      <c r="B834" s="222"/>
      <c r="C834" s="225"/>
      <c r="D834" s="225"/>
      <c r="E834" s="225"/>
      <c r="F834" s="225"/>
    </row>
    <row r="835" spans="2:6">
      <c r="B835" s="222"/>
      <c r="C835" s="225"/>
      <c r="D835" s="225"/>
      <c r="E835" s="225"/>
      <c r="F835" s="225"/>
    </row>
    <row r="836" spans="2:6">
      <c r="B836" s="222"/>
      <c r="C836" s="225"/>
      <c r="D836" s="225"/>
      <c r="E836" s="225"/>
      <c r="F836" s="225"/>
    </row>
    <row r="837" spans="2:6">
      <c r="B837" s="222"/>
      <c r="C837" s="225"/>
      <c r="D837" s="225"/>
      <c r="E837" s="225"/>
      <c r="F837" s="225"/>
    </row>
    <row r="838" spans="2:6">
      <c r="B838" s="222"/>
      <c r="C838" s="225"/>
      <c r="D838" s="225"/>
      <c r="E838" s="225"/>
      <c r="F838" s="225"/>
    </row>
    <row r="839" spans="2:6">
      <c r="B839" s="222"/>
      <c r="C839" s="225"/>
      <c r="D839" s="225"/>
      <c r="E839" s="225"/>
      <c r="F839" s="225"/>
    </row>
    <row r="840" spans="2:6">
      <c r="B840" s="222"/>
      <c r="C840" s="225"/>
      <c r="D840" s="225"/>
      <c r="E840" s="225"/>
      <c r="F840" s="225"/>
    </row>
    <row r="841" spans="2:6">
      <c r="B841" s="222"/>
      <c r="C841" s="225"/>
      <c r="D841" s="225"/>
      <c r="E841" s="225"/>
      <c r="F841" s="225"/>
    </row>
    <row r="842" spans="2:6">
      <c r="B842" s="222"/>
      <c r="C842" s="225"/>
      <c r="D842" s="225"/>
      <c r="E842" s="225"/>
      <c r="F842" s="225"/>
    </row>
    <row r="843" spans="2:6">
      <c r="B843" s="222"/>
      <c r="C843" s="225"/>
      <c r="D843" s="225"/>
      <c r="E843" s="225"/>
      <c r="F843" s="225"/>
    </row>
    <row r="844" spans="2:6">
      <c r="B844" s="222"/>
      <c r="C844" s="225"/>
      <c r="D844" s="225"/>
      <c r="E844" s="225"/>
      <c r="F844" s="225"/>
    </row>
    <row r="845" spans="2:6">
      <c r="B845" s="222"/>
      <c r="C845" s="225"/>
      <c r="D845" s="225"/>
      <c r="E845" s="225"/>
      <c r="F845" s="225"/>
    </row>
    <row r="846" spans="2:6">
      <c r="B846" s="222"/>
      <c r="C846" s="225"/>
      <c r="D846" s="225"/>
      <c r="E846" s="225"/>
      <c r="F846" s="225"/>
    </row>
    <row r="847" spans="2:6">
      <c r="B847" s="222"/>
      <c r="C847" s="225"/>
      <c r="D847" s="225"/>
      <c r="E847" s="225"/>
      <c r="F847" s="225"/>
    </row>
    <row r="848" spans="2:6">
      <c r="B848" s="222"/>
      <c r="C848" s="225"/>
      <c r="D848" s="225"/>
      <c r="E848" s="225"/>
      <c r="F848" s="225"/>
    </row>
    <row r="849" spans="2:6">
      <c r="B849" s="222"/>
      <c r="C849" s="225"/>
      <c r="D849" s="225"/>
      <c r="E849" s="225"/>
      <c r="F849" s="225"/>
    </row>
    <row r="850" spans="2:6">
      <c r="B850" s="222"/>
      <c r="C850" s="225"/>
      <c r="D850" s="225"/>
      <c r="E850" s="225"/>
      <c r="F850" s="225"/>
    </row>
    <row r="851" spans="2:6">
      <c r="B851" s="222"/>
      <c r="C851" s="225"/>
      <c r="D851" s="225"/>
      <c r="E851" s="225"/>
      <c r="F851" s="225"/>
    </row>
    <row r="852" spans="2:6">
      <c r="B852" s="222"/>
      <c r="C852" s="225"/>
      <c r="D852" s="225"/>
      <c r="E852" s="225"/>
      <c r="F852" s="225"/>
    </row>
    <row r="853" spans="2:6">
      <c r="B853" s="222"/>
      <c r="C853" s="225"/>
      <c r="D853" s="225"/>
      <c r="E853" s="225"/>
      <c r="F853" s="225"/>
    </row>
    <row r="854" spans="2:6">
      <c r="B854" s="222"/>
      <c r="C854" s="225"/>
      <c r="D854" s="225"/>
      <c r="E854" s="225"/>
      <c r="F854" s="225"/>
    </row>
    <row r="855" spans="2:6">
      <c r="B855" s="222"/>
      <c r="C855" s="225"/>
      <c r="D855" s="225"/>
      <c r="E855" s="225"/>
      <c r="F855" s="225"/>
    </row>
    <row r="856" spans="2:6">
      <c r="B856" s="222"/>
      <c r="C856" s="225"/>
      <c r="D856" s="225"/>
      <c r="E856" s="225"/>
      <c r="F856" s="225"/>
    </row>
    <row r="857" spans="2:6">
      <c r="B857" s="222"/>
      <c r="C857" s="225"/>
      <c r="D857" s="225"/>
      <c r="E857" s="225"/>
      <c r="F857" s="225"/>
    </row>
    <row r="858" spans="2:6">
      <c r="B858" s="222"/>
      <c r="C858" s="225"/>
      <c r="D858" s="225"/>
      <c r="E858" s="225"/>
      <c r="F858" s="225"/>
    </row>
    <row r="859" spans="2:6">
      <c r="B859" s="222"/>
      <c r="C859" s="225"/>
      <c r="D859" s="225"/>
      <c r="E859" s="225"/>
      <c r="F859" s="225"/>
    </row>
    <row r="860" spans="2:6">
      <c r="B860" s="222"/>
      <c r="C860" s="225"/>
      <c r="D860" s="225"/>
      <c r="E860" s="225"/>
      <c r="F860" s="225"/>
    </row>
    <row r="861" spans="2:6">
      <c r="B861" s="222"/>
      <c r="C861" s="225"/>
      <c r="D861" s="225"/>
      <c r="E861" s="225"/>
      <c r="F861" s="225"/>
    </row>
    <row r="862" spans="2:6">
      <c r="B862" s="222"/>
      <c r="C862" s="225"/>
      <c r="D862" s="225"/>
      <c r="E862" s="225"/>
      <c r="F862" s="225"/>
    </row>
    <row r="863" spans="2:6">
      <c r="B863" s="222"/>
      <c r="C863" s="225"/>
      <c r="D863" s="225"/>
      <c r="E863" s="225"/>
      <c r="F863" s="225"/>
    </row>
    <row r="864" spans="2:6">
      <c r="B864" s="222"/>
      <c r="C864" s="225"/>
      <c r="D864" s="225"/>
      <c r="E864" s="225"/>
      <c r="F864" s="225"/>
    </row>
    <row r="865" spans="2:6">
      <c r="B865" s="222"/>
      <c r="C865" s="225"/>
      <c r="D865" s="225"/>
      <c r="E865" s="225"/>
      <c r="F865" s="225"/>
    </row>
    <row r="866" spans="2:6">
      <c r="B866" s="222"/>
      <c r="C866" s="225"/>
      <c r="D866" s="225"/>
      <c r="E866" s="225"/>
      <c r="F866" s="225"/>
    </row>
    <row r="867" spans="2:6">
      <c r="B867" s="222"/>
      <c r="C867" s="225"/>
      <c r="D867" s="225"/>
      <c r="E867" s="225"/>
      <c r="F867" s="225"/>
    </row>
    <row r="868" spans="2:6">
      <c r="B868" s="222"/>
      <c r="C868" s="225"/>
      <c r="D868" s="225"/>
      <c r="E868" s="225"/>
      <c r="F868" s="225"/>
    </row>
    <row r="869" spans="2:6">
      <c r="B869" s="222"/>
      <c r="C869" s="225"/>
      <c r="D869" s="225"/>
      <c r="E869" s="225"/>
      <c r="F869" s="225"/>
    </row>
    <row r="870" spans="2:6">
      <c r="B870" s="222"/>
      <c r="C870" s="225"/>
      <c r="D870" s="225"/>
      <c r="E870" s="225"/>
      <c r="F870" s="225"/>
    </row>
    <row r="871" spans="2:6">
      <c r="B871" s="222"/>
      <c r="C871" s="225"/>
      <c r="D871" s="225"/>
      <c r="E871" s="225"/>
      <c r="F871" s="225"/>
    </row>
    <row r="872" spans="2:6">
      <c r="B872" s="222"/>
      <c r="C872" s="225"/>
      <c r="D872" s="225"/>
      <c r="E872" s="225"/>
      <c r="F872" s="225"/>
    </row>
    <row r="873" spans="2:6">
      <c r="B873" s="222"/>
      <c r="C873" s="225"/>
      <c r="D873" s="225"/>
      <c r="E873" s="225"/>
      <c r="F873" s="225"/>
    </row>
    <row r="874" spans="2:6">
      <c r="B874" s="222"/>
      <c r="C874" s="225"/>
      <c r="D874" s="225"/>
      <c r="E874" s="225"/>
      <c r="F874" s="225"/>
    </row>
    <row r="875" spans="2:6">
      <c r="B875" s="222"/>
      <c r="C875" s="225"/>
      <c r="D875" s="225"/>
      <c r="E875" s="225"/>
      <c r="F875" s="225"/>
    </row>
    <row r="876" spans="2:6">
      <c r="B876" s="222"/>
      <c r="C876" s="225"/>
      <c r="D876" s="225"/>
      <c r="E876" s="225"/>
      <c r="F876" s="225"/>
    </row>
    <row r="877" spans="2:6">
      <c r="B877" s="222"/>
      <c r="C877" s="225"/>
      <c r="D877" s="225"/>
      <c r="E877" s="225"/>
      <c r="F877" s="225"/>
    </row>
    <row r="878" spans="2:6">
      <c r="B878" s="222"/>
      <c r="C878" s="225"/>
      <c r="D878" s="225"/>
      <c r="E878" s="225"/>
      <c r="F878" s="225"/>
    </row>
    <row r="879" spans="2:6">
      <c r="B879" s="222"/>
      <c r="C879" s="225"/>
      <c r="D879" s="225"/>
      <c r="E879" s="225"/>
      <c r="F879" s="225"/>
    </row>
    <row r="880" spans="2:6">
      <c r="B880" s="222"/>
      <c r="C880" s="225"/>
      <c r="D880" s="225"/>
      <c r="E880" s="225"/>
      <c r="F880" s="225"/>
    </row>
    <row r="881" spans="2:6">
      <c r="B881" s="222"/>
      <c r="C881" s="225"/>
      <c r="D881" s="225"/>
      <c r="E881" s="225"/>
      <c r="F881" s="225"/>
    </row>
    <row r="882" spans="2:6">
      <c r="B882" s="222"/>
      <c r="C882" s="225"/>
      <c r="D882" s="225"/>
      <c r="E882" s="225"/>
      <c r="F882" s="225"/>
    </row>
    <row r="883" spans="2:6">
      <c r="B883" s="222"/>
      <c r="C883" s="225"/>
      <c r="D883" s="225"/>
      <c r="E883" s="225"/>
      <c r="F883" s="225"/>
    </row>
    <row r="884" spans="2:6">
      <c r="B884" s="222"/>
      <c r="C884" s="225"/>
      <c r="D884" s="225"/>
      <c r="E884" s="225"/>
      <c r="F884" s="225"/>
    </row>
    <row r="885" spans="2:6">
      <c r="B885" s="222"/>
      <c r="C885" s="225"/>
      <c r="D885" s="225"/>
      <c r="E885" s="225"/>
      <c r="F885" s="225"/>
    </row>
    <row r="886" spans="2:6">
      <c r="B886" s="222"/>
      <c r="C886" s="225"/>
      <c r="D886" s="225"/>
      <c r="E886" s="225"/>
      <c r="F886" s="225"/>
    </row>
    <row r="887" spans="2:6">
      <c r="B887" s="222"/>
      <c r="C887" s="225"/>
      <c r="D887" s="225"/>
      <c r="E887" s="225"/>
      <c r="F887" s="225"/>
    </row>
    <row r="888" spans="2:6">
      <c r="B888" s="222"/>
      <c r="C888" s="225"/>
      <c r="D888" s="225"/>
      <c r="E888" s="225"/>
      <c r="F888" s="225"/>
    </row>
    <row r="889" spans="2:6">
      <c r="B889" s="222"/>
      <c r="C889" s="225"/>
      <c r="D889" s="225"/>
      <c r="E889" s="225"/>
      <c r="F889" s="225"/>
    </row>
    <row r="890" spans="2:6">
      <c r="B890" s="222"/>
      <c r="C890" s="225"/>
      <c r="D890" s="225"/>
      <c r="E890" s="225"/>
      <c r="F890" s="225"/>
    </row>
    <row r="891" spans="2:6">
      <c r="B891" s="222"/>
      <c r="C891" s="225"/>
      <c r="D891" s="225"/>
      <c r="E891" s="225"/>
      <c r="F891" s="225"/>
    </row>
    <row r="892" spans="2:6">
      <c r="B892" s="222"/>
      <c r="C892" s="225"/>
      <c r="D892" s="225"/>
      <c r="E892" s="225"/>
      <c r="F892" s="225"/>
    </row>
    <row r="893" spans="2:6">
      <c r="B893" s="222"/>
      <c r="C893" s="225"/>
      <c r="D893" s="225"/>
      <c r="E893" s="225"/>
      <c r="F893" s="225"/>
    </row>
    <row r="894" spans="2:6">
      <c r="B894" s="222"/>
      <c r="C894" s="225"/>
      <c r="D894" s="225"/>
      <c r="E894" s="225"/>
      <c r="F894" s="225"/>
    </row>
    <row r="895" spans="2:6">
      <c r="B895" s="222"/>
      <c r="C895" s="225"/>
      <c r="D895" s="225"/>
      <c r="E895" s="225"/>
      <c r="F895" s="225"/>
    </row>
    <row r="896" spans="2:6">
      <c r="B896" s="222"/>
      <c r="C896" s="225"/>
      <c r="D896" s="225"/>
      <c r="E896" s="225"/>
      <c r="F896" s="225"/>
    </row>
    <row r="897" spans="2:6">
      <c r="B897" s="222"/>
      <c r="C897" s="225"/>
      <c r="D897" s="225"/>
      <c r="E897" s="225"/>
      <c r="F897" s="225"/>
    </row>
    <row r="898" spans="2:6">
      <c r="B898" s="222"/>
      <c r="C898" s="225"/>
      <c r="D898" s="225"/>
      <c r="E898" s="225"/>
      <c r="F898" s="225"/>
    </row>
    <row r="899" spans="2:6">
      <c r="B899" s="222"/>
      <c r="C899" s="225"/>
      <c r="D899" s="225"/>
      <c r="E899" s="225"/>
      <c r="F899" s="225"/>
    </row>
    <row r="900" spans="2:6">
      <c r="B900" s="222"/>
      <c r="C900" s="225"/>
      <c r="D900" s="225"/>
      <c r="E900" s="225"/>
      <c r="F900" s="225"/>
    </row>
    <row r="901" spans="2:6">
      <c r="B901" s="222"/>
      <c r="C901" s="225"/>
      <c r="D901" s="225"/>
      <c r="E901" s="225"/>
      <c r="F901" s="225"/>
    </row>
    <row r="902" spans="2:6">
      <c r="B902" s="222"/>
      <c r="C902" s="225"/>
      <c r="D902" s="225"/>
      <c r="E902" s="225"/>
      <c r="F902" s="225"/>
    </row>
    <row r="903" spans="2:6">
      <c r="B903" s="222"/>
      <c r="C903" s="225"/>
      <c r="D903" s="225"/>
      <c r="E903" s="225"/>
      <c r="F903" s="225"/>
    </row>
    <row r="904" spans="2:6">
      <c r="B904" s="222"/>
      <c r="C904" s="225"/>
      <c r="D904" s="225"/>
      <c r="E904" s="225"/>
      <c r="F904" s="225"/>
    </row>
    <row r="905" spans="2:6">
      <c r="B905" s="222"/>
      <c r="C905" s="225"/>
      <c r="D905" s="225"/>
      <c r="E905" s="225"/>
      <c r="F905" s="225"/>
    </row>
    <row r="906" spans="2:6">
      <c r="B906" s="222"/>
      <c r="C906" s="225"/>
      <c r="D906" s="225"/>
      <c r="E906" s="225"/>
      <c r="F906" s="225"/>
    </row>
    <row r="907" spans="2:6">
      <c r="B907" s="222"/>
      <c r="C907" s="225"/>
      <c r="D907" s="225"/>
      <c r="E907" s="225"/>
      <c r="F907" s="225"/>
    </row>
    <row r="908" spans="2:6">
      <c r="B908" s="222"/>
      <c r="C908" s="225"/>
      <c r="D908" s="225"/>
      <c r="E908" s="225"/>
      <c r="F908" s="225"/>
    </row>
    <row r="909" spans="2:6">
      <c r="B909" s="222"/>
      <c r="C909" s="225"/>
      <c r="D909" s="225"/>
      <c r="E909" s="225"/>
      <c r="F909" s="225"/>
    </row>
    <row r="910" spans="2:6">
      <c r="B910" s="222"/>
      <c r="C910" s="225"/>
      <c r="D910" s="225"/>
      <c r="E910" s="225"/>
      <c r="F910" s="225"/>
    </row>
    <row r="911" spans="2:6">
      <c r="B911" s="222"/>
      <c r="C911" s="225"/>
      <c r="D911" s="225"/>
      <c r="E911" s="225"/>
      <c r="F911" s="225"/>
    </row>
    <row r="912" spans="2:6">
      <c r="B912" s="222"/>
      <c r="C912" s="225"/>
      <c r="D912" s="225"/>
      <c r="E912" s="225"/>
      <c r="F912" s="225"/>
    </row>
    <row r="913" spans="2:6">
      <c r="B913" s="222"/>
      <c r="C913" s="225"/>
      <c r="D913" s="225"/>
      <c r="E913" s="225"/>
      <c r="F913" s="225"/>
    </row>
    <row r="914" spans="2:6">
      <c r="B914" s="222"/>
      <c r="C914" s="225"/>
      <c r="D914" s="225"/>
      <c r="E914" s="225"/>
      <c r="F914" s="225"/>
    </row>
    <row r="915" spans="2:6">
      <c r="B915" s="222"/>
      <c r="C915" s="225"/>
      <c r="D915" s="225"/>
      <c r="E915" s="225"/>
      <c r="F915" s="225"/>
    </row>
    <row r="916" spans="2:6">
      <c r="B916" s="222"/>
      <c r="C916" s="225"/>
      <c r="D916" s="225"/>
      <c r="E916" s="225"/>
      <c r="F916" s="225"/>
    </row>
    <row r="917" spans="2:6">
      <c r="B917" s="222"/>
      <c r="C917" s="225"/>
      <c r="D917" s="225"/>
      <c r="E917" s="225"/>
      <c r="F917" s="225"/>
    </row>
    <row r="918" spans="2:6">
      <c r="B918" s="222"/>
      <c r="C918" s="225"/>
      <c r="D918" s="225"/>
      <c r="E918" s="225"/>
      <c r="F918" s="225"/>
    </row>
    <row r="919" spans="2:6">
      <c r="B919" s="222"/>
      <c r="C919" s="225"/>
      <c r="D919" s="225"/>
      <c r="E919" s="225"/>
      <c r="F919" s="225"/>
    </row>
    <row r="920" spans="2:6">
      <c r="B920" s="222"/>
      <c r="C920" s="225"/>
      <c r="D920" s="225"/>
      <c r="E920" s="225"/>
      <c r="F920" s="225"/>
    </row>
    <row r="921" spans="2:6">
      <c r="B921" s="222"/>
      <c r="C921" s="225"/>
      <c r="D921" s="225"/>
      <c r="E921" s="225"/>
      <c r="F921" s="225"/>
    </row>
    <row r="922" spans="2:6">
      <c r="B922" s="222"/>
      <c r="C922" s="225"/>
      <c r="D922" s="225"/>
      <c r="E922" s="225"/>
      <c r="F922" s="225"/>
    </row>
    <row r="923" spans="2:6">
      <c r="B923" s="222"/>
      <c r="C923" s="225"/>
      <c r="D923" s="225"/>
      <c r="E923" s="225"/>
      <c r="F923" s="225"/>
    </row>
    <row r="924" spans="2:6">
      <c r="B924" s="222"/>
      <c r="C924" s="225"/>
      <c r="D924" s="225"/>
      <c r="E924" s="225"/>
      <c r="F924" s="225"/>
    </row>
    <row r="925" spans="2:6">
      <c r="B925" s="222"/>
      <c r="C925" s="225"/>
      <c r="D925" s="225"/>
      <c r="E925" s="225"/>
      <c r="F925" s="225"/>
    </row>
    <row r="926" spans="2:6">
      <c r="B926" s="222"/>
      <c r="C926" s="225"/>
      <c r="D926" s="225"/>
      <c r="E926" s="225"/>
      <c r="F926" s="225"/>
    </row>
    <row r="927" spans="2:6">
      <c r="B927" s="222"/>
      <c r="C927" s="225"/>
      <c r="D927" s="225"/>
      <c r="E927" s="225"/>
      <c r="F927" s="225"/>
    </row>
    <row r="928" spans="2:6">
      <c r="B928" s="222"/>
      <c r="C928" s="225"/>
      <c r="D928" s="225"/>
      <c r="E928" s="225"/>
      <c r="F928" s="225"/>
    </row>
    <row r="929" spans="2:6">
      <c r="B929" s="222"/>
      <c r="C929" s="225"/>
      <c r="D929" s="225"/>
      <c r="E929" s="225"/>
      <c r="F929" s="225"/>
    </row>
    <row r="930" spans="2:6">
      <c r="B930" s="222"/>
      <c r="C930" s="225"/>
      <c r="D930" s="225"/>
      <c r="E930" s="225"/>
      <c r="F930" s="225"/>
    </row>
    <row r="931" spans="2:6">
      <c r="B931" s="222"/>
      <c r="C931" s="225"/>
      <c r="D931" s="225"/>
      <c r="E931" s="225"/>
      <c r="F931" s="225"/>
    </row>
    <row r="932" spans="2:6">
      <c r="B932" s="222"/>
      <c r="C932" s="225"/>
      <c r="D932" s="225"/>
      <c r="E932" s="225"/>
      <c r="F932" s="225"/>
    </row>
    <row r="933" spans="2:6">
      <c r="B933" s="222"/>
      <c r="C933" s="225"/>
      <c r="D933" s="225"/>
      <c r="E933" s="225"/>
      <c r="F933" s="225"/>
    </row>
    <row r="934" spans="2:6">
      <c r="B934" s="222"/>
      <c r="C934" s="225"/>
      <c r="D934" s="225"/>
      <c r="E934" s="225"/>
      <c r="F934" s="225"/>
    </row>
    <row r="935" spans="2:6">
      <c r="B935" s="222"/>
      <c r="C935" s="225"/>
      <c r="D935" s="225"/>
      <c r="E935" s="225"/>
      <c r="F935" s="225"/>
    </row>
    <row r="936" spans="2:6">
      <c r="B936" s="222"/>
      <c r="C936" s="225"/>
      <c r="D936" s="225"/>
      <c r="E936" s="225"/>
      <c r="F936" s="225"/>
    </row>
    <row r="937" spans="2:6">
      <c r="B937" s="222"/>
      <c r="C937" s="225"/>
      <c r="D937" s="225"/>
      <c r="E937" s="225"/>
      <c r="F937" s="225"/>
    </row>
    <row r="938" spans="2:6">
      <c r="B938" s="222"/>
      <c r="C938" s="225"/>
      <c r="D938" s="225"/>
      <c r="E938" s="225"/>
      <c r="F938" s="225"/>
    </row>
    <row r="939" spans="2:6">
      <c r="B939" s="222"/>
      <c r="C939" s="225"/>
      <c r="D939" s="225"/>
      <c r="E939" s="225"/>
      <c r="F939" s="225"/>
    </row>
    <row r="940" spans="2:6">
      <c r="B940" s="222"/>
      <c r="C940" s="225"/>
      <c r="D940" s="225"/>
      <c r="E940" s="225"/>
      <c r="F940" s="225"/>
    </row>
    <row r="941" spans="2:6">
      <c r="B941" s="222"/>
      <c r="C941" s="225"/>
      <c r="D941" s="225"/>
      <c r="E941" s="225"/>
      <c r="F941" s="225"/>
    </row>
    <row r="942" spans="2:6">
      <c r="B942" s="222"/>
      <c r="C942" s="225"/>
      <c r="D942" s="225"/>
      <c r="E942" s="225"/>
      <c r="F942" s="225"/>
    </row>
    <row r="943" spans="2:6">
      <c r="B943" s="222"/>
      <c r="C943" s="225"/>
      <c r="D943" s="225"/>
      <c r="E943" s="225"/>
      <c r="F943" s="225"/>
    </row>
    <row r="944" spans="2:6">
      <c r="B944" s="222"/>
      <c r="C944" s="225"/>
      <c r="D944" s="225"/>
      <c r="E944" s="225"/>
      <c r="F944" s="225"/>
    </row>
    <row r="945" spans="2:6">
      <c r="B945" s="222"/>
      <c r="C945" s="225"/>
      <c r="D945" s="225"/>
      <c r="E945" s="225"/>
      <c r="F945" s="225"/>
    </row>
    <row r="946" spans="2:6">
      <c r="B946" s="222"/>
      <c r="C946" s="225"/>
      <c r="D946" s="225"/>
      <c r="E946" s="225"/>
      <c r="F946" s="225"/>
    </row>
    <row r="947" spans="2:6">
      <c r="B947" s="222"/>
      <c r="C947" s="225"/>
      <c r="D947" s="225"/>
      <c r="E947" s="225"/>
      <c r="F947" s="225"/>
    </row>
    <row r="948" spans="2:6">
      <c r="B948" s="222"/>
      <c r="C948" s="225"/>
      <c r="D948" s="225"/>
      <c r="E948" s="225"/>
      <c r="F948" s="225"/>
    </row>
    <row r="949" spans="2:6">
      <c r="B949" s="222"/>
      <c r="C949" s="225"/>
      <c r="D949" s="225"/>
      <c r="E949" s="225"/>
      <c r="F949" s="225"/>
    </row>
    <row r="950" spans="2:6">
      <c r="B950" s="222"/>
      <c r="C950" s="225"/>
      <c r="D950" s="225"/>
      <c r="E950" s="225"/>
      <c r="F950" s="225"/>
    </row>
    <row r="951" spans="2:6">
      <c r="B951" s="222"/>
      <c r="C951" s="225"/>
      <c r="D951" s="225"/>
      <c r="E951" s="225"/>
      <c r="F951" s="225"/>
    </row>
    <row r="952" spans="2:6">
      <c r="B952" s="222"/>
      <c r="C952" s="225"/>
      <c r="D952" s="225"/>
      <c r="E952" s="225"/>
      <c r="F952" s="225"/>
    </row>
    <row r="953" spans="2:6">
      <c r="B953" s="222"/>
      <c r="C953" s="225"/>
      <c r="D953" s="225"/>
      <c r="E953" s="225"/>
      <c r="F953" s="225"/>
    </row>
    <row r="954" spans="2:6">
      <c r="B954" s="222"/>
      <c r="C954" s="225"/>
      <c r="D954" s="225"/>
      <c r="E954" s="225"/>
      <c r="F954" s="225"/>
    </row>
    <row r="955" spans="2:6">
      <c r="B955" s="222"/>
      <c r="C955" s="225"/>
      <c r="D955" s="225"/>
      <c r="E955" s="225"/>
      <c r="F955" s="225"/>
    </row>
    <row r="956" spans="2:6">
      <c r="B956" s="222"/>
      <c r="C956" s="225"/>
      <c r="D956" s="225"/>
      <c r="E956" s="225"/>
      <c r="F956" s="225"/>
    </row>
    <row r="957" spans="2:6">
      <c r="B957" s="222"/>
      <c r="C957" s="225"/>
      <c r="D957" s="225"/>
      <c r="E957" s="225"/>
      <c r="F957" s="225"/>
    </row>
    <row r="958" spans="2:6">
      <c r="B958" s="222"/>
      <c r="C958" s="225"/>
      <c r="D958" s="225"/>
      <c r="E958" s="225"/>
      <c r="F958" s="225"/>
    </row>
    <row r="959" spans="2:6">
      <c r="B959" s="222"/>
      <c r="C959" s="225"/>
      <c r="D959" s="225"/>
      <c r="E959" s="225"/>
      <c r="F959" s="225"/>
    </row>
    <row r="960" spans="2:6">
      <c r="B960" s="222"/>
      <c r="C960" s="225"/>
      <c r="D960" s="225"/>
      <c r="E960" s="225"/>
      <c r="F960" s="225"/>
    </row>
    <row r="961" spans="2:6">
      <c r="B961" s="222"/>
      <c r="C961" s="225"/>
      <c r="D961" s="225"/>
      <c r="E961" s="225"/>
      <c r="F961" s="225"/>
    </row>
    <row r="962" spans="2:6">
      <c r="B962" s="222"/>
      <c r="C962" s="225"/>
      <c r="D962" s="225"/>
      <c r="E962" s="225"/>
      <c r="F962" s="225"/>
    </row>
    <row r="963" spans="2:6">
      <c r="B963" s="222"/>
      <c r="C963" s="225"/>
      <c r="D963" s="225"/>
      <c r="E963" s="225"/>
      <c r="F963" s="225"/>
    </row>
    <row r="964" spans="2:6">
      <c r="B964" s="222"/>
      <c r="C964" s="225"/>
      <c r="D964" s="225"/>
      <c r="E964" s="225"/>
      <c r="F964" s="225"/>
    </row>
    <row r="965" spans="2:6">
      <c r="B965" s="222"/>
      <c r="C965" s="225"/>
      <c r="D965" s="225"/>
      <c r="E965" s="225"/>
      <c r="F965" s="225"/>
    </row>
    <row r="966" spans="2:6">
      <c r="B966" s="222"/>
      <c r="C966" s="225"/>
      <c r="D966" s="225"/>
      <c r="E966" s="225"/>
      <c r="F966" s="225"/>
    </row>
    <row r="967" spans="2:6">
      <c r="B967" s="222"/>
      <c r="C967" s="225"/>
      <c r="D967" s="225"/>
      <c r="E967" s="225"/>
      <c r="F967" s="225"/>
    </row>
    <row r="968" spans="2:6">
      <c r="B968" s="222"/>
      <c r="C968" s="225"/>
      <c r="D968" s="225"/>
      <c r="E968" s="225"/>
      <c r="F968" s="225"/>
    </row>
    <row r="969" spans="2:6">
      <c r="B969" s="222"/>
      <c r="C969" s="225"/>
      <c r="D969" s="225"/>
      <c r="E969" s="225"/>
      <c r="F969" s="225"/>
    </row>
    <row r="970" spans="2:6">
      <c r="B970" s="222"/>
      <c r="C970" s="225"/>
      <c r="D970" s="225"/>
      <c r="E970" s="225"/>
      <c r="F970" s="225"/>
    </row>
    <row r="971" spans="2:6">
      <c r="B971" s="222"/>
      <c r="C971" s="225"/>
      <c r="D971" s="225"/>
      <c r="E971" s="225"/>
      <c r="F971" s="225"/>
    </row>
    <row r="972" spans="2:6">
      <c r="B972" s="222"/>
      <c r="C972" s="225"/>
      <c r="D972" s="225"/>
      <c r="E972" s="225"/>
      <c r="F972" s="225"/>
    </row>
    <row r="973" spans="2:6">
      <c r="B973" s="222"/>
      <c r="C973" s="225"/>
      <c r="D973" s="225"/>
      <c r="E973" s="225"/>
      <c r="F973" s="225"/>
    </row>
    <row r="974" spans="2:6">
      <c r="B974" s="222"/>
      <c r="C974" s="225"/>
      <c r="D974" s="225"/>
      <c r="E974" s="225"/>
      <c r="F974" s="225"/>
    </row>
    <row r="975" spans="2:6">
      <c r="B975" s="222"/>
      <c r="C975" s="225"/>
      <c r="D975" s="225"/>
      <c r="E975" s="225"/>
      <c r="F975" s="225"/>
    </row>
    <row r="976" spans="2:6">
      <c r="B976" s="222"/>
      <c r="C976" s="225"/>
      <c r="D976" s="225"/>
      <c r="E976" s="225"/>
      <c r="F976" s="225"/>
    </row>
    <row r="977" spans="2:6">
      <c r="B977" s="222"/>
      <c r="C977" s="225"/>
      <c r="D977" s="225"/>
      <c r="E977" s="225"/>
      <c r="F977" s="225"/>
    </row>
    <row r="978" spans="2:6">
      <c r="B978" s="222"/>
      <c r="C978" s="225"/>
      <c r="D978" s="225"/>
      <c r="E978" s="225"/>
      <c r="F978" s="225"/>
    </row>
    <row r="979" spans="2:6">
      <c r="B979" s="222"/>
      <c r="C979" s="225"/>
      <c r="D979" s="225"/>
      <c r="E979" s="225"/>
      <c r="F979" s="225"/>
    </row>
    <row r="980" spans="2:6">
      <c r="B980" s="222"/>
      <c r="C980" s="225"/>
      <c r="D980" s="225"/>
      <c r="E980" s="225"/>
      <c r="F980" s="225"/>
    </row>
    <row r="981" spans="2:6">
      <c r="B981" s="222"/>
      <c r="C981" s="225"/>
      <c r="D981" s="225"/>
      <c r="E981" s="225"/>
      <c r="F981" s="225"/>
    </row>
    <row r="982" spans="2:6">
      <c r="B982" s="222"/>
      <c r="C982" s="225"/>
      <c r="D982" s="225"/>
      <c r="E982" s="225"/>
      <c r="F982" s="225"/>
    </row>
    <row r="983" spans="2:6">
      <c r="B983" s="222"/>
      <c r="C983" s="225"/>
      <c r="D983" s="225"/>
      <c r="E983" s="225"/>
      <c r="F983" s="225"/>
    </row>
    <row r="984" spans="2:6">
      <c r="B984" s="222"/>
      <c r="C984" s="225"/>
      <c r="D984" s="225"/>
      <c r="E984" s="225"/>
      <c r="F984" s="225"/>
    </row>
    <row r="985" spans="2:6">
      <c r="B985" s="222"/>
      <c r="C985" s="225"/>
      <c r="D985" s="225"/>
      <c r="E985" s="225"/>
      <c r="F985" s="225"/>
    </row>
    <row r="986" spans="2:6">
      <c r="B986" s="222"/>
      <c r="C986" s="225"/>
      <c r="D986" s="225"/>
      <c r="E986" s="225"/>
      <c r="F986" s="225"/>
    </row>
    <row r="987" spans="2:6">
      <c r="B987" s="222"/>
      <c r="C987" s="225"/>
      <c r="D987" s="225"/>
      <c r="E987" s="225"/>
      <c r="F987" s="225"/>
    </row>
    <row r="988" spans="2:6">
      <c r="B988" s="222"/>
      <c r="C988" s="225"/>
      <c r="D988" s="225"/>
      <c r="E988" s="225"/>
      <c r="F988" s="225"/>
    </row>
    <row r="989" spans="2:6">
      <c r="B989" s="222"/>
      <c r="C989" s="225"/>
      <c r="D989" s="225"/>
      <c r="E989" s="225"/>
      <c r="F989" s="225"/>
    </row>
    <row r="990" spans="2:6">
      <c r="B990" s="222"/>
      <c r="C990" s="225"/>
      <c r="D990" s="225"/>
      <c r="E990" s="225"/>
      <c r="F990" s="225"/>
    </row>
    <row r="991" spans="2:6">
      <c r="B991" s="222"/>
      <c r="C991" s="225"/>
      <c r="D991" s="225"/>
      <c r="E991" s="225"/>
      <c r="F991" s="225"/>
    </row>
    <row r="992" spans="2:6">
      <c r="B992" s="222"/>
      <c r="C992" s="225"/>
      <c r="D992" s="225"/>
      <c r="E992" s="225"/>
      <c r="F992" s="225"/>
    </row>
    <row r="993" spans="2:6">
      <c r="B993" s="222"/>
      <c r="C993" s="225"/>
      <c r="D993" s="225"/>
      <c r="E993" s="225"/>
      <c r="F993" s="225"/>
    </row>
    <row r="994" spans="2:6">
      <c r="B994" s="222"/>
      <c r="C994" s="225"/>
      <c r="D994" s="225"/>
      <c r="E994" s="225"/>
      <c r="F994" s="225"/>
    </row>
    <row r="995" spans="2:6">
      <c r="B995" s="222"/>
      <c r="C995" s="225"/>
      <c r="D995" s="225"/>
      <c r="E995" s="225"/>
      <c r="F995" s="225"/>
    </row>
    <row r="996" spans="2:6">
      <c r="B996" s="222"/>
      <c r="C996" s="225"/>
      <c r="D996" s="225"/>
      <c r="E996" s="225"/>
      <c r="F996" s="225"/>
    </row>
    <row r="997" spans="2:6">
      <c r="B997" s="222"/>
      <c r="C997" s="225"/>
      <c r="D997" s="225"/>
      <c r="E997" s="225"/>
      <c r="F997" s="225"/>
    </row>
    <row r="998" spans="2:6">
      <c r="B998" s="222"/>
      <c r="C998" s="225"/>
      <c r="D998" s="225"/>
      <c r="E998" s="225"/>
      <c r="F998" s="225"/>
    </row>
    <row r="999" spans="2:6">
      <c r="B999" s="222"/>
      <c r="C999" s="225"/>
      <c r="D999" s="225"/>
      <c r="E999" s="225"/>
      <c r="F999" s="225"/>
    </row>
    <row r="1000" spans="2:6">
      <c r="B1000" s="222"/>
      <c r="C1000" s="225"/>
      <c r="D1000" s="225"/>
      <c r="E1000" s="225"/>
      <c r="F1000" s="225"/>
    </row>
    <row r="1001" spans="2:6">
      <c r="B1001" s="222"/>
      <c r="C1001" s="225"/>
      <c r="D1001" s="225"/>
      <c r="E1001" s="225"/>
      <c r="F1001" s="225"/>
    </row>
    <row r="1002" spans="2:6">
      <c r="B1002" s="222"/>
      <c r="C1002" s="225"/>
      <c r="D1002" s="225"/>
      <c r="E1002" s="225"/>
      <c r="F1002" s="225"/>
    </row>
  </sheetData>
  <sheetProtection password="832B" sheet="1" objects="1" scenarios="1"/>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style="64" customWidth="1"/>
    <col min="2" max="2" width="12.85546875" style="231" customWidth="1"/>
    <col min="3" max="9" width="29.140625" style="231" customWidth="1"/>
    <col min="10" max="10" width="3.140625" style="64" bestFit="1" customWidth="1"/>
    <col min="11" max="12" width="29.140625" style="231" customWidth="1"/>
    <col min="14" max="16384" width="9.140625" style="64"/>
  </cols>
  <sheetData>
    <row r="1" spans="2:12">
      <c r="B1" s="222" t="s">
        <v>8</v>
      </c>
      <c r="C1" s="223"/>
      <c r="D1" s="224"/>
      <c r="E1" s="224"/>
      <c r="F1" s="225"/>
      <c r="G1" s="225"/>
      <c r="H1" s="225"/>
      <c r="I1" s="225"/>
      <c r="K1" s="225"/>
      <c r="L1" s="225"/>
    </row>
    <row r="2" spans="2:12" ht="13.5" thickBot="1">
      <c r="B2" s="222" t="s">
        <v>27</v>
      </c>
      <c r="C2" s="888" t="s">
        <v>844</v>
      </c>
      <c r="D2" s="224"/>
      <c r="E2" s="224"/>
      <c r="F2" s="225" t="s">
        <v>845</v>
      </c>
      <c r="G2" s="225"/>
      <c r="H2" s="225"/>
      <c r="I2" s="225"/>
      <c r="K2" s="260" t="s">
        <v>751</v>
      </c>
      <c r="L2" s="225"/>
    </row>
    <row r="3" spans="2:12" ht="25.5">
      <c r="B3" s="226" t="s">
        <v>316</v>
      </c>
      <c r="C3" s="227" t="s">
        <v>501</v>
      </c>
      <c r="D3" s="227" t="s">
        <v>502</v>
      </c>
      <c r="E3" s="227" t="s">
        <v>846</v>
      </c>
      <c r="F3" s="906" t="s">
        <v>525</v>
      </c>
      <c r="G3" s="906" t="s">
        <v>847</v>
      </c>
      <c r="H3" s="227" t="s">
        <v>526</v>
      </c>
      <c r="I3" s="227" t="s">
        <v>504</v>
      </c>
      <c r="K3" s="291" t="s">
        <v>505</v>
      </c>
      <c r="L3" s="292" t="s">
        <v>506</v>
      </c>
    </row>
    <row r="4" spans="2:12" ht="25.5">
      <c r="B4" s="228" t="s">
        <v>274</v>
      </c>
      <c r="C4" s="889" t="s">
        <v>507</v>
      </c>
      <c r="D4" s="889" t="s">
        <v>508</v>
      </c>
      <c r="E4" s="889" t="s">
        <v>509</v>
      </c>
      <c r="F4" s="889" t="s">
        <v>510</v>
      </c>
      <c r="G4" s="231" t="s">
        <v>511</v>
      </c>
      <c r="H4" s="889" t="s">
        <v>512</v>
      </c>
      <c r="I4" s="231" t="s">
        <v>513</v>
      </c>
      <c r="K4" s="293" t="s">
        <v>746</v>
      </c>
      <c r="L4" s="294" t="s">
        <v>514</v>
      </c>
    </row>
    <row r="5" spans="2:12" ht="76.5">
      <c r="B5" s="890" t="s">
        <v>284</v>
      </c>
      <c r="C5" s="891" t="s">
        <v>1181</v>
      </c>
      <c r="D5" s="891" t="s">
        <v>1182</v>
      </c>
      <c r="E5" s="891" t="s">
        <v>848</v>
      </c>
      <c r="F5" s="892" t="s">
        <v>849</v>
      </c>
      <c r="G5" s="891" t="s">
        <v>850</v>
      </c>
      <c r="H5" s="892" t="s">
        <v>492</v>
      </c>
      <c r="I5" s="892" t="s">
        <v>515</v>
      </c>
      <c r="K5" s="910" t="s">
        <v>747</v>
      </c>
      <c r="L5" s="911" t="s">
        <v>516</v>
      </c>
    </row>
    <row r="6" spans="2:12" ht="25.5">
      <c r="B6" s="893">
        <v>1</v>
      </c>
      <c r="C6" s="894" t="s">
        <v>517</v>
      </c>
      <c r="D6" s="894"/>
      <c r="E6" s="894"/>
      <c r="F6" s="894"/>
      <c r="G6" s="894"/>
      <c r="H6" s="894"/>
      <c r="I6" s="894"/>
      <c r="J6" s="64">
        <f t="shared" ref="J6:J14" si="0">B6</f>
        <v>1</v>
      </c>
      <c r="K6" s="912" t="s">
        <v>416</v>
      </c>
      <c r="L6" s="913" t="s">
        <v>518</v>
      </c>
    </row>
    <row r="7" spans="2:12" ht="51">
      <c r="B7" s="893">
        <v>2</v>
      </c>
      <c r="C7" s="894"/>
      <c r="D7" s="894"/>
      <c r="E7" s="894"/>
      <c r="F7" s="894"/>
      <c r="G7" s="894"/>
      <c r="H7" s="894" t="s">
        <v>851</v>
      </c>
      <c r="I7" s="894"/>
      <c r="J7" s="64">
        <f t="shared" si="0"/>
        <v>2</v>
      </c>
      <c r="K7" s="912" t="s">
        <v>748</v>
      </c>
      <c r="L7" s="914" t="s">
        <v>971</v>
      </c>
    </row>
    <row r="8" spans="2:12" ht="51">
      <c r="B8" s="893">
        <v>3</v>
      </c>
      <c r="C8" s="894"/>
      <c r="D8" s="894" t="s">
        <v>852</v>
      </c>
      <c r="E8" s="894"/>
      <c r="F8" s="894" t="s">
        <v>853</v>
      </c>
      <c r="G8" s="894"/>
      <c r="H8" s="894"/>
      <c r="I8" s="894"/>
      <c r="J8" s="64">
        <f t="shared" si="0"/>
        <v>3</v>
      </c>
      <c r="K8" s="912" t="s">
        <v>749</v>
      </c>
      <c r="L8" s="913" t="s">
        <v>519</v>
      </c>
    </row>
    <row r="9" spans="2:12" ht="51.75" thickBot="1">
      <c r="B9" s="893">
        <v>4</v>
      </c>
      <c r="C9" s="894"/>
      <c r="D9" s="894" t="s">
        <v>854</v>
      </c>
      <c r="E9" s="894"/>
      <c r="F9" s="895" t="s">
        <v>855</v>
      </c>
      <c r="G9" s="895"/>
      <c r="H9" s="894"/>
      <c r="I9" s="894"/>
      <c r="J9" s="64">
        <f t="shared" si="0"/>
        <v>4</v>
      </c>
      <c r="K9" s="915" t="s">
        <v>750</v>
      </c>
      <c r="L9" s="916"/>
    </row>
    <row r="10" spans="2:12">
      <c r="B10" s="893">
        <v>5</v>
      </c>
      <c r="C10" s="894"/>
      <c r="D10" s="894"/>
      <c r="E10" s="894"/>
      <c r="F10" s="894"/>
      <c r="G10" s="894"/>
      <c r="H10" s="894"/>
      <c r="I10" s="894"/>
      <c r="J10" s="64">
        <f t="shared" si="0"/>
        <v>5</v>
      </c>
      <c r="K10" s="226"/>
      <c r="L10" s="226"/>
    </row>
    <row r="11" spans="2:12" ht="51">
      <c r="B11" s="893">
        <v>6</v>
      </c>
      <c r="C11" s="894"/>
      <c r="D11" s="894" t="s">
        <v>856</v>
      </c>
      <c r="E11" s="894"/>
      <c r="F11" s="895" t="s">
        <v>856</v>
      </c>
      <c r="G11" s="896"/>
      <c r="H11" s="894" t="s">
        <v>857</v>
      </c>
      <c r="I11" s="894"/>
      <c r="J11" s="64">
        <f t="shared" si="0"/>
        <v>6</v>
      </c>
      <c r="K11" s="226"/>
      <c r="L11" s="226"/>
    </row>
    <row r="12" spans="2:12" ht="38.25">
      <c r="B12" s="893">
        <v>7</v>
      </c>
      <c r="C12" s="894"/>
      <c r="D12" s="894"/>
      <c r="E12" s="894" t="s">
        <v>532</v>
      </c>
      <c r="F12" s="894"/>
      <c r="G12" s="894" t="s">
        <v>858</v>
      </c>
      <c r="H12" s="894"/>
      <c r="I12" s="894"/>
      <c r="J12" s="64">
        <f t="shared" si="0"/>
        <v>7</v>
      </c>
      <c r="K12" s="226"/>
      <c r="L12" s="226"/>
    </row>
    <row r="13" spans="2:12" ht="51">
      <c r="B13" s="893">
        <v>8</v>
      </c>
      <c r="C13" s="894"/>
      <c r="D13" s="894" t="s">
        <v>859</v>
      </c>
      <c r="E13" s="894"/>
      <c r="F13" s="895" t="s">
        <v>860</v>
      </c>
      <c r="G13" s="897"/>
      <c r="H13" s="895" t="s">
        <v>963</v>
      </c>
      <c r="I13" s="895"/>
      <c r="J13" s="64">
        <f t="shared" si="0"/>
        <v>8</v>
      </c>
      <c r="K13" s="226"/>
      <c r="L13" s="226"/>
    </row>
    <row r="14" spans="2:12" ht="51">
      <c r="B14" s="893">
        <v>9</v>
      </c>
      <c r="C14" s="894"/>
      <c r="D14" s="895" t="s">
        <v>962</v>
      </c>
      <c r="E14" s="894"/>
      <c r="F14" s="894"/>
      <c r="G14" s="897"/>
      <c r="H14" s="895" t="s">
        <v>964</v>
      </c>
      <c r="I14" s="895" t="s">
        <v>267</v>
      </c>
      <c r="J14" s="64">
        <f t="shared" si="0"/>
        <v>9</v>
      </c>
      <c r="K14" s="226"/>
      <c r="L14" s="226"/>
    </row>
    <row r="15" spans="2:12" ht="25.5">
      <c r="B15" s="893">
        <v>9</v>
      </c>
      <c r="C15" s="894"/>
      <c r="D15" s="894" t="s">
        <v>861</v>
      </c>
      <c r="E15" s="894"/>
      <c r="F15" s="894"/>
      <c r="G15" s="897"/>
      <c r="H15" s="894"/>
      <c r="I15" s="897"/>
      <c r="J15" s="64">
        <v>9</v>
      </c>
      <c r="K15" s="226"/>
      <c r="L15" s="226"/>
    </row>
    <row r="16" spans="2:12" ht="51">
      <c r="B16" s="893">
        <v>10</v>
      </c>
      <c r="C16" s="894" t="s">
        <v>862</v>
      </c>
      <c r="D16" s="894" t="s">
        <v>863</v>
      </c>
      <c r="E16" s="894" t="s">
        <v>864</v>
      </c>
      <c r="F16" s="895" t="s">
        <v>863</v>
      </c>
      <c r="G16" s="896" t="s">
        <v>865</v>
      </c>
      <c r="H16" s="895" t="s">
        <v>970</v>
      </c>
      <c r="I16" s="895" t="s">
        <v>260</v>
      </c>
      <c r="J16" s="64">
        <f>B16</f>
        <v>10</v>
      </c>
      <c r="K16" s="226"/>
      <c r="L16" s="226"/>
    </row>
    <row r="17" spans="2:18">
      <c r="B17" s="229"/>
      <c r="C17" s="226"/>
      <c r="D17" s="226"/>
      <c r="E17" s="226"/>
      <c r="F17" s="226"/>
      <c r="G17" s="226"/>
      <c r="H17" s="226"/>
      <c r="I17" s="226"/>
      <c r="K17" s="226"/>
      <c r="L17" s="226"/>
    </row>
    <row r="18" spans="2:18">
      <c r="B18" s="229"/>
      <c r="C18" s="226"/>
      <c r="D18" s="226"/>
      <c r="E18" s="226"/>
      <c r="F18" s="226"/>
      <c r="G18" s="226"/>
      <c r="H18" s="226"/>
      <c r="I18" s="226"/>
      <c r="K18" s="226"/>
      <c r="L18" s="226"/>
    </row>
    <row r="19" spans="2:18">
      <c r="B19" s="229"/>
      <c r="C19" s="226"/>
      <c r="D19" s="226"/>
      <c r="E19" s="226"/>
      <c r="F19" s="226"/>
      <c r="G19" s="226"/>
      <c r="H19" s="226"/>
      <c r="I19" s="226"/>
      <c r="K19" s="226"/>
      <c r="L19" s="226"/>
    </row>
    <row r="20" spans="2:18">
      <c r="B20" s="229"/>
      <c r="C20" s="226"/>
      <c r="D20" s="226"/>
      <c r="E20" s="226"/>
      <c r="F20" s="226"/>
      <c r="G20" s="226"/>
      <c r="H20" s="226"/>
      <c r="I20" s="226"/>
      <c r="K20" s="226"/>
      <c r="L20" s="226"/>
    </row>
    <row r="21" spans="2:18">
      <c r="B21" s="229"/>
      <c r="C21" s="226"/>
      <c r="D21" s="226"/>
      <c r="E21" s="226"/>
      <c r="F21" s="226"/>
      <c r="G21" s="226"/>
      <c r="H21" s="226"/>
      <c r="I21" s="226"/>
      <c r="K21" s="226"/>
      <c r="L21" s="226"/>
    </row>
    <row r="22" spans="2:18">
      <c r="B22" s="229"/>
      <c r="C22" s="226"/>
      <c r="D22" s="226"/>
      <c r="E22" s="226"/>
      <c r="F22" s="226"/>
      <c r="G22" s="226"/>
      <c r="H22" s="226"/>
      <c r="I22" s="226"/>
      <c r="K22" s="226"/>
      <c r="L22" s="226"/>
    </row>
    <row r="23" spans="2:18" s="265" customFormat="1" ht="38.25">
      <c r="B23" s="230" t="s">
        <v>341</v>
      </c>
      <c r="C23" s="226" t="str">
        <f>C6</f>
        <v>No reactive testing conducted</v>
      </c>
      <c r="D23" s="226" t="str">
        <f>D8</f>
        <v>No proactive small meter testing activity to date</v>
      </c>
      <c r="E23" s="226" t="str">
        <f>E12</f>
        <v>Testing targeted to subsets of meters ie oldest meters</v>
      </c>
      <c r="F23" s="226" t="str">
        <f>F8</f>
        <v>No proactive large meter testing activity to date</v>
      </c>
      <c r="G23" s="226" t="str">
        <f>G12</f>
        <v>Testing targeted to subsets of meters (ie most revenue generating or customer types)</v>
      </c>
      <c r="H23" s="226" t="str">
        <f>H7</f>
        <v>Guesstimated without any customer meter testing data as a reference</v>
      </c>
      <c r="I23" s="226" t="str">
        <f>I14</f>
        <v>No</v>
      </c>
      <c r="K23" s="226"/>
      <c r="L23" s="226"/>
    </row>
    <row r="24" spans="2:18" s="265" customFormat="1" ht="51">
      <c r="B24" s="230"/>
      <c r="C24" s="226" t="str">
        <f>C16</f>
        <v>Reactive testing conducted</v>
      </c>
      <c r="D24" s="226" t="str">
        <f>D9</f>
        <v>Not recurring, last effort conducted more than 5 years prior to audit period</v>
      </c>
      <c r="E24" s="226" t="str">
        <f>E16</f>
        <v>Proactive - representative sample (for small meters)</v>
      </c>
      <c r="F24" s="226" t="str">
        <f>F9</f>
        <v>Not recurring, last testing effort occurred more than 5 years prior to audit period</v>
      </c>
      <c r="G24" s="226" t="str">
        <f>G16</f>
        <v>Proactive - all large meters are on a testing schedule</v>
      </c>
      <c r="H24" s="226" t="str">
        <f>H11</f>
        <v>Meter accuracy test results or manufacturer specs are referenced but not analyzed and used directly in calculation</v>
      </c>
      <c r="I24" s="226" t="str">
        <f>I16</f>
        <v>Yes</v>
      </c>
      <c r="K24" s="226"/>
      <c r="L24" s="226"/>
    </row>
    <row r="25" spans="2:18" s="265" customFormat="1" ht="38.25">
      <c r="B25" s="230"/>
      <c r="C25" s="226"/>
      <c r="D25" s="226" t="str">
        <f>D11</f>
        <v>Not recurring, but conducted within 5 years prior to audit period</v>
      </c>
      <c r="E25" s="226"/>
      <c r="F25" s="226" t="str">
        <f>F11</f>
        <v>Not recurring, but conducted within 5 years prior to audit period</v>
      </c>
      <c r="G25" s="226"/>
      <c r="H25" s="226" t="str">
        <f>H13</f>
        <v>Calculated based on most recent meter accuracy tests, but not comprehensive of all meter performance</v>
      </c>
      <c r="I25" s="226"/>
      <c r="K25" s="226"/>
      <c r="L25" s="226"/>
    </row>
    <row r="26" spans="2:18" s="265" customFormat="1" ht="51">
      <c r="B26" s="230"/>
      <c r="C26" s="226"/>
      <c r="D26" s="226" t="str">
        <f>D13</f>
        <v>Recurring, within 5 years prior to audit period</v>
      </c>
      <c r="E26" s="226"/>
      <c r="F26" s="226" t="str">
        <f>F13</f>
        <v>Recurring, within 5 years prior to audit period, but less frequently than annually</v>
      </c>
      <c r="G26" s="266"/>
      <c r="H26" s="266" t="str">
        <f>H14</f>
        <v>No test results were used, but at least 50% of meter stock has been replaced within two years of the audit period</v>
      </c>
      <c r="I26" s="226"/>
      <c r="K26" s="226"/>
      <c r="L26" s="226"/>
      <c r="P26" s="226"/>
      <c r="R26" s="226"/>
    </row>
    <row r="27" spans="2:18" s="265" customFormat="1" ht="51">
      <c r="B27" s="230"/>
      <c r="C27" s="226"/>
      <c r="D27" s="226" t="str">
        <f>D14</f>
        <v>No testing conducted, but at least 10% of meter stock has been replaced within two years of the audit period</v>
      </c>
      <c r="E27" s="226"/>
      <c r="F27" s="226" t="str">
        <f>F16</f>
        <v>Ongoing, conducted annually</v>
      </c>
      <c r="G27" s="266"/>
      <c r="H27" s="266" t="str">
        <f>H16</f>
        <v>Calculated based on most recent meter accuracy tests, comprehensive of all meter performance</v>
      </c>
      <c r="I27" s="226"/>
      <c r="K27" s="226"/>
      <c r="L27" s="226"/>
      <c r="R27" s="226"/>
    </row>
    <row r="28" spans="2:18" s="265" customFormat="1" ht="25.5">
      <c r="B28" s="230"/>
      <c r="C28" s="226"/>
      <c r="D28" s="226" t="str">
        <f>D15</f>
        <v>Recurring, within two years of the audit period</v>
      </c>
      <c r="E28" s="226"/>
      <c r="F28" s="226"/>
      <c r="G28" s="226"/>
      <c r="H28" s="226"/>
      <c r="I28" s="226"/>
      <c r="K28" s="226"/>
      <c r="L28" s="226"/>
    </row>
    <row r="29" spans="2:18" s="265" customFormat="1">
      <c r="B29" s="230"/>
      <c r="C29" s="226"/>
      <c r="D29" s="226" t="str">
        <f>D16</f>
        <v>Ongoing, conducted annually</v>
      </c>
      <c r="E29" s="226"/>
      <c r="F29" s="226"/>
      <c r="G29" s="226"/>
      <c r="H29" s="226"/>
      <c r="I29" s="226"/>
      <c r="K29" s="226"/>
      <c r="L29" s="226"/>
    </row>
    <row r="30" spans="2:18">
      <c r="B30" s="232"/>
      <c r="C30" s="226"/>
      <c r="D30" s="226"/>
      <c r="E30" s="226"/>
      <c r="F30" s="226"/>
      <c r="G30" s="226"/>
      <c r="H30" s="226"/>
      <c r="I30" s="226"/>
      <c r="K30" s="226"/>
      <c r="L30" s="226"/>
    </row>
    <row r="31" spans="2:18">
      <c r="B31" s="232"/>
      <c r="C31" s="226"/>
      <c r="D31" s="226"/>
      <c r="E31" s="226"/>
      <c r="F31" s="226"/>
      <c r="G31" s="226"/>
      <c r="H31" s="226"/>
      <c r="I31" s="226"/>
      <c r="K31" s="226"/>
      <c r="L31" s="226"/>
    </row>
    <row r="32" spans="2:18">
      <c r="B32" s="230"/>
      <c r="C32" s="226"/>
      <c r="D32" s="226"/>
      <c r="E32" s="226"/>
      <c r="F32" s="226"/>
      <c r="G32" s="226"/>
      <c r="H32" s="226"/>
      <c r="I32" s="226"/>
      <c r="K32" s="226"/>
      <c r="L32" s="226"/>
    </row>
    <row r="33" spans="1:12">
      <c r="B33" s="198" t="s">
        <v>818</v>
      </c>
      <c r="C33" s="226"/>
      <c r="D33" s="226"/>
      <c r="E33" s="226"/>
      <c r="F33" s="226"/>
      <c r="G33" s="226"/>
      <c r="H33" s="226"/>
      <c r="I33" s="226"/>
      <c r="K33" s="226"/>
      <c r="L33" s="226"/>
    </row>
    <row r="34" spans="1:12">
      <c r="A34" s="279" t="s">
        <v>523</v>
      </c>
      <c r="B34" s="231" t="s">
        <v>844</v>
      </c>
      <c r="C34" s="226"/>
      <c r="D34" s="226"/>
      <c r="E34" s="226"/>
      <c r="F34" s="226"/>
      <c r="G34" s="226"/>
      <c r="H34" s="226"/>
      <c r="I34" s="226"/>
      <c r="K34" s="226"/>
      <c r="L34" s="226"/>
    </row>
    <row r="35" spans="1:12">
      <c r="A35" s="279" t="s">
        <v>501</v>
      </c>
      <c r="B35" s="234" t="s">
        <v>1181</v>
      </c>
      <c r="C35" s="226"/>
      <c r="D35" s="226"/>
      <c r="E35" s="226"/>
      <c r="F35" s="226"/>
      <c r="G35" s="226"/>
      <c r="H35" s="226"/>
      <c r="I35" s="226"/>
      <c r="K35" s="226"/>
      <c r="L35" s="226"/>
    </row>
    <row r="36" spans="1:12">
      <c r="A36" s="279" t="s">
        <v>502</v>
      </c>
      <c r="B36" s="234" t="s">
        <v>1182</v>
      </c>
      <c r="C36" s="226"/>
      <c r="D36" s="226"/>
      <c r="E36" s="226"/>
      <c r="F36" s="226"/>
      <c r="G36" s="226"/>
      <c r="H36" s="226"/>
      <c r="I36" s="226"/>
      <c r="K36" s="226"/>
      <c r="L36" s="226"/>
    </row>
    <row r="37" spans="1:12">
      <c r="A37" s="279" t="s">
        <v>524</v>
      </c>
      <c r="B37" s="234" t="s">
        <v>848</v>
      </c>
      <c r="C37" s="226"/>
      <c r="D37" s="226"/>
      <c r="E37" s="226"/>
      <c r="F37" s="226"/>
      <c r="G37" s="226"/>
      <c r="H37" s="226"/>
      <c r="I37" s="226"/>
      <c r="K37" s="226"/>
      <c r="L37" s="226"/>
    </row>
    <row r="38" spans="1:12">
      <c r="A38" s="279" t="s">
        <v>525</v>
      </c>
      <c r="B38" s="234" t="s">
        <v>849</v>
      </c>
      <c r="C38" s="226"/>
      <c r="D38" s="226"/>
      <c r="E38" s="226"/>
      <c r="F38" s="226"/>
      <c r="G38" s="226"/>
      <c r="H38" s="226"/>
      <c r="I38" s="226"/>
      <c r="K38" s="226"/>
      <c r="L38" s="226"/>
    </row>
    <row r="39" spans="1:12">
      <c r="A39" s="279" t="s">
        <v>503</v>
      </c>
      <c r="B39" s="234" t="s">
        <v>850</v>
      </c>
      <c r="C39" s="226"/>
      <c r="D39" s="226"/>
      <c r="E39" s="226"/>
      <c r="F39" s="226"/>
      <c r="G39" s="226"/>
      <c r="H39" s="226"/>
      <c r="I39" s="226"/>
      <c r="K39" s="226"/>
      <c r="L39" s="226"/>
    </row>
    <row r="40" spans="1:12">
      <c r="A40" s="279" t="s">
        <v>526</v>
      </c>
      <c r="B40" s="234" t="s">
        <v>492</v>
      </c>
      <c r="C40" s="226"/>
      <c r="D40" s="226"/>
      <c r="E40" s="226"/>
      <c r="F40" s="226"/>
      <c r="G40" s="226"/>
      <c r="H40" s="226"/>
      <c r="I40" s="226"/>
      <c r="K40" s="226"/>
      <c r="L40" s="226"/>
    </row>
    <row r="41" spans="1:12">
      <c r="A41" s="279" t="s">
        <v>504</v>
      </c>
      <c r="B41" s="234" t="s">
        <v>515</v>
      </c>
      <c r="C41" s="226"/>
      <c r="D41" s="226"/>
      <c r="E41" s="226"/>
      <c r="F41" s="226"/>
      <c r="G41" s="226"/>
      <c r="H41" s="226"/>
      <c r="I41" s="226"/>
      <c r="K41" s="226"/>
      <c r="L41" s="226"/>
    </row>
    <row r="42" spans="1:12">
      <c r="A42" s="279" t="s">
        <v>505</v>
      </c>
      <c r="B42" s="231" t="s">
        <v>747</v>
      </c>
      <c r="C42" s="226"/>
      <c r="D42" s="226"/>
      <c r="E42" s="226"/>
      <c r="F42" s="226"/>
      <c r="G42" s="226"/>
      <c r="H42" s="226"/>
      <c r="I42" s="226"/>
      <c r="K42" s="226"/>
      <c r="L42" s="226"/>
    </row>
    <row r="43" spans="1:12">
      <c r="A43" s="279" t="s">
        <v>506</v>
      </c>
      <c r="B43" s="234" t="s">
        <v>516</v>
      </c>
      <c r="C43" s="226"/>
      <c r="D43" s="226"/>
      <c r="E43" s="226"/>
      <c r="F43" s="226"/>
      <c r="G43" s="226"/>
      <c r="H43" s="226"/>
      <c r="I43" s="226"/>
      <c r="K43" s="226"/>
      <c r="L43" s="226"/>
    </row>
    <row r="44" spans="1:12">
      <c r="B44" s="229"/>
      <c r="C44" s="226"/>
      <c r="D44" s="226"/>
      <c r="E44" s="226"/>
      <c r="F44" s="226"/>
      <c r="G44" s="226"/>
      <c r="H44" s="226"/>
      <c r="I44" s="226"/>
      <c r="K44" s="226"/>
      <c r="L44" s="226"/>
    </row>
    <row r="45" spans="1:12">
      <c r="B45" s="229"/>
      <c r="C45" s="226"/>
      <c r="D45" s="226"/>
      <c r="E45" s="226"/>
      <c r="F45" s="226"/>
      <c r="G45" s="226"/>
      <c r="H45" s="226"/>
      <c r="I45" s="226"/>
      <c r="K45" s="226"/>
      <c r="L45" s="226"/>
    </row>
    <row r="46" spans="1:12">
      <c r="B46" s="229"/>
      <c r="C46" s="226"/>
      <c r="D46" s="226"/>
      <c r="E46" s="226"/>
      <c r="F46" s="226"/>
      <c r="G46" s="226"/>
      <c r="H46" s="226"/>
      <c r="I46" s="226"/>
      <c r="K46" s="226"/>
      <c r="L46" s="226"/>
    </row>
    <row r="47" spans="1:12">
      <c r="B47" s="229"/>
      <c r="C47" s="226"/>
      <c r="D47" s="226"/>
      <c r="E47" s="226"/>
      <c r="F47" s="226"/>
      <c r="G47" s="226"/>
      <c r="H47" s="226"/>
      <c r="I47" s="226"/>
      <c r="K47" s="226"/>
      <c r="L47" s="226"/>
    </row>
    <row r="48" spans="1:12">
      <c r="B48" s="229"/>
      <c r="C48" s="226"/>
      <c r="D48" s="226"/>
      <c r="E48" s="226"/>
      <c r="F48" s="226"/>
      <c r="G48" s="226"/>
      <c r="H48" s="226"/>
      <c r="I48" s="226"/>
      <c r="K48" s="226"/>
      <c r="L48" s="226"/>
    </row>
    <row r="49" spans="2:12">
      <c r="B49" s="229"/>
      <c r="C49" s="226"/>
      <c r="D49" s="226"/>
      <c r="E49" s="226"/>
      <c r="F49" s="226"/>
      <c r="G49" s="226"/>
      <c r="H49" s="226"/>
      <c r="I49" s="226"/>
      <c r="K49" s="226"/>
      <c r="L49" s="226"/>
    </row>
    <row r="50" spans="2:12">
      <c r="B50" s="229"/>
      <c r="C50" s="226"/>
      <c r="D50" s="226"/>
      <c r="E50" s="226"/>
      <c r="F50" s="226"/>
      <c r="G50" s="226"/>
      <c r="H50" s="226"/>
      <c r="I50" s="226"/>
      <c r="K50" s="226"/>
      <c r="L50" s="226"/>
    </row>
    <row r="51" spans="2:12">
      <c r="B51" s="229"/>
      <c r="C51" s="226"/>
      <c r="D51" s="226"/>
      <c r="E51" s="226"/>
      <c r="F51" s="226"/>
      <c r="G51" s="226"/>
      <c r="H51" s="226"/>
      <c r="I51" s="226"/>
      <c r="K51" s="226"/>
      <c r="L51" s="226"/>
    </row>
    <row r="52" spans="2:12">
      <c r="B52" s="229"/>
      <c r="C52" s="226"/>
      <c r="D52" s="226"/>
      <c r="E52" s="226"/>
      <c r="F52" s="226"/>
      <c r="G52" s="226"/>
      <c r="H52" s="226"/>
      <c r="I52" s="226"/>
      <c r="K52" s="226"/>
      <c r="L52" s="226"/>
    </row>
    <row r="53" spans="2:12">
      <c r="B53" s="229"/>
      <c r="C53" s="226"/>
      <c r="D53" s="226"/>
      <c r="E53" s="226"/>
      <c r="F53" s="226"/>
      <c r="G53" s="226"/>
      <c r="H53" s="226"/>
      <c r="I53" s="226"/>
      <c r="K53" s="226"/>
      <c r="L53" s="226"/>
    </row>
    <row r="54" spans="2:12">
      <c r="B54" s="229"/>
      <c r="C54" s="226"/>
      <c r="D54" s="226"/>
      <c r="E54" s="226"/>
      <c r="F54" s="226"/>
      <c r="G54" s="226"/>
      <c r="H54" s="226"/>
      <c r="I54" s="226"/>
      <c r="K54" s="226"/>
      <c r="L54" s="226"/>
    </row>
    <row r="55" spans="2:12">
      <c r="B55" s="229"/>
      <c r="C55" s="226"/>
      <c r="D55" s="226"/>
      <c r="E55" s="226"/>
      <c r="F55" s="226"/>
      <c r="G55" s="226"/>
      <c r="H55" s="226"/>
      <c r="I55" s="226"/>
      <c r="K55" s="226"/>
      <c r="L55" s="226"/>
    </row>
    <row r="56" spans="2:12">
      <c r="B56" s="229"/>
      <c r="C56" s="226"/>
      <c r="D56" s="226"/>
      <c r="E56" s="226"/>
      <c r="F56" s="226"/>
      <c r="G56" s="226"/>
      <c r="H56" s="226"/>
      <c r="I56" s="226"/>
      <c r="K56" s="226"/>
      <c r="L56" s="226"/>
    </row>
    <row r="57" spans="2:12">
      <c r="B57" s="229"/>
      <c r="C57" s="226"/>
      <c r="D57" s="226"/>
      <c r="E57" s="226"/>
      <c r="F57" s="226"/>
      <c r="G57" s="226"/>
      <c r="H57" s="226"/>
      <c r="I57" s="226"/>
      <c r="K57" s="226"/>
      <c r="L57" s="226"/>
    </row>
    <row r="58" spans="2:12">
      <c r="B58" s="229"/>
      <c r="C58" s="226"/>
      <c r="D58" s="226"/>
      <c r="E58" s="226"/>
      <c r="F58" s="226"/>
      <c r="G58" s="226"/>
      <c r="H58" s="226"/>
      <c r="I58" s="226"/>
      <c r="K58" s="226"/>
      <c r="L58" s="226"/>
    </row>
    <row r="59" spans="2:12">
      <c r="B59" s="229"/>
      <c r="C59" s="226"/>
      <c r="D59" s="226"/>
      <c r="E59" s="226"/>
      <c r="F59" s="226"/>
      <c r="G59" s="226"/>
      <c r="H59" s="226"/>
      <c r="I59" s="226"/>
      <c r="K59" s="226"/>
      <c r="L59" s="226"/>
    </row>
    <row r="60" spans="2:12">
      <c r="B60" s="229"/>
      <c r="C60" s="226"/>
      <c r="D60" s="226"/>
      <c r="E60" s="226"/>
      <c r="F60" s="226"/>
      <c r="G60" s="226"/>
      <c r="H60" s="226"/>
      <c r="I60" s="226"/>
      <c r="K60" s="226"/>
      <c r="L60" s="226"/>
    </row>
    <row r="61" spans="2:12">
      <c r="B61" s="229"/>
      <c r="C61" s="226"/>
      <c r="D61" s="226"/>
      <c r="E61" s="226"/>
      <c r="F61" s="226"/>
      <c r="G61" s="226"/>
      <c r="H61" s="226"/>
      <c r="I61" s="226"/>
      <c r="K61" s="226"/>
      <c r="L61" s="226"/>
    </row>
    <row r="62" spans="2:12">
      <c r="B62" s="229"/>
      <c r="C62" s="226"/>
      <c r="D62" s="226"/>
      <c r="E62" s="226"/>
      <c r="F62" s="226"/>
      <c r="G62" s="226"/>
      <c r="H62" s="226"/>
      <c r="I62" s="226"/>
      <c r="K62" s="226"/>
      <c r="L62" s="226"/>
    </row>
    <row r="63" spans="2:12">
      <c r="B63" s="229"/>
      <c r="C63" s="226"/>
      <c r="D63" s="226"/>
      <c r="E63" s="226"/>
      <c r="F63" s="226"/>
      <c r="G63" s="226"/>
      <c r="H63" s="226"/>
      <c r="I63" s="226"/>
      <c r="K63" s="226"/>
      <c r="L63" s="226"/>
    </row>
    <row r="64" spans="2:12">
      <c r="B64" s="229"/>
      <c r="C64" s="226"/>
      <c r="D64" s="226"/>
      <c r="E64" s="226"/>
      <c r="F64" s="226"/>
      <c r="G64" s="226"/>
      <c r="H64" s="226"/>
      <c r="I64" s="226"/>
      <c r="K64" s="226"/>
      <c r="L64" s="226"/>
    </row>
    <row r="65" spans="2:12">
      <c r="B65" s="229"/>
      <c r="C65" s="226"/>
      <c r="D65" s="226"/>
      <c r="E65" s="226"/>
      <c r="F65" s="226"/>
      <c r="G65" s="226"/>
      <c r="H65" s="226"/>
      <c r="I65" s="226"/>
      <c r="K65" s="226"/>
      <c r="L65" s="226"/>
    </row>
    <row r="66" spans="2:12">
      <c r="B66" s="229"/>
      <c r="C66" s="226"/>
      <c r="D66" s="226"/>
      <c r="E66" s="226"/>
      <c r="F66" s="226"/>
      <c r="G66" s="226"/>
      <c r="H66" s="226"/>
      <c r="I66" s="226"/>
      <c r="K66" s="226"/>
      <c r="L66" s="226"/>
    </row>
    <row r="67" spans="2:12">
      <c r="B67" s="229"/>
      <c r="C67" s="226"/>
      <c r="D67" s="226"/>
      <c r="E67" s="226"/>
      <c r="F67" s="226"/>
      <c r="G67" s="226"/>
      <c r="H67" s="226"/>
      <c r="I67" s="226"/>
      <c r="K67" s="226"/>
      <c r="L67" s="226"/>
    </row>
    <row r="68" spans="2:12">
      <c r="B68" s="229"/>
      <c r="C68" s="226"/>
      <c r="D68" s="226"/>
      <c r="E68" s="226"/>
      <c r="F68" s="226"/>
      <c r="G68" s="226"/>
      <c r="H68" s="226"/>
      <c r="I68" s="226"/>
      <c r="K68" s="226"/>
      <c r="L68" s="226"/>
    </row>
    <row r="69" spans="2:12">
      <c r="B69" s="229"/>
      <c r="C69" s="226"/>
      <c r="D69" s="226"/>
      <c r="E69" s="226"/>
      <c r="F69" s="226"/>
      <c r="G69" s="226"/>
      <c r="H69" s="226"/>
      <c r="I69" s="226"/>
      <c r="K69" s="226"/>
      <c r="L69" s="226"/>
    </row>
    <row r="70" spans="2:12">
      <c r="B70" s="229"/>
      <c r="C70" s="226"/>
      <c r="D70" s="226"/>
      <c r="E70" s="226"/>
      <c r="F70" s="226"/>
      <c r="G70" s="226"/>
      <c r="H70" s="226"/>
      <c r="I70" s="226"/>
      <c r="K70" s="226"/>
      <c r="L70" s="226"/>
    </row>
    <row r="71" spans="2:12">
      <c r="B71" s="229"/>
      <c r="C71" s="226"/>
      <c r="D71" s="226"/>
      <c r="E71" s="226"/>
      <c r="F71" s="226"/>
      <c r="G71" s="226"/>
      <c r="H71" s="226"/>
      <c r="I71" s="226"/>
      <c r="K71" s="226"/>
      <c r="L71" s="226"/>
    </row>
    <row r="72" spans="2:12">
      <c r="B72" s="229"/>
      <c r="C72" s="226"/>
      <c r="D72" s="226"/>
      <c r="E72" s="226"/>
      <c r="F72" s="226"/>
      <c r="G72" s="226"/>
      <c r="H72" s="226"/>
      <c r="I72" s="226"/>
      <c r="K72" s="226"/>
      <c r="L72" s="226"/>
    </row>
    <row r="73" spans="2:12">
      <c r="B73" s="229"/>
      <c r="C73" s="226"/>
      <c r="D73" s="226"/>
      <c r="E73" s="226"/>
      <c r="F73" s="226"/>
      <c r="G73" s="226"/>
      <c r="H73" s="226"/>
      <c r="I73" s="226"/>
      <c r="K73" s="226"/>
      <c r="L73" s="226"/>
    </row>
    <row r="74" spans="2:12">
      <c r="B74" s="229"/>
      <c r="C74" s="226"/>
      <c r="D74" s="226"/>
      <c r="E74" s="226"/>
      <c r="F74" s="226"/>
      <c r="G74" s="226"/>
      <c r="H74" s="226"/>
      <c r="I74" s="226"/>
      <c r="K74" s="226"/>
      <c r="L74" s="226"/>
    </row>
    <row r="75" spans="2:12">
      <c r="B75" s="229"/>
      <c r="C75" s="226"/>
      <c r="D75" s="226"/>
      <c r="E75" s="226"/>
      <c r="F75" s="226"/>
      <c r="G75" s="226"/>
      <c r="H75" s="226"/>
      <c r="I75" s="226"/>
      <c r="K75" s="226"/>
      <c r="L75" s="226"/>
    </row>
    <row r="76" spans="2:12">
      <c r="B76" s="229"/>
      <c r="C76" s="226"/>
      <c r="D76" s="226"/>
      <c r="E76" s="226"/>
      <c r="F76" s="226"/>
      <c r="G76" s="226"/>
      <c r="H76" s="226"/>
      <c r="I76" s="226"/>
      <c r="K76" s="226"/>
      <c r="L76" s="226"/>
    </row>
    <row r="77" spans="2:12">
      <c r="B77" s="229"/>
      <c r="C77" s="226"/>
      <c r="D77" s="226"/>
      <c r="E77" s="226"/>
      <c r="F77" s="226"/>
      <c r="G77" s="226"/>
      <c r="H77" s="226"/>
      <c r="I77" s="226"/>
      <c r="K77" s="226"/>
      <c r="L77" s="226"/>
    </row>
    <row r="78" spans="2:12">
      <c r="B78" s="229"/>
      <c r="C78" s="226"/>
      <c r="D78" s="226"/>
      <c r="E78" s="226"/>
      <c r="F78" s="226"/>
      <c r="G78" s="226"/>
      <c r="H78" s="226"/>
      <c r="I78" s="226"/>
      <c r="K78" s="226"/>
      <c r="L78" s="226"/>
    </row>
    <row r="79" spans="2:12">
      <c r="B79" s="229"/>
      <c r="C79" s="226"/>
      <c r="D79" s="226"/>
      <c r="E79" s="226"/>
      <c r="F79" s="226"/>
      <c r="G79" s="226"/>
      <c r="H79" s="226"/>
      <c r="I79" s="226"/>
      <c r="K79" s="226"/>
      <c r="L79" s="226"/>
    </row>
    <row r="80" spans="2:12">
      <c r="B80" s="229"/>
      <c r="C80" s="226"/>
      <c r="D80" s="226"/>
      <c r="E80" s="226"/>
      <c r="F80" s="226"/>
      <c r="G80" s="226"/>
      <c r="H80" s="226"/>
      <c r="I80" s="226"/>
      <c r="K80" s="226"/>
      <c r="L80" s="226"/>
    </row>
    <row r="81" spans="2:12">
      <c r="B81" s="229"/>
      <c r="C81" s="226"/>
      <c r="D81" s="226"/>
      <c r="E81" s="226"/>
      <c r="F81" s="226"/>
      <c r="G81" s="226"/>
      <c r="H81" s="226"/>
      <c r="I81" s="226"/>
      <c r="K81" s="226"/>
      <c r="L81" s="226"/>
    </row>
    <row r="82" spans="2:12">
      <c r="B82" s="229"/>
      <c r="C82" s="226"/>
      <c r="D82" s="226"/>
      <c r="E82" s="226"/>
      <c r="F82" s="226"/>
      <c r="G82" s="226"/>
      <c r="H82" s="226"/>
      <c r="I82" s="226"/>
      <c r="K82" s="226"/>
      <c r="L82" s="226"/>
    </row>
    <row r="83" spans="2:12">
      <c r="B83" s="229"/>
      <c r="C83" s="226"/>
      <c r="D83" s="226"/>
      <c r="E83" s="226"/>
      <c r="F83" s="226"/>
      <c r="G83" s="226"/>
      <c r="H83" s="226"/>
      <c r="I83" s="226"/>
      <c r="K83" s="226"/>
      <c r="L83" s="226"/>
    </row>
    <row r="84" spans="2:12">
      <c r="B84" s="229"/>
      <c r="C84" s="226"/>
      <c r="D84" s="226"/>
      <c r="E84" s="226"/>
      <c r="F84" s="226"/>
      <c r="G84" s="226"/>
      <c r="H84" s="226"/>
      <c r="I84" s="226"/>
      <c r="K84" s="226"/>
      <c r="L84" s="226"/>
    </row>
    <row r="85" spans="2:12">
      <c r="B85" s="229"/>
      <c r="C85" s="226"/>
      <c r="D85" s="226"/>
      <c r="E85" s="226"/>
      <c r="F85" s="226"/>
      <c r="G85" s="226"/>
      <c r="H85" s="226"/>
      <c r="I85" s="226"/>
      <c r="K85" s="226"/>
      <c r="L85" s="226"/>
    </row>
    <row r="86" spans="2:12">
      <c r="B86" s="229"/>
      <c r="C86" s="226"/>
      <c r="D86" s="226"/>
      <c r="E86" s="226"/>
      <c r="F86" s="226"/>
      <c r="G86" s="226"/>
      <c r="H86" s="226"/>
      <c r="I86" s="226"/>
      <c r="K86" s="226"/>
      <c r="L86" s="226"/>
    </row>
    <row r="87" spans="2:12">
      <c r="B87" s="229"/>
      <c r="C87" s="226"/>
      <c r="D87" s="226"/>
      <c r="E87" s="226"/>
      <c r="F87" s="226"/>
      <c r="G87" s="226"/>
      <c r="H87" s="226"/>
      <c r="I87" s="226"/>
      <c r="K87" s="226"/>
      <c r="L87" s="226"/>
    </row>
    <row r="88" spans="2:12">
      <c r="B88" s="229"/>
      <c r="C88" s="226"/>
      <c r="D88" s="226"/>
      <c r="E88" s="226"/>
      <c r="F88" s="226"/>
      <c r="G88" s="226"/>
      <c r="H88" s="226"/>
      <c r="I88" s="226"/>
      <c r="K88" s="226"/>
      <c r="L88" s="226"/>
    </row>
    <row r="89" spans="2:12">
      <c r="B89" s="229"/>
      <c r="C89" s="226"/>
      <c r="D89" s="226"/>
      <c r="E89" s="226"/>
      <c r="F89" s="226"/>
      <c r="G89" s="226"/>
      <c r="H89" s="226"/>
      <c r="I89" s="226"/>
      <c r="K89" s="226"/>
      <c r="L89" s="226"/>
    </row>
    <row r="90" spans="2:12">
      <c r="B90" s="229"/>
      <c r="C90" s="226"/>
      <c r="D90" s="226"/>
      <c r="E90" s="226"/>
      <c r="F90" s="226"/>
      <c r="G90" s="226"/>
      <c r="H90" s="226"/>
      <c r="I90" s="226"/>
      <c r="K90" s="226"/>
      <c r="L90" s="226"/>
    </row>
    <row r="91" spans="2:12">
      <c r="B91" s="229"/>
      <c r="C91" s="226"/>
      <c r="D91" s="226"/>
      <c r="E91" s="226"/>
      <c r="F91" s="226"/>
      <c r="G91" s="226"/>
      <c r="H91" s="226"/>
      <c r="I91" s="226"/>
      <c r="K91" s="226"/>
      <c r="L91" s="226"/>
    </row>
    <row r="92" spans="2:12">
      <c r="B92" s="229"/>
      <c r="C92" s="226"/>
      <c r="D92" s="226"/>
      <c r="E92" s="226"/>
      <c r="F92" s="226"/>
      <c r="G92" s="226"/>
      <c r="H92" s="226"/>
      <c r="I92" s="226"/>
      <c r="K92" s="226"/>
      <c r="L92" s="226"/>
    </row>
    <row r="93" spans="2:12">
      <c r="B93" s="229"/>
      <c r="C93" s="226"/>
      <c r="D93" s="226"/>
      <c r="E93" s="226"/>
      <c r="F93" s="226"/>
      <c r="G93" s="226"/>
      <c r="H93" s="226"/>
      <c r="I93" s="226"/>
      <c r="K93" s="226"/>
      <c r="L93" s="226"/>
    </row>
    <row r="94" spans="2:12">
      <c r="B94" s="229"/>
      <c r="C94" s="226"/>
      <c r="D94" s="226"/>
      <c r="E94" s="226"/>
      <c r="F94" s="226"/>
      <c r="G94" s="226"/>
      <c r="H94" s="226"/>
      <c r="I94" s="226"/>
      <c r="K94" s="226"/>
      <c r="L94" s="226"/>
    </row>
    <row r="95" spans="2:12">
      <c r="B95" s="229"/>
      <c r="C95" s="226"/>
      <c r="D95" s="226"/>
      <c r="E95" s="226"/>
      <c r="F95" s="226"/>
      <c r="G95" s="226"/>
      <c r="H95" s="226"/>
      <c r="I95" s="226"/>
      <c r="K95" s="226"/>
      <c r="L95" s="226"/>
    </row>
    <row r="96" spans="2:12">
      <c r="B96" s="229"/>
      <c r="C96" s="226"/>
      <c r="D96" s="226"/>
      <c r="E96" s="226"/>
      <c r="F96" s="226"/>
      <c r="G96" s="226"/>
      <c r="H96" s="226"/>
      <c r="I96" s="226"/>
      <c r="K96" s="226"/>
      <c r="L96" s="226"/>
    </row>
    <row r="97" spans="2:12">
      <c r="B97" s="229"/>
      <c r="C97" s="226"/>
      <c r="D97" s="226"/>
      <c r="E97" s="226"/>
      <c r="F97" s="226"/>
      <c r="G97" s="226"/>
      <c r="H97" s="226"/>
      <c r="I97" s="226"/>
      <c r="K97" s="226"/>
      <c r="L97" s="226"/>
    </row>
    <row r="98" spans="2:12">
      <c r="B98" s="229"/>
      <c r="C98" s="226"/>
      <c r="D98" s="226"/>
      <c r="E98" s="226"/>
      <c r="F98" s="226"/>
      <c r="G98" s="226"/>
      <c r="H98" s="226"/>
      <c r="I98" s="226"/>
      <c r="K98" s="226"/>
      <c r="L98" s="226"/>
    </row>
    <row r="99" spans="2:12">
      <c r="B99" s="229"/>
      <c r="C99" s="226"/>
      <c r="D99" s="226"/>
      <c r="E99" s="226"/>
      <c r="F99" s="226"/>
      <c r="G99" s="226"/>
      <c r="H99" s="226"/>
      <c r="I99" s="226"/>
      <c r="K99" s="226"/>
      <c r="L99" s="226"/>
    </row>
    <row r="100" spans="2:12">
      <c r="B100" s="229"/>
      <c r="C100" s="226"/>
      <c r="D100" s="226"/>
      <c r="E100" s="226"/>
      <c r="F100" s="226"/>
      <c r="G100" s="226"/>
      <c r="H100" s="226"/>
      <c r="I100" s="226"/>
      <c r="K100" s="226"/>
      <c r="L100" s="226"/>
    </row>
    <row r="101" spans="2:12">
      <c r="B101" s="229"/>
      <c r="C101" s="226"/>
      <c r="D101" s="226"/>
      <c r="E101" s="226"/>
      <c r="F101" s="226"/>
      <c r="G101" s="226"/>
      <c r="H101" s="226"/>
      <c r="I101" s="226"/>
      <c r="K101" s="226"/>
      <c r="L101" s="226"/>
    </row>
    <row r="102" spans="2:12">
      <c r="B102" s="229"/>
      <c r="C102" s="226"/>
      <c r="D102" s="226"/>
      <c r="E102" s="226"/>
      <c r="F102" s="226"/>
      <c r="G102" s="226"/>
      <c r="H102" s="226"/>
      <c r="I102" s="226"/>
      <c r="K102" s="226"/>
      <c r="L102" s="226"/>
    </row>
    <row r="103" spans="2:12">
      <c r="B103" s="229"/>
      <c r="C103" s="226"/>
      <c r="D103" s="226"/>
      <c r="E103" s="226"/>
      <c r="F103" s="226"/>
      <c r="G103" s="226"/>
      <c r="H103" s="226"/>
      <c r="I103" s="226"/>
      <c r="K103" s="226"/>
      <c r="L103" s="226"/>
    </row>
    <row r="104" spans="2:12">
      <c r="B104" s="229"/>
      <c r="C104" s="226"/>
      <c r="D104" s="226"/>
      <c r="E104" s="226"/>
      <c r="F104" s="226"/>
      <c r="G104" s="226"/>
      <c r="H104" s="226"/>
      <c r="I104" s="226"/>
      <c r="K104" s="226"/>
      <c r="L104" s="226"/>
    </row>
    <row r="105" spans="2:12">
      <c r="B105" s="229"/>
      <c r="C105" s="226"/>
      <c r="D105" s="226"/>
      <c r="E105" s="226"/>
      <c r="F105" s="226"/>
      <c r="G105" s="226"/>
      <c r="H105" s="226"/>
      <c r="I105" s="226"/>
      <c r="K105" s="226"/>
      <c r="L105" s="226"/>
    </row>
    <row r="106" spans="2:12">
      <c r="B106" s="229"/>
      <c r="C106" s="226"/>
      <c r="D106" s="226"/>
      <c r="E106" s="226"/>
      <c r="F106" s="226"/>
      <c r="G106" s="226"/>
      <c r="H106" s="226"/>
      <c r="I106" s="226"/>
      <c r="K106" s="226"/>
      <c r="L106" s="226"/>
    </row>
    <row r="107" spans="2:12">
      <c r="B107" s="229"/>
      <c r="C107" s="226"/>
      <c r="D107" s="226"/>
      <c r="E107" s="226"/>
      <c r="F107" s="226"/>
      <c r="G107" s="226"/>
      <c r="H107" s="226"/>
      <c r="I107" s="226"/>
      <c r="K107" s="226"/>
      <c r="L107" s="226"/>
    </row>
    <row r="108" spans="2:12">
      <c r="B108" s="229"/>
      <c r="C108" s="226"/>
      <c r="D108" s="226"/>
      <c r="E108" s="226"/>
      <c r="F108" s="226"/>
      <c r="G108" s="226"/>
      <c r="H108" s="226"/>
      <c r="I108" s="226"/>
      <c r="K108" s="226"/>
      <c r="L108" s="226"/>
    </row>
    <row r="109" spans="2:12">
      <c r="B109" s="229"/>
      <c r="C109" s="226"/>
      <c r="D109" s="226"/>
      <c r="E109" s="226"/>
      <c r="F109" s="226"/>
      <c r="G109" s="226"/>
      <c r="H109" s="226"/>
      <c r="I109" s="226"/>
      <c r="K109" s="226"/>
      <c r="L109" s="226"/>
    </row>
    <row r="110" spans="2:12">
      <c r="B110" s="229"/>
      <c r="C110" s="226"/>
      <c r="D110" s="226"/>
      <c r="E110" s="226"/>
      <c r="F110" s="226"/>
      <c r="G110" s="226"/>
      <c r="H110" s="226"/>
      <c r="I110" s="226"/>
      <c r="K110" s="226"/>
      <c r="L110" s="226"/>
    </row>
    <row r="111" spans="2:12">
      <c r="B111" s="229"/>
      <c r="C111" s="226"/>
      <c r="D111" s="226"/>
      <c r="E111" s="226"/>
      <c r="F111" s="226"/>
      <c r="G111" s="226"/>
      <c r="H111" s="226"/>
      <c r="I111" s="226"/>
      <c r="K111" s="226"/>
      <c r="L111" s="226"/>
    </row>
    <row r="112" spans="2:12">
      <c r="B112" s="229"/>
      <c r="C112" s="226"/>
      <c r="D112" s="226"/>
      <c r="E112" s="226"/>
      <c r="F112" s="226"/>
      <c r="G112" s="226"/>
      <c r="H112" s="226"/>
      <c r="I112" s="226"/>
      <c r="K112" s="226"/>
      <c r="L112" s="226"/>
    </row>
    <row r="113" spans="2:12">
      <c r="B113" s="229"/>
      <c r="C113" s="226"/>
      <c r="D113" s="226"/>
      <c r="E113" s="226"/>
      <c r="F113" s="226"/>
      <c r="G113" s="226"/>
      <c r="H113" s="226"/>
      <c r="I113" s="226"/>
      <c r="K113" s="226"/>
      <c r="L113" s="226"/>
    </row>
    <row r="114" spans="2:12">
      <c r="B114" s="229"/>
      <c r="C114" s="226"/>
      <c r="D114" s="226"/>
      <c r="E114" s="226"/>
      <c r="F114" s="226"/>
      <c r="G114" s="226"/>
      <c r="H114" s="226"/>
      <c r="I114" s="226"/>
      <c r="K114" s="226"/>
      <c r="L114" s="226"/>
    </row>
    <row r="115" spans="2:12">
      <c r="B115" s="229"/>
      <c r="C115" s="226"/>
      <c r="D115" s="226"/>
      <c r="E115" s="226"/>
      <c r="F115" s="226"/>
      <c r="G115" s="226"/>
      <c r="H115" s="226"/>
      <c r="I115" s="226"/>
      <c r="K115" s="226"/>
      <c r="L115" s="226"/>
    </row>
    <row r="116" spans="2:12">
      <c r="B116" s="229"/>
      <c r="C116" s="226"/>
      <c r="D116" s="226"/>
      <c r="E116" s="226"/>
      <c r="F116" s="226"/>
      <c r="G116" s="226"/>
      <c r="H116" s="226"/>
      <c r="I116" s="226"/>
      <c r="K116" s="226"/>
      <c r="L116" s="226"/>
    </row>
    <row r="117" spans="2:12">
      <c r="B117" s="229"/>
      <c r="C117" s="226"/>
      <c r="D117" s="226"/>
      <c r="E117" s="226"/>
      <c r="F117" s="226"/>
      <c r="G117" s="226"/>
      <c r="H117" s="226"/>
      <c r="I117" s="226"/>
      <c r="K117" s="226"/>
      <c r="L117" s="226"/>
    </row>
    <row r="118" spans="2:12">
      <c r="B118" s="229"/>
      <c r="C118" s="226"/>
      <c r="D118" s="226"/>
      <c r="E118" s="226"/>
      <c r="F118" s="226"/>
      <c r="G118" s="226"/>
      <c r="H118" s="226"/>
      <c r="I118" s="226"/>
      <c r="K118" s="226"/>
      <c r="L118" s="226"/>
    </row>
    <row r="119" spans="2:12">
      <c r="B119" s="229"/>
      <c r="C119" s="226"/>
      <c r="D119" s="226"/>
      <c r="E119" s="226"/>
      <c r="F119" s="226"/>
      <c r="G119" s="226"/>
      <c r="H119" s="226"/>
      <c r="I119" s="226"/>
      <c r="K119" s="226"/>
      <c r="L119" s="226"/>
    </row>
    <row r="120" spans="2:12">
      <c r="B120" s="229"/>
      <c r="C120" s="226"/>
      <c r="D120" s="226"/>
      <c r="E120" s="226"/>
      <c r="F120" s="226"/>
      <c r="G120" s="226"/>
      <c r="H120" s="226"/>
      <c r="I120" s="226"/>
      <c r="K120" s="226"/>
      <c r="L120" s="226"/>
    </row>
    <row r="121" spans="2:12">
      <c r="B121" s="229"/>
      <c r="C121" s="226"/>
      <c r="D121" s="226"/>
      <c r="E121" s="226"/>
      <c r="F121" s="226"/>
      <c r="G121" s="226"/>
      <c r="H121" s="226"/>
      <c r="I121" s="226"/>
      <c r="K121" s="226"/>
      <c r="L121" s="226"/>
    </row>
    <row r="122" spans="2:12">
      <c r="B122" s="229"/>
      <c r="C122" s="226"/>
      <c r="D122" s="226"/>
      <c r="E122" s="226"/>
      <c r="F122" s="226"/>
      <c r="G122" s="226"/>
      <c r="H122" s="226"/>
      <c r="I122" s="226"/>
      <c r="K122" s="226"/>
      <c r="L122" s="226"/>
    </row>
    <row r="123" spans="2:12">
      <c r="B123" s="229"/>
      <c r="C123" s="226"/>
      <c r="D123" s="226"/>
      <c r="E123" s="226"/>
      <c r="F123" s="226"/>
      <c r="G123" s="226"/>
      <c r="H123" s="226"/>
      <c r="I123" s="226"/>
      <c r="K123" s="226"/>
      <c r="L123" s="226"/>
    </row>
    <row r="124" spans="2:12">
      <c r="B124" s="229"/>
      <c r="C124" s="226"/>
      <c r="D124" s="226"/>
      <c r="E124" s="226"/>
      <c r="F124" s="226"/>
      <c r="G124" s="226"/>
      <c r="H124" s="226"/>
      <c r="I124" s="226"/>
      <c r="K124" s="226"/>
      <c r="L124" s="226"/>
    </row>
    <row r="125" spans="2:12">
      <c r="B125" s="229"/>
      <c r="C125" s="226"/>
      <c r="D125" s="226"/>
      <c r="E125" s="226"/>
      <c r="F125" s="226"/>
      <c r="G125" s="226"/>
      <c r="H125" s="226"/>
      <c r="I125" s="226"/>
      <c r="K125" s="226"/>
      <c r="L125" s="226"/>
    </row>
    <row r="126" spans="2:12">
      <c r="B126" s="229"/>
      <c r="C126" s="226"/>
      <c r="D126" s="226"/>
      <c r="E126" s="226"/>
      <c r="F126" s="226"/>
      <c r="G126" s="226"/>
      <c r="H126" s="226"/>
      <c r="I126" s="226"/>
      <c r="K126" s="226"/>
      <c r="L126" s="226"/>
    </row>
    <row r="127" spans="2:12">
      <c r="B127" s="229"/>
      <c r="C127" s="226"/>
      <c r="D127" s="226"/>
      <c r="E127" s="226"/>
      <c r="F127" s="226"/>
      <c r="G127" s="226"/>
      <c r="H127" s="226"/>
      <c r="I127" s="226"/>
      <c r="K127" s="226"/>
      <c r="L127" s="226"/>
    </row>
    <row r="128" spans="2:12">
      <c r="B128" s="229"/>
      <c r="C128" s="226"/>
      <c r="D128" s="226"/>
      <c r="E128" s="226"/>
      <c r="F128" s="226"/>
      <c r="G128" s="226"/>
      <c r="H128" s="226"/>
      <c r="I128" s="226"/>
      <c r="K128" s="226"/>
      <c r="L128" s="226"/>
    </row>
    <row r="129" spans="2:12">
      <c r="B129" s="229"/>
      <c r="C129" s="226"/>
      <c r="D129" s="226"/>
      <c r="E129" s="226"/>
      <c r="F129" s="226"/>
      <c r="G129" s="226"/>
      <c r="H129" s="226"/>
      <c r="I129" s="226"/>
      <c r="K129" s="226"/>
      <c r="L129" s="226"/>
    </row>
    <row r="130" spans="2:12">
      <c r="B130" s="229"/>
      <c r="C130" s="226"/>
      <c r="D130" s="226"/>
      <c r="E130" s="226"/>
      <c r="F130" s="226"/>
      <c r="G130" s="226"/>
      <c r="H130" s="226"/>
      <c r="I130" s="226"/>
      <c r="K130" s="226"/>
      <c r="L130" s="226"/>
    </row>
    <row r="131" spans="2:12">
      <c r="B131" s="229"/>
      <c r="C131" s="226"/>
      <c r="D131" s="226"/>
      <c r="E131" s="226"/>
      <c r="F131" s="226"/>
      <c r="G131" s="226"/>
      <c r="H131" s="226"/>
      <c r="I131" s="226"/>
      <c r="K131" s="226"/>
      <c r="L131" s="226"/>
    </row>
    <row r="132" spans="2:12">
      <c r="B132" s="229"/>
      <c r="C132" s="226"/>
      <c r="D132" s="226"/>
      <c r="E132" s="226"/>
      <c r="F132" s="226"/>
      <c r="G132" s="226"/>
      <c r="H132" s="226"/>
      <c r="I132" s="226"/>
      <c r="K132" s="226"/>
      <c r="L132" s="226"/>
    </row>
    <row r="133" spans="2:12">
      <c r="B133" s="229"/>
      <c r="C133" s="226"/>
      <c r="D133" s="226"/>
      <c r="E133" s="226"/>
      <c r="F133" s="226"/>
      <c r="G133" s="226"/>
      <c r="H133" s="226"/>
      <c r="I133" s="226"/>
      <c r="K133" s="226"/>
      <c r="L133" s="226"/>
    </row>
    <row r="134" spans="2:12">
      <c r="B134" s="229"/>
      <c r="C134" s="226"/>
      <c r="D134" s="226"/>
      <c r="E134" s="226"/>
      <c r="F134" s="226"/>
      <c r="G134" s="226"/>
      <c r="H134" s="226"/>
      <c r="I134" s="226"/>
      <c r="K134" s="226"/>
      <c r="L134" s="226"/>
    </row>
    <row r="135" spans="2:12">
      <c r="B135" s="229"/>
      <c r="C135" s="226"/>
      <c r="D135" s="226"/>
      <c r="E135" s="226"/>
      <c r="F135" s="226"/>
      <c r="G135" s="226"/>
      <c r="H135" s="226"/>
      <c r="I135" s="226"/>
      <c r="K135" s="226"/>
      <c r="L135" s="226"/>
    </row>
    <row r="136" spans="2:12">
      <c r="B136" s="229"/>
      <c r="C136" s="226"/>
      <c r="D136" s="226"/>
      <c r="E136" s="226"/>
      <c r="F136" s="226"/>
      <c r="G136" s="226"/>
      <c r="H136" s="226"/>
      <c r="I136" s="226"/>
      <c r="K136" s="226"/>
      <c r="L136" s="226"/>
    </row>
    <row r="137" spans="2:12">
      <c r="B137" s="229"/>
      <c r="C137" s="226"/>
      <c r="D137" s="226"/>
      <c r="E137" s="226"/>
      <c r="F137" s="226"/>
      <c r="G137" s="226"/>
      <c r="H137" s="226"/>
      <c r="I137" s="226"/>
      <c r="K137" s="226"/>
      <c r="L137" s="226"/>
    </row>
    <row r="138" spans="2:12">
      <c r="B138" s="229"/>
      <c r="C138" s="226"/>
      <c r="D138" s="226"/>
      <c r="E138" s="226"/>
      <c r="F138" s="226"/>
      <c r="G138" s="226"/>
      <c r="H138" s="226"/>
      <c r="I138" s="226"/>
      <c r="K138" s="226"/>
      <c r="L138" s="226"/>
    </row>
    <row r="139" spans="2:12">
      <c r="B139" s="229"/>
      <c r="C139" s="226"/>
      <c r="D139" s="226"/>
      <c r="E139" s="226"/>
      <c r="F139" s="226"/>
      <c r="G139" s="226"/>
      <c r="H139" s="226"/>
      <c r="I139" s="226"/>
      <c r="K139" s="226"/>
      <c r="L139" s="226"/>
    </row>
    <row r="140" spans="2:12">
      <c r="B140" s="229"/>
      <c r="C140" s="226"/>
      <c r="D140" s="226"/>
      <c r="E140" s="226"/>
      <c r="F140" s="226"/>
      <c r="G140" s="226"/>
      <c r="H140" s="226"/>
      <c r="I140" s="226"/>
      <c r="K140" s="226"/>
      <c r="L140" s="226"/>
    </row>
    <row r="141" spans="2:12">
      <c r="B141" s="229"/>
      <c r="C141" s="226"/>
      <c r="D141" s="226"/>
      <c r="E141" s="226"/>
      <c r="F141" s="226"/>
      <c r="G141" s="226"/>
      <c r="H141" s="226"/>
      <c r="I141" s="226"/>
      <c r="K141" s="226"/>
      <c r="L141" s="226"/>
    </row>
    <row r="142" spans="2:12">
      <c r="B142" s="229"/>
      <c r="C142" s="226"/>
      <c r="D142" s="226"/>
      <c r="E142" s="226"/>
      <c r="F142" s="226"/>
      <c r="G142" s="226"/>
      <c r="H142" s="226"/>
      <c r="I142" s="226"/>
      <c r="K142" s="226"/>
      <c r="L142" s="226"/>
    </row>
    <row r="143" spans="2:12">
      <c r="B143" s="229"/>
      <c r="C143" s="226"/>
      <c r="D143" s="226"/>
      <c r="E143" s="226"/>
      <c r="F143" s="226"/>
      <c r="G143" s="226"/>
      <c r="H143" s="226"/>
      <c r="I143" s="226"/>
      <c r="K143" s="226"/>
      <c r="L143" s="226"/>
    </row>
    <row r="144" spans="2:12">
      <c r="B144" s="229"/>
      <c r="C144" s="226"/>
      <c r="D144" s="226"/>
      <c r="E144" s="226"/>
      <c r="F144" s="226"/>
      <c r="G144" s="226"/>
      <c r="H144" s="226"/>
      <c r="I144" s="226"/>
      <c r="K144" s="226"/>
      <c r="L144" s="226"/>
    </row>
    <row r="145" spans="2:12">
      <c r="B145" s="229"/>
      <c r="C145" s="226"/>
      <c r="D145" s="226"/>
      <c r="E145" s="226"/>
      <c r="F145" s="226"/>
      <c r="G145" s="226"/>
      <c r="H145" s="226"/>
      <c r="I145" s="226"/>
      <c r="K145" s="226"/>
      <c r="L145" s="226"/>
    </row>
    <row r="146" spans="2:12">
      <c r="B146" s="229"/>
      <c r="C146" s="226"/>
      <c r="D146" s="226"/>
      <c r="E146" s="226"/>
      <c r="F146" s="226"/>
      <c r="G146" s="226"/>
      <c r="H146" s="226"/>
      <c r="I146" s="226"/>
      <c r="K146" s="226"/>
      <c r="L146" s="226"/>
    </row>
    <row r="147" spans="2:12">
      <c r="B147" s="229"/>
      <c r="C147" s="226"/>
      <c r="D147" s="226"/>
      <c r="E147" s="226"/>
      <c r="F147" s="226"/>
      <c r="G147" s="226"/>
      <c r="H147" s="226"/>
      <c r="I147" s="226"/>
      <c r="K147" s="226"/>
      <c r="L147" s="226"/>
    </row>
    <row r="148" spans="2:12">
      <c r="B148" s="229"/>
      <c r="C148" s="226"/>
      <c r="D148" s="226"/>
      <c r="E148" s="226"/>
      <c r="F148" s="226"/>
      <c r="G148" s="226"/>
      <c r="H148" s="226"/>
      <c r="I148" s="226"/>
      <c r="K148" s="226"/>
      <c r="L148" s="226"/>
    </row>
    <row r="149" spans="2:12">
      <c r="B149" s="229"/>
      <c r="C149" s="226"/>
      <c r="D149" s="226"/>
      <c r="E149" s="226"/>
      <c r="F149" s="226"/>
      <c r="G149" s="226"/>
      <c r="H149" s="226"/>
      <c r="I149" s="226"/>
      <c r="K149" s="226"/>
      <c r="L149" s="226"/>
    </row>
    <row r="150" spans="2:12">
      <c r="B150" s="229"/>
      <c r="C150" s="226"/>
      <c r="D150" s="226"/>
      <c r="E150" s="226"/>
      <c r="F150" s="226"/>
      <c r="G150" s="226"/>
      <c r="H150" s="226"/>
      <c r="I150" s="226"/>
      <c r="K150" s="226"/>
      <c r="L150" s="226"/>
    </row>
    <row r="151" spans="2:12">
      <c r="B151" s="229"/>
      <c r="C151" s="226"/>
      <c r="D151" s="226"/>
      <c r="E151" s="226"/>
      <c r="F151" s="226"/>
      <c r="G151" s="226"/>
      <c r="H151" s="226"/>
      <c r="I151" s="226"/>
      <c r="K151" s="226"/>
      <c r="L151" s="226"/>
    </row>
    <row r="152" spans="2:12">
      <c r="B152" s="229"/>
      <c r="C152" s="226"/>
      <c r="D152" s="226"/>
      <c r="E152" s="226"/>
      <c r="F152" s="226"/>
      <c r="G152" s="226"/>
      <c r="H152" s="226"/>
      <c r="I152" s="226"/>
      <c r="K152" s="226"/>
      <c r="L152" s="226"/>
    </row>
    <row r="153" spans="2:12">
      <c r="B153" s="229"/>
      <c r="C153" s="226"/>
      <c r="D153" s="226"/>
      <c r="E153" s="226"/>
      <c r="F153" s="226"/>
      <c r="G153" s="226"/>
      <c r="H153" s="226"/>
      <c r="I153" s="226"/>
      <c r="K153" s="226"/>
      <c r="L153" s="226"/>
    </row>
    <row r="154" spans="2:12">
      <c r="B154" s="229"/>
      <c r="C154" s="226"/>
      <c r="D154" s="226"/>
      <c r="E154" s="226"/>
      <c r="F154" s="226"/>
      <c r="G154" s="226"/>
      <c r="H154" s="226"/>
      <c r="I154" s="226"/>
      <c r="K154" s="226"/>
      <c r="L154" s="226"/>
    </row>
    <row r="155" spans="2:12">
      <c r="B155" s="229"/>
      <c r="C155" s="226"/>
      <c r="D155" s="226"/>
      <c r="E155" s="226"/>
      <c r="F155" s="226"/>
      <c r="G155" s="226"/>
      <c r="H155" s="226"/>
      <c r="I155" s="226"/>
      <c r="K155" s="226"/>
      <c r="L155" s="226"/>
    </row>
    <row r="156" spans="2:12">
      <c r="B156" s="229"/>
      <c r="C156" s="226"/>
      <c r="D156" s="226"/>
      <c r="E156" s="226"/>
      <c r="F156" s="226"/>
      <c r="G156" s="226"/>
      <c r="H156" s="226"/>
      <c r="I156" s="226"/>
      <c r="K156" s="226"/>
      <c r="L156" s="226"/>
    </row>
    <row r="157" spans="2:12">
      <c r="B157" s="229"/>
      <c r="C157" s="226"/>
      <c r="D157" s="226"/>
      <c r="E157" s="226"/>
      <c r="F157" s="226"/>
      <c r="G157" s="226"/>
      <c r="H157" s="226"/>
      <c r="I157" s="226"/>
      <c r="K157" s="226"/>
      <c r="L157" s="226"/>
    </row>
    <row r="158" spans="2:12">
      <c r="B158" s="229"/>
      <c r="C158" s="226"/>
      <c r="D158" s="226"/>
      <c r="E158" s="226"/>
      <c r="F158" s="226"/>
      <c r="G158" s="226"/>
      <c r="H158" s="226"/>
      <c r="I158" s="226"/>
      <c r="K158" s="226"/>
      <c r="L158" s="226"/>
    </row>
    <row r="159" spans="2:12">
      <c r="B159" s="229"/>
      <c r="C159" s="226"/>
      <c r="D159" s="226"/>
      <c r="E159" s="226"/>
      <c r="F159" s="226"/>
      <c r="G159" s="226"/>
      <c r="H159" s="226"/>
      <c r="I159" s="226"/>
      <c r="K159" s="226"/>
      <c r="L159" s="226"/>
    </row>
    <row r="160" spans="2:12">
      <c r="B160" s="229"/>
      <c r="C160" s="226"/>
      <c r="D160" s="226"/>
      <c r="E160" s="226"/>
      <c r="F160" s="226"/>
      <c r="G160" s="226"/>
      <c r="H160" s="226"/>
      <c r="I160" s="226"/>
      <c r="K160" s="226"/>
      <c r="L160" s="226"/>
    </row>
    <row r="161" spans="2:12">
      <c r="B161" s="229"/>
      <c r="C161" s="226"/>
      <c r="D161" s="226"/>
      <c r="E161" s="226"/>
      <c r="F161" s="226"/>
      <c r="G161" s="226"/>
      <c r="H161" s="226"/>
      <c r="I161" s="226"/>
      <c r="K161" s="226"/>
      <c r="L161" s="226"/>
    </row>
    <row r="162" spans="2:12">
      <c r="B162" s="229"/>
      <c r="C162" s="226"/>
      <c r="D162" s="226"/>
      <c r="E162" s="226"/>
      <c r="F162" s="226"/>
      <c r="G162" s="226"/>
      <c r="H162" s="226"/>
      <c r="I162" s="226"/>
      <c r="K162" s="226"/>
      <c r="L162" s="226"/>
    </row>
    <row r="163" spans="2:12">
      <c r="B163" s="229"/>
      <c r="C163" s="226"/>
      <c r="D163" s="226"/>
      <c r="E163" s="226"/>
      <c r="F163" s="226"/>
      <c r="G163" s="226"/>
      <c r="H163" s="226"/>
      <c r="I163" s="226"/>
      <c r="K163" s="226"/>
      <c r="L163" s="226"/>
    </row>
    <row r="164" spans="2:12">
      <c r="B164" s="229"/>
      <c r="C164" s="226"/>
      <c r="D164" s="226"/>
      <c r="E164" s="226"/>
      <c r="F164" s="226"/>
      <c r="G164" s="226"/>
      <c r="H164" s="226"/>
      <c r="I164" s="226"/>
      <c r="K164" s="226"/>
      <c r="L164" s="226"/>
    </row>
    <row r="165" spans="2:12">
      <c r="B165" s="229"/>
      <c r="C165" s="226"/>
      <c r="D165" s="226"/>
      <c r="E165" s="226"/>
      <c r="F165" s="226"/>
      <c r="G165" s="226"/>
      <c r="H165" s="226"/>
      <c r="I165" s="226"/>
      <c r="K165" s="226"/>
      <c r="L165" s="226"/>
    </row>
    <row r="166" spans="2:12">
      <c r="B166" s="229"/>
      <c r="C166" s="226"/>
      <c r="D166" s="226"/>
      <c r="E166" s="226"/>
      <c r="F166" s="226"/>
      <c r="G166" s="226"/>
      <c r="H166" s="226"/>
      <c r="I166" s="226"/>
      <c r="K166" s="226"/>
      <c r="L166" s="226"/>
    </row>
    <row r="167" spans="2:12">
      <c r="B167" s="229"/>
      <c r="C167" s="226"/>
      <c r="D167" s="226"/>
      <c r="E167" s="226"/>
      <c r="F167" s="226"/>
      <c r="G167" s="226"/>
      <c r="H167" s="226"/>
      <c r="I167" s="226"/>
      <c r="K167" s="226"/>
      <c r="L167" s="226"/>
    </row>
    <row r="168" spans="2:12">
      <c r="B168" s="229"/>
      <c r="C168" s="226"/>
      <c r="D168" s="226"/>
      <c r="E168" s="226"/>
      <c r="F168" s="226"/>
      <c r="G168" s="226"/>
      <c r="H168" s="226"/>
      <c r="I168" s="226"/>
      <c r="K168" s="226"/>
      <c r="L168" s="226"/>
    </row>
    <row r="169" spans="2:12">
      <c r="B169" s="229"/>
      <c r="C169" s="226"/>
      <c r="D169" s="226"/>
      <c r="E169" s="226"/>
      <c r="F169" s="226"/>
      <c r="G169" s="226"/>
      <c r="H169" s="226"/>
      <c r="I169" s="226"/>
      <c r="K169" s="226"/>
      <c r="L169" s="226"/>
    </row>
    <row r="170" spans="2:12">
      <c r="B170" s="229"/>
      <c r="C170" s="226"/>
      <c r="D170" s="226"/>
      <c r="E170" s="226"/>
      <c r="F170" s="226"/>
      <c r="G170" s="226"/>
      <c r="H170" s="226"/>
      <c r="I170" s="226"/>
      <c r="K170" s="226"/>
      <c r="L170" s="226"/>
    </row>
    <row r="171" spans="2:12">
      <c r="B171" s="229"/>
      <c r="C171" s="226"/>
      <c r="D171" s="226"/>
      <c r="E171" s="226"/>
      <c r="F171" s="226"/>
      <c r="G171" s="226"/>
      <c r="H171" s="226"/>
      <c r="I171" s="226"/>
      <c r="K171" s="226"/>
      <c r="L171" s="226"/>
    </row>
    <row r="172" spans="2:12">
      <c r="B172" s="229"/>
      <c r="C172" s="226"/>
      <c r="D172" s="226"/>
      <c r="E172" s="226"/>
      <c r="F172" s="226"/>
      <c r="G172" s="226"/>
      <c r="H172" s="226"/>
      <c r="I172" s="226"/>
      <c r="K172" s="226"/>
      <c r="L172" s="226"/>
    </row>
    <row r="173" spans="2:12">
      <c r="B173" s="229"/>
      <c r="C173" s="226"/>
      <c r="D173" s="226"/>
      <c r="E173" s="226"/>
      <c r="F173" s="226"/>
      <c r="G173" s="226"/>
      <c r="H173" s="226"/>
      <c r="I173" s="226"/>
      <c r="K173" s="226"/>
      <c r="L173" s="226"/>
    </row>
    <row r="174" spans="2:12">
      <c r="B174" s="229"/>
      <c r="C174" s="226"/>
      <c r="D174" s="226"/>
      <c r="E174" s="226"/>
      <c r="F174" s="226"/>
      <c r="G174" s="226"/>
      <c r="H174" s="226"/>
      <c r="I174" s="226"/>
      <c r="K174" s="226"/>
      <c r="L174" s="226"/>
    </row>
    <row r="175" spans="2:12">
      <c r="B175" s="229"/>
      <c r="C175" s="226"/>
      <c r="D175" s="226"/>
      <c r="E175" s="226"/>
      <c r="F175" s="226"/>
      <c r="G175" s="226"/>
      <c r="H175" s="226"/>
      <c r="I175" s="226"/>
      <c r="K175" s="226"/>
      <c r="L175" s="226"/>
    </row>
    <row r="176" spans="2:12">
      <c r="B176" s="229"/>
      <c r="C176" s="226"/>
      <c r="D176" s="226"/>
      <c r="E176" s="226"/>
      <c r="F176" s="226"/>
      <c r="G176" s="226"/>
      <c r="H176" s="226"/>
      <c r="I176" s="226"/>
      <c r="K176" s="226"/>
      <c r="L176" s="226"/>
    </row>
    <row r="177" spans="2:12">
      <c r="B177" s="229"/>
      <c r="C177" s="226"/>
      <c r="D177" s="226"/>
      <c r="E177" s="226"/>
      <c r="F177" s="226"/>
      <c r="G177" s="226"/>
      <c r="H177" s="226"/>
      <c r="I177" s="226"/>
      <c r="K177" s="226"/>
      <c r="L177" s="226"/>
    </row>
    <row r="178" spans="2:12">
      <c r="B178" s="229"/>
      <c r="C178" s="226"/>
      <c r="D178" s="226"/>
      <c r="E178" s="226"/>
      <c r="F178" s="226"/>
      <c r="G178" s="226"/>
      <c r="H178" s="226"/>
      <c r="I178" s="226"/>
      <c r="K178" s="226"/>
      <c r="L178" s="226"/>
    </row>
    <row r="179" spans="2:12">
      <c r="B179" s="229"/>
      <c r="C179" s="226"/>
      <c r="D179" s="226"/>
      <c r="E179" s="226"/>
      <c r="F179" s="226"/>
      <c r="G179" s="226"/>
      <c r="H179" s="226"/>
      <c r="I179" s="226"/>
      <c r="K179" s="226"/>
      <c r="L179" s="226"/>
    </row>
    <row r="180" spans="2:12">
      <c r="B180" s="229"/>
      <c r="C180" s="226"/>
      <c r="D180" s="226"/>
      <c r="E180" s="226"/>
      <c r="F180" s="226"/>
      <c r="G180" s="226"/>
      <c r="H180" s="226"/>
      <c r="I180" s="226"/>
      <c r="K180" s="226"/>
      <c r="L180" s="226"/>
    </row>
    <row r="181" spans="2:12">
      <c r="B181" s="229"/>
      <c r="C181" s="226"/>
      <c r="D181" s="226"/>
      <c r="E181" s="226"/>
      <c r="F181" s="226"/>
      <c r="G181" s="226"/>
      <c r="H181" s="226"/>
      <c r="I181" s="226"/>
      <c r="K181" s="226"/>
      <c r="L181" s="226"/>
    </row>
    <row r="182" spans="2:12">
      <c r="B182" s="229"/>
      <c r="C182" s="226"/>
      <c r="D182" s="226"/>
      <c r="E182" s="226"/>
      <c r="F182" s="226"/>
      <c r="G182" s="226"/>
      <c r="H182" s="226"/>
      <c r="I182" s="226"/>
      <c r="K182" s="226"/>
      <c r="L182" s="226"/>
    </row>
    <row r="183" spans="2:12">
      <c r="B183" s="229"/>
      <c r="C183" s="226"/>
      <c r="D183" s="226"/>
      <c r="E183" s="226"/>
      <c r="F183" s="226"/>
      <c r="G183" s="226"/>
      <c r="H183" s="226"/>
      <c r="I183" s="226"/>
      <c r="K183" s="226"/>
      <c r="L183" s="226"/>
    </row>
    <row r="184" spans="2:12">
      <c r="B184" s="229"/>
      <c r="C184" s="226"/>
      <c r="D184" s="226"/>
      <c r="E184" s="226"/>
      <c r="F184" s="226"/>
      <c r="G184" s="226"/>
      <c r="H184" s="226"/>
      <c r="I184" s="226"/>
      <c r="K184" s="226"/>
      <c r="L184" s="226"/>
    </row>
    <row r="185" spans="2:12">
      <c r="B185" s="229"/>
      <c r="C185" s="226"/>
      <c r="D185" s="226"/>
      <c r="E185" s="226"/>
      <c r="F185" s="226"/>
      <c r="G185" s="226"/>
      <c r="H185" s="226"/>
      <c r="I185" s="226"/>
      <c r="K185" s="226"/>
      <c r="L185" s="226"/>
    </row>
    <row r="186" spans="2:12">
      <c r="B186" s="229"/>
      <c r="C186" s="226"/>
      <c r="D186" s="226"/>
      <c r="E186" s="226"/>
      <c r="F186" s="226"/>
      <c r="G186" s="226"/>
      <c r="H186" s="226"/>
      <c r="I186" s="226"/>
      <c r="K186" s="226"/>
      <c r="L186" s="226"/>
    </row>
    <row r="187" spans="2:12">
      <c r="B187" s="229"/>
      <c r="C187" s="226"/>
      <c r="D187" s="226"/>
      <c r="E187" s="226"/>
      <c r="F187" s="226"/>
      <c r="G187" s="226"/>
      <c r="H187" s="226"/>
      <c r="I187" s="226"/>
      <c r="K187" s="226"/>
      <c r="L187" s="226"/>
    </row>
    <row r="188" spans="2:12">
      <c r="B188" s="229"/>
      <c r="C188" s="226"/>
      <c r="D188" s="226"/>
      <c r="E188" s="226"/>
      <c r="F188" s="226"/>
      <c r="G188" s="226"/>
      <c r="H188" s="226"/>
      <c r="I188" s="226"/>
      <c r="K188" s="226"/>
      <c r="L188" s="226"/>
    </row>
    <row r="189" spans="2:12">
      <c r="B189" s="229"/>
      <c r="C189" s="226"/>
      <c r="D189" s="226"/>
      <c r="E189" s="226"/>
      <c r="F189" s="226"/>
      <c r="G189" s="226"/>
      <c r="H189" s="226"/>
      <c r="I189" s="226"/>
      <c r="K189" s="226"/>
      <c r="L189" s="226"/>
    </row>
    <row r="190" spans="2:12">
      <c r="B190" s="229"/>
      <c r="C190" s="226"/>
      <c r="D190" s="226"/>
      <c r="E190" s="226"/>
      <c r="F190" s="226"/>
      <c r="G190" s="226"/>
      <c r="H190" s="226"/>
      <c r="I190" s="226"/>
      <c r="K190" s="226"/>
      <c r="L190" s="226"/>
    </row>
    <row r="191" spans="2:12">
      <c r="B191" s="229"/>
      <c r="C191" s="226"/>
      <c r="D191" s="226"/>
      <c r="E191" s="226"/>
      <c r="F191" s="226"/>
      <c r="G191" s="226"/>
      <c r="H191" s="226"/>
      <c r="I191" s="226"/>
      <c r="K191" s="226"/>
      <c r="L191" s="226"/>
    </row>
    <row r="192" spans="2:12">
      <c r="B192" s="229"/>
      <c r="C192" s="226"/>
      <c r="D192" s="226"/>
      <c r="E192" s="226"/>
      <c r="F192" s="226"/>
      <c r="G192" s="226"/>
      <c r="H192" s="226"/>
      <c r="I192" s="226"/>
      <c r="K192" s="226"/>
      <c r="L192" s="226"/>
    </row>
    <row r="193" spans="2:12">
      <c r="B193" s="229"/>
      <c r="C193" s="226"/>
      <c r="D193" s="226"/>
      <c r="E193" s="226"/>
      <c r="F193" s="226"/>
      <c r="G193" s="226"/>
      <c r="H193" s="226"/>
      <c r="I193" s="226"/>
      <c r="K193" s="226"/>
      <c r="L193" s="226"/>
    </row>
    <row r="194" spans="2:12">
      <c r="B194" s="229"/>
      <c r="C194" s="226"/>
      <c r="D194" s="226"/>
      <c r="E194" s="226"/>
      <c r="F194" s="226"/>
      <c r="G194" s="226"/>
      <c r="H194" s="226"/>
      <c r="I194" s="226"/>
      <c r="K194" s="226"/>
      <c r="L194" s="226"/>
    </row>
    <row r="195" spans="2:12">
      <c r="B195" s="229"/>
      <c r="C195" s="226"/>
      <c r="D195" s="226"/>
      <c r="E195" s="226"/>
      <c r="F195" s="226"/>
      <c r="G195" s="226"/>
      <c r="H195" s="226"/>
      <c r="I195" s="226"/>
      <c r="K195" s="226"/>
      <c r="L195" s="226"/>
    </row>
    <row r="196" spans="2:12">
      <c r="B196" s="229"/>
      <c r="C196" s="226"/>
      <c r="D196" s="226"/>
      <c r="E196" s="226"/>
      <c r="F196" s="226"/>
      <c r="G196" s="226"/>
      <c r="H196" s="226"/>
      <c r="I196" s="226"/>
      <c r="K196" s="226"/>
      <c r="L196" s="226"/>
    </row>
    <row r="197" spans="2:12">
      <c r="B197" s="229"/>
      <c r="C197" s="226"/>
      <c r="D197" s="226"/>
      <c r="E197" s="226"/>
      <c r="F197" s="226"/>
      <c r="G197" s="226"/>
      <c r="H197" s="226"/>
      <c r="I197" s="226"/>
      <c r="K197" s="226"/>
      <c r="L197" s="226"/>
    </row>
    <row r="198" spans="2:12">
      <c r="B198" s="229"/>
      <c r="C198" s="226"/>
      <c r="D198" s="226"/>
      <c r="E198" s="226"/>
      <c r="F198" s="226"/>
      <c r="G198" s="226"/>
      <c r="H198" s="226"/>
      <c r="I198" s="226"/>
      <c r="K198" s="226"/>
      <c r="L198" s="226"/>
    </row>
    <row r="199" spans="2:12">
      <c r="B199" s="229"/>
      <c r="C199" s="226"/>
      <c r="D199" s="226"/>
      <c r="E199" s="226"/>
      <c r="F199" s="226"/>
      <c r="G199" s="226"/>
      <c r="H199" s="226"/>
      <c r="I199" s="226"/>
      <c r="K199" s="226"/>
      <c r="L199" s="226"/>
    </row>
    <row r="200" spans="2:12">
      <c r="B200" s="229"/>
      <c r="C200" s="226"/>
      <c r="D200" s="226"/>
      <c r="E200" s="226"/>
      <c r="F200" s="226"/>
      <c r="G200" s="226"/>
      <c r="H200" s="226"/>
      <c r="I200" s="226"/>
      <c r="K200" s="226"/>
      <c r="L200" s="226"/>
    </row>
    <row r="201" spans="2:12">
      <c r="B201" s="229"/>
      <c r="C201" s="226"/>
      <c r="D201" s="226"/>
      <c r="E201" s="226"/>
      <c r="F201" s="226"/>
      <c r="G201" s="226"/>
      <c r="H201" s="226"/>
      <c r="I201" s="226"/>
      <c r="K201" s="226"/>
      <c r="L201" s="226"/>
    </row>
    <row r="202" spans="2:12">
      <c r="B202" s="229"/>
      <c r="C202" s="226"/>
      <c r="D202" s="226"/>
      <c r="E202" s="226"/>
      <c r="F202" s="226"/>
      <c r="G202" s="226"/>
      <c r="H202" s="226"/>
      <c r="I202" s="226"/>
      <c r="K202" s="226"/>
      <c r="L202" s="226"/>
    </row>
    <row r="203" spans="2:12">
      <c r="B203" s="229"/>
      <c r="C203" s="226"/>
      <c r="D203" s="226"/>
      <c r="E203" s="226"/>
      <c r="F203" s="226"/>
      <c r="G203" s="226"/>
      <c r="H203" s="226"/>
      <c r="I203" s="226"/>
      <c r="K203" s="226"/>
      <c r="L203" s="226"/>
    </row>
    <row r="204" spans="2:12">
      <c r="B204" s="229"/>
      <c r="C204" s="226"/>
      <c r="D204" s="226"/>
      <c r="E204" s="226"/>
      <c r="F204" s="226"/>
      <c r="G204" s="226"/>
      <c r="H204" s="226"/>
      <c r="I204" s="226"/>
      <c r="K204" s="226"/>
      <c r="L204" s="226"/>
    </row>
    <row r="205" spans="2:12">
      <c r="B205" s="229"/>
      <c r="C205" s="226"/>
      <c r="D205" s="226"/>
      <c r="E205" s="226"/>
      <c r="F205" s="226"/>
      <c r="G205" s="226"/>
      <c r="H205" s="226"/>
      <c r="I205" s="226"/>
      <c r="K205" s="226"/>
      <c r="L205" s="226"/>
    </row>
    <row r="206" spans="2:12">
      <c r="B206" s="229"/>
      <c r="C206" s="226"/>
      <c r="D206" s="226"/>
      <c r="E206" s="226"/>
      <c r="F206" s="226"/>
      <c r="G206" s="226"/>
      <c r="H206" s="226"/>
      <c r="I206" s="226"/>
      <c r="K206" s="226"/>
      <c r="L206" s="226"/>
    </row>
    <row r="207" spans="2:12">
      <c r="B207" s="229"/>
      <c r="C207" s="226"/>
      <c r="D207" s="226"/>
      <c r="E207" s="226"/>
      <c r="F207" s="226"/>
      <c r="G207" s="226"/>
      <c r="H207" s="226"/>
      <c r="I207" s="226"/>
      <c r="K207" s="226"/>
      <c r="L207" s="226"/>
    </row>
    <row r="208" spans="2:12">
      <c r="B208" s="229"/>
      <c r="C208" s="226"/>
      <c r="D208" s="226"/>
      <c r="E208" s="226"/>
      <c r="F208" s="226"/>
      <c r="G208" s="226"/>
      <c r="H208" s="226"/>
      <c r="I208" s="226"/>
      <c r="K208" s="226"/>
      <c r="L208" s="226"/>
    </row>
    <row r="209" spans="2:12">
      <c r="B209" s="229"/>
      <c r="C209" s="226"/>
      <c r="D209" s="226"/>
      <c r="E209" s="226"/>
      <c r="F209" s="226"/>
      <c r="G209" s="226"/>
      <c r="H209" s="226"/>
      <c r="I209" s="226"/>
      <c r="K209" s="226"/>
      <c r="L209" s="226"/>
    </row>
    <row r="210" spans="2:12">
      <c r="B210" s="229"/>
      <c r="C210" s="226"/>
      <c r="D210" s="226"/>
      <c r="E210" s="226"/>
      <c r="F210" s="226"/>
      <c r="G210" s="226"/>
      <c r="H210" s="226"/>
      <c r="I210" s="226"/>
      <c r="K210" s="226"/>
      <c r="L210" s="226"/>
    </row>
    <row r="211" spans="2:12">
      <c r="B211" s="229"/>
      <c r="C211" s="226"/>
      <c r="D211" s="226"/>
      <c r="E211" s="226"/>
      <c r="F211" s="226"/>
      <c r="G211" s="226"/>
      <c r="H211" s="226"/>
      <c r="I211" s="226"/>
      <c r="K211" s="226"/>
      <c r="L211" s="226"/>
    </row>
    <row r="212" spans="2:12">
      <c r="B212" s="229"/>
      <c r="C212" s="226"/>
      <c r="D212" s="226"/>
      <c r="E212" s="226"/>
      <c r="F212" s="226"/>
      <c r="G212" s="226"/>
      <c r="H212" s="226"/>
      <c r="I212" s="226"/>
      <c r="K212" s="226"/>
      <c r="L212" s="226"/>
    </row>
    <row r="213" spans="2:12">
      <c r="B213" s="229"/>
      <c r="C213" s="226"/>
      <c r="D213" s="226"/>
      <c r="E213" s="226"/>
      <c r="F213" s="226"/>
      <c r="G213" s="226"/>
      <c r="H213" s="226"/>
      <c r="I213" s="226"/>
      <c r="K213" s="226"/>
      <c r="L213" s="226"/>
    </row>
    <row r="214" spans="2:12">
      <c r="B214" s="229"/>
      <c r="C214" s="226"/>
      <c r="D214" s="226"/>
      <c r="E214" s="226"/>
      <c r="F214" s="226"/>
      <c r="G214" s="226"/>
      <c r="H214" s="226"/>
      <c r="I214" s="226"/>
      <c r="K214" s="226"/>
      <c r="L214" s="226"/>
    </row>
    <row r="215" spans="2:12">
      <c r="B215" s="229"/>
      <c r="C215" s="226"/>
      <c r="D215" s="226"/>
      <c r="E215" s="226"/>
      <c r="F215" s="226"/>
      <c r="G215" s="226"/>
      <c r="H215" s="226"/>
      <c r="I215" s="226"/>
      <c r="K215" s="226"/>
      <c r="L215" s="226"/>
    </row>
    <row r="216" spans="2:12">
      <c r="B216" s="229"/>
      <c r="C216" s="226"/>
      <c r="D216" s="226"/>
      <c r="E216" s="226"/>
      <c r="F216" s="226"/>
      <c r="G216" s="226"/>
      <c r="H216" s="226"/>
      <c r="I216" s="226"/>
      <c r="K216" s="226"/>
      <c r="L216" s="226"/>
    </row>
    <row r="217" spans="2:12">
      <c r="B217" s="229"/>
      <c r="C217" s="226"/>
      <c r="D217" s="226"/>
      <c r="E217" s="226"/>
      <c r="F217" s="226"/>
      <c r="G217" s="226"/>
      <c r="H217" s="226"/>
      <c r="I217" s="226"/>
      <c r="K217" s="226"/>
      <c r="L217" s="226"/>
    </row>
    <row r="218" spans="2:12">
      <c r="B218" s="229"/>
      <c r="C218" s="226"/>
      <c r="D218" s="226"/>
      <c r="E218" s="226"/>
      <c r="F218" s="226"/>
      <c r="G218" s="226"/>
      <c r="H218" s="226"/>
      <c r="I218" s="226"/>
      <c r="K218" s="226"/>
      <c r="L218" s="226"/>
    </row>
    <row r="219" spans="2:12">
      <c r="B219" s="229"/>
      <c r="C219" s="226"/>
      <c r="D219" s="226"/>
      <c r="E219" s="226"/>
      <c r="F219" s="226"/>
      <c r="G219" s="226"/>
      <c r="H219" s="226"/>
      <c r="I219" s="226"/>
      <c r="K219" s="226"/>
      <c r="L219" s="226"/>
    </row>
    <row r="220" spans="2:12">
      <c r="B220" s="229"/>
      <c r="C220" s="226"/>
      <c r="D220" s="226"/>
      <c r="E220" s="226"/>
      <c r="F220" s="226"/>
      <c r="G220" s="226"/>
      <c r="H220" s="226"/>
      <c r="I220" s="226"/>
      <c r="K220" s="226"/>
      <c r="L220" s="226"/>
    </row>
    <row r="221" spans="2:12">
      <c r="B221" s="229"/>
      <c r="C221" s="226"/>
      <c r="D221" s="226"/>
      <c r="E221" s="226"/>
      <c r="F221" s="226"/>
      <c r="G221" s="226"/>
      <c r="H221" s="226"/>
      <c r="I221" s="226"/>
      <c r="K221" s="226"/>
      <c r="L221" s="226"/>
    </row>
    <row r="222" spans="2:12">
      <c r="B222" s="229"/>
      <c r="C222" s="226"/>
      <c r="D222" s="226"/>
      <c r="E222" s="226"/>
      <c r="F222" s="226"/>
      <c r="G222" s="226"/>
      <c r="H222" s="226"/>
      <c r="I222" s="226"/>
      <c r="K222" s="226"/>
      <c r="L222" s="226"/>
    </row>
    <row r="223" spans="2:12">
      <c r="B223" s="229"/>
      <c r="C223" s="226"/>
      <c r="D223" s="226"/>
      <c r="E223" s="226"/>
      <c r="F223" s="226"/>
      <c r="G223" s="226"/>
      <c r="H223" s="226"/>
      <c r="I223" s="226"/>
      <c r="K223" s="226"/>
      <c r="L223" s="226"/>
    </row>
    <row r="224" spans="2:12">
      <c r="B224" s="229"/>
      <c r="C224" s="226"/>
      <c r="D224" s="226"/>
      <c r="E224" s="226"/>
      <c r="F224" s="226"/>
      <c r="G224" s="226"/>
      <c r="H224" s="226"/>
      <c r="I224" s="226"/>
      <c r="K224" s="226"/>
      <c r="L224" s="226"/>
    </row>
    <row r="225" spans="2:12">
      <c r="B225" s="229"/>
      <c r="C225" s="226"/>
      <c r="D225" s="226"/>
      <c r="E225" s="226"/>
      <c r="F225" s="226"/>
      <c r="G225" s="226"/>
      <c r="H225" s="226"/>
      <c r="I225" s="226"/>
      <c r="K225" s="226"/>
      <c r="L225" s="226"/>
    </row>
    <row r="226" spans="2:12">
      <c r="B226" s="229"/>
      <c r="C226" s="226"/>
      <c r="D226" s="226"/>
      <c r="E226" s="226"/>
      <c r="F226" s="226"/>
      <c r="G226" s="226"/>
      <c r="H226" s="226"/>
      <c r="I226" s="226"/>
      <c r="K226" s="226"/>
      <c r="L226" s="226"/>
    </row>
    <row r="227" spans="2:12">
      <c r="B227" s="229"/>
      <c r="C227" s="226"/>
      <c r="D227" s="226"/>
      <c r="E227" s="226"/>
      <c r="F227" s="226"/>
      <c r="G227" s="226"/>
      <c r="H227" s="226"/>
      <c r="I227" s="226"/>
      <c r="K227" s="226"/>
      <c r="L227" s="226"/>
    </row>
    <row r="228" spans="2:12">
      <c r="B228" s="229"/>
      <c r="C228" s="226"/>
      <c r="D228" s="226"/>
      <c r="E228" s="226"/>
      <c r="F228" s="226"/>
      <c r="G228" s="226"/>
      <c r="H228" s="226"/>
      <c r="I228" s="226"/>
      <c r="K228" s="226"/>
      <c r="L228" s="226"/>
    </row>
    <row r="229" spans="2:12">
      <c r="B229" s="229"/>
      <c r="C229" s="226"/>
      <c r="D229" s="226"/>
      <c r="E229" s="226"/>
      <c r="F229" s="226"/>
      <c r="G229" s="226"/>
      <c r="H229" s="226"/>
      <c r="I229" s="226"/>
      <c r="K229" s="226"/>
      <c r="L229" s="226"/>
    </row>
    <row r="230" spans="2:12">
      <c r="B230" s="229"/>
      <c r="C230" s="226"/>
      <c r="D230" s="226"/>
      <c r="E230" s="226"/>
      <c r="F230" s="226"/>
      <c r="G230" s="226"/>
      <c r="H230" s="226"/>
      <c r="I230" s="226"/>
      <c r="K230" s="226"/>
      <c r="L230" s="226"/>
    </row>
    <row r="231" spans="2:12">
      <c r="B231" s="229"/>
      <c r="C231" s="226"/>
      <c r="D231" s="226"/>
      <c r="E231" s="226"/>
      <c r="F231" s="226"/>
      <c r="G231" s="226"/>
      <c r="H231" s="226"/>
      <c r="I231" s="226"/>
      <c r="K231" s="226"/>
      <c r="L231" s="226"/>
    </row>
    <row r="232" spans="2:12">
      <c r="B232" s="229"/>
      <c r="C232" s="226"/>
      <c r="D232" s="226"/>
      <c r="E232" s="226"/>
      <c r="F232" s="226"/>
      <c r="G232" s="226"/>
      <c r="H232" s="226"/>
      <c r="I232" s="226"/>
      <c r="K232" s="226"/>
      <c r="L232" s="226"/>
    </row>
    <row r="233" spans="2:12">
      <c r="B233" s="229"/>
      <c r="C233" s="226"/>
      <c r="D233" s="226"/>
      <c r="E233" s="226"/>
      <c r="F233" s="226"/>
      <c r="G233" s="226"/>
      <c r="H233" s="226"/>
      <c r="I233" s="226"/>
      <c r="K233" s="226"/>
      <c r="L233" s="226"/>
    </row>
    <row r="234" spans="2:12">
      <c r="B234" s="229"/>
      <c r="C234" s="226"/>
      <c r="D234" s="226"/>
      <c r="E234" s="226"/>
      <c r="F234" s="226"/>
      <c r="G234" s="226"/>
      <c r="H234" s="226"/>
      <c r="I234" s="226"/>
      <c r="K234" s="226"/>
      <c r="L234" s="226"/>
    </row>
    <row r="235" spans="2:12">
      <c r="B235" s="229"/>
      <c r="C235" s="226"/>
      <c r="D235" s="226"/>
      <c r="E235" s="226"/>
      <c r="F235" s="226"/>
      <c r="G235" s="226"/>
      <c r="H235" s="226"/>
      <c r="I235" s="226"/>
      <c r="K235" s="226"/>
      <c r="L235" s="226"/>
    </row>
    <row r="236" spans="2:12">
      <c r="B236" s="229"/>
      <c r="C236" s="226"/>
      <c r="D236" s="226"/>
      <c r="E236" s="226"/>
      <c r="F236" s="226"/>
      <c r="G236" s="226"/>
      <c r="H236" s="226"/>
      <c r="I236" s="226"/>
      <c r="K236" s="226"/>
      <c r="L236" s="226"/>
    </row>
    <row r="237" spans="2:12">
      <c r="B237" s="229"/>
      <c r="C237" s="226"/>
      <c r="D237" s="226"/>
      <c r="E237" s="226"/>
      <c r="F237" s="226"/>
      <c r="G237" s="226"/>
      <c r="H237" s="226"/>
      <c r="I237" s="226"/>
      <c r="K237" s="226"/>
      <c r="L237" s="226"/>
    </row>
    <row r="238" spans="2:12">
      <c r="B238" s="229"/>
      <c r="C238" s="226"/>
      <c r="D238" s="226"/>
      <c r="E238" s="226"/>
      <c r="F238" s="226"/>
      <c r="G238" s="226"/>
      <c r="H238" s="226"/>
      <c r="I238" s="226"/>
      <c r="K238" s="226"/>
      <c r="L238" s="226"/>
    </row>
    <row r="239" spans="2:12">
      <c r="B239" s="229"/>
      <c r="C239" s="226"/>
      <c r="D239" s="226"/>
      <c r="E239" s="226"/>
      <c r="F239" s="226"/>
      <c r="G239" s="226"/>
      <c r="H239" s="226"/>
      <c r="I239" s="226"/>
      <c r="K239" s="226"/>
      <c r="L239" s="226"/>
    </row>
    <row r="240" spans="2:12">
      <c r="B240" s="229"/>
      <c r="C240" s="226"/>
      <c r="D240" s="226"/>
      <c r="E240" s="226"/>
      <c r="F240" s="226"/>
      <c r="G240" s="226"/>
      <c r="H240" s="226"/>
      <c r="I240" s="226"/>
      <c r="K240" s="226"/>
      <c r="L240" s="226"/>
    </row>
    <row r="241" spans="2:12">
      <c r="B241" s="229"/>
      <c r="C241" s="226"/>
      <c r="D241" s="226"/>
      <c r="E241" s="226"/>
      <c r="F241" s="226"/>
      <c r="G241" s="226"/>
      <c r="H241" s="226"/>
      <c r="I241" s="226"/>
      <c r="K241" s="226"/>
      <c r="L241" s="226"/>
    </row>
    <row r="242" spans="2:12">
      <c r="B242" s="229"/>
      <c r="C242" s="226"/>
      <c r="D242" s="226"/>
      <c r="E242" s="226"/>
      <c r="F242" s="226"/>
      <c r="G242" s="226"/>
      <c r="H242" s="226"/>
      <c r="I242" s="226"/>
      <c r="K242" s="226"/>
      <c r="L242" s="226"/>
    </row>
    <row r="243" spans="2:12">
      <c r="B243" s="229"/>
      <c r="C243" s="226"/>
      <c r="D243" s="226"/>
      <c r="E243" s="226"/>
      <c r="F243" s="226"/>
      <c r="G243" s="226"/>
      <c r="H243" s="226"/>
      <c r="I243" s="226"/>
      <c r="K243" s="226"/>
      <c r="L243" s="226"/>
    </row>
    <row r="244" spans="2:12">
      <c r="B244" s="229"/>
      <c r="C244" s="226"/>
      <c r="D244" s="226"/>
      <c r="E244" s="226"/>
      <c r="F244" s="226"/>
      <c r="G244" s="226"/>
      <c r="H244" s="226"/>
      <c r="I244" s="226"/>
      <c r="K244" s="226"/>
      <c r="L244" s="226"/>
    </row>
    <row r="245" spans="2:12">
      <c r="B245" s="229"/>
      <c r="C245" s="226"/>
      <c r="D245" s="226"/>
      <c r="E245" s="226"/>
      <c r="F245" s="226"/>
      <c r="G245" s="226"/>
      <c r="H245" s="226"/>
      <c r="I245" s="226"/>
      <c r="K245" s="226"/>
      <c r="L245" s="226"/>
    </row>
    <row r="246" spans="2:12">
      <c r="B246" s="229"/>
      <c r="C246" s="226"/>
      <c r="D246" s="226"/>
      <c r="E246" s="226"/>
      <c r="F246" s="226"/>
      <c r="G246" s="226"/>
      <c r="H246" s="226"/>
      <c r="I246" s="226"/>
      <c r="K246" s="226"/>
      <c r="L246" s="226"/>
    </row>
    <row r="247" spans="2:12">
      <c r="B247" s="229"/>
      <c r="C247" s="226"/>
      <c r="D247" s="226"/>
      <c r="E247" s="226"/>
      <c r="F247" s="226"/>
      <c r="G247" s="226"/>
      <c r="H247" s="226"/>
      <c r="I247" s="226"/>
      <c r="K247" s="226"/>
      <c r="L247" s="226"/>
    </row>
    <row r="248" spans="2:12">
      <c r="B248" s="229"/>
      <c r="C248" s="226"/>
      <c r="D248" s="226"/>
      <c r="E248" s="226"/>
      <c r="F248" s="226"/>
      <c r="G248" s="226"/>
      <c r="H248" s="226"/>
      <c r="I248" s="226"/>
      <c r="K248" s="226"/>
      <c r="L248" s="226"/>
    </row>
    <row r="249" spans="2:12">
      <c r="B249" s="229"/>
      <c r="C249" s="226"/>
      <c r="D249" s="226"/>
      <c r="E249" s="226"/>
      <c r="F249" s="226"/>
      <c r="G249" s="226"/>
      <c r="H249" s="226"/>
      <c r="I249" s="226"/>
      <c r="K249" s="226"/>
      <c r="L249" s="226"/>
    </row>
    <row r="250" spans="2:12">
      <c r="B250" s="229"/>
      <c r="C250" s="226"/>
      <c r="D250" s="226"/>
      <c r="E250" s="226"/>
      <c r="F250" s="226"/>
      <c r="G250" s="226"/>
      <c r="H250" s="226"/>
      <c r="I250" s="226"/>
      <c r="K250" s="226"/>
      <c r="L250" s="226"/>
    </row>
    <row r="251" spans="2:12">
      <c r="B251" s="229"/>
      <c r="C251" s="226"/>
      <c r="D251" s="226"/>
      <c r="E251" s="226"/>
      <c r="F251" s="226"/>
      <c r="G251" s="226"/>
      <c r="H251" s="226"/>
      <c r="I251" s="226"/>
      <c r="K251" s="226"/>
      <c r="L251" s="226"/>
    </row>
    <row r="252" spans="2:12">
      <c r="B252" s="229"/>
      <c r="C252" s="226"/>
      <c r="D252" s="226"/>
      <c r="E252" s="226"/>
      <c r="F252" s="226"/>
      <c r="G252" s="226"/>
      <c r="H252" s="226"/>
      <c r="I252" s="226"/>
      <c r="K252" s="226"/>
      <c r="L252" s="226"/>
    </row>
    <row r="253" spans="2:12">
      <c r="B253" s="229"/>
      <c r="C253" s="226"/>
      <c r="D253" s="226"/>
      <c r="E253" s="226"/>
      <c r="F253" s="226"/>
      <c r="G253" s="226"/>
      <c r="H253" s="226"/>
      <c r="I253" s="226"/>
      <c r="K253" s="226"/>
      <c r="L253" s="226"/>
    </row>
    <row r="254" spans="2:12">
      <c r="B254" s="229"/>
      <c r="C254" s="226"/>
      <c r="D254" s="226"/>
      <c r="E254" s="226"/>
      <c r="F254" s="226"/>
      <c r="G254" s="226"/>
      <c r="H254" s="226"/>
      <c r="I254" s="226"/>
      <c r="K254" s="226"/>
      <c r="L254" s="226"/>
    </row>
    <row r="255" spans="2:12">
      <c r="B255" s="229"/>
      <c r="C255" s="226"/>
      <c r="D255" s="226"/>
      <c r="E255" s="226"/>
      <c r="F255" s="226"/>
      <c r="G255" s="226"/>
      <c r="H255" s="226"/>
      <c r="I255" s="226"/>
      <c r="K255" s="226"/>
      <c r="L255" s="226"/>
    </row>
    <row r="256" spans="2:12">
      <c r="B256" s="229"/>
      <c r="C256" s="226"/>
      <c r="D256" s="226"/>
      <c r="E256" s="226"/>
      <c r="F256" s="226"/>
      <c r="G256" s="226"/>
      <c r="H256" s="226"/>
      <c r="I256" s="226"/>
      <c r="K256" s="226"/>
      <c r="L256" s="226"/>
    </row>
    <row r="257" spans="2:12">
      <c r="B257" s="229"/>
      <c r="C257" s="226"/>
      <c r="D257" s="226"/>
      <c r="E257" s="226"/>
      <c r="F257" s="226"/>
      <c r="G257" s="226"/>
      <c r="H257" s="226"/>
      <c r="I257" s="226"/>
      <c r="K257" s="226"/>
      <c r="L257" s="226"/>
    </row>
    <row r="258" spans="2:12">
      <c r="B258" s="229"/>
      <c r="C258" s="226"/>
      <c r="D258" s="226"/>
      <c r="E258" s="226"/>
      <c r="F258" s="226"/>
      <c r="G258" s="226"/>
      <c r="H258" s="226"/>
      <c r="I258" s="226"/>
      <c r="K258" s="226"/>
      <c r="L258" s="226"/>
    </row>
    <row r="259" spans="2:12">
      <c r="B259" s="229"/>
      <c r="C259" s="226"/>
      <c r="D259" s="226"/>
      <c r="E259" s="226"/>
      <c r="F259" s="226"/>
      <c r="G259" s="226"/>
      <c r="H259" s="226"/>
      <c r="I259" s="226"/>
      <c r="K259" s="226"/>
      <c r="L259" s="226"/>
    </row>
    <row r="260" spans="2:12">
      <c r="B260" s="229"/>
      <c r="C260" s="226"/>
      <c r="D260" s="226"/>
      <c r="E260" s="226"/>
      <c r="F260" s="226"/>
      <c r="G260" s="226"/>
      <c r="H260" s="226"/>
      <c r="I260" s="226"/>
      <c r="K260" s="226"/>
      <c r="L260" s="226"/>
    </row>
    <row r="261" spans="2:12">
      <c r="B261" s="229"/>
      <c r="C261" s="226"/>
      <c r="D261" s="226"/>
      <c r="E261" s="226"/>
      <c r="F261" s="226"/>
      <c r="G261" s="226"/>
      <c r="H261" s="226"/>
      <c r="I261" s="226"/>
      <c r="K261" s="226"/>
      <c r="L261" s="226"/>
    </row>
    <row r="262" spans="2:12">
      <c r="B262" s="229"/>
      <c r="C262" s="226"/>
      <c r="D262" s="226"/>
      <c r="E262" s="226"/>
      <c r="F262" s="226"/>
      <c r="G262" s="226"/>
      <c r="H262" s="226"/>
      <c r="I262" s="226"/>
      <c r="K262" s="226"/>
      <c r="L262" s="226"/>
    </row>
    <row r="263" spans="2:12">
      <c r="B263" s="229"/>
      <c r="C263" s="226"/>
      <c r="D263" s="226"/>
      <c r="E263" s="226"/>
      <c r="F263" s="226"/>
      <c r="G263" s="226"/>
      <c r="H263" s="226"/>
      <c r="I263" s="226"/>
      <c r="K263" s="226"/>
      <c r="L263" s="226"/>
    </row>
    <row r="264" spans="2:12">
      <c r="B264" s="229"/>
      <c r="C264" s="226"/>
      <c r="D264" s="226"/>
      <c r="E264" s="226"/>
      <c r="F264" s="226"/>
      <c r="G264" s="226"/>
      <c r="H264" s="226"/>
      <c r="I264" s="226"/>
      <c r="K264" s="226"/>
      <c r="L264" s="226"/>
    </row>
    <row r="265" spans="2:12">
      <c r="B265" s="229"/>
      <c r="C265" s="226"/>
      <c r="D265" s="226"/>
      <c r="E265" s="226"/>
      <c r="F265" s="226"/>
      <c r="G265" s="226"/>
      <c r="H265" s="226"/>
      <c r="I265" s="226"/>
      <c r="K265" s="226"/>
      <c r="L265" s="226"/>
    </row>
    <row r="266" spans="2:12">
      <c r="B266" s="229"/>
      <c r="C266" s="226"/>
      <c r="D266" s="226"/>
      <c r="E266" s="226"/>
      <c r="F266" s="226"/>
      <c r="G266" s="226"/>
      <c r="H266" s="226"/>
      <c r="I266" s="226"/>
      <c r="K266" s="226"/>
      <c r="L266" s="226"/>
    </row>
    <row r="267" spans="2:12">
      <c r="B267" s="229"/>
      <c r="C267" s="226"/>
      <c r="D267" s="226"/>
      <c r="E267" s="226"/>
      <c r="F267" s="226"/>
      <c r="G267" s="226"/>
      <c r="H267" s="226"/>
      <c r="I267" s="226"/>
      <c r="K267" s="226"/>
      <c r="L267" s="226"/>
    </row>
    <row r="268" spans="2:12">
      <c r="B268" s="229"/>
      <c r="C268" s="226"/>
      <c r="D268" s="226"/>
      <c r="E268" s="226"/>
      <c r="F268" s="226"/>
      <c r="G268" s="226"/>
      <c r="H268" s="226"/>
      <c r="I268" s="226"/>
      <c r="K268" s="226"/>
      <c r="L268" s="226"/>
    </row>
    <row r="269" spans="2:12">
      <c r="B269" s="229"/>
      <c r="C269" s="226"/>
      <c r="D269" s="226"/>
      <c r="E269" s="226"/>
      <c r="F269" s="226"/>
      <c r="G269" s="226"/>
      <c r="H269" s="226"/>
      <c r="I269" s="226"/>
      <c r="K269" s="226"/>
      <c r="L269" s="226"/>
    </row>
    <row r="270" spans="2:12">
      <c r="B270" s="229"/>
      <c r="C270" s="226"/>
      <c r="D270" s="226"/>
      <c r="E270" s="226"/>
      <c r="F270" s="226"/>
      <c r="G270" s="226"/>
      <c r="H270" s="226"/>
      <c r="I270" s="226"/>
      <c r="K270" s="226"/>
      <c r="L270" s="226"/>
    </row>
    <row r="271" spans="2:12">
      <c r="B271" s="229"/>
      <c r="C271" s="226"/>
      <c r="D271" s="226"/>
      <c r="E271" s="226"/>
      <c r="F271" s="226"/>
      <c r="G271" s="226"/>
      <c r="H271" s="226"/>
      <c r="I271" s="226"/>
      <c r="K271" s="226"/>
      <c r="L271" s="226"/>
    </row>
    <row r="272" spans="2:12">
      <c r="B272" s="229"/>
      <c r="C272" s="226"/>
      <c r="D272" s="226"/>
      <c r="E272" s="226"/>
      <c r="F272" s="226"/>
      <c r="G272" s="226"/>
      <c r="H272" s="226"/>
      <c r="I272" s="226"/>
      <c r="K272" s="226"/>
      <c r="L272" s="226"/>
    </row>
    <row r="273" spans="2:12">
      <c r="B273" s="229"/>
      <c r="C273" s="226"/>
      <c r="D273" s="226"/>
      <c r="E273" s="226"/>
      <c r="F273" s="226"/>
      <c r="G273" s="226"/>
      <c r="H273" s="226"/>
      <c r="I273" s="226"/>
      <c r="K273" s="226"/>
      <c r="L273" s="226"/>
    </row>
    <row r="274" spans="2:12">
      <c r="B274" s="229"/>
      <c r="C274" s="226"/>
      <c r="D274" s="226"/>
      <c r="E274" s="226"/>
      <c r="F274" s="226"/>
      <c r="G274" s="226"/>
      <c r="H274" s="226"/>
      <c r="I274" s="226"/>
      <c r="K274" s="226"/>
      <c r="L274" s="226"/>
    </row>
    <row r="275" spans="2:12">
      <c r="B275" s="229"/>
      <c r="C275" s="226"/>
      <c r="D275" s="226"/>
      <c r="E275" s="226"/>
      <c r="F275" s="226"/>
      <c r="G275" s="226"/>
      <c r="H275" s="226"/>
      <c r="I275" s="226"/>
      <c r="K275" s="226"/>
      <c r="L275" s="226"/>
    </row>
    <row r="276" spans="2:12">
      <c r="B276" s="229"/>
      <c r="C276" s="226"/>
      <c r="D276" s="226"/>
      <c r="E276" s="226"/>
      <c r="F276" s="226"/>
      <c r="G276" s="226"/>
      <c r="H276" s="226"/>
      <c r="I276" s="226"/>
      <c r="K276" s="226"/>
      <c r="L276" s="226"/>
    </row>
    <row r="277" spans="2:12">
      <c r="B277" s="229"/>
      <c r="C277" s="226"/>
      <c r="D277" s="226"/>
      <c r="E277" s="226"/>
      <c r="F277" s="226"/>
      <c r="G277" s="226"/>
      <c r="H277" s="226"/>
      <c r="I277" s="226"/>
      <c r="K277" s="226"/>
      <c r="L277" s="226"/>
    </row>
    <row r="278" spans="2:12">
      <c r="B278" s="229"/>
      <c r="C278" s="226"/>
      <c r="D278" s="226"/>
      <c r="E278" s="226"/>
      <c r="F278" s="226"/>
      <c r="G278" s="226"/>
      <c r="H278" s="226"/>
      <c r="I278" s="226"/>
      <c r="K278" s="226"/>
      <c r="L278" s="226"/>
    </row>
    <row r="279" spans="2:12">
      <c r="B279" s="229"/>
      <c r="C279" s="226"/>
      <c r="D279" s="226"/>
      <c r="E279" s="226"/>
      <c r="F279" s="226"/>
      <c r="G279" s="226"/>
      <c r="H279" s="226"/>
      <c r="I279" s="226"/>
      <c r="K279" s="226"/>
      <c r="L279" s="226"/>
    </row>
    <row r="280" spans="2:12">
      <c r="B280" s="229"/>
      <c r="C280" s="226"/>
      <c r="D280" s="226"/>
      <c r="E280" s="226"/>
      <c r="F280" s="226"/>
      <c r="G280" s="226"/>
      <c r="H280" s="226"/>
      <c r="I280" s="226"/>
      <c r="K280" s="226"/>
      <c r="L280" s="226"/>
    </row>
    <row r="281" spans="2:12">
      <c r="B281" s="229"/>
      <c r="C281" s="226"/>
      <c r="D281" s="226"/>
      <c r="E281" s="226"/>
      <c r="F281" s="226"/>
      <c r="G281" s="226"/>
      <c r="H281" s="226"/>
      <c r="I281" s="226"/>
      <c r="K281" s="226"/>
      <c r="L281" s="226"/>
    </row>
    <row r="282" spans="2:12">
      <c r="B282" s="229"/>
      <c r="C282" s="226"/>
      <c r="D282" s="226"/>
      <c r="E282" s="226"/>
      <c r="F282" s="226"/>
      <c r="G282" s="226"/>
      <c r="H282" s="226"/>
      <c r="I282" s="226"/>
      <c r="K282" s="226"/>
      <c r="L282" s="226"/>
    </row>
    <row r="283" spans="2:12">
      <c r="B283" s="229"/>
      <c r="C283" s="226"/>
      <c r="D283" s="226"/>
      <c r="E283" s="226"/>
      <c r="F283" s="226"/>
      <c r="G283" s="226"/>
      <c r="H283" s="226"/>
      <c r="I283" s="226"/>
      <c r="K283" s="226"/>
      <c r="L283" s="226"/>
    </row>
    <row r="284" spans="2:12">
      <c r="B284" s="229"/>
      <c r="C284" s="226"/>
      <c r="D284" s="226"/>
      <c r="E284" s="226"/>
      <c r="F284" s="226"/>
      <c r="G284" s="226"/>
      <c r="H284" s="226"/>
      <c r="I284" s="226"/>
      <c r="K284" s="226"/>
      <c r="L284" s="226"/>
    </row>
    <row r="285" spans="2:12">
      <c r="B285" s="229"/>
      <c r="C285" s="226"/>
      <c r="D285" s="226"/>
      <c r="E285" s="226"/>
      <c r="F285" s="226"/>
      <c r="G285" s="226"/>
      <c r="H285" s="226"/>
      <c r="I285" s="226"/>
      <c r="K285" s="226"/>
      <c r="L285" s="226"/>
    </row>
    <row r="286" spans="2:12">
      <c r="B286" s="229"/>
      <c r="C286" s="226"/>
      <c r="D286" s="226"/>
      <c r="E286" s="226"/>
      <c r="F286" s="226"/>
      <c r="G286" s="226"/>
      <c r="H286" s="226"/>
      <c r="I286" s="226"/>
      <c r="K286" s="226"/>
      <c r="L286" s="226"/>
    </row>
    <row r="287" spans="2:12">
      <c r="B287" s="229"/>
      <c r="C287" s="226"/>
      <c r="D287" s="226"/>
      <c r="E287" s="226"/>
      <c r="F287" s="226"/>
      <c r="G287" s="226"/>
      <c r="H287" s="226"/>
      <c r="I287" s="226"/>
      <c r="K287" s="226"/>
      <c r="L287" s="226"/>
    </row>
    <row r="288" spans="2:12">
      <c r="B288" s="229"/>
      <c r="C288" s="226"/>
      <c r="D288" s="226"/>
      <c r="E288" s="226"/>
      <c r="F288" s="226"/>
      <c r="G288" s="226"/>
      <c r="H288" s="226"/>
      <c r="I288" s="226"/>
      <c r="K288" s="226"/>
      <c r="L288" s="226"/>
    </row>
    <row r="289" spans="2:12">
      <c r="B289" s="229"/>
      <c r="C289" s="226"/>
      <c r="D289" s="226"/>
      <c r="E289" s="226"/>
      <c r="F289" s="226"/>
      <c r="G289" s="226"/>
      <c r="H289" s="226"/>
      <c r="I289" s="226"/>
      <c r="K289" s="226"/>
      <c r="L289" s="226"/>
    </row>
    <row r="290" spans="2:12">
      <c r="B290" s="229"/>
      <c r="C290" s="226"/>
      <c r="D290" s="226"/>
      <c r="E290" s="226"/>
      <c r="F290" s="226"/>
      <c r="G290" s="226"/>
      <c r="H290" s="226"/>
      <c r="I290" s="226"/>
      <c r="K290" s="226"/>
      <c r="L290" s="226"/>
    </row>
    <row r="291" spans="2:12">
      <c r="B291" s="229"/>
      <c r="C291" s="226"/>
      <c r="D291" s="226"/>
      <c r="E291" s="226"/>
      <c r="F291" s="226"/>
      <c r="G291" s="226"/>
      <c r="H291" s="226"/>
      <c r="I291" s="226"/>
      <c r="K291" s="226"/>
      <c r="L291" s="226"/>
    </row>
    <row r="292" spans="2:12">
      <c r="B292" s="229"/>
      <c r="C292" s="226"/>
      <c r="D292" s="226"/>
      <c r="E292" s="226"/>
      <c r="F292" s="226"/>
      <c r="G292" s="226"/>
      <c r="H292" s="226"/>
      <c r="I292" s="226"/>
      <c r="K292" s="226"/>
      <c r="L292" s="226"/>
    </row>
    <row r="293" spans="2:12">
      <c r="B293" s="229"/>
      <c r="C293" s="226"/>
      <c r="D293" s="226"/>
      <c r="E293" s="226"/>
      <c r="F293" s="226"/>
      <c r="G293" s="226"/>
      <c r="H293" s="226"/>
      <c r="I293" s="226"/>
      <c r="K293" s="226"/>
      <c r="L293" s="226"/>
    </row>
    <row r="294" spans="2:12">
      <c r="B294" s="229"/>
      <c r="C294" s="226"/>
      <c r="D294" s="226"/>
      <c r="E294" s="226"/>
      <c r="F294" s="226"/>
      <c r="G294" s="226"/>
      <c r="H294" s="226"/>
      <c r="I294" s="226"/>
      <c r="K294" s="226"/>
      <c r="L294" s="226"/>
    </row>
    <row r="295" spans="2:12">
      <c r="B295" s="229"/>
      <c r="C295" s="226"/>
      <c r="D295" s="226"/>
      <c r="E295" s="226"/>
      <c r="F295" s="226"/>
      <c r="G295" s="226"/>
      <c r="H295" s="226"/>
      <c r="I295" s="226"/>
      <c r="K295" s="226"/>
      <c r="L295" s="226"/>
    </row>
    <row r="296" spans="2:12">
      <c r="B296" s="229"/>
      <c r="C296" s="226"/>
      <c r="D296" s="226"/>
      <c r="E296" s="226"/>
      <c r="F296" s="226"/>
      <c r="G296" s="226"/>
      <c r="H296" s="226"/>
      <c r="I296" s="226"/>
      <c r="K296" s="226"/>
      <c r="L296" s="226"/>
    </row>
    <row r="297" spans="2:12">
      <c r="B297" s="229"/>
      <c r="C297" s="226"/>
      <c r="D297" s="226"/>
      <c r="E297" s="226"/>
      <c r="F297" s="226"/>
      <c r="G297" s="226"/>
      <c r="H297" s="226"/>
      <c r="I297" s="226"/>
      <c r="K297" s="226"/>
      <c r="L297" s="226"/>
    </row>
    <row r="298" spans="2:12">
      <c r="B298" s="229"/>
      <c r="C298" s="226"/>
      <c r="D298" s="226"/>
      <c r="E298" s="226"/>
      <c r="F298" s="226"/>
      <c r="G298" s="226"/>
      <c r="H298" s="226"/>
      <c r="I298" s="226"/>
      <c r="K298" s="226"/>
      <c r="L298" s="226"/>
    </row>
    <row r="299" spans="2:12">
      <c r="B299" s="229"/>
      <c r="C299" s="226"/>
      <c r="D299" s="226"/>
      <c r="E299" s="226"/>
      <c r="F299" s="226"/>
      <c r="G299" s="226"/>
      <c r="H299" s="226"/>
      <c r="I299" s="226"/>
      <c r="K299" s="226"/>
      <c r="L299" s="226"/>
    </row>
    <row r="300" spans="2:12">
      <c r="B300" s="229"/>
      <c r="C300" s="226"/>
      <c r="D300" s="226"/>
      <c r="E300" s="226"/>
      <c r="F300" s="226"/>
      <c r="G300" s="226"/>
      <c r="H300" s="226"/>
      <c r="I300" s="226"/>
      <c r="K300" s="226"/>
      <c r="L300" s="226"/>
    </row>
    <row r="301" spans="2:12">
      <c r="B301" s="229"/>
      <c r="C301" s="226"/>
      <c r="D301" s="226"/>
      <c r="E301" s="226"/>
      <c r="F301" s="226"/>
      <c r="G301" s="226"/>
      <c r="H301" s="226"/>
      <c r="I301" s="226"/>
      <c r="K301" s="226"/>
      <c r="L301" s="226"/>
    </row>
    <row r="302" spans="2:12">
      <c r="B302" s="229"/>
      <c r="C302" s="226"/>
      <c r="D302" s="226"/>
      <c r="E302" s="226"/>
      <c r="F302" s="226"/>
      <c r="G302" s="226"/>
      <c r="H302" s="226"/>
      <c r="I302" s="226"/>
      <c r="K302" s="226"/>
      <c r="L302" s="226"/>
    </row>
    <row r="303" spans="2:12">
      <c r="B303" s="229"/>
      <c r="C303" s="226"/>
      <c r="D303" s="226"/>
      <c r="E303" s="226"/>
      <c r="F303" s="226"/>
      <c r="G303" s="226"/>
      <c r="H303" s="226"/>
      <c r="I303" s="226"/>
      <c r="K303" s="226"/>
      <c r="L303" s="226"/>
    </row>
    <row r="304" spans="2:12">
      <c r="B304" s="229"/>
      <c r="C304" s="226"/>
      <c r="D304" s="226"/>
      <c r="E304" s="226"/>
      <c r="F304" s="226"/>
      <c r="G304" s="226"/>
      <c r="H304" s="226"/>
      <c r="I304" s="226"/>
      <c r="K304" s="226"/>
      <c r="L304" s="226"/>
    </row>
    <row r="305" spans="2:12">
      <c r="B305" s="229"/>
      <c r="C305" s="226"/>
      <c r="D305" s="226"/>
      <c r="E305" s="226"/>
      <c r="F305" s="226"/>
      <c r="G305" s="226"/>
      <c r="H305" s="226"/>
      <c r="I305" s="226"/>
      <c r="K305" s="226"/>
      <c r="L305" s="226"/>
    </row>
    <row r="306" spans="2:12">
      <c r="B306" s="229"/>
      <c r="C306" s="226"/>
      <c r="D306" s="226"/>
      <c r="E306" s="226"/>
      <c r="F306" s="226"/>
      <c r="G306" s="226"/>
      <c r="H306" s="226"/>
      <c r="I306" s="226"/>
      <c r="K306" s="226"/>
      <c r="L306" s="226"/>
    </row>
    <row r="307" spans="2:12">
      <c r="B307" s="229"/>
      <c r="C307" s="226"/>
      <c r="D307" s="226"/>
      <c r="E307" s="226"/>
      <c r="F307" s="226"/>
      <c r="G307" s="226"/>
      <c r="H307" s="226"/>
      <c r="I307" s="226"/>
      <c r="K307" s="226"/>
      <c r="L307" s="226"/>
    </row>
    <row r="308" spans="2:12">
      <c r="B308" s="229"/>
      <c r="C308" s="226"/>
      <c r="D308" s="226"/>
      <c r="E308" s="226"/>
      <c r="F308" s="226"/>
      <c r="G308" s="226"/>
      <c r="H308" s="226"/>
      <c r="I308" s="226"/>
      <c r="K308" s="226"/>
      <c r="L308" s="226"/>
    </row>
    <row r="309" spans="2:12">
      <c r="B309" s="229"/>
      <c r="C309" s="226"/>
      <c r="D309" s="226"/>
      <c r="E309" s="226"/>
      <c r="F309" s="226"/>
      <c r="G309" s="226"/>
      <c r="H309" s="226"/>
      <c r="I309" s="226"/>
      <c r="K309" s="226"/>
      <c r="L309" s="226"/>
    </row>
    <row r="310" spans="2:12">
      <c r="B310" s="229"/>
      <c r="C310" s="226"/>
      <c r="D310" s="226"/>
      <c r="E310" s="226"/>
      <c r="F310" s="226"/>
      <c r="G310" s="226"/>
      <c r="H310" s="226"/>
      <c r="I310" s="226"/>
      <c r="K310" s="226"/>
      <c r="L310" s="226"/>
    </row>
    <row r="311" spans="2:12">
      <c r="B311" s="229"/>
      <c r="C311" s="226"/>
      <c r="D311" s="226"/>
      <c r="E311" s="226"/>
      <c r="F311" s="226"/>
      <c r="G311" s="226"/>
      <c r="H311" s="226"/>
      <c r="I311" s="226"/>
      <c r="K311" s="226"/>
      <c r="L311" s="226"/>
    </row>
    <row r="312" spans="2:12">
      <c r="B312" s="229"/>
      <c r="C312" s="226"/>
      <c r="D312" s="226"/>
      <c r="E312" s="226"/>
      <c r="F312" s="226"/>
      <c r="G312" s="226"/>
      <c r="H312" s="226"/>
      <c r="I312" s="226"/>
      <c r="K312" s="226"/>
      <c r="L312" s="226"/>
    </row>
    <row r="313" spans="2:12">
      <c r="B313" s="229"/>
      <c r="C313" s="226"/>
      <c r="D313" s="226"/>
      <c r="E313" s="226"/>
      <c r="F313" s="226"/>
      <c r="G313" s="226"/>
      <c r="H313" s="226"/>
      <c r="I313" s="226"/>
      <c r="K313" s="226"/>
      <c r="L313" s="226"/>
    </row>
    <row r="314" spans="2:12">
      <c r="B314" s="229"/>
      <c r="C314" s="226"/>
      <c r="D314" s="226"/>
      <c r="E314" s="226"/>
      <c r="F314" s="226"/>
      <c r="G314" s="226"/>
      <c r="H314" s="226"/>
      <c r="I314" s="226"/>
      <c r="K314" s="226"/>
      <c r="L314" s="226"/>
    </row>
    <row r="315" spans="2:12">
      <c r="B315" s="229"/>
      <c r="C315" s="226"/>
      <c r="D315" s="226"/>
      <c r="E315" s="226"/>
      <c r="F315" s="226"/>
      <c r="G315" s="226"/>
      <c r="H315" s="226"/>
      <c r="I315" s="226"/>
      <c r="K315" s="226"/>
      <c r="L315" s="226"/>
    </row>
    <row r="316" spans="2:12">
      <c r="B316" s="229"/>
      <c r="C316" s="226"/>
      <c r="D316" s="226"/>
      <c r="E316" s="226"/>
      <c r="F316" s="226"/>
      <c r="G316" s="226"/>
      <c r="H316" s="226"/>
      <c r="I316" s="226"/>
      <c r="K316" s="226"/>
      <c r="L316" s="226"/>
    </row>
    <row r="317" spans="2:12">
      <c r="B317" s="229"/>
      <c r="C317" s="226"/>
      <c r="D317" s="226"/>
      <c r="E317" s="226"/>
      <c r="F317" s="226"/>
      <c r="G317" s="226"/>
      <c r="H317" s="226"/>
      <c r="I317" s="226"/>
      <c r="K317" s="226"/>
      <c r="L317" s="226"/>
    </row>
    <row r="318" spans="2:12">
      <c r="B318" s="229"/>
      <c r="C318" s="226"/>
      <c r="D318" s="226"/>
      <c r="E318" s="226"/>
      <c r="F318" s="226"/>
      <c r="G318" s="226"/>
      <c r="H318" s="226"/>
      <c r="I318" s="226"/>
      <c r="K318" s="226"/>
      <c r="L318" s="226"/>
    </row>
    <row r="319" spans="2:12">
      <c r="B319" s="229"/>
      <c r="C319" s="226"/>
      <c r="D319" s="226"/>
      <c r="E319" s="226"/>
      <c r="F319" s="226"/>
      <c r="G319" s="226"/>
      <c r="H319" s="226"/>
      <c r="I319" s="226"/>
      <c r="K319" s="226"/>
      <c r="L319" s="226"/>
    </row>
    <row r="320" spans="2:12">
      <c r="B320" s="229"/>
      <c r="C320" s="226"/>
      <c r="D320" s="226"/>
      <c r="E320" s="226"/>
      <c r="F320" s="226"/>
      <c r="G320" s="226"/>
      <c r="H320" s="226"/>
      <c r="I320" s="226"/>
      <c r="K320" s="226"/>
      <c r="L320" s="226"/>
    </row>
    <row r="321" spans="2:12">
      <c r="B321" s="229"/>
      <c r="C321" s="226"/>
      <c r="D321" s="226"/>
      <c r="E321" s="226"/>
      <c r="F321" s="226"/>
      <c r="G321" s="226"/>
      <c r="H321" s="226"/>
      <c r="I321" s="226"/>
      <c r="K321" s="226"/>
      <c r="L321" s="226"/>
    </row>
    <row r="322" spans="2:12">
      <c r="B322" s="229"/>
      <c r="C322" s="226"/>
      <c r="D322" s="226"/>
      <c r="E322" s="226"/>
      <c r="F322" s="226"/>
      <c r="G322" s="226"/>
      <c r="H322" s="226"/>
      <c r="I322" s="226"/>
      <c r="K322" s="226"/>
      <c r="L322" s="226"/>
    </row>
    <row r="323" spans="2:12">
      <c r="B323" s="229"/>
      <c r="C323" s="226"/>
      <c r="D323" s="226"/>
      <c r="E323" s="226"/>
      <c r="F323" s="226"/>
      <c r="G323" s="226"/>
      <c r="H323" s="226"/>
      <c r="I323" s="226"/>
      <c r="K323" s="226"/>
      <c r="L323" s="226"/>
    </row>
    <row r="324" spans="2:12">
      <c r="B324" s="229"/>
      <c r="C324" s="226"/>
      <c r="D324" s="226"/>
      <c r="E324" s="226"/>
      <c r="F324" s="226"/>
      <c r="G324" s="226"/>
      <c r="H324" s="226"/>
      <c r="I324" s="226"/>
      <c r="K324" s="226"/>
      <c r="L324" s="226"/>
    </row>
    <row r="325" spans="2:12">
      <c r="B325" s="229"/>
      <c r="C325" s="226"/>
      <c r="D325" s="226"/>
      <c r="E325" s="226"/>
      <c r="F325" s="226"/>
      <c r="G325" s="226"/>
      <c r="H325" s="226"/>
      <c r="I325" s="226"/>
      <c r="K325" s="226"/>
      <c r="L325" s="226"/>
    </row>
    <row r="326" spans="2:12">
      <c r="B326" s="229"/>
      <c r="C326" s="226"/>
      <c r="D326" s="226"/>
      <c r="E326" s="226"/>
      <c r="F326" s="226"/>
      <c r="G326" s="226"/>
      <c r="H326" s="226"/>
      <c r="I326" s="226"/>
      <c r="K326" s="226"/>
      <c r="L326" s="226"/>
    </row>
    <row r="327" spans="2:12">
      <c r="B327" s="229"/>
      <c r="C327" s="226"/>
      <c r="D327" s="226"/>
      <c r="E327" s="226"/>
      <c r="F327" s="226"/>
      <c r="G327" s="226"/>
      <c r="H327" s="226"/>
      <c r="I327" s="226"/>
      <c r="K327" s="226"/>
      <c r="L327" s="226"/>
    </row>
    <row r="328" spans="2:12">
      <c r="B328" s="229"/>
      <c r="C328" s="226"/>
      <c r="D328" s="226"/>
      <c r="E328" s="226"/>
      <c r="F328" s="226"/>
      <c r="G328" s="226"/>
      <c r="H328" s="226"/>
      <c r="I328" s="226"/>
      <c r="K328" s="226"/>
      <c r="L328" s="226"/>
    </row>
    <row r="329" spans="2:12">
      <c r="B329" s="229"/>
      <c r="C329" s="226"/>
      <c r="D329" s="226"/>
      <c r="E329" s="226"/>
      <c r="F329" s="226"/>
      <c r="G329" s="226"/>
      <c r="H329" s="226"/>
      <c r="I329" s="226"/>
      <c r="K329" s="226"/>
      <c r="L329" s="226"/>
    </row>
    <row r="330" spans="2:12">
      <c r="B330" s="229"/>
      <c r="C330" s="226"/>
      <c r="D330" s="226"/>
      <c r="E330" s="226"/>
      <c r="F330" s="226"/>
      <c r="G330" s="226"/>
      <c r="H330" s="226"/>
      <c r="I330" s="226"/>
      <c r="K330" s="226"/>
      <c r="L330" s="226"/>
    </row>
    <row r="331" spans="2:12">
      <c r="B331" s="229"/>
      <c r="C331" s="226"/>
      <c r="D331" s="226"/>
      <c r="E331" s="226"/>
      <c r="F331" s="226"/>
      <c r="G331" s="226"/>
      <c r="H331" s="226"/>
      <c r="I331" s="226"/>
      <c r="K331" s="226"/>
      <c r="L331" s="226"/>
    </row>
    <row r="332" spans="2:12">
      <c r="B332" s="229"/>
      <c r="C332" s="226"/>
      <c r="D332" s="226"/>
      <c r="E332" s="226"/>
      <c r="F332" s="226"/>
      <c r="G332" s="226"/>
      <c r="H332" s="226"/>
      <c r="I332" s="226"/>
      <c r="K332" s="226"/>
      <c r="L332" s="226"/>
    </row>
    <row r="333" spans="2:12">
      <c r="B333" s="229"/>
      <c r="C333" s="226"/>
      <c r="D333" s="226"/>
      <c r="E333" s="226"/>
      <c r="F333" s="226"/>
      <c r="G333" s="226"/>
      <c r="H333" s="226"/>
      <c r="I333" s="226"/>
      <c r="K333" s="226"/>
      <c r="L333" s="226"/>
    </row>
    <row r="334" spans="2:12">
      <c r="B334" s="229"/>
      <c r="C334" s="226"/>
      <c r="D334" s="226"/>
      <c r="E334" s="226"/>
      <c r="F334" s="226"/>
      <c r="G334" s="226"/>
      <c r="H334" s="226"/>
      <c r="I334" s="226"/>
      <c r="K334" s="226"/>
      <c r="L334" s="226"/>
    </row>
    <row r="335" spans="2:12">
      <c r="B335" s="229"/>
      <c r="C335" s="226"/>
      <c r="D335" s="226"/>
      <c r="E335" s="226"/>
      <c r="F335" s="226"/>
      <c r="G335" s="226"/>
      <c r="H335" s="226"/>
      <c r="I335" s="226"/>
      <c r="K335" s="226"/>
      <c r="L335" s="226"/>
    </row>
    <row r="336" spans="2:12">
      <c r="B336" s="229"/>
      <c r="C336" s="226"/>
      <c r="D336" s="226"/>
      <c r="E336" s="226"/>
      <c r="F336" s="226"/>
      <c r="G336" s="226"/>
      <c r="H336" s="226"/>
      <c r="I336" s="226"/>
      <c r="K336" s="226"/>
      <c r="L336" s="226"/>
    </row>
    <row r="337" spans="2:12">
      <c r="B337" s="229"/>
      <c r="C337" s="226"/>
      <c r="D337" s="226"/>
      <c r="E337" s="226"/>
      <c r="F337" s="226"/>
      <c r="G337" s="226"/>
      <c r="H337" s="226"/>
      <c r="I337" s="226"/>
      <c r="K337" s="226"/>
      <c r="L337" s="226"/>
    </row>
    <row r="338" spans="2:12">
      <c r="B338" s="229"/>
      <c r="C338" s="226"/>
      <c r="D338" s="226"/>
      <c r="E338" s="226"/>
      <c r="F338" s="226"/>
      <c r="G338" s="226"/>
      <c r="H338" s="226"/>
      <c r="I338" s="226"/>
      <c r="K338" s="226"/>
      <c r="L338" s="226"/>
    </row>
    <row r="339" spans="2:12">
      <c r="B339" s="229"/>
      <c r="C339" s="226"/>
      <c r="D339" s="226"/>
      <c r="E339" s="226"/>
      <c r="F339" s="226"/>
      <c r="G339" s="226"/>
      <c r="H339" s="226"/>
      <c r="I339" s="226"/>
      <c r="K339" s="226"/>
      <c r="L339" s="226"/>
    </row>
    <row r="340" spans="2:12">
      <c r="B340" s="229"/>
      <c r="C340" s="226"/>
      <c r="D340" s="226"/>
      <c r="E340" s="226"/>
      <c r="F340" s="226"/>
      <c r="G340" s="226"/>
      <c r="H340" s="226"/>
      <c r="I340" s="226"/>
      <c r="K340" s="226"/>
      <c r="L340" s="226"/>
    </row>
    <row r="341" spans="2:12">
      <c r="B341" s="229"/>
      <c r="C341" s="226"/>
      <c r="D341" s="226"/>
      <c r="E341" s="226"/>
      <c r="F341" s="226"/>
      <c r="G341" s="226"/>
      <c r="H341" s="226"/>
      <c r="I341" s="226"/>
      <c r="K341" s="226"/>
      <c r="L341" s="226"/>
    </row>
    <row r="342" spans="2:12">
      <c r="B342" s="229"/>
      <c r="C342" s="226"/>
      <c r="D342" s="226"/>
      <c r="E342" s="226"/>
      <c r="F342" s="226"/>
      <c r="G342" s="226"/>
      <c r="H342" s="226"/>
      <c r="I342" s="226"/>
      <c r="K342" s="226"/>
      <c r="L342" s="226"/>
    </row>
    <row r="343" spans="2:12">
      <c r="B343" s="229"/>
      <c r="C343" s="226"/>
      <c r="D343" s="226"/>
      <c r="E343" s="226"/>
      <c r="F343" s="226"/>
      <c r="G343" s="226"/>
      <c r="H343" s="226"/>
      <c r="I343" s="226"/>
      <c r="K343" s="226"/>
      <c r="L343" s="226"/>
    </row>
    <row r="344" spans="2:12">
      <c r="B344" s="229"/>
      <c r="C344" s="226"/>
      <c r="D344" s="226"/>
      <c r="E344" s="226"/>
      <c r="F344" s="226"/>
      <c r="G344" s="226"/>
      <c r="H344" s="226"/>
      <c r="I344" s="226"/>
      <c r="K344" s="226"/>
      <c r="L344" s="226"/>
    </row>
    <row r="345" spans="2:12">
      <c r="B345" s="229"/>
      <c r="C345" s="226"/>
      <c r="D345" s="226"/>
      <c r="E345" s="226"/>
      <c r="F345" s="226"/>
      <c r="G345" s="226"/>
      <c r="H345" s="226"/>
      <c r="I345" s="226"/>
      <c r="K345" s="226"/>
      <c r="L345" s="226"/>
    </row>
    <row r="346" spans="2:12">
      <c r="B346" s="229"/>
      <c r="C346" s="226"/>
      <c r="D346" s="226"/>
      <c r="E346" s="226"/>
      <c r="F346" s="226"/>
      <c r="G346" s="226"/>
      <c r="H346" s="226"/>
      <c r="I346" s="226"/>
      <c r="K346" s="226"/>
      <c r="L346" s="226"/>
    </row>
    <row r="347" spans="2:12">
      <c r="B347" s="229"/>
      <c r="C347" s="226"/>
      <c r="D347" s="226"/>
      <c r="E347" s="226"/>
      <c r="F347" s="226"/>
      <c r="G347" s="226"/>
      <c r="H347" s="226"/>
      <c r="I347" s="226"/>
      <c r="K347" s="226"/>
      <c r="L347" s="226"/>
    </row>
    <row r="348" spans="2:12">
      <c r="B348" s="229"/>
      <c r="C348" s="226"/>
      <c r="D348" s="226"/>
      <c r="E348" s="226"/>
      <c r="F348" s="226"/>
      <c r="G348" s="226"/>
      <c r="H348" s="226"/>
      <c r="I348" s="226"/>
      <c r="K348" s="226"/>
      <c r="L348" s="226"/>
    </row>
    <row r="349" spans="2:12">
      <c r="B349" s="229"/>
      <c r="C349" s="226"/>
      <c r="D349" s="226"/>
      <c r="E349" s="226"/>
      <c r="F349" s="226"/>
      <c r="G349" s="226"/>
      <c r="H349" s="226"/>
      <c r="I349" s="226"/>
      <c r="K349" s="226"/>
      <c r="L349" s="226"/>
    </row>
    <row r="350" spans="2:12">
      <c r="B350" s="229"/>
      <c r="C350" s="226"/>
      <c r="D350" s="226"/>
      <c r="E350" s="226"/>
      <c r="F350" s="226"/>
      <c r="G350" s="226"/>
      <c r="H350" s="226"/>
      <c r="I350" s="226"/>
      <c r="K350" s="226"/>
      <c r="L350" s="226"/>
    </row>
    <row r="351" spans="2:12">
      <c r="B351" s="229"/>
      <c r="C351" s="226"/>
      <c r="D351" s="226"/>
      <c r="E351" s="226"/>
      <c r="F351" s="226"/>
      <c r="G351" s="226"/>
      <c r="H351" s="226"/>
      <c r="I351" s="226"/>
      <c r="K351" s="226"/>
      <c r="L351" s="226"/>
    </row>
    <row r="352" spans="2:12">
      <c r="B352" s="229"/>
      <c r="C352" s="226"/>
      <c r="D352" s="226"/>
      <c r="E352" s="226"/>
      <c r="F352" s="226"/>
      <c r="G352" s="226"/>
      <c r="H352" s="226"/>
      <c r="I352" s="226"/>
      <c r="K352" s="226"/>
      <c r="L352" s="226"/>
    </row>
    <row r="353" spans="2:12">
      <c r="B353" s="229"/>
      <c r="C353" s="226"/>
      <c r="D353" s="226"/>
      <c r="E353" s="226"/>
      <c r="F353" s="226"/>
      <c r="G353" s="226"/>
      <c r="H353" s="226"/>
      <c r="I353" s="226"/>
      <c r="K353" s="226"/>
      <c r="L353" s="226"/>
    </row>
    <row r="354" spans="2:12">
      <c r="B354" s="229"/>
      <c r="C354" s="226"/>
      <c r="D354" s="226"/>
      <c r="E354" s="226"/>
      <c r="F354" s="226"/>
      <c r="G354" s="226"/>
      <c r="H354" s="226"/>
      <c r="I354" s="226"/>
      <c r="K354" s="226"/>
      <c r="L354" s="226"/>
    </row>
    <row r="355" spans="2:12">
      <c r="B355" s="229"/>
      <c r="C355" s="226"/>
      <c r="D355" s="226"/>
      <c r="E355" s="226"/>
      <c r="F355" s="226"/>
      <c r="G355" s="226"/>
      <c r="H355" s="226"/>
      <c r="I355" s="226"/>
      <c r="K355" s="226"/>
      <c r="L355" s="226"/>
    </row>
    <row r="356" spans="2:12">
      <c r="B356" s="229"/>
      <c r="C356" s="226"/>
      <c r="D356" s="226"/>
      <c r="E356" s="226"/>
      <c r="F356" s="226"/>
      <c r="G356" s="226"/>
      <c r="H356" s="226"/>
      <c r="I356" s="226"/>
      <c r="K356" s="226"/>
      <c r="L356" s="226"/>
    </row>
    <row r="357" spans="2:12">
      <c r="B357" s="229"/>
      <c r="C357" s="226"/>
      <c r="D357" s="226"/>
      <c r="E357" s="226"/>
      <c r="F357" s="226"/>
      <c r="G357" s="226"/>
      <c r="H357" s="226"/>
      <c r="I357" s="226"/>
      <c r="K357" s="226"/>
      <c r="L357" s="226"/>
    </row>
    <row r="358" spans="2:12">
      <c r="B358" s="229"/>
      <c r="C358" s="226"/>
      <c r="D358" s="226"/>
      <c r="E358" s="226"/>
      <c r="F358" s="226"/>
      <c r="G358" s="226"/>
      <c r="H358" s="226"/>
      <c r="I358" s="226"/>
      <c r="K358" s="226"/>
      <c r="L358" s="226"/>
    </row>
    <row r="359" spans="2:12">
      <c r="B359" s="229"/>
      <c r="C359" s="226"/>
      <c r="D359" s="226"/>
      <c r="E359" s="226"/>
      <c r="F359" s="226"/>
      <c r="G359" s="226"/>
      <c r="H359" s="226"/>
      <c r="I359" s="226"/>
      <c r="K359" s="226"/>
      <c r="L359" s="226"/>
    </row>
    <row r="360" spans="2:12">
      <c r="B360" s="229"/>
      <c r="C360" s="226"/>
      <c r="D360" s="226"/>
      <c r="E360" s="226"/>
      <c r="F360" s="226"/>
      <c r="G360" s="226"/>
      <c r="H360" s="226"/>
      <c r="I360" s="226"/>
      <c r="K360" s="226"/>
      <c r="L360" s="226"/>
    </row>
    <row r="361" spans="2:12">
      <c r="B361" s="229"/>
      <c r="C361" s="226"/>
      <c r="D361" s="226"/>
      <c r="E361" s="226"/>
      <c r="F361" s="226"/>
      <c r="G361" s="226"/>
      <c r="H361" s="226"/>
      <c r="I361" s="226"/>
      <c r="K361" s="226"/>
      <c r="L361" s="226"/>
    </row>
    <row r="362" spans="2:12">
      <c r="B362" s="229"/>
      <c r="C362" s="226"/>
      <c r="D362" s="226"/>
      <c r="E362" s="226"/>
      <c r="F362" s="226"/>
      <c r="G362" s="226"/>
      <c r="H362" s="226"/>
      <c r="I362" s="226"/>
      <c r="K362" s="226"/>
      <c r="L362" s="226"/>
    </row>
    <row r="363" spans="2:12">
      <c r="B363" s="229"/>
      <c r="C363" s="226"/>
      <c r="D363" s="226"/>
      <c r="E363" s="226"/>
      <c r="F363" s="226"/>
      <c r="G363" s="226"/>
      <c r="H363" s="226"/>
      <c r="I363" s="226"/>
      <c r="K363" s="226"/>
      <c r="L363" s="226"/>
    </row>
    <row r="364" spans="2:12">
      <c r="B364" s="229"/>
      <c r="C364" s="226"/>
      <c r="D364" s="226"/>
      <c r="E364" s="226"/>
      <c r="F364" s="226"/>
      <c r="G364" s="226"/>
      <c r="H364" s="226"/>
      <c r="I364" s="226"/>
      <c r="K364" s="226"/>
      <c r="L364" s="226"/>
    </row>
    <row r="365" spans="2:12">
      <c r="B365" s="229"/>
      <c r="C365" s="226"/>
      <c r="D365" s="226"/>
      <c r="E365" s="226"/>
      <c r="F365" s="226"/>
      <c r="G365" s="226"/>
      <c r="H365" s="226"/>
      <c r="I365" s="226"/>
      <c r="K365" s="226"/>
      <c r="L365" s="226"/>
    </row>
    <row r="366" spans="2:12">
      <c r="B366" s="229"/>
      <c r="C366" s="226"/>
      <c r="D366" s="226"/>
      <c r="E366" s="226"/>
      <c r="F366" s="226"/>
      <c r="G366" s="226"/>
      <c r="H366" s="226"/>
      <c r="I366" s="226"/>
      <c r="K366" s="226"/>
      <c r="L366" s="226"/>
    </row>
    <row r="367" spans="2:12">
      <c r="B367" s="229"/>
      <c r="C367" s="226"/>
      <c r="D367" s="226"/>
      <c r="E367" s="226"/>
      <c r="F367" s="226"/>
      <c r="G367" s="226"/>
      <c r="H367" s="226"/>
      <c r="I367" s="226"/>
      <c r="K367" s="226"/>
      <c r="L367" s="226"/>
    </row>
    <row r="368" spans="2:12">
      <c r="B368" s="229"/>
      <c r="C368" s="226"/>
      <c r="D368" s="226"/>
      <c r="E368" s="226"/>
      <c r="F368" s="226"/>
      <c r="G368" s="226"/>
      <c r="H368" s="226"/>
      <c r="I368" s="226"/>
      <c r="K368" s="226"/>
      <c r="L368" s="226"/>
    </row>
    <row r="369" spans="2:12">
      <c r="B369" s="229"/>
      <c r="C369" s="226"/>
      <c r="D369" s="226"/>
      <c r="E369" s="226"/>
      <c r="F369" s="226"/>
      <c r="G369" s="226"/>
      <c r="H369" s="226"/>
      <c r="I369" s="226"/>
      <c r="K369" s="226"/>
      <c r="L369" s="226"/>
    </row>
    <row r="370" spans="2:12">
      <c r="B370" s="229"/>
      <c r="C370" s="226"/>
      <c r="D370" s="226"/>
      <c r="E370" s="226"/>
      <c r="F370" s="226"/>
      <c r="G370" s="226"/>
      <c r="H370" s="226"/>
      <c r="I370" s="226"/>
      <c r="K370" s="226"/>
      <c r="L370" s="226"/>
    </row>
    <row r="371" spans="2:12">
      <c r="B371" s="229"/>
      <c r="C371" s="226"/>
      <c r="D371" s="226"/>
      <c r="E371" s="226"/>
      <c r="F371" s="226"/>
      <c r="G371" s="226"/>
      <c r="H371" s="226"/>
      <c r="I371" s="226"/>
      <c r="K371" s="226"/>
      <c r="L371" s="226"/>
    </row>
    <row r="372" spans="2:12">
      <c r="B372" s="229"/>
      <c r="C372" s="226"/>
      <c r="D372" s="226"/>
      <c r="E372" s="226"/>
      <c r="F372" s="226"/>
      <c r="G372" s="226"/>
      <c r="H372" s="226"/>
      <c r="I372" s="226"/>
      <c r="K372" s="226"/>
      <c r="L372" s="226"/>
    </row>
    <row r="373" spans="2:12">
      <c r="B373" s="229"/>
      <c r="C373" s="226"/>
      <c r="D373" s="226"/>
      <c r="E373" s="226"/>
      <c r="F373" s="226"/>
      <c r="G373" s="226"/>
      <c r="H373" s="226"/>
      <c r="I373" s="226"/>
      <c r="K373" s="226"/>
      <c r="L373" s="226"/>
    </row>
    <row r="374" spans="2:12">
      <c r="B374" s="229"/>
      <c r="C374" s="226"/>
      <c r="D374" s="226"/>
      <c r="E374" s="226"/>
      <c r="F374" s="226"/>
      <c r="G374" s="226"/>
      <c r="H374" s="226"/>
      <c r="I374" s="226"/>
      <c r="K374" s="226"/>
      <c r="L374" s="226"/>
    </row>
    <row r="375" spans="2:12">
      <c r="B375" s="229"/>
      <c r="C375" s="226"/>
      <c r="D375" s="226"/>
      <c r="E375" s="226"/>
      <c r="F375" s="226"/>
      <c r="G375" s="226"/>
      <c r="H375" s="226"/>
      <c r="I375" s="226"/>
      <c r="K375" s="226"/>
      <c r="L375" s="226"/>
    </row>
    <row r="376" spans="2:12">
      <c r="B376" s="229"/>
      <c r="C376" s="226"/>
      <c r="D376" s="226"/>
      <c r="E376" s="226"/>
      <c r="F376" s="226"/>
      <c r="G376" s="226"/>
      <c r="H376" s="226"/>
      <c r="I376" s="226"/>
      <c r="K376" s="226"/>
      <c r="L376" s="226"/>
    </row>
    <row r="377" spans="2:12">
      <c r="B377" s="229"/>
      <c r="C377" s="226"/>
      <c r="D377" s="226"/>
      <c r="E377" s="226"/>
      <c r="F377" s="226"/>
      <c r="G377" s="226"/>
      <c r="H377" s="226"/>
      <c r="I377" s="226"/>
      <c r="K377" s="226"/>
      <c r="L377" s="226"/>
    </row>
    <row r="378" spans="2:12">
      <c r="B378" s="229"/>
      <c r="C378" s="226"/>
      <c r="D378" s="226"/>
      <c r="E378" s="226"/>
      <c r="F378" s="226"/>
      <c r="G378" s="226"/>
      <c r="H378" s="226"/>
      <c r="I378" s="226"/>
      <c r="K378" s="226"/>
      <c r="L378" s="226"/>
    </row>
    <row r="379" spans="2:12">
      <c r="B379" s="229"/>
      <c r="C379" s="226"/>
      <c r="D379" s="226"/>
      <c r="E379" s="226"/>
      <c r="F379" s="226"/>
      <c r="G379" s="226"/>
      <c r="H379" s="226"/>
      <c r="I379" s="226"/>
      <c r="K379" s="226"/>
      <c r="L379" s="226"/>
    </row>
    <row r="380" spans="2:12">
      <c r="B380" s="229"/>
      <c r="C380" s="226"/>
      <c r="D380" s="226"/>
      <c r="E380" s="226"/>
      <c r="F380" s="226"/>
      <c r="G380" s="226"/>
      <c r="H380" s="226"/>
      <c r="I380" s="226"/>
      <c r="K380" s="226"/>
      <c r="L380" s="226"/>
    </row>
    <row r="381" spans="2:12">
      <c r="B381" s="229"/>
      <c r="C381" s="226"/>
      <c r="D381" s="226"/>
      <c r="E381" s="226"/>
      <c r="F381" s="226"/>
      <c r="G381" s="226"/>
      <c r="H381" s="226"/>
      <c r="I381" s="226"/>
      <c r="K381" s="226"/>
      <c r="L381" s="226"/>
    </row>
    <row r="382" spans="2:12">
      <c r="B382" s="229"/>
      <c r="C382" s="226"/>
      <c r="D382" s="226"/>
      <c r="E382" s="226"/>
      <c r="F382" s="226"/>
      <c r="G382" s="226"/>
      <c r="H382" s="226"/>
      <c r="I382" s="226"/>
      <c r="K382" s="226"/>
      <c r="L382" s="226"/>
    </row>
    <row r="383" spans="2:12">
      <c r="B383" s="229"/>
      <c r="C383" s="226"/>
      <c r="D383" s="226"/>
      <c r="E383" s="226"/>
      <c r="F383" s="226"/>
      <c r="G383" s="226"/>
      <c r="H383" s="226"/>
      <c r="I383" s="226"/>
      <c r="K383" s="226"/>
      <c r="L383" s="226"/>
    </row>
    <row r="384" spans="2:12">
      <c r="B384" s="229"/>
      <c r="C384" s="226"/>
      <c r="D384" s="226"/>
      <c r="E384" s="226"/>
      <c r="F384" s="226"/>
      <c r="G384" s="226"/>
      <c r="H384" s="226"/>
      <c r="I384" s="226"/>
      <c r="K384" s="226"/>
      <c r="L384" s="226"/>
    </row>
    <row r="385" spans="2:12">
      <c r="B385" s="229"/>
      <c r="C385" s="226"/>
      <c r="D385" s="226"/>
      <c r="E385" s="226"/>
      <c r="F385" s="226"/>
      <c r="G385" s="226"/>
      <c r="H385" s="226"/>
      <c r="I385" s="226"/>
      <c r="K385" s="226"/>
      <c r="L385" s="226"/>
    </row>
    <row r="386" spans="2:12">
      <c r="B386" s="229"/>
      <c r="C386" s="226"/>
      <c r="D386" s="226"/>
      <c r="E386" s="226"/>
      <c r="F386" s="226"/>
      <c r="G386" s="226"/>
      <c r="H386" s="226"/>
      <c r="I386" s="226"/>
      <c r="K386" s="226"/>
      <c r="L386" s="226"/>
    </row>
    <row r="387" spans="2:12">
      <c r="B387" s="229"/>
      <c r="C387" s="226"/>
      <c r="D387" s="226"/>
      <c r="E387" s="226"/>
      <c r="F387" s="226"/>
      <c r="G387" s="226"/>
      <c r="H387" s="226"/>
      <c r="I387" s="226"/>
      <c r="K387" s="226"/>
      <c r="L387" s="226"/>
    </row>
    <row r="388" spans="2:12">
      <c r="B388" s="229"/>
      <c r="C388" s="226"/>
      <c r="D388" s="226"/>
      <c r="E388" s="226"/>
      <c r="F388" s="226"/>
      <c r="G388" s="226"/>
      <c r="H388" s="226"/>
      <c r="I388" s="226"/>
      <c r="K388" s="226"/>
      <c r="L388" s="226"/>
    </row>
    <row r="389" spans="2:12">
      <c r="B389" s="229"/>
      <c r="C389" s="226"/>
      <c r="D389" s="226"/>
      <c r="E389" s="226"/>
      <c r="F389" s="226"/>
      <c r="G389" s="226"/>
      <c r="H389" s="226"/>
      <c r="I389" s="226"/>
      <c r="K389" s="226"/>
      <c r="L389" s="226"/>
    </row>
    <row r="390" spans="2:12">
      <c r="B390" s="229"/>
      <c r="C390" s="226"/>
      <c r="D390" s="226"/>
      <c r="E390" s="226"/>
      <c r="F390" s="226"/>
      <c r="G390" s="226"/>
      <c r="H390" s="226"/>
      <c r="I390" s="226"/>
      <c r="K390" s="226"/>
      <c r="L390" s="226"/>
    </row>
    <row r="391" spans="2:12">
      <c r="B391" s="229"/>
      <c r="C391" s="226"/>
      <c r="D391" s="226"/>
      <c r="E391" s="226"/>
      <c r="F391" s="226"/>
      <c r="G391" s="226"/>
      <c r="H391" s="226"/>
      <c r="I391" s="226"/>
      <c r="K391" s="226"/>
      <c r="L391" s="226"/>
    </row>
    <row r="392" spans="2:12">
      <c r="B392" s="229"/>
      <c r="C392" s="226"/>
      <c r="D392" s="226"/>
      <c r="E392" s="226"/>
      <c r="F392" s="226"/>
      <c r="G392" s="226"/>
      <c r="H392" s="226"/>
      <c r="I392" s="226"/>
      <c r="K392" s="226"/>
      <c r="L392" s="226"/>
    </row>
    <row r="393" spans="2:12">
      <c r="B393" s="229"/>
      <c r="C393" s="226"/>
      <c r="D393" s="226"/>
      <c r="E393" s="226"/>
      <c r="F393" s="226"/>
      <c r="G393" s="226"/>
      <c r="H393" s="226"/>
      <c r="I393" s="226"/>
      <c r="K393" s="226"/>
      <c r="L393" s="226"/>
    </row>
    <row r="394" spans="2:12">
      <c r="B394" s="229"/>
      <c r="C394" s="226"/>
      <c r="D394" s="226"/>
      <c r="E394" s="226"/>
      <c r="F394" s="226"/>
      <c r="G394" s="226"/>
      <c r="H394" s="226"/>
      <c r="I394" s="226"/>
      <c r="K394" s="226"/>
      <c r="L394" s="226"/>
    </row>
    <row r="395" spans="2:12">
      <c r="B395" s="229"/>
      <c r="C395" s="226"/>
      <c r="D395" s="226"/>
      <c r="E395" s="226"/>
      <c r="F395" s="226"/>
      <c r="G395" s="226"/>
      <c r="H395" s="226"/>
      <c r="I395" s="226"/>
      <c r="K395" s="226"/>
      <c r="L395" s="226"/>
    </row>
    <row r="396" spans="2:12">
      <c r="B396" s="229"/>
      <c r="C396" s="226"/>
      <c r="D396" s="226"/>
      <c r="E396" s="226"/>
      <c r="F396" s="226"/>
      <c r="G396" s="226"/>
      <c r="H396" s="226"/>
      <c r="I396" s="226"/>
      <c r="K396" s="226"/>
      <c r="L396" s="226"/>
    </row>
    <row r="397" spans="2:12">
      <c r="B397" s="229"/>
      <c r="C397" s="226"/>
      <c r="D397" s="226"/>
      <c r="E397" s="226"/>
      <c r="F397" s="226"/>
      <c r="G397" s="226"/>
      <c r="H397" s="226"/>
      <c r="I397" s="226"/>
      <c r="K397" s="226"/>
      <c r="L397" s="226"/>
    </row>
    <row r="398" spans="2:12">
      <c r="B398" s="229"/>
      <c r="C398" s="226"/>
      <c r="D398" s="226"/>
      <c r="E398" s="226"/>
      <c r="F398" s="226"/>
      <c r="G398" s="226"/>
      <c r="H398" s="226"/>
      <c r="I398" s="226"/>
      <c r="K398" s="226"/>
      <c r="L398" s="226"/>
    </row>
    <row r="399" spans="2:12">
      <c r="B399" s="229"/>
      <c r="C399" s="226"/>
      <c r="D399" s="226"/>
      <c r="E399" s="226"/>
      <c r="F399" s="226"/>
      <c r="G399" s="226"/>
      <c r="H399" s="226"/>
      <c r="I399" s="226"/>
      <c r="K399" s="226"/>
      <c r="L399" s="226"/>
    </row>
    <row r="400" spans="2:12">
      <c r="B400" s="229"/>
      <c r="C400" s="226"/>
      <c r="D400" s="226"/>
      <c r="E400" s="226"/>
      <c r="F400" s="226"/>
      <c r="G400" s="226"/>
      <c r="H400" s="226"/>
      <c r="I400" s="226"/>
      <c r="K400" s="226"/>
      <c r="L400" s="226"/>
    </row>
    <row r="401" spans="2:12">
      <c r="B401" s="229"/>
      <c r="C401" s="226"/>
      <c r="D401" s="226"/>
      <c r="E401" s="226"/>
      <c r="F401" s="226"/>
      <c r="G401" s="226"/>
      <c r="H401" s="226"/>
      <c r="I401" s="226"/>
      <c r="K401" s="226"/>
      <c r="L401" s="226"/>
    </row>
    <row r="402" spans="2:12">
      <c r="B402" s="229"/>
      <c r="C402" s="226"/>
      <c r="D402" s="226"/>
      <c r="E402" s="226"/>
      <c r="F402" s="226"/>
      <c r="G402" s="226"/>
      <c r="H402" s="226"/>
      <c r="I402" s="226"/>
      <c r="K402" s="226"/>
      <c r="L402" s="226"/>
    </row>
    <row r="403" spans="2:12">
      <c r="B403" s="229"/>
      <c r="C403" s="226"/>
      <c r="D403" s="226"/>
      <c r="E403" s="226"/>
      <c r="F403" s="226"/>
      <c r="G403" s="226"/>
      <c r="H403" s="226"/>
      <c r="I403" s="226"/>
      <c r="K403" s="226"/>
      <c r="L403" s="226"/>
    </row>
    <row r="404" spans="2:12">
      <c r="B404" s="229"/>
      <c r="C404" s="226"/>
      <c r="D404" s="226"/>
      <c r="E404" s="226"/>
      <c r="F404" s="226"/>
      <c r="G404" s="226"/>
      <c r="H404" s="226"/>
      <c r="I404" s="226"/>
      <c r="K404" s="226"/>
      <c r="L404" s="226"/>
    </row>
    <row r="405" spans="2:12">
      <c r="B405" s="229"/>
      <c r="C405" s="226"/>
      <c r="D405" s="226"/>
      <c r="E405" s="226"/>
      <c r="F405" s="226"/>
      <c r="G405" s="226"/>
      <c r="H405" s="226"/>
      <c r="I405" s="226"/>
      <c r="K405" s="226"/>
      <c r="L405" s="226"/>
    </row>
    <row r="406" spans="2:12">
      <c r="B406" s="229"/>
      <c r="C406" s="226"/>
      <c r="D406" s="226"/>
      <c r="E406" s="226"/>
      <c r="F406" s="226"/>
      <c r="G406" s="226"/>
      <c r="H406" s="226"/>
      <c r="I406" s="226"/>
      <c r="K406" s="226"/>
      <c r="L406" s="226"/>
    </row>
    <row r="407" spans="2:12">
      <c r="B407" s="229"/>
      <c r="C407" s="226"/>
      <c r="D407" s="226"/>
      <c r="E407" s="226"/>
      <c r="F407" s="226"/>
      <c r="G407" s="226"/>
      <c r="H407" s="226"/>
      <c r="I407" s="226"/>
      <c r="K407" s="226"/>
      <c r="L407" s="226"/>
    </row>
    <row r="408" spans="2:12">
      <c r="B408" s="229"/>
      <c r="C408" s="226"/>
      <c r="D408" s="226"/>
      <c r="E408" s="226"/>
      <c r="F408" s="226"/>
      <c r="G408" s="226"/>
      <c r="H408" s="226"/>
      <c r="I408" s="226"/>
      <c r="K408" s="226"/>
      <c r="L408" s="226"/>
    </row>
    <row r="409" spans="2:12">
      <c r="B409" s="229"/>
      <c r="C409" s="226"/>
      <c r="D409" s="226"/>
      <c r="E409" s="226"/>
      <c r="F409" s="226"/>
      <c r="G409" s="226"/>
      <c r="H409" s="226"/>
      <c r="I409" s="226"/>
      <c r="K409" s="226"/>
      <c r="L409" s="226"/>
    </row>
    <row r="410" spans="2:12">
      <c r="B410" s="229"/>
      <c r="C410" s="226"/>
      <c r="D410" s="226"/>
      <c r="E410" s="226"/>
      <c r="F410" s="226"/>
      <c r="G410" s="226"/>
      <c r="H410" s="226"/>
      <c r="I410" s="226"/>
      <c r="K410" s="226"/>
      <c r="L410" s="226"/>
    </row>
    <row r="411" spans="2:12">
      <c r="B411" s="229"/>
      <c r="C411" s="226"/>
      <c r="D411" s="226"/>
      <c r="E411" s="226"/>
      <c r="F411" s="226"/>
      <c r="G411" s="226"/>
      <c r="H411" s="226"/>
      <c r="I411" s="226"/>
      <c r="K411" s="226"/>
      <c r="L411" s="226"/>
    </row>
    <row r="412" spans="2:12">
      <c r="B412" s="229"/>
      <c r="C412" s="226"/>
      <c r="D412" s="226"/>
      <c r="E412" s="226"/>
      <c r="F412" s="226"/>
      <c r="G412" s="226"/>
      <c r="H412" s="226"/>
      <c r="I412" s="226"/>
      <c r="K412" s="226"/>
      <c r="L412" s="226"/>
    </row>
    <row r="413" spans="2:12">
      <c r="B413" s="229"/>
      <c r="C413" s="226"/>
      <c r="D413" s="226"/>
      <c r="E413" s="226"/>
      <c r="F413" s="226"/>
      <c r="G413" s="226"/>
      <c r="H413" s="226"/>
      <c r="I413" s="226"/>
      <c r="K413" s="226"/>
      <c r="L413" s="226"/>
    </row>
    <row r="414" spans="2:12">
      <c r="B414" s="229"/>
      <c r="C414" s="226"/>
      <c r="D414" s="226"/>
      <c r="E414" s="226"/>
      <c r="F414" s="226"/>
      <c r="G414" s="226"/>
      <c r="H414" s="226"/>
      <c r="I414" s="226"/>
      <c r="K414" s="226"/>
      <c r="L414" s="226"/>
    </row>
    <row r="415" spans="2:12">
      <c r="B415" s="229"/>
      <c r="C415" s="226"/>
      <c r="D415" s="226"/>
      <c r="E415" s="226"/>
      <c r="F415" s="226"/>
      <c r="G415" s="226"/>
      <c r="H415" s="226"/>
      <c r="I415" s="226"/>
      <c r="K415" s="226"/>
      <c r="L415" s="226"/>
    </row>
    <row r="416" spans="2:12">
      <c r="B416" s="229"/>
      <c r="C416" s="226"/>
      <c r="D416" s="226"/>
      <c r="E416" s="226"/>
      <c r="F416" s="226"/>
      <c r="G416" s="226"/>
      <c r="H416" s="226"/>
      <c r="I416" s="226"/>
      <c r="K416" s="226"/>
      <c r="L416" s="226"/>
    </row>
    <row r="417" spans="2:12">
      <c r="B417" s="229"/>
      <c r="C417" s="226"/>
      <c r="D417" s="226"/>
      <c r="E417" s="226"/>
      <c r="F417" s="226"/>
      <c r="G417" s="226"/>
      <c r="H417" s="226"/>
      <c r="I417" s="226"/>
      <c r="K417" s="226"/>
      <c r="L417" s="226"/>
    </row>
    <row r="418" spans="2:12">
      <c r="B418" s="229"/>
      <c r="C418" s="226"/>
      <c r="D418" s="226"/>
      <c r="E418" s="226"/>
      <c r="F418" s="226"/>
      <c r="G418" s="226"/>
      <c r="H418" s="226"/>
      <c r="I418" s="226"/>
      <c r="K418" s="226"/>
      <c r="L418" s="226"/>
    </row>
    <row r="419" spans="2:12">
      <c r="B419" s="229"/>
      <c r="C419" s="226"/>
      <c r="D419" s="226"/>
      <c r="E419" s="226"/>
      <c r="F419" s="226"/>
      <c r="G419" s="226"/>
      <c r="H419" s="226"/>
      <c r="I419" s="226"/>
      <c r="K419" s="226"/>
      <c r="L419" s="226"/>
    </row>
    <row r="420" spans="2:12">
      <c r="B420" s="229"/>
      <c r="C420" s="226"/>
      <c r="D420" s="226"/>
      <c r="E420" s="226"/>
      <c r="F420" s="226"/>
      <c r="G420" s="226"/>
      <c r="H420" s="226"/>
      <c r="I420" s="226"/>
      <c r="K420" s="226"/>
      <c r="L420" s="226"/>
    </row>
    <row r="421" spans="2:12">
      <c r="B421" s="229"/>
      <c r="C421" s="226"/>
      <c r="D421" s="226"/>
      <c r="E421" s="226"/>
      <c r="F421" s="226"/>
      <c r="G421" s="226"/>
      <c r="H421" s="226"/>
      <c r="I421" s="226"/>
      <c r="K421" s="226"/>
      <c r="L421" s="226"/>
    </row>
    <row r="422" spans="2:12">
      <c r="B422" s="229"/>
      <c r="C422" s="226"/>
      <c r="D422" s="226"/>
      <c r="E422" s="226"/>
      <c r="F422" s="226"/>
      <c r="G422" s="226"/>
      <c r="H422" s="226"/>
      <c r="I422" s="226"/>
      <c r="K422" s="226"/>
      <c r="L422" s="226"/>
    </row>
    <row r="423" spans="2:12">
      <c r="B423" s="229"/>
      <c r="C423" s="226"/>
      <c r="D423" s="226"/>
      <c r="E423" s="226"/>
      <c r="F423" s="226"/>
      <c r="G423" s="226"/>
      <c r="H423" s="226"/>
      <c r="I423" s="226"/>
      <c r="K423" s="226"/>
      <c r="L423" s="226"/>
    </row>
    <row r="424" spans="2:12">
      <c r="B424" s="229"/>
      <c r="C424" s="226"/>
      <c r="D424" s="226"/>
      <c r="E424" s="226"/>
      <c r="F424" s="226"/>
      <c r="G424" s="226"/>
      <c r="H424" s="226"/>
      <c r="I424" s="226"/>
      <c r="K424" s="226"/>
      <c r="L424" s="226"/>
    </row>
    <row r="425" spans="2:12">
      <c r="B425" s="229"/>
      <c r="C425" s="226"/>
      <c r="D425" s="226"/>
      <c r="E425" s="226"/>
      <c r="F425" s="226"/>
      <c r="G425" s="226"/>
      <c r="H425" s="226"/>
      <c r="I425" s="226"/>
      <c r="K425" s="226"/>
      <c r="L425" s="226"/>
    </row>
    <row r="426" spans="2:12">
      <c r="B426" s="229"/>
      <c r="C426" s="226"/>
      <c r="D426" s="226"/>
      <c r="E426" s="226"/>
      <c r="F426" s="226"/>
      <c r="G426" s="226"/>
      <c r="H426" s="226"/>
      <c r="I426" s="226"/>
      <c r="K426" s="226"/>
      <c r="L426" s="226"/>
    </row>
    <row r="427" spans="2:12">
      <c r="B427" s="229"/>
      <c r="C427" s="226"/>
      <c r="D427" s="226"/>
      <c r="E427" s="226"/>
      <c r="F427" s="226"/>
      <c r="G427" s="226"/>
      <c r="H427" s="226"/>
      <c r="I427" s="226"/>
      <c r="K427" s="226"/>
      <c r="L427" s="226"/>
    </row>
    <row r="428" spans="2:12">
      <c r="B428" s="229"/>
      <c r="C428" s="226"/>
      <c r="D428" s="226"/>
      <c r="E428" s="226"/>
      <c r="F428" s="226"/>
      <c r="G428" s="226"/>
      <c r="H428" s="226"/>
      <c r="I428" s="226"/>
      <c r="K428" s="226"/>
      <c r="L428" s="226"/>
    </row>
    <row r="429" spans="2:12">
      <c r="B429" s="229"/>
      <c r="C429" s="226"/>
      <c r="D429" s="226"/>
      <c r="E429" s="226"/>
      <c r="F429" s="226"/>
      <c r="G429" s="226"/>
      <c r="H429" s="226"/>
      <c r="I429" s="226"/>
      <c r="K429" s="226"/>
      <c r="L429" s="226"/>
    </row>
    <row r="430" spans="2:12">
      <c r="B430" s="229"/>
      <c r="C430" s="226"/>
      <c r="D430" s="226"/>
      <c r="E430" s="226"/>
      <c r="F430" s="226"/>
      <c r="G430" s="226"/>
      <c r="H430" s="226"/>
      <c r="I430" s="226"/>
      <c r="K430" s="226"/>
      <c r="L430" s="226"/>
    </row>
    <row r="431" spans="2:12">
      <c r="B431" s="229"/>
      <c r="C431" s="226"/>
      <c r="D431" s="226"/>
      <c r="E431" s="226"/>
      <c r="F431" s="226"/>
      <c r="G431" s="226"/>
      <c r="H431" s="226"/>
      <c r="I431" s="226"/>
      <c r="K431" s="226"/>
      <c r="L431" s="226"/>
    </row>
    <row r="432" spans="2:12">
      <c r="B432" s="229"/>
      <c r="C432" s="226"/>
      <c r="D432" s="226"/>
      <c r="E432" s="226"/>
      <c r="F432" s="226"/>
      <c r="G432" s="226"/>
      <c r="H432" s="226"/>
      <c r="I432" s="226"/>
      <c r="K432" s="226"/>
      <c r="L432" s="226"/>
    </row>
    <row r="433" spans="2:12">
      <c r="B433" s="229"/>
      <c r="C433" s="226"/>
      <c r="D433" s="226"/>
      <c r="E433" s="226"/>
      <c r="F433" s="226"/>
      <c r="G433" s="226"/>
      <c r="H433" s="226"/>
      <c r="I433" s="226"/>
      <c r="K433" s="226"/>
      <c r="L433" s="226"/>
    </row>
    <row r="434" spans="2:12">
      <c r="B434" s="229"/>
      <c r="C434" s="226"/>
      <c r="D434" s="226"/>
      <c r="E434" s="226"/>
      <c r="F434" s="226"/>
      <c r="G434" s="226"/>
      <c r="H434" s="226"/>
      <c r="I434" s="226"/>
      <c r="K434" s="226"/>
      <c r="L434" s="226"/>
    </row>
    <row r="435" spans="2:12">
      <c r="B435" s="229"/>
      <c r="C435" s="226"/>
      <c r="D435" s="226"/>
      <c r="E435" s="226"/>
      <c r="F435" s="226"/>
      <c r="G435" s="226"/>
      <c r="H435" s="226"/>
      <c r="I435" s="226"/>
      <c r="K435" s="226"/>
      <c r="L435" s="226"/>
    </row>
    <row r="436" spans="2:12">
      <c r="B436" s="229"/>
      <c r="C436" s="226"/>
      <c r="D436" s="226"/>
      <c r="E436" s="226"/>
      <c r="F436" s="226"/>
      <c r="G436" s="226"/>
      <c r="H436" s="226"/>
      <c r="I436" s="226"/>
      <c r="K436" s="226"/>
      <c r="L436" s="226"/>
    </row>
    <row r="437" spans="2:12">
      <c r="B437" s="229"/>
      <c r="C437" s="226"/>
      <c r="D437" s="226"/>
      <c r="E437" s="226"/>
      <c r="F437" s="226"/>
      <c r="G437" s="226"/>
      <c r="H437" s="226"/>
      <c r="I437" s="226"/>
      <c r="K437" s="226"/>
      <c r="L437" s="226"/>
    </row>
    <row r="438" spans="2:12">
      <c r="B438" s="229"/>
      <c r="C438" s="226"/>
      <c r="D438" s="226"/>
      <c r="E438" s="226"/>
      <c r="F438" s="226"/>
      <c r="G438" s="226"/>
      <c r="H438" s="226"/>
      <c r="I438" s="226"/>
      <c r="K438" s="226"/>
      <c r="L438" s="226"/>
    </row>
    <row r="439" spans="2:12">
      <c r="B439" s="229"/>
      <c r="C439" s="226"/>
      <c r="D439" s="226"/>
      <c r="E439" s="226"/>
      <c r="F439" s="226"/>
      <c r="G439" s="226"/>
      <c r="H439" s="226"/>
      <c r="I439" s="226"/>
      <c r="K439" s="226"/>
      <c r="L439" s="226"/>
    </row>
    <row r="440" spans="2:12">
      <c r="B440" s="229"/>
      <c r="C440" s="226"/>
      <c r="D440" s="226"/>
      <c r="E440" s="226"/>
      <c r="F440" s="226"/>
      <c r="G440" s="226"/>
      <c r="H440" s="226"/>
      <c r="I440" s="226"/>
      <c r="K440" s="226"/>
      <c r="L440" s="226"/>
    </row>
    <row r="441" spans="2:12">
      <c r="B441" s="229"/>
      <c r="C441" s="226"/>
      <c r="D441" s="226"/>
      <c r="E441" s="226"/>
      <c r="F441" s="226"/>
      <c r="G441" s="226"/>
      <c r="H441" s="226"/>
      <c r="I441" s="226"/>
      <c r="K441" s="226"/>
      <c r="L441" s="226"/>
    </row>
    <row r="442" spans="2:12">
      <c r="B442" s="229"/>
      <c r="C442" s="226"/>
      <c r="D442" s="226"/>
      <c r="E442" s="226"/>
      <c r="F442" s="226"/>
      <c r="G442" s="226"/>
      <c r="H442" s="226"/>
      <c r="I442" s="226"/>
      <c r="K442" s="226"/>
      <c r="L442" s="226"/>
    </row>
    <row r="443" spans="2:12">
      <c r="B443" s="229"/>
      <c r="C443" s="226"/>
      <c r="D443" s="226"/>
      <c r="E443" s="226"/>
      <c r="F443" s="226"/>
      <c r="G443" s="226"/>
      <c r="H443" s="226"/>
      <c r="I443" s="226"/>
      <c r="K443" s="226"/>
      <c r="L443" s="226"/>
    </row>
    <row r="444" spans="2:12">
      <c r="B444" s="229"/>
      <c r="C444" s="226"/>
      <c r="D444" s="226"/>
      <c r="E444" s="226"/>
      <c r="F444" s="226"/>
      <c r="G444" s="226"/>
      <c r="H444" s="226"/>
      <c r="I444" s="226"/>
      <c r="K444" s="226"/>
      <c r="L444" s="226"/>
    </row>
    <row r="445" spans="2:12">
      <c r="B445" s="229"/>
      <c r="C445" s="226"/>
      <c r="D445" s="226"/>
      <c r="E445" s="226"/>
      <c r="F445" s="226"/>
      <c r="G445" s="226"/>
      <c r="H445" s="226"/>
      <c r="I445" s="226"/>
      <c r="K445" s="226"/>
      <c r="L445" s="226"/>
    </row>
    <row r="446" spans="2:12">
      <c r="B446" s="229"/>
      <c r="C446" s="226"/>
      <c r="D446" s="226"/>
      <c r="E446" s="226"/>
      <c r="F446" s="226"/>
      <c r="G446" s="226"/>
      <c r="H446" s="226"/>
      <c r="I446" s="226"/>
      <c r="K446" s="226"/>
      <c r="L446" s="226"/>
    </row>
    <row r="447" spans="2:12">
      <c r="B447" s="229"/>
      <c r="C447" s="226"/>
      <c r="D447" s="226"/>
      <c r="E447" s="226"/>
      <c r="F447" s="226"/>
      <c r="G447" s="226"/>
      <c r="H447" s="226"/>
      <c r="I447" s="226"/>
      <c r="K447" s="226"/>
      <c r="L447" s="226"/>
    </row>
    <row r="448" spans="2:12">
      <c r="B448" s="229"/>
      <c r="C448" s="226"/>
      <c r="D448" s="226"/>
      <c r="E448" s="226"/>
      <c r="F448" s="226"/>
      <c r="G448" s="226"/>
      <c r="H448" s="226"/>
      <c r="I448" s="226"/>
      <c r="K448" s="226"/>
      <c r="L448" s="226"/>
    </row>
    <row r="449" spans="2:12">
      <c r="B449" s="229"/>
      <c r="C449" s="226"/>
      <c r="D449" s="226"/>
      <c r="E449" s="226"/>
      <c r="F449" s="226"/>
      <c r="G449" s="226"/>
      <c r="H449" s="226"/>
      <c r="I449" s="226"/>
      <c r="K449" s="226"/>
      <c r="L449" s="226"/>
    </row>
    <row r="450" spans="2:12">
      <c r="B450" s="229"/>
      <c r="C450" s="226"/>
      <c r="D450" s="226"/>
      <c r="E450" s="226"/>
      <c r="F450" s="226"/>
      <c r="G450" s="226"/>
      <c r="H450" s="226"/>
      <c r="I450" s="226"/>
      <c r="K450" s="226"/>
      <c r="L450" s="226"/>
    </row>
    <row r="451" spans="2:12">
      <c r="B451" s="229"/>
      <c r="C451" s="226"/>
      <c r="D451" s="226"/>
      <c r="E451" s="226"/>
      <c r="F451" s="226"/>
      <c r="G451" s="226"/>
      <c r="H451" s="226"/>
      <c r="I451" s="226"/>
      <c r="K451" s="226"/>
      <c r="L451" s="226"/>
    </row>
    <row r="452" spans="2:12">
      <c r="B452" s="229"/>
      <c r="C452" s="226"/>
      <c r="D452" s="226"/>
      <c r="E452" s="226"/>
      <c r="F452" s="226"/>
      <c r="G452" s="226"/>
      <c r="H452" s="226"/>
      <c r="I452" s="226"/>
      <c r="K452" s="226"/>
      <c r="L452" s="226"/>
    </row>
    <row r="453" spans="2:12">
      <c r="B453" s="229"/>
      <c r="C453" s="226"/>
      <c r="D453" s="226"/>
      <c r="E453" s="226"/>
      <c r="F453" s="226"/>
      <c r="G453" s="226"/>
      <c r="H453" s="226"/>
      <c r="I453" s="226"/>
      <c r="K453" s="226"/>
      <c r="L453" s="226"/>
    </row>
    <row r="454" spans="2:12">
      <c r="B454" s="229"/>
      <c r="C454" s="226"/>
      <c r="D454" s="226"/>
      <c r="E454" s="226"/>
      <c r="F454" s="226"/>
      <c r="G454" s="226"/>
      <c r="H454" s="226"/>
      <c r="I454" s="226"/>
      <c r="K454" s="226"/>
      <c r="L454" s="226"/>
    </row>
    <row r="455" spans="2:12">
      <c r="B455" s="229"/>
      <c r="C455" s="226"/>
      <c r="D455" s="226"/>
      <c r="E455" s="226"/>
      <c r="F455" s="226"/>
      <c r="G455" s="226"/>
      <c r="H455" s="226"/>
      <c r="I455" s="226"/>
      <c r="K455" s="226"/>
      <c r="L455" s="226"/>
    </row>
    <row r="456" spans="2:12">
      <c r="B456" s="229"/>
      <c r="C456" s="226"/>
      <c r="D456" s="226"/>
      <c r="E456" s="226"/>
      <c r="F456" s="226"/>
      <c r="G456" s="226"/>
      <c r="H456" s="226"/>
      <c r="I456" s="226"/>
      <c r="K456" s="226"/>
      <c r="L456" s="226"/>
    </row>
    <row r="457" spans="2:12">
      <c r="B457" s="229"/>
      <c r="C457" s="226"/>
      <c r="D457" s="226"/>
      <c r="E457" s="226"/>
      <c r="F457" s="226"/>
      <c r="G457" s="226"/>
      <c r="H457" s="226"/>
      <c r="I457" s="226"/>
      <c r="K457" s="226"/>
      <c r="L457" s="226"/>
    </row>
    <row r="458" spans="2:12">
      <c r="B458" s="229"/>
      <c r="C458" s="226"/>
      <c r="D458" s="226"/>
      <c r="E458" s="226"/>
      <c r="F458" s="226"/>
      <c r="G458" s="226"/>
      <c r="H458" s="226"/>
      <c r="I458" s="226"/>
      <c r="K458" s="226"/>
      <c r="L458" s="226"/>
    </row>
    <row r="459" spans="2:12">
      <c r="B459" s="229"/>
      <c r="C459" s="226"/>
      <c r="D459" s="226"/>
      <c r="E459" s="226"/>
      <c r="F459" s="226"/>
      <c r="G459" s="226"/>
      <c r="H459" s="226"/>
      <c r="I459" s="226"/>
      <c r="K459" s="226"/>
      <c r="L459" s="226"/>
    </row>
    <row r="460" spans="2:12">
      <c r="B460" s="229"/>
      <c r="C460" s="226"/>
      <c r="D460" s="226"/>
      <c r="E460" s="226"/>
      <c r="F460" s="226"/>
      <c r="G460" s="226"/>
      <c r="H460" s="226"/>
      <c r="I460" s="226"/>
      <c r="K460" s="226"/>
      <c r="L460" s="226"/>
    </row>
    <row r="461" spans="2:12">
      <c r="B461" s="229"/>
      <c r="C461" s="226"/>
      <c r="D461" s="226"/>
      <c r="E461" s="226"/>
      <c r="F461" s="226"/>
      <c r="G461" s="226"/>
      <c r="H461" s="226"/>
      <c r="I461" s="226"/>
      <c r="K461" s="226"/>
      <c r="L461" s="226"/>
    </row>
    <row r="462" spans="2:12">
      <c r="B462" s="229"/>
      <c r="C462" s="226"/>
      <c r="D462" s="226"/>
      <c r="E462" s="226"/>
      <c r="F462" s="226"/>
      <c r="G462" s="226"/>
      <c r="H462" s="226"/>
      <c r="I462" s="226"/>
      <c r="K462" s="226"/>
      <c r="L462" s="226"/>
    </row>
    <row r="463" spans="2:12">
      <c r="B463" s="229"/>
      <c r="C463" s="226"/>
      <c r="D463" s="226"/>
      <c r="E463" s="226"/>
      <c r="F463" s="226"/>
      <c r="G463" s="226"/>
      <c r="H463" s="226"/>
      <c r="I463" s="226"/>
      <c r="K463" s="226"/>
      <c r="L463" s="226"/>
    </row>
    <row r="464" spans="2:12">
      <c r="B464" s="229"/>
      <c r="C464" s="226"/>
      <c r="D464" s="226"/>
      <c r="E464" s="226"/>
      <c r="F464" s="226"/>
      <c r="G464" s="226"/>
      <c r="H464" s="226"/>
      <c r="I464" s="226"/>
      <c r="K464" s="226"/>
      <c r="L464" s="226"/>
    </row>
    <row r="465" spans="2:12">
      <c r="B465" s="229"/>
      <c r="C465" s="226"/>
      <c r="D465" s="226"/>
      <c r="E465" s="226"/>
      <c r="F465" s="226"/>
      <c r="G465" s="226"/>
      <c r="H465" s="226"/>
      <c r="I465" s="226"/>
      <c r="K465" s="226"/>
      <c r="L465" s="226"/>
    </row>
    <row r="466" spans="2:12">
      <c r="B466" s="229"/>
      <c r="C466" s="226"/>
      <c r="D466" s="226"/>
      <c r="E466" s="226"/>
      <c r="F466" s="226"/>
      <c r="G466" s="226"/>
      <c r="H466" s="226"/>
      <c r="I466" s="226"/>
      <c r="K466" s="226"/>
      <c r="L466" s="226"/>
    </row>
    <row r="467" spans="2:12">
      <c r="B467" s="229"/>
      <c r="C467" s="226"/>
      <c r="D467" s="226"/>
      <c r="E467" s="226"/>
      <c r="F467" s="226"/>
      <c r="G467" s="226"/>
      <c r="H467" s="226"/>
      <c r="I467" s="226"/>
      <c r="K467" s="226"/>
      <c r="L467" s="226"/>
    </row>
    <row r="468" spans="2:12">
      <c r="B468" s="229"/>
      <c r="C468" s="226"/>
      <c r="D468" s="226"/>
      <c r="E468" s="226"/>
      <c r="F468" s="226"/>
      <c r="G468" s="226"/>
      <c r="H468" s="226"/>
      <c r="I468" s="226"/>
      <c r="K468" s="226"/>
      <c r="L468" s="226"/>
    </row>
    <row r="469" spans="2:12">
      <c r="B469" s="229"/>
      <c r="C469" s="226"/>
      <c r="D469" s="226"/>
      <c r="E469" s="226"/>
      <c r="F469" s="226"/>
      <c r="G469" s="226"/>
      <c r="H469" s="226"/>
      <c r="I469" s="226"/>
      <c r="K469" s="226"/>
      <c r="L469" s="226"/>
    </row>
    <row r="470" spans="2:12">
      <c r="B470" s="229"/>
      <c r="C470" s="226"/>
      <c r="D470" s="226"/>
      <c r="E470" s="226"/>
      <c r="F470" s="226"/>
      <c r="G470" s="226"/>
      <c r="H470" s="226"/>
      <c r="I470" s="226"/>
      <c r="K470" s="226"/>
      <c r="L470" s="226"/>
    </row>
    <row r="471" spans="2:12">
      <c r="B471" s="229"/>
      <c r="C471" s="226"/>
      <c r="D471" s="226"/>
      <c r="E471" s="226"/>
      <c r="F471" s="226"/>
      <c r="G471" s="226"/>
      <c r="H471" s="226"/>
      <c r="I471" s="226"/>
      <c r="K471" s="226"/>
      <c r="L471" s="226"/>
    </row>
    <row r="472" spans="2:12">
      <c r="B472" s="229"/>
      <c r="C472" s="226"/>
      <c r="D472" s="226"/>
      <c r="E472" s="226"/>
      <c r="F472" s="226"/>
      <c r="G472" s="226"/>
      <c r="H472" s="226"/>
      <c r="I472" s="226"/>
      <c r="K472" s="226"/>
      <c r="L472" s="226"/>
    </row>
    <row r="473" spans="2:12">
      <c r="B473" s="229"/>
      <c r="C473" s="226"/>
      <c r="D473" s="226"/>
      <c r="E473" s="226"/>
      <c r="F473" s="226"/>
      <c r="G473" s="226"/>
      <c r="H473" s="226"/>
      <c r="I473" s="226"/>
      <c r="K473" s="226"/>
      <c r="L473" s="226"/>
    </row>
    <row r="474" spans="2:12">
      <c r="B474" s="229"/>
      <c r="C474" s="226"/>
      <c r="D474" s="226"/>
      <c r="E474" s="226"/>
      <c r="F474" s="226"/>
      <c r="G474" s="226"/>
      <c r="H474" s="226"/>
      <c r="I474" s="226"/>
      <c r="K474" s="226"/>
      <c r="L474" s="226"/>
    </row>
    <row r="475" spans="2:12">
      <c r="B475" s="229"/>
      <c r="C475" s="226"/>
      <c r="D475" s="226"/>
      <c r="E475" s="226"/>
      <c r="F475" s="226"/>
      <c r="G475" s="226"/>
      <c r="H475" s="226"/>
      <c r="I475" s="226"/>
      <c r="K475" s="226"/>
      <c r="L475" s="226"/>
    </row>
    <row r="476" spans="2:12">
      <c r="B476" s="229"/>
      <c r="C476" s="226"/>
      <c r="D476" s="226"/>
      <c r="E476" s="226"/>
      <c r="F476" s="226"/>
      <c r="G476" s="226"/>
      <c r="H476" s="226"/>
      <c r="I476" s="226"/>
      <c r="K476" s="226"/>
      <c r="L476" s="226"/>
    </row>
    <row r="477" spans="2:12">
      <c r="B477" s="229"/>
      <c r="C477" s="226"/>
      <c r="D477" s="226"/>
      <c r="E477" s="226"/>
      <c r="F477" s="226"/>
      <c r="G477" s="226"/>
      <c r="H477" s="226"/>
      <c r="I477" s="226"/>
      <c r="K477" s="226"/>
      <c r="L477" s="226"/>
    </row>
    <row r="478" spans="2:12">
      <c r="B478" s="229"/>
      <c r="C478" s="226"/>
      <c r="D478" s="226"/>
      <c r="E478" s="226"/>
      <c r="F478" s="226"/>
      <c r="G478" s="226"/>
      <c r="H478" s="226"/>
      <c r="I478" s="226"/>
      <c r="K478" s="226"/>
      <c r="L478" s="226"/>
    </row>
    <row r="479" spans="2:12">
      <c r="B479" s="229"/>
      <c r="C479" s="226"/>
      <c r="D479" s="226"/>
      <c r="E479" s="226"/>
      <c r="F479" s="226"/>
      <c r="G479" s="226"/>
      <c r="H479" s="226"/>
      <c r="I479" s="226"/>
      <c r="K479" s="226"/>
      <c r="L479" s="226"/>
    </row>
    <row r="480" spans="2:12">
      <c r="B480" s="229"/>
      <c r="C480" s="226"/>
      <c r="D480" s="226"/>
      <c r="E480" s="226"/>
      <c r="F480" s="226"/>
      <c r="G480" s="226"/>
      <c r="H480" s="226"/>
      <c r="I480" s="226"/>
      <c r="K480" s="226"/>
      <c r="L480" s="226"/>
    </row>
    <row r="481" spans="2:12">
      <c r="B481" s="229"/>
      <c r="C481" s="226"/>
      <c r="D481" s="226"/>
      <c r="E481" s="226"/>
      <c r="F481" s="226"/>
      <c r="G481" s="226"/>
      <c r="H481" s="226"/>
      <c r="I481" s="226"/>
      <c r="K481" s="226"/>
      <c r="L481" s="226"/>
    </row>
    <row r="482" spans="2:12">
      <c r="B482" s="229"/>
      <c r="C482" s="226"/>
      <c r="D482" s="226"/>
      <c r="E482" s="226"/>
      <c r="F482" s="226"/>
      <c r="G482" s="226"/>
      <c r="H482" s="226"/>
      <c r="I482" s="226"/>
      <c r="K482" s="226"/>
      <c r="L482" s="226"/>
    </row>
    <row r="483" spans="2:12">
      <c r="B483" s="229"/>
      <c r="C483" s="226"/>
      <c r="D483" s="226"/>
      <c r="E483" s="226"/>
      <c r="F483" s="226"/>
      <c r="G483" s="226"/>
      <c r="H483" s="226"/>
      <c r="I483" s="226"/>
      <c r="K483" s="226"/>
      <c r="L483" s="226"/>
    </row>
    <row r="484" spans="2:12">
      <c r="B484" s="229"/>
      <c r="C484" s="226"/>
      <c r="D484" s="226"/>
      <c r="E484" s="226"/>
      <c r="F484" s="226"/>
      <c r="G484" s="226"/>
      <c r="H484" s="226"/>
      <c r="I484" s="226"/>
      <c r="K484" s="226"/>
      <c r="L484" s="226"/>
    </row>
    <row r="485" spans="2:12">
      <c r="B485" s="229"/>
      <c r="C485" s="226"/>
      <c r="D485" s="226"/>
      <c r="E485" s="226"/>
      <c r="F485" s="226"/>
      <c r="G485" s="226"/>
      <c r="H485" s="226"/>
      <c r="I485" s="226"/>
      <c r="K485" s="226"/>
      <c r="L485" s="226"/>
    </row>
    <row r="486" spans="2:12">
      <c r="B486" s="229"/>
      <c r="C486" s="226"/>
      <c r="D486" s="226"/>
      <c r="E486" s="226"/>
      <c r="F486" s="226"/>
      <c r="G486" s="226"/>
      <c r="H486" s="226"/>
      <c r="I486" s="226"/>
      <c r="K486" s="226"/>
      <c r="L486" s="226"/>
    </row>
    <row r="487" spans="2:12">
      <c r="B487" s="229"/>
      <c r="C487" s="226"/>
      <c r="D487" s="226"/>
      <c r="E487" s="226"/>
      <c r="F487" s="226"/>
      <c r="G487" s="226"/>
      <c r="H487" s="226"/>
      <c r="I487" s="226"/>
      <c r="K487" s="226"/>
      <c r="L487" s="226"/>
    </row>
    <row r="488" spans="2:12">
      <c r="B488" s="229"/>
      <c r="C488" s="226"/>
      <c r="D488" s="226"/>
      <c r="E488" s="226"/>
      <c r="F488" s="226"/>
      <c r="G488" s="226"/>
      <c r="H488" s="226"/>
      <c r="I488" s="226"/>
      <c r="K488" s="226"/>
      <c r="L488" s="226"/>
    </row>
    <row r="489" spans="2:12">
      <c r="B489" s="229"/>
      <c r="C489" s="226"/>
      <c r="D489" s="226"/>
      <c r="E489" s="226"/>
      <c r="F489" s="226"/>
      <c r="G489" s="226"/>
      <c r="H489" s="226"/>
      <c r="I489" s="226"/>
      <c r="K489" s="226"/>
      <c r="L489" s="226"/>
    </row>
    <row r="490" spans="2:12">
      <c r="B490" s="229"/>
      <c r="C490" s="226"/>
      <c r="D490" s="226"/>
      <c r="E490" s="226"/>
      <c r="F490" s="226"/>
      <c r="G490" s="226"/>
      <c r="H490" s="226"/>
      <c r="I490" s="226"/>
      <c r="K490" s="226"/>
      <c r="L490" s="226"/>
    </row>
    <row r="491" spans="2:12">
      <c r="B491" s="229"/>
      <c r="C491" s="226"/>
      <c r="D491" s="226"/>
      <c r="E491" s="226"/>
      <c r="F491" s="226"/>
      <c r="G491" s="226"/>
      <c r="H491" s="226"/>
      <c r="I491" s="226"/>
      <c r="K491" s="226"/>
      <c r="L491" s="226"/>
    </row>
    <row r="492" spans="2:12">
      <c r="B492" s="229"/>
      <c r="C492" s="226"/>
      <c r="D492" s="226"/>
      <c r="E492" s="226"/>
      <c r="F492" s="226"/>
      <c r="G492" s="226"/>
      <c r="H492" s="226"/>
      <c r="I492" s="226"/>
      <c r="K492" s="226"/>
      <c r="L492" s="226"/>
    </row>
    <row r="493" spans="2:12">
      <c r="B493" s="229"/>
      <c r="C493" s="226"/>
      <c r="D493" s="226"/>
      <c r="E493" s="226"/>
      <c r="F493" s="226"/>
      <c r="G493" s="226"/>
      <c r="H493" s="226"/>
      <c r="I493" s="226"/>
      <c r="K493" s="226"/>
      <c r="L493" s="226"/>
    </row>
    <row r="494" spans="2:12">
      <c r="B494" s="229"/>
      <c r="C494" s="226"/>
      <c r="D494" s="226"/>
      <c r="E494" s="226"/>
      <c r="F494" s="226"/>
      <c r="G494" s="226"/>
      <c r="H494" s="226"/>
      <c r="I494" s="226"/>
      <c r="K494" s="226"/>
      <c r="L494" s="226"/>
    </row>
    <row r="495" spans="2:12">
      <c r="B495" s="229"/>
      <c r="C495" s="226"/>
      <c r="D495" s="226"/>
      <c r="E495" s="226"/>
      <c r="F495" s="226"/>
      <c r="G495" s="226"/>
      <c r="H495" s="226"/>
      <c r="I495" s="226"/>
      <c r="K495" s="226"/>
      <c r="L495" s="226"/>
    </row>
    <row r="496" spans="2:12">
      <c r="B496" s="229"/>
      <c r="C496" s="226"/>
      <c r="D496" s="226"/>
      <c r="E496" s="226"/>
      <c r="F496" s="226"/>
      <c r="G496" s="226"/>
      <c r="H496" s="226"/>
      <c r="I496" s="226"/>
      <c r="K496" s="226"/>
      <c r="L496" s="226"/>
    </row>
    <row r="497" spans="2:12">
      <c r="B497" s="229"/>
      <c r="C497" s="226"/>
      <c r="D497" s="226"/>
      <c r="E497" s="226"/>
      <c r="F497" s="226"/>
      <c r="G497" s="226"/>
      <c r="H497" s="226"/>
      <c r="I497" s="226"/>
      <c r="K497" s="226"/>
      <c r="L497" s="226"/>
    </row>
    <row r="498" spans="2:12">
      <c r="B498" s="229"/>
      <c r="C498" s="226"/>
      <c r="D498" s="226"/>
      <c r="E498" s="226"/>
      <c r="F498" s="226"/>
      <c r="G498" s="226"/>
      <c r="H498" s="226"/>
      <c r="I498" s="226"/>
      <c r="K498" s="226"/>
      <c r="L498" s="226"/>
    </row>
    <row r="499" spans="2:12">
      <c r="B499" s="229"/>
      <c r="C499" s="226"/>
      <c r="D499" s="226"/>
      <c r="E499" s="226"/>
      <c r="F499" s="226"/>
      <c r="G499" s="226"/>
      <c r="H499" s="226"/>
      <c r="I499" s="226"/>
      <c r="K499" s="226"/>
      <c r="L499" s="226"/>
    </row>
    <row r="500" spans="2:12">
      <c r="B500" s="229"/>
      <c r="C500" s="226"/>
      <c r="D500" s="226"/>
      <c r="E500" s="226"/>
      <c r="F500" s="226"/>
      <c r="G500" s="226"/>
      <c r="H500" s="226"/>
      <c r="I500" s="226"/>
      <c r="K500" s="226"/>
      <c r="L500" s="226"/>
    </row>
    <row r="501" spans="2:12">
      <c r="B501" s="229"/>
      <c r="C501" s="226"/>
      <c r="D501" s="226"/>
      <c r="E501" s="226"/>
      <c r="F501" s="226"/>
      <c r="G501" s="226"/>
      <c r="H501" s="226"/>
      <c r="I501" s="226"/>
      <c r="K501" s="226"/>
      <c r="L501" s="226"/>
    </row>
    <row r="502" spans="2:12">
      <c r="B502" s="229"/>
      <c r="C502" s="226"/>
      <c r="D502" s="226"/>
      <c r="E502" s="226"/>
      <c r="F502" s="226"/>
      <c r="G502" s="226"/>
      <c r="H502" s="226"/>
      <c r="I502" s="226"/>
      <c r="K502" s="226"/>
      <c r="L502" s="226"/>
    </row>
    <row r="503" spans="2:12">
      <c r="B503" s="229"/>
      <c r="C503" s="226"/>
      <c r="D503" s="226"/>
      <c r="E503" s="226"/>
      <c r="F503" s="226"/>
      <c r="G503" s="226"/>
      <c r="H503" s="226"/>
      <c r="I503" s="226"/>
      <c r="K503" s="226"/>
      <c r="L503" s="226"/>
    </row>
    <row r="504" spans="2:12">
      <c r="B504" s="229"/>
      <c r="C504" s="226"/>
      <c r="D504" s="226"/>
      <c r="E504" s="226"/>
      <c r="F504" s="226"/>
      <c r="G504" s="226"/>
      <c r="H504" s="226"/>
      <c r="I504" s="226"/>
      <c r="K504" s="226"/>
      <c r="L504" s="226"/>
    </row>
    <row r="505" spans="2:12">
      <c r="B505" s="229"/>
      <c r="C505" s="226"/>
      <c r="D505" s="226"/>
      <c r="E505" s="226"/>
      <c r="F505" s="226"/>
      <c r="G505" s="226"/>
      <c r="H505" s="226"/>
      <c r="I505" s="226"/>
      <c r="K505" s="226"/>
      <c r="L505" s="226"/>
    </row>
    <row r="506" spans="2:12">
      <c r="B506" s="229"/>
      <c r="C506" s="226"/>
      <c r="D506" s="226"/>
      <c r="E506" s="226"/>
      <c r="F506" s="226"/>
      <c r="G506" s="226"/>
      <c r="H506" s="226"/>
      <c r="I506" s="226"/>
      <c r="K506" s="226"/>
      <c r="L506" s="226"/>
    </row>
    <row r="507" spans="2:12">
      <c r="B507" s="229"/>
      <c r="C507" s="226"/>
      <c r="D507" s="226"/>
      <c r="E507" s="226"/>
      <c r="F507" s="226"/>
      <c r="G507" s="226"/>
      <c r="H507" s="226"/>
      <c r="I507" s="226"/>
      <c r="K507" s="226"/>
      <c r="L507" s="226"/>
    </row>
    <row r="508" spans="2:12">
      <c r="B508" s="229"/>
      <c r="C508" s="226"/>
      <c r="D508" s="226"/>
      <c r="E508" s="226"/>
      <c r="F508" s="226"/>
      <c r="G508" s="226"/>
      <c r="H508" s="226"/>
      <c r="I508" s="226"/>
      <c r="K508" s="226"/>
      <c r="L508" s="226"/>
    </row>
    <row r="509" spans="2:12">
      <c r="B509" s="229"/>
      <c r="C509" s="226"/>
      <c r="D509" s="226"/>
      <c r="E509" s="226"/>
      <c r="F509" s="226"/>
      <c r="G509" s="226"/>
      <c r="H509" s="226"/>
      <c r="I509" s="226"/>
      <c r="K509" s="226"/>
      <c r="L509" s="226"/>
    </row>
    <row r="510" spans="2:12">
      <c r="B510" s="229"/>
      <c r="C510" s="226"/>
      <c r="D510" s="226"/>
      <c r="E510" s="226"/>
      <c r="F510" s="226"/>
      <c r="G510" s="226"/>
      <c r="H510" s="226"/>
      <c r="I510" s="226"/>
      <c r="K510" s="226"/>
      <c r="L510" s="226"/>
    </row>
    <row r="511" spans="2:12">
      <c r="B511" s="229"/>
      <c r="C511" s="226"/>
      <c r="D511" s="226"/>
      <c r="E511" s="226"/>
      <c r="F511" s="226"/>
      <c r="G511" s="226"/>
      <c r="H511" s="226"/>
      <c r="I511" s="226"/>
      <c r="K511" s="226"/>
      <c r="L511" s="226"/>
    </row>
    <row r="512" spans="2:12">
      <c r="B512" s="229"/>
      <c r="C512" s="226"/>
      <c r="D512" s="226"/>
      <c r="E512" s="226"/>
      <c r="F512" s="226"/>
      <c r="G512" s="226"/>
      <c r="H512" s="226"/>
      <c r="I512" s="226"/>
      <c r="K512" s="226"/>
      <c r="L512" s="226"/>
    </row>
    <row r="513" spans="2:12">
      <c r="B513" s="229"/>
      <c r="C513" s="226"/>
      <c r="D513" s="226"/>
      <c r="E513" s="226"/>
      <c r="F513" s="226"/>
      <c r="G513" s="226"/>
      <c r="H513" s="226"/>
      <c r="I513" s="226"/>
      <c r="K513" s="226"/>
      <c r="L513" s="226"/>
    </row>
    <row r="514" spans="2:12">
      <c r="B514" s="229"/>
      <c r="C514" s="226"/>
      <c r="D514" s="226"/>
      <c r="E514" s="226"/>
      <c r="F514" s="226"/>
      <c r="G514" s="226"/>
      <c r="H514" s="226"/>
      <c r="I514" s="226"/>
      <c r="K514" s="226"/>
      <c r="L514" s="226"/>
    </row>
    <row r="515" spans="2:12">
      <c r="B515" s="229"/>
      <c r="C515" s="226"/>
      <c r="D515" s="226"/>
      <c r="E515" s="226"/>
      <c r="F515" s="226"/>
      <c r="G515" s="226"/>
      <c r="H515" s="226"/>
      <c r="I515" s="226"/>
      <c r="K515" s="226"/>
      <c r="L515" s="226"/>
    </row>
    <row r="516" spans="2:12">
      <c r="B516" s="229"/>
      <c r="C516" s="226"/>
      <c r="D516" s="226"/>
      <c r="E516" s="226"/>
      <c r="F516" s="226"/>
      <c r="G516" s="226"/>
      <c r="H516" s="226"/>
      <c r="I516" s="226"/>
      <c r="K516" s="226"/>
      <c r="L516" s="226"/>
    </row>
    <row r="517" spans="2:12">
      <c r="B517" s="229"/>
      <c r="C517" s="226"/>
      <c r="D517" s="226"/>
      <c r="E517" s="226"/>
      <c r="F517" s="226"/>
      <c r="G517" s="226"/>
      <c r="H517" s="226"/>
      <c r="I517" s="226"/>
      <c r="K517" s="226"/>
      <c r="L517" s="226"/>
    </row>
    <row r="518" spans="2:12">
      <c r="B518" s="229"/>
      <c r="C518" s="226"/>
      <c r="D518" s="226"/>
      <c r="E518" s="226"/>
      <c r="F518" s="226"/>
      <c r="G518" s="226"/>
      <c r="H518" s="226"/>
      <c r="I518" s="226"/>
      <c r="K518" s="226"/>
      <c r="L518" s="226"/>
    </row>
    <row r="519" spans="2:12">
      <c r="B519" s="229"/>
      <c r="C519" s="226"/>
      <c r="D519" s="226"/>
      <c r="E519" s="226"/>
      <c r="F519" s="226"/>
      <c r="G519" s="226"/>
      <c r="H519" s="226"/>
      <c r="I519" s="226"/>
      <c r="K519" s="226"/>
      <c r="L519" s="226"/>
    </row>
    <row r="520" spans="2:12">
      <c r="B520" s="229"/>
      <c r="C520" s="226"/>
      <c r="D520" s="226"/>
      <c r="E520" s="226"/>
      <c r="F520" s="226"/>
      <c r="G520" s="226"/>
      <c r="H520" s="226"/>
      <c r="I520" s="226"/>
      <c r="K520" s="226"/>
      <c r="L520" s="226"/>
    </row>
    <row r="521" spans="2:12">
      <c r="B521" s="229"/>
      <c r="C521" s="226"/>
      <c r="D521" s="226"/>
      <c r="E521" s="226"/>
      <c r="F521" s="226"/>
      <c r="G521" s="226"/>
      <c r="H521" s="226"/>
      <c r="I521" s="226"/>
      <c r="K521" s="226"/>
      <c r="L521" s="226"/>
    </row>
    <row r="522" spans="2:12">
      <c r="B522" s="229"/>
      <c r="C522" s="226"/>
      <c r="D522" s="226"/>
      <c r="E522" s="226"/>
      <c r="F522" s="226"/>
      <c r="G522" s="226"/>
      <c r="H522" s="226"/>
      <c r="I522" s="226"/>
      <c r="K522" s="226"/>
      <c r="L522" s="226"/>
    </row>
    <row r="523" spans="2:12">
      <c r="B523" s="229"/>
      <c r="C523" s="226"/>
      <c r="D523" s="226"/>
      <c r="E523" s="226"/>
      <c r="F523" s="226"/>
      <c r="G523" s="226"/>
      <c r="H523" s="226"/>
      <c r="I523" s="226"/>
      <c r="K523" s="226"/>
      <c r="L523" s="226"/>
    </row>
    <row r="524" spans="2:12">
      <c r="B524" s="229"/>
      <c r="C524" s="226"/>
      <c r="D524" s="226"/>
      <c r="E524" s="226"/>
      <c r="F524" s="226"/>
      <c r="G524" s="226"/>
      <c r="H524" s="226"/>
      <c r="I524" s="226"/>
      <c r="K524" s="226"/>
      <c r="L524" s="226"/>
    </row>
    <row r="525" spans="2:12">
      <c r="B525" s="229"/>
      <c r="C525" s="226"/>
      <c r="D525" s="226"/>
      <c r="E525" s="226"/>
      <c r="F525" s="226"/>
      <c r="G525" s="226"/>
      <c r="H525" s="226"/>
      <c r="I525" s="226"/>
      <c r="K525" s="226"/>
      <c r="L525" s="226"/>
    </row>
    <row r="526" spans="2:12">
      <c r="B526" s="229"/>
      <c r="C526" s="226"/>
      <c r="D526" s="226"/>
      <c r="E526" s="226"/>
      <c r="F526" s="226"/>
      <c r="G526" s="226"/>
      <c r="H526" s="226"/>
      <c r="I526" s="226"/>
      <c r="K526" s="226"/>
      <c r="L526" s="226"/>
    </row>
    <row r="527" spans="2:12">
      <c r="B527" s="229"/>
      <c r="C527" s="226"/>
      <c r="D527" s="226"/>
      <c r="E527" s="226"/>
      <c r="F527" s="226"/>
      <c r="G527" s="226"/>
      <c r="H527" s="226"/>
      <c r="I527" s="226"/>
      <c r="K527" s="226"/>
      <c r="L527" s="226"/>
    </row>
    <row r="528" spans="2:12">
      <c r="B528" s="229"/>
      <c r="C528" s="226"/>
      <c r="D528" s="226"/>
      <c r="E528" s="226"/>
      <c r="F528" s="226"/>
      <c r="G528" s="226"/>
      <c r="H528" s="226"/>
      <c r="I528" s="226"/>
      <c r="K528" s="226"/>
      <c r="L528" s="226"/>
    </row>
    <row r="529" spans="2:12">
      <c r="B529" s="229"/>
      <c r="C529" s="226"/>
      <c r="D529" s="226"/>
      <c r="E529" s="226"/>
      <c r="F529" s="226"/>
      <c r="G529" s="226"/>
      <c r="H529" s="226"/>
      <c r="I529" s="226"/>
      <c r="K529" s="226"/>
      <c r="L529" s="226"/>
    </row>
    <row r="530" spans="2:12">
      <c r="B530" s="229"/>
      <c r="C530" s="226"/>
      <c r="D530" s="226"/>
      <c r="E530" s="226"/>
      <c r="F530" s="226"/>
      <c r="G530" s="226"/>
      <c r="H530" s="226"/>
      <c r="I530" s="226"/>
      <c r="K530" s="226"/>
      <c r="L530" s="226"/>
    </row>
    <row r="531" spans="2:12">
      <c r="B531" s="229"/>
      <c r="C531" s="226"/>
      <c r="D531" s="226"/>
      <c r="E531" s="226"/>
      <c r="F531" s="226"/>
      <c r="G531" s="226"/>
      <c r="H531" s="226"/>
      <c r="I531" s="226"/>
      <c r="K531" s="226"/>
      <c r="L531" s="226"/>
    </row>
    <row r="532" spans="2:12">
      <c r="B532" s="229"/>
      <c r="C532" s="226"/>
      <c r="D532" s="226"/>
      <c r="E532" s="226"/>
      <c r="F532" s="226"/>
      <c r="G532" s="226"/>
      <c r="H532" s="226"/>
      <c r="I532" s="226"/>
      <c r="K532" s="226"/>
      <c r="L532" s="226"/>
    </row>
    <row r="533" spans="2:12">
      <c r="B533" s="229"/>
      <c r="C533" s="226"/>
      <c r="D533" s="226"/>
      <c r="E533" s="226"/>
      <c r="F533" s="226"/>
      <c r="G533" s="226"/>
      <c r="H533" s="226"/>
      <c r="I533" s="226"/>
      <c r="K533" s="226"/>
      <c r="L533" s="226"/>
    </row>
    <row r="534" spans="2:12">
      <c r="B534" s="229"/>
      <c r="C534" s="226"/>
      <c r="D534" s="226"/>
      <c r="E534" s="226"/>
      <c r="F534" s="226"/>
      <c r="G534" s="226"/>
      <c r="H534" s="226"/>
      <c r="I534" s="226"/>
      <c r="K534" s="226"/>
      <c r="L534" s="226"/>
    </row>
    <row r="535" spans="2:12">
      <c r="B535" s="229"/>
      <c r="C535" s="226"/>
      <c r="D535" s="226"/>
      <c r="E535" s="226"/>
      <c r="F535" s="226"/>
      <c r="G535" s="226"/>
      <c r="H535" s="226"/>
      <c r="I535" s="226"/>
      <c r="K535" s="226"/>
      <c r="L535" s="226"/>
    </row>
    <row r="536" spans="2:12">
      <c r="B536" s="229"/>
      <c r="C536" s="226"/>
      <c r="D536" s="226"/>
      <c r="E536" s="226"/>
      <c r="F536" s="226"/>
      <c r="G536" s="226"/>
      <c r="H536" s="226"/>
      <c r="I536" s="226"/>
      <c r="K536" s="226"/>
      <c r="L536" s="226"/>
    </row>
    <row r="537" spans="2:12">
      <c r="B537" s="229"/>
      <c r="C537" s="226"/>
      <c r="D537" s="226"/>
      <c r="E537" s="226"/>
      <c r="F537" s="226"/>
      <c r="G537" s="226"/>
      <c r="H537" s="226"/>
      <c r="I537" s="226"/>
      <c r="K537" s="226"/>
      <c r="L537" s="226"/>
    </row>
    <row r="538" spans="2:12">
      <c r="B538" s="229"/>
      <c r="C538" s="226"/>
      <c r="D538" s="226"/>
      <c r="E538" s="226"/>
      <c r="F538" s="226"/>
      <c r="G538" s="226"/>
      <c r="H538" s="226"/>
      <c r="I538" s="226"/>
      <c r="K538" s="226"/>
      <c r="L538" s="226"/>
    </row>
    <row r="539" spans="2:12">
      <c r="B539" s="229"/>
      <c r="C539" s="226"/>
      <c r="D539" s="226"/>
      <c r="E539" s="226"/>
      <c r="F539" s="226"/>
      <c r="G539" s="226"/>
      <c r="H539" s="226"/>
      <c r="I539" s="226"/>
      <c r="K539" s="226"/>
      <c r="L539" s="226"/>
    </row>
    <row r="540" spans="2:12">
      <c r="B540" s="229"/>
      <c r="C540" s="226"/>
      <c r="D540" s="226"/>
      <c r="E540" s="226"/>
      <c r="F540" s="226"/>
      <c r="G540" s="226"/>
      <c r="H540" s="226"/>
      <c r="I540" s="226"/>
      <c r="K540" s="226"/>
      <c r="L540" s="226"/>
    </row>
    <row r="541" spans="2:12">
      <c r="B541" s="229"/>
      <c r="C541" s="226"/>
      <c r="D541" s="226"/>
      <c r="E541" s="226"/>
      <c r="F541" s="226"/>
      <c r="G541" s="226"/>
      <c r="H541" s="226"/>
      <c r="I541" s="226"/>
      <c r="K541" s="226"/>
      <c r="L541" s="226"/>
    </row>
    <row r="542" spans="2:12">
      <c r="B542" s="229"/>
      <c r="C542" s="226"/>
      <c r="D542" s="226"/>
      <c r="E542" s="226"/>
      <c r="F542" s="226"/>
      <c r="G542" s="226"/>
      <c r="H542" s="226"/>
      <c r="I542" s="226"/>
      <c r="K542" s="226"/>
      <c r="L542" s="226"/>
    </row>
    <row r="543" spans="2:12">
      <c r="B543" s="229"/>
      <c r="C543" s="226"/>
      <c r="D543" s="226"/>
      <c r="E543" s="226"/>
      <c r="F543" s="226"/>
      <c r="G543" s="226"/>
      <c r="H543" s="226"/>
      <c r="I543" s="226"/>
      <c r="K543" s="226"/>
      <c r="L543" s="226"/>
    </row>
    <row r="544" spans="2:12">
      <c r="B544" s="229"/>
      <c r="C544" s="226"/>
      <c r="D544" s="226"/>
      <c r="E544" s="226"/>
      <c r="F544" s="226"/>
      <c r="G544" s="226"/>
      <c r="H544" s="226"/>
      <c r="I544" s="226"/>
      <c r="K544" s="226"/>
      <c r="L544" s="226"/>
    </row>
    <row r="545" spans="2:12">
      <c r="B545" s="229"/>
      <c r="C545" s="226"/>
      <c r="D545" s="226"/>
      <c r="E545" s="226"/>
      <c r="F545" s="226"/>
      <c r="G545" s="226"/>
      <c r="H545" s="226"/>
      <c r="I545" s="226"/>
      <c r="K545" s="226"/>
      <c r="L545" s="226"/>
    </row>
    <row r="546" spans="2:12">
      <c r="B546" s="229"/>
      <c r="C546" s="226"/>
      <c r="D546" s="226"/>
      <c r="E546" s="226"/>
      <c r="F546" s="226"/>
      <c r="G546" s="226"/>
      <c r="H546" s="226"/>
      <c r="I546" s="226"/>
      <c r="K546" s="226"/>
      <c r="L546" s="226"/>
    </row>
    <row r="547" spans="2:12">
      <c r="B547" s="229"/>
      <c r="C547" s="226"/>
      <c r="D547" s="226"/>
      <c r="E547" s="226"/>
      <c r="F547" s="226"/>
      <c r="G547" s="226"/>
      <c r="H547" s="226"/>
      <c r="I547" s="226"/>
      <c r="K547" s="226"/>
      <c r="L547" s="226"/>
    </row>
    <row r="548" spans="2:12">
      <c r="B548" s="229"/>
      <c r="C548" s="226"/>
      <c r="D548" s="226"/>
      <c r="E548" s="226"/>
      <c r="F548" s="226"/>
      <c r="G548" s="226"/>
      <c r="H548" s="226"/>
      <c r="I548" s="226"/>
      <c r="K548" s="226"/>
      <c r="L548" s="226"/>
    </row>
    <row r="549" spans="2:12">
      <c r="B549" s="229"/>
      <c r="C549" s="226"/>
      <c r="D549" s="226"/>
      <c r="E549" s="226"/>
      <c r="F549" s="226"/>
      <c r="G549" s="226"/>
      <c r="H549" s="226"/>
      <c r="I549" s="226"/>
      <c r="K549" s="226"/>
      <c r="L549" s="226"/>
    </row>
    <row r="550" spans="2:12">
      <c r="B550" s="229"/>
      <c r="C550" s="226"/>
      <c r="D550" s="226"/>
      <c r="E550" s="226"/>
      <c r="F550" s="226"/>
      <c r="G550" s="226"/>
      <c r="H550" s="226"/>
      <c r="I550" s="226"/>
      <c r="K550" s="226"/>
      <c r="L550" s="226"/>
    </row>
    <row r="551" spans="2:12">
      <c r="B551" s="229"/>
      <c r="C551" s="226"/>
      <c r="D551" s="226"/>
      <c r="E551" s="226"/>
      <c r="F551" s="226"/>
      <c r="G551" s="226"/>
      <c r="H551" s="226"/>
      <c r="I551" s="226"/>
      <c r="K551" s="226"/>
      <c r="L551" s="226"/>
    </row>
    <row r="552" spans="2:12">
      <c r="B552" s="229"/>
      <c r="C552" s="226"/>
      <c r="D552" s="226"/>
      <c r="E552" s="226"/>
      <c r="F552" s="226"/>
      <c r="G552" s="226"/>
      <c r="H552" s="226"/>
      <c r="I552" s="226"/>
      <c r="K552" s="226"/>
      <c r="L552" s="226"/>
    </row>
    <row r="553" spans="2:12">
      <c r="B553" s="229"/>
      <c r="C553" s="226"/>
      <c r="D553" s="226"/>
      <c r="E553" s="226"/>
      <c r="F553" s="226"/>
      <c r="G553" s="226"/>
      <c r="H553" s="226"/>
      <c r="I553" s="226"/>
      <c r="K553" s="226"/>
      <c r="L553" s="226"/>
    </row>
    <row r="554" spans="2:12">
      <c r="B554" s="229"/>
      <c r="C554" s="226"/>
      <c r="D554" s="226"/>
      <c r="E554" s="226"/>
      <c r="F554" s="226"/>
      <c r="G554" s="226"/>
      <c r="H554" s="226"/>
      <c r="I554" s="226"/>
      <c r="K554" s="226"/>
      <c r="L554" s="226"/>
    </row>
    <row r="555" spans="2:12">
      <c r="B555" s="229"/>
      <c r="C555" s="226"/>
      <c r="D555" s="226"/>
      <c r="E555" s="226"/>
      <c r="F555" s="226"/>
      <c r="G555" s="226"/>
      <c r="H555" s="226"/>
      <c r="I555" s="226"/>
      <c r="K555" s="226"/>
      <c r="L555" s="226"/>
    </row>
    <row r="556" spans="2:12">
      <c r="B556" s="229"/>
      <c r="C556" s="226"/>
      <c r="D556" s="226"/>
      <c r="E556" s="226"/>
      <c r="F556" s="226"/>
      <c r="G556" s="226"/>
      <c r="H556" s="226"/>
      <c r="I556" s="226"/>
      <c r="K556" s="226"/>
      <c r="L556" s="226"/>
    </row>
    <row r="557" spans="2:12">
      <c r="B557" s="229"/>
      <c r="C557" s="226"/>
      <c r="D557" s="226"/>
      <c r="E557" s="226"/>
      <c r="F557" s="226"/>
      <c r="G557" s="226"/>
      <c r="H557" s="226"/>
      <c r="I557" s="226"/>
      <c r="K557" s="226"/>
      <c r="L557" s="226"/>
    </row>
    <row r="558" spans="2:12">
      <c r="B558" s="229"/>
      <c r="C558" s="226"/>
      <c r="D558" s="226"/>
      <c r="E558" s="226"/>
      <c r="F558" s="226"/>
      <c r="G558" s="226"/>
      <c r="H558" s="226"/>
      <c r="I558" s="226"/>
      <c r="K558" s="226"/>
      <c r="L558" s="226"/>
    </row>
    <row r="559" spans="2:12">
      <c r="B559" s="229"/>
      <c r="C559" s="226"/>
      <c r="D559" s="226"/>
      <c r="E559" s="226"/>
      <c r="F559" s="226"/>
      <c r="G559" s="226"/>
      <c r="H559" s="226"/>
      <c r="I559" s="226"/>
      <c r="K559" s="226"/>
      <c r="L559" s="226"/>
    </row>
    <row r="560" spans="2:12">
      <c r="B560" s="229"/>
      <c r="C560" s="226"/>
      <c r="D560" s="226"/>
      <c r="E560" s="226"/>
      <c r="F560" s="226"/>
      <c r="G560" s="226"/>
      <c r="H560" s="226"/>
      <c r="I560" s="226"/>
      <c r="K560" s="226"/>
      <c r="L560" s="226"/>
    </row>
    <row r="561" spans="2:12">
      <c r="B561" s="229"/>
      <c r="C561" s="226"/>
      <c r="D561" s="226"/>
      <c r="E561" s="226"/>
      <c r="F561" s="226"/>
      <c r="G561" s="226"/>
      <c r="H561" s="226"/>
      <c r="I561" s="226"/>
      <c r="K561" s="226"/>
      <c r="L561" s="226"/>
    </row>
    <row r="562" spans="2:12">
      <c r="B562" s="229"/>
      <c r="C562" s="226"/>
      <c r="D562" s="226"/>
      <c r="E562" s="226"/>
      <c r="F562" s="226"/>
      <c r="G562" s="226"/>
      <c r="H562" s="226"/>
      <c r="I562" s="226"/>
      <c r="K562" s="226"/>
      <c r="L562" s="226"/>
    </row>
    <row r="563" spans="2:12">
      <c r="B563" s="229"/>
      <c r="C563" s="226"/>
      <c r="D563" s="226"/>
      <c r="E563" s="226"/>
      <c r="F563" s="226"/>
      <c r="G563" s="226"/>
      <c r="H563" s="226"/>
      <c r="I563" s="226"/>
      <c r="K563" s="226"/>
      <c r="L563" s="226"/>
    </row>
    <row r="564" spans="2:12">
      <c r="B564" s="229"/>
      <c r="C564" s="226"/>
      <c r="D564" s="226"/>
      <c r="E564" s="226"/>
      <c r="F564" s="226"/>
      <c r="G564" s="226"/>
      <c r="H564" s="226"/>
      <c r="I564" s="226"/>
      <c r="K564" s="226"/>
      <c r="L564" s="226"/>
    </row>
    <row r="565" spans="2:12">
      <c r="B565" s="229"/>
      <c r="C565" s="226"/>
      <c r="D565" s="226"/>
      <c r="E565" s="226"/>
      <c r="F565" s="226"/>
      <c r="G565" s="226"/>
      <c r="H565" s="226"/>
      <c r="I565" s="226"/>
      <c r="K565" s="226"/>
      <c r="L565" s="226"/>
    </row>
    <row r="566" spans="2:12">
      <c r="B566" s="229"/>
      <c r="C566" s="226"/>
      <c r="D566" s="226"/>
      <c r="E566" s="226"/>
      <c r="F566" s="226"/>
      <c r="G566" s="226"/>
      <c r="H566" s="226"/>
      <c r="I566" s="226"/>
      <c r="K566" s="226"/>
      <c r="L566" s="226"/>
    </row>
    <row r="567" spans="2:12">
      <c r="B567" s="229"/>
      <c r="C567" s="226"/>
      <c r="D567" s="226"/>
      <c r="E567" s="226"/>
      <c r="F567" s="226"/>
      <c r="G567" s="226"/>
      <c r="H567" s="226"/>
      <c r="I567" s="226"/>
      <c r="K567" s="226"/>
      <c r="L567" s="226"/>
    </row>
    <row r="568" spans="2:12">
      <c r="B568" s="229"/>
      <c r="C568" s="226"/>
      <c r="D568" s="226"/>
      <c r="E568" s="226"/>
      <c r="F568" s="226"/>
      <c r="G568" s="226"/>
      <c r="H568" s="226"/>
      <c r="I568" s="226"/>
      <c r="K568" s="226"/>
      <c r="L568" s="226"/>
    </row>
    <row r="569" spans="2:12">
      <c r="B569" s="229"/>
      <c r="C569" s="226"/>
      <c r="D569" s="226"/>
      <c r="E569" s="226"/>
      <c r="F569" s="226"/>
      <c r="G569" s="226"/>
      <c r="H569" s="226"/>
      <c r="I569" s="226"/>
      <c r="K569" s="226"/>
      <c r="L569" s="226"/>
    </row>
    <row r="570" spans="2:12">
      <c r="B570" s="229"/>
      <c r="C570" s="226"/>
      <c r="D570" s="226"/>
      <c r="E570" s="226"/>
      <c r="F570" s="226"/>
      <c r="G570" s="226"/>
      <c r="H570" s="226"/>
      <c r="I570" s="226"/>
      <c r="K570" s="226"/>
      <c r="L570" s="226"/>
    </row>
    <row r="571" spans="2:12">
      <c r="B571" s="229"/>
      <c r="C571" s="226"/>
      <c r="D571" s="226"/>
      <c r="E571" s="226"/>
      <c r="F571" s="226"/>
      <c r="G571" s="226"/>
      <c r="H571" s="226"/>
      <c r="I571" s="226"/>
      <c r="K571" s="226"/>
      <c r="L571" s="226"/>
    </row>
    <row r="572" spans="2:12">
      <c r="B572" s="229"/>
      <c r="C572" s="226"/>
      <c r="D572" s="226"/>
      <c r="E572" s="226"/>
      <c r="F572" s="226"/>
      <c r="G572" s="226"/>
      <c r="H572" s="226"/>
      <c r="I572" s="226"/>
      <c r="K572" s="226"/>
      <c r="L572" s="226"/>
    </row>
    <row r="573" spans="2:12">
      <c r="B573" s="229"/>
      <c r="C573" s="226"/>
      <c r="D573" s="226"/>
      <c r="E573" s="226"/>
      <c r="F573" s="226"/>
      <c r="G573" s="226"/>
      <c r="H573" s="226"/>
      <c r="I573" s="226"/>
      <c r="K573" s="226"/>
      <c r="L573" s="226"/>
    </row>
    <row r="574" spans="2:12">
      <c r="B574" s="229"/>
      <c r="C574" s="226"/>
      <c r="D574" s="226"/>
      <c r="E574" s="226"/>
      <c r="F574" s="226"/>
      <c r="G574" s="226"/>
      <c r="H574" s="226"/>
      <c r="I574" s="226"/>
      <c r="K574" s="226"/>
      <c r="L574" s="226"/>
    </row>
    <row r="575" spans="2:12">
      <c r="B575" s="229"/>
      <c r="C575" s="226"/>
      <c r="D575" s="226"/>
      <c r="E575" s="226"/>
      <c r="F575" s="226"/>
      <c r="G575" s="226"/>
      <c r="H575" s="226"/>
      <c r="I575" s="226"/>
      <c r="K575" s="226"/>
      <c r="L575" s="226"/>
    </row>
    <row r="576" spans="2:12">
      <c r="B576" s="229"/>
      <c r="C576" s="226"/>
      <c r="D576" s="226"/>
      <c r="E576" s="226"/>
      <c r="F576" s="226"/>
      <c r="G576" s="226"/>
      <c r="H576" s="226"/>
      <c r="I576" s="226"/>
      <c r="K576" s="226"/>
      <c r="L576" s="226"/>
    </row>
    <row r="577" spans="2:12">
      <c r="B577" s="229"/>
      <c r="C577" s="226"/>
      <c r="D577" s="226"/>
      <c r="E577" s="226"/>
      <c r="F577" s="226"/>
      <c r="G577" s="226"/>
      <c r="H577" s="226"/>
      <c r="I577" s="226"/>
      <c r="K577" s="226"/>
      <c r="L577" s="226"/>
    </row>
    <row r="578" spans="2:12">
      <c r="B578" s="229"/>
      <c r="C578" s="226"/>
      <c r="D578" s="226"/>
      <c r="E578" s="226"/>
      <c r="F578" s="226"/>
      <c r="G578" s="226"/>
      <c r="H578" s="226"/>
      <c r="I578" s="226"/>
      <c r="K578" s="226"/>
      <c r="L578" s="226"/>
    </row>
    <row r="579" spans="2:12">
      <c r="B579" s="229"/>
      <c r="C579" s="226"/>
      <c r="D579" s="226"/>
      <c r="E579" s="226"/>
      <c r="F579" s="226"/>
      <c r="G579" s="226"/>
      <c r="H579" s="226"/>
      <c r="I579" s="226"/>
      <c r="K579" s="226"/>
      <c r="L579" s="226"/>
    </row>
    <row r="580" spans="2:12">
      <c r="B580" s="229"/>
      <c r="C580" s="226"/>
      <c r="D580" s="226"/>
      <c r="E580" s="226"/>
      <c r="F580" s="226"/>
      <c r="G580" s="226"/>
      <c r="H580" s="226"/>
      <c r="I580" s="226"/>
      <c r="K580" s="226"/>
      <c r="L580" s="226"/>
    </row>
    <row r="581" spans="2:12">
      <c r="B581" s="229"/>
      <c r="C581" s="226"/>
      <c r="D581" s="226"/>
      <c r="E581" s="226"/>
      <c r="F581" s="226"/>
      <c r="G581" s="226"/>
      <c r="H581" s="226"/>
      <c r="I581" s="226"/>
      <c r="K581" s="226"/>
      <c r="L581" s="226"/>
    </row>
    <row r="582" spans="2:12">
      <c r="B582" s="229"/>
      <c r="C582" s="226"/>
      <c r="D582" s="226"/>
      <c r="E582" s="226"/>
      <c r="F582" s="226"/>
      <c r="G582" s="226"/>
      <c r="H582" s="226"/>
      <c r="I582" s="226"/>
      <c r="K582" s="226"/>
      <c r="L582" s="226"/>
    </row>
    <row r="583" spans="2:12">
      <c r="B583" s="229"/>
      <c r="C583" s="226"/>
      <c r="D583" s="226"/>
      <c r="E583" s="226"/>
      <c r="F583" s="226"/>
      <c r="G583" s="226"/>
      <c r="H583" s="226"/>
      <c r="I583" s="226"/>
      <c r="K583" s="226"/>
      <c r="L583" s="226"/>
    </row>
    <row r="584" spans="2:12">
      <c r="B584" s="229"/>
      <c r="C584" s="226"/>
      <c r="D584" s="226"/>
      <c r="E584" s="226"/>
      <c r="F584" s="226"/>
      <c r="G584" s="226"/>
      <c r="H584" s="226"/>
      <c r="I584" s="226"/>
      <c r="K584" s="226"/>
      <c r="L584" s="226"/>
    </row>
    <row r="585" spans="2:12">
      <c r="B585" s="229"/>
      <c r="C585" s="226"/>
      <c r="D585" s="226"/>
      <c r="E585" s="226"/>
      <c r="F585" s="226"/>
      <c r="G585" s="226"/>
      <c r="H585" s="226"/>
      <c r="I585" s="226"/>
      <c r="K585" s="226"/>
      <c r="L585" s="226"/>
    </row>
    <row r="586" spans="2:12">
      <c r="B586" s="229"/>
      <c r="C586" s="226"/>
      <c r="D586" s="226"/>
      <c r="E586" s="226"/>
      <c r="F586" s="226"/>
      <c r="G586" s="226"/>
      <c r="H586" s="226"/>
      <c r="I586" s="226"/>
      <c r="K586" s="226"/>
      <c r="L586" s="226"/>
    </row>
    <row r="587" spans="2:12">
      <c r="B587" s="229"/>
      <c r="C587" s="226"/>
      <c r="D587" s="226"/>
      <c r="E587" s="226"/>
      <c r="F587" s="226"/>
      <c r="G587" s="226"/>
      <c r="H587" s="226"/>
      <c r="I587" s="226"/>
      <c r="K587" s="226"/>
      <c r="L587" s="226"/>
    </row>
    <row r="588" spans="2:12">
      <c r="B588" s="229"/>
      <c r="C588" s="226"/>
      <c r="D588" s="226"/>
      <c r="E588" s="226"/>
      <c r="F588" s="226"/>
      <c r="G588" s="226"/>
      <c r="H588" s="226"/>
      <c r="I588" s="226"/>
      <c r="K588" s="226"/>
      <c r="L588" s="226"/>
    </row>
    <row r="589" spans="2:12">
      <c r="B589" s="229"/>
      <c r="C589" s="226"/>
      <c r="D589" s="226"/>
      <c r="E589" s="226"/>
      <c r="F589" s="226"/>
      <c r="G589" s="226"/>
      <c r="H589" s="226"/>
      <c r="I589" s="226"/>
      <c r="K589" s="226"/>
      <c r="L589" s="226"/>
    </row>
    <row r="590" spans="2:12">
      <c r="B590" s="229"/>
      <c r="C590" s="226"/>
      <c r="D590" s="226"/>
      <c r="E590" s="226"/>
      <c r="F590" s="226"/>
      <c r="G590" s="226"/>
      <c r="H590" s="226"/>
      <c r="I590" s="226"/>
      <c r="K590" s="226"/>
      <c r="L590" s="226"/>
    </row>
    <row r="591" spans="2:12">
      <c r="B591" s="229"/>
      <c r="C591" s="226"/>
      <c r="D591" s="226"/>
      <c r="E591" s="226"/>
      <c r="F591" s="226"/>
      <c r="G591" s="226"/>
      <c r="H591" s="226"/>
      <c r="I591" s="226"/>
      <c r="K591" s="226"/>
      <c r="L591" s="226"/>
    </row>
    <row r="592" spans="2:12">
      <c r="B592" s="229"/>
      <c r="C592" s="226"/>
      <c r="D592" s="226"/>
      <c r="E592" s="226"/>
      <c r="F592" s="226"/>
      <c r="G592" s="226"/>
      <c r="H592" s="226"/>
      <c r="I592" s="226"/>
      <c r="K592" s="226"/>
      <c r="L592" s="226"/>
    </row>
    <row r="593" spans="2:12">
      <c r="B593" s="229"/>
      <c r="C593" s="226"/>
      <c r="D593" s="226"/>
      <c r="E593" s="226"/>
      <c r="F593" s="226"/>
      <c r="G593" s="226"/>
      <c r="H593" s="226"/>
      <c r="I593" s="226"/>
      <c r="K593" s="226"/>
      <c r="L593" s="226"/>
    </row>
    <row r="594" spans="2:12">
      <c r="B594" s="229"/>
      <c r="C594" s="226"/>
      <c r="D594" s="226"/>
      <c r="E594" s="226"/>
      <c r="F594" s="226"/>
      <c r="G594" s="226"/>
      <c r="H594" s="226"/>
      <c r="I594" s="226"/>
      <c r="K594" s="226"/>
      <c r="L594" s="226"/>
    </row>
    <row r="595" spans="2:12">
      <c r="B595" s="229"/>
      <c r="C595" s="226"/>
      <c r="D595" s="226"/>
      <c r="E595" s="226"/>
      <c r="F595" s="226"/>
      <c r="G595" s="226"/>
      <c r="H595" s="226"/>
      <c r="I595" s="226"/>
      <c r="K595" s="226"/>
      <c r="L595" s="226"/>
    </row>
    <row r="596" spans="2:12">
      <c r="B596" s="229"/>
      <c r="C596" s="226"/>
      <c r="D596" s="226"/>
      <c r="E596" s="226"/>
      <c r="F596" s="226"/>
      <c r="G596" s="226"/>
      <c r="H596" s="226"/>
      <c r="I596" s="226"/>
      <c r="K596" s="226"/>
      <c r="L596" s="226"/>
    </row>
    <row r="597" spans="2:12">
      <c r="B597" s="229"/>
      <c r="C597" s="226"/>
      <c r="D597" s="226"/>
      <c r="E597" s="226"/>
      <c r="F597" s="226"/>
      <c r="G597" s="226"/>
      <c r="H597" s="226"/>
      <c r="I597" s="226"/>
      <c r="K597" s="226"/>
      <c r="L597" s="226"/>
    </row>
    <row r="598" spans="2:12">
      <c r="B598" s="229"/>
      <c r="C598" s="226"/>
      <c r="D598" s="226"/>
      <c r="E598" s="226"/>
      <c r="F598" s="226"/>
      <c r="G598" s="226"/>
      <c r="H598" s="226"/>
      <c r="I598" s="226"/>
      <c r="K598" s="226"/>
      <c r="L598" s="226"/>
    </row>
    <row r="599" spans="2:12">
      <c r="B599" s="229"/>
      <c r="C599" s="226"/>
      <c r="D599" s="226"/>
      <c r="E599" s="226"/>
      <c r="F599" s="226"/>
      <c r="G599" s="226"/>
      <c r="H599" s="226"/>
      <c r="I599" s="226"/>
      <c r="K599" s="226"/>
      <c r="L599" s="226"/>
    </row>
    <row r="600" spans="2:12">
      <c r="B600" s="229"/>
      <c r="C600" s="226"/>
      <c r="D600" s="226"/>
      <c r="E600" s="226"/>
      <c r="F600" s="226"/>
      <c r="G600" s="226"/>
      <c r="H600" s="226"/>
      <c r="I600" s="226"/>
      <c r="K600" s="226"/>
      <c r="L600" s="226"/>
    </row>
    <row r="601" spans="2:12">
      <c r="B601" s="229"/>
      <c r="C601" s="226"/>
      <c r="D601" s="226"/>
      <c r="E601" s="226"/>
      <c r="F601" s="226"/>
      <c r="G601" s="226"/>
      <c r="H601" s="226"/>
      <c r="I601" s="226"/>
      <c r="K601" s="226"/>
      <c r="L601" s="226"/>
    </row>
    <row r="602" spans="2:12">
      <c r="B602" s="229"/>
      <c r="C602" s="226"/>
      <c r="D602" s="226"/>
      <c r="E602" s="226"/>
      <c r="F602" s="226"/>
      <c r="G602" s="226"/>
      <c r="H602" s="226"/>
      <c r="I602" s="226"/>
      <c r="K602" s="226"/>
      <c r="L602" s="226"/>
    </row>
    <row r="603" spans="2:12">
      <c r="B603" s="229"/>
      <c r="C603" s="226"/>
      <c r="D603" s="226"/>
      <c r="E603" s="226"/>
      <c r="F603" s="226"/>
      <c r="G603" s="226"/>
      <c r="H603" s="226"/>
      <c r="I603" s="226"/>
      <c r="K603" s="226"/>
      <c r="L603" s="226"/>
    </row>
    <row r="604" spans="2:12">
      <c r="B604" s="229"/>
      <c r="C604" s="226"/>
      <c r="D604" s="226"/>
      <c r="E604" s="226"/>
      <c r="F604" s="226"/>
      <c r="G604" s="226"/>
      <c r="H604" s="226"/>
      <c r="I604" s="226"/>
      <c r="K604" s="226"/>
      <c r="L604" s="226"/>
    </row>
    <row r="605" spans="2:12">
      <c r="B605" s="229"/>
      <c r="C605" s="226"/>
      <c r="D605" s="226"/>
      <c r="E605" s="226"/>
      <c r="F605" s="226"/>
      <c r="G605" s="226"/>
      <c r="H605" s="226"/>
      <c r="I605" s="226"/>
      <c r="K605" s="226"/>
      <c r="L605" s="226"/>
    </row>
    <row r="606" spans="2:12">
      <c r="B606" s="229"/>
      <c r="C606" s="226"/>
      <c r="D606" s="226"/>
      <c r="E606" s="226"/>
      <c r="F606" s="226"/>
      <c r="G606" s="226"/>
      <c r="H606" s="226"/>
      <c r="I606" s="226"/>
      <c r="K606" s="226"/>
      <c r="L606" s="226"/>
    </row>
    <row r="607" spans="2:12">
      <c r="B607" s="229"/>
      <c r="C607" s="226"/>
      <c r="D607" s="226"/>
      <c r="E607" s="226"/>
      <c r="F607" s="226"/>
      <c r="G607" s="226"/>
      <c r="H607" s="226"/>
      <c r="I607" s="226"/>
      <c r="K607" s="226"/>
      <c r="L607" s="226"/>
    </row>
    <row r="608" spans="2:12">
      <c r="B608" s="229"/>
      <c r="C608" s="226"/>
      <c r="D608" s="226"/>
      <c r="E608" s="226"/>
      <c r="F608" s="226"/>
      <c r="G608" s="226"/>
      <c r="H608" s="226"/>
      <c r="I608" s="226"/>
      <c r="K608" s="226"/>
      <c r="L608" s="226"/>
    </row>
    <row r="609" spans="2:12">
      <c r="B609" s="229"/>
      <c r="C609" s="226"/>
      <c r="D609" s="226"/>
      <c r="E609" s="226"/>
      <c r="F609" s="226"/>
      <c r="G609" s="226"/>
      <c r="H609" s="226"/>
      <c r="I609" s="226"/>
      <c r="K609" s="226"/>
      <c r="L609" s="226"/>
    </row>
    <row r="610" spans="2:12">
      <c r="B610" s="229"/>
      <c r="C610" s="226"/>
      <c r="D610" s="226"/>
      <c r="E610" s="226"/>
      <c r="F610" s="226"/>
      <c r="G610" s="226"/>
      <c r="H610" s="226"/>
      <c r="I610" s="226"/>
      <c r="K610" s="226"/>
      <c r="L610" s="226"/>
    </row>
    <row r="611" spans="2:12">
      <c r="B611" s="229"/>
      <c r="C611" s="226"/>
      <c r="D611" s="226"/>
      <c r="E611" s="226"/>
      <c r="F611" s="226"/>
      <c r="G611" s="226"/>
      <c r="H611" s="226"/>
      <c r="I611" s="226"/>
      <c r="K611" s="226"/>
      <c r="L611" s="226"/>
    </row>
    <row r="612" spans="2:12">
      <c r="B612" s="229"/>
      <c r="C612" s="226"/>
      <c r="D612" s="226"/>
      <c r="E612" s="226"/>
      <c r="F612" s="226"/>
      <c r="G612" s="226"/>
      <c r="H612" s="226"/>
      <c r="I612" s="226"/>
      <c r="K612" s="226"/>
      <c r="L612" s="226"/>
    </row>
    <row r="613" spans="2:12">
      <c r="B613" s="229"/>
      <c r="C613" s="226"/>
      <c r="D613" s="226"/>
      <c r="E613" s="226"/>
      <c r="F613" s="226"/>
      <c r="G613" s="226"/>
      <c r="H613" s="226"/>
      <c r="I613" s="226"/>
      <c r="K613" s="226"/>
      <c r="L613" s="226"/>
    </row>
    <row r="614" spans="2:12">
      <c r="B614" s="229"/>
      <c r="C614" s="226"/>
      <c r="D614" s="226"/>
      <c r="E614" s="226"/>
      <c r="F614" s="226"/>
      <c r="G614" s="226"/>
      <c r="H614" s="226"/>
      <c r="I614" s="226"/>
      <c r="K614" s="226"/>
      <c r="L614" s="226"/>
    </row>
    <row r="615" spans="2:12">
      <c r="B615" s="229"/>
      <c r="C615" s="226"/>
      <c r="D615" s="226"/>
      <c r="E615" s="226"/>
      <c r="F615" s="226"/>
      <c r="G615" s="226"/>
      <c r="H615" s="226"/>
      <c r="I615" s="226"/>
      <c r="K615" s="226"/>
      <c r="L615" s="226"/>
    </row>
    <row r="616" spans="2:12">
      <c r="B616" s="229"/>
      <c r="C616" s="226"/>
      <c r="D616" s="226"/>
      <c r="E616" s="226"/>
      <c r="F616" s="226"/>
      <c r="G616" s="226"/>
      <c r="H616" s="226"/>
      <c r="I616" s="226"/>
      <c r="K616" s="226"/>
      <c r="L616" s="226"/>
    </row>
    <row r="617" spans="2:12">
      <c r="B617" s="229"/>
      <c r="C617" s="226"/>
      <c r="D617" s="226"/>
      <c r="E617" s="226"/>
      <c r="F617" s="226"/>
      <c r="G617" s="226"/>
      <c r="H617" s="226"/>
      <c r="I617" s="226"/>
      <c r="K617" s="226"/>
      <c r="L617" s="226"/>
    </row>
    <row r="618" spans="2:12">
      <c r="B618" s="229"/>
      <c r="C618" s="226"/>
      <c r="D618" s="226"/>
      <c r="E618" s="226"/>
      <c r="F618" s="226"/>
      <c r="G618" s="226"/>
      <c r="H618" s="226"/>
      <c r="I618" s="226"/>
      <c r="K618" s="226"/>
      <c r="L618" s="226"/>
    </row>
    <row r="619" spans="2:12">
      <c r="B619" s="229"/>
      <c r="C619" s="226"/>
      <c r="D619" s="226"/>
      <c r="E619" s="226"/>
      <c r="F619" s="226"/>
      <c r="G619" s="226"/>
      <c r="H619" s="226"/>
      <c r="I619" s="226"/>
      <c r="K619" s="226"/>
      <c r="L619" s="226"/>
    </row>
    <row r="620" spans="2:12">
      <c r="B620" s="229"/>
      <c r="C620" s="226"/>
      <c r="D620" s="226"/>
      <c r="E620" s="226"/>
      <c r="F620" s="226"/>
      <c r="G620" s="226"/>
      <c r="H620" s="226"/>
      <c r="I620" s="226"/>
      <c r="K620" s="226"/>
      <c r="L620" s="226"/>
    </row>
    <row r="621" spans="2:12">
      <c r="B621" s="229"/>
      <c r="C621" s="226"/>
      <c r="D621" s="226"/>
      <c r="E621" s="226"/>
      <c r="F621" s="226"/>
      <c r="G621" s="226"/>
      <c r="H621" s="226"/>
      <c r="I621" s="226"/>
      <c r="K621" s="226"/>
      <c r="L621" s="226"/>
    </row>
    <row r="622" spans="2:12">
      <c r="B622" s="229"/>
      <c r="C622" s="226"/>
      <c r="D622" s="226"/>
      <c r="E622" s="226"/>
      <c r="F622" s="226"/>
      <c r="G622" s="226"/>
      <c r="H622" s="226"/>
      <c r="I622" s="226"/>
      <c r="K622" s="226"/>
      <c r="L622" s="226"/>
    </row>
    <row r="623" spans="2:12">
      <c r="B623" s="229"/>
      <c r="C623" s="226"/>
      <c r="D623" s="226"/>
      <c r="E623" s="226"/>
      <c r="F623" s="226"/>
      <c r="G623" s="226"/>
      <c r="H623" s="226"/>
      <c r="I623" s="226"/>
      <c r="K623" s="226"/>
      <c r="L623" s="226"/>
    </row>
    <row r="624" spans="2:12">
      <c r="B624" s="229"/>
      <c r="C624" s="226"/>
      <c r="D624" s="226"/>
      <c r="E624" s="226"/>
      <c r="F624" s="226"/>
      <c r="G624" s="226"/>
      <c r="H624" s="226"/>
      <c r="I624" s="226"/>
      <c r="K624" s="226"/>
      <c r="L624" s="226"/>
    </row>
    <row r="625" spans="2:12">
      <c r="B625" s="229"/>
      <c r="C625" s="226"/>
      <c r="D625" s="226"/>
      <c r="E625" s="226"/>
      <c r="F625" s="226"/>
      <c r="G625" s="226"/>
      <c r="H625" s="226"/>
      <c r="I625" s="226"/>
      <c r="K625" s="226"/>
      <c r="L625" s="226"/>
    </row>
    <row r="626" spans="2:12">
      <c r="B626" s="229"/>
      <c r="C626" s="226"/>
      <c r="D626" s="226"/>
      <c r="E626" s="226"/>
      <c r="F626" s="226"/>
      <c r="G626" s="226"/>
      <c r="H626" s="226"/>
      <c r="I626" s="226"/>
      <c r="K626" s="226"/>
      <c r="L626" s="226"/>
    </row>
    <row r="627" spans="2:12">
      <c r="B627" s="229"/>
      <c r="C627" s="226"/>
      <c r="D627" s="226"/>
      <c r="E627" s="226"/>
      <c r="F627" s="226"/>
      <c r="G627" s="226"/>
      <c r="H627" s="226"/>
      <c r="I627" s="226"/>
      <c r="K627" s="226"/>
      <c r="L627" s="226"/>
    </row>
    <row r="628" spans="2:12">
      <c r="B628" s="229"/>
      <c r="C628" s="226"/>
      <c r="D628" s="226"/>
      <c r="E628" s="226"/>
      <c r="F628" s="226"/>
      <c r="G628" s="226"/>
      <c r="H628" s="226"/>
      <c r="I628" s="226"/>
      <c r="K628" s="226"/>
      <c r="L628" s="226"/>
    </row>
    <row r="629" spans="2:12">
      <c r="B629" s="229"/>
      <c r="C629" s="226"/>
      <c r="D629" s="226"/>
      <c r="E629" s="226"/>
      <c r="F629" s="226"/>
      <c r="G629" s="226"/>
      <c r="H629" s="226"/>
      <c r="I629" s="226"/>
      <c r="K629" s="226"/>
      <c r="L629" s="226"/>
    </row>
    <row r="630" spans="2:12">
      <c r="B630" s="229"/>
      <c r="C630" s="226"/>
      <c r="D630" s="226"/>
      <c r="E630" s="226"/>
      <c r="F630" s="226"/>
      <c r="G630" s="226"/>
      <c r="H630" s="226"/>
      <c r="I630" s="226"/>
      <c r="K630" s="226"/>
      <c r="L630" s="226"/>
    </row>
    <row r="631" spans="2:12">
      <c r="B631" s="229"/>
      <c r="C631" s="226"/>
      <c r="D631" s="226"/>
      <c r="E631" s="226"/>
      <c r="F631" s="226"/>
      <c r="G631" s="226"/>
      <c r="H631" s="226"/>
      <c r="I631" s="226"/>
      <c r="K631" s="226"/>
      <c r="L631" s="226"/>
    </row>
    <row r="632" spans="2:12">
      <c r="B632" s="229"/>
      <c r="C632" s="226"/>
      <c r="D632" s="226"/>
      <c r="E632" s="226"/>
      <c r="F632" s="226"/>
      <c r="G632" s="226"/>
      <c r="H632" s="226"/>
      <c r="I632" s="226"/>
      <c r="K632" s="226"/>
      <c r="L632" s="226"/>
    </row>
    <row r="633" spans="2:12">
      <c r="B633" s="229"/>
      <c r="C633" s="226"/>
      <c r="D633" s="226"/>
      <c r="E633" s="226"/>
      <c r="F633" s="226"/>
      <c r="G633" s="226"/>
      <c r="H633" s="226"/>
      <c r="I633" s="226"/>
      <c r="K633" s="226"/>
      <c r="L633" s="226"/>
    </row>
    <row r="634" spans="2:12">
      <c r="B634" s="229"/>
      <c r="C634" s="226"/>
      <c r="D634" s="226"/>
      <c r="E634" s="226"/>
      <c r="F634" s="226"/>
      <c r="G634" s="226"/>
      <c r="H634" s="226"/>
      <c r="I634" s="226"/>
      <c r="K634" s="226"/>
      <c r="L634" s="226"/>
    </row>
    <row r="635" spans="2:12">
      <c r="B635" s="229"/>
      <c r="C635" s="226"/>
      <c r="D635" s="226"/>
      <c r="E635" s="226"/>
      <c r="F635" s="226"/>
      <c r="G635" s="226"/>
      <c r="H635" s="226"/>
      <c r="I635" s="226"/>
      <c r="K635" s="226"/>
      <c r="L635" s="226"/>
    </row>
    <row r="636" spans="2:12">
      <c r="B636" s="229"/>
      <c r="C636" s="226"/>
      <c r="D636" s="226"/>
      <c r="E636" s="226"/>
      <c r="F636" s="226"/>
      <c r="G636" s="226"/>
      <c r="H636" s="226"/>
      <c r="I636" s="226"/>
      <c r="K636" s="226"/>
      <c r="L636" s="226"/>
    </row>
    <row r="637" spans="2:12">
      <c r="B637" s="229"/>
      <c r="C637" s="226"/>
      <c r="D637" s="226"/>
      <c r="E637" s="226"/>
      <c r="F637" s="226"/>
      <c r="G637" s="226"/>
      <c r="H637" s="226"/>
      <c r="I637" s="226"/>
      <c r="K637" s="226"/>
      <c r="L637" s="226"/>
    </row>
    <row r="638" spans="2:12">
      <c r="B638" s="229"/>
      <c r="C638" s="226"/>
      <c r="D638" s="226"/>
      <c r="E638" s="226"/>
      <c r="F638" s="226"/>
      <c r="G638" s="226"/>
      <c r="H638" s="226"/>
      <c r="I638" s="226"/>
      <c r="K638" s="226"/>
      <c r="L638" s="226"/>
    </row>
    <row r="639" spans="2:12">
      <c r="B639" s="229"/>
      <c r="C639" s="226"/>
      <c r="D639" s="226"/>
      <c r="E639" s="226"/>
      <c r="F639" s="226"/>
      <c r="G639" s="226"/>
      <c r="H639" s="226"/>
      <c r="I639" s="226"/>
      <c r="K639" s="226"/>
      <c r="L639" s="226"/>
    </row>
    <row r="640" spans="2:12">
      <c r="B640" s="229"/>
      <c r="C640" s="226"/>
      <c r="D640" s="226"/>
      <c r="E640" s="226"/>
      <c r="F640" s="226"/>
      <c r="G640" s="226"/>
      <c r="H640" s="226"/>
      <c r="I640" s="226"/>
      <c r="K640" s="226"/>
      <c r="L640" s="226"/>
    </row>
    <row r="641" spans="2:12">
      <c r="B641" s="229"/>
      <c r="C641" s="226"/>
      <c r="D641" s="226"/>
      <c r="E641" s="226"/>
      <c r="F641" s="226"/>
      <c r="G641" s="226"/>
      <c r="H641" s="226"/>
      <c r="I641" s="226"/>
      <c r="K641" s="226"/>
      <c r="L641" s="226"/>
    </row>
    <row r="642" spans="2:12">
      <c r="B642" s="229"/>
      <c r="C642" s="226"/>
      <c r="D642" s="226"/>
      <c r="E642" s="226"/>
      <c r="F642" s="226"/>
      <c r="G642" s="226"/>
      <c r="H642" s="226"/>
      <c r="I642" s="226"/>
      <c r="K642" s="226"/>
      <c r="L642" s="226"/>
    </row>
    <row r="643" spans="2:12">
      <c r="B643" s="229"/>
      <c r="C643" s="226"/>
      <c r="D643" s="226"/>
      <c r="E643" s="226"/>
      <c r="F643" s="226"/>
      <c r="G643" s="226"/>
      <c r="H643" s="226"/>
      <c r="I643" s="226"/>
      <c r="K643" s="226"/>
      <c r="L643" s="226"/>
    </row>
    <row r="644" spans="2:12">
      <c r="B644" s="229"/>
      <c r="C644" s="226"/>
      <c r="D644" s="226"/>
      <c r="E644" s="226"/>
      <c r="F644" s="226"/>
      <c r="G644" s="226"/>
      <c r="H644" s="226"/>
      <c r="I644" s="226"/>
      <c r="K644" s="226"/>
      <c r="L644" s="226"/>
    </row>
    <row r="645" spans="2:12">
      <c r="B645" s="229"/>
      <c r="C645" s="226"/>
      <c r="D645" s="226"/>
      <c r="E645" s="226"/>
      <c r="F645" s="226"/>
      <c r="G645" s="226"/>
      <c r="H645" s="226"/>
      <c r="I645" s="226"/>
      <c r="K645" s="226"/>
      <c r="L645" s="226"/>
    </row>
    <row r="646" spans="2:12">
      <c r="B646" s="229"/>
      <c r="C646" s="226"/>
      <c r="D646" s="226"/>
      <c r="E646" s="226"/>
      <c r="F646" s="226"/>
      <c r="G646" s="226"/>
      <c r="H646" s="226"/>
      <c r="I646" s="226"/>
      <c r="K646" s="226"/>
      <c r="L646" s="226"/>
    </row>
    <row r="647" spans="2:12">
      <c r="B647" s="229"/>
      <c r="C647" s="226"/>
      <c r="D647" s="226"/>
      <c r="E647" s="226"/>
      <c r="F647" s="226"/>
      <c r="G647" s="226"/>
      <c r="H647" s="226"/>
      <c r="I647" s="226"/>
      <c r="K647" s="226"/>
      <c r="L647" s="226"/>
    </row>
    <row r="648" spans="2:12">
      <c r="B648" s="229"/>
      <c r="C648" s="226"/>
      <c r="D648" s="226"/>
      <c r="E648" s="226"/>
      <c r="F648" s="226"/>
      <c r="G648" s="226"/>
      <c r="H648" s="226"/>
      <c r="I648" s="226"/>
      <c r="K648" s="226"/>
      <c r="L648" s="226"/>
    </row>
    <row r="649" spans="2:12">
      <c r="B649" s="229"/>
      <c r="C649" s="226"/>
      <c r="D649" s="226"/>
      <c r="E649" s="226"/>
      <c r="F649" s="226"/>
      <c r="G649" s="226"/>
      <c r="H649" s="226"/>
      <c r="I649" s="226"/>
      <c r="K649" s="226"/>
      <c r="L649" s="226"/>
    </row>
    <row r="650" spans="2:12">
      <c r="B650" s="229"/>
      <c r="C650" s="226"/>
      <c r="D650" s="226"/>
      <c r="E650" s="226"/>
      <c r="F650" s="226"/>
      <c r="G650" s="226"/>
      <c r="H650" s="226"/>
      <c r="I650" s="226"/>
      <c r="K650" s="226"/>
      <c r="L650" s="226"/>
    </row>
    <row r="651" spans="2:12">
      <c r="B651" s="229"/>
      <c r="C651" s="226"/>
      <c r="D651" s="226"/>
      <c r="E651" s="226"/>
      <c r="F651" s="226"/>
      <c r="G651" s="226"/>
      <c r="H651" s="226"/>
      <c r="I651" s="226"/>
      <c r="K651" s="226"/>
      <c r="L651" s="226"/>
    </row>
    <row r="652" spans="2:12">
      <c r="B652" s="229"/>
      <c r="C652" s="226"/>
      <c r="D652" s="226"/>
      <c r="E652" s="226"/>
      <c r="F652" s="226"/>
      <c r="G652" s="226"/>
      <c r="H652" s="226"/>
      <c r="I652" s="226"/>
      <c r="K652" s="226"/>
      <c r="L652" s="226"/>
    </row>
    <row r="653" spans="2:12">
      <c r="B653" s="229"/>
      <c r="C653" s="226"/>
      <c r="D653" s="226"/>
      <c r="E653" s="226"/>
      <c r="F653" s="226"/>
      <c r="G653" s="226"/>
      <c r="H653" s="226"/>
      <c r="I653" s="226"/>
      <c r="K653" s="226"/>
      <c r="L653" s="226"/>
    </row>
    <row r="654" spans="2:12">
      <c r="B654" s="229"/>
      <c r="C654" s="226"/>
      <c r="D654" s="226"/>
      <c r="E654" s="226"/>
      <c r="F654" s="226"/>
      <c r="G654" s="226"/>
      <c r="H654" s="226"/>
      <c r="I654" s="226"/>
      <c r="K654" s="226"/>
      <c r="L654" s="226"/>
    </row>
    <row r="655" spans="2:12">
      <c r="B655" s="229"/>
      <c r="C655" s="226"/>
      <c r="D655" s="226"/>
      <c r="E655" s="226"/>
      <c r="F655" s="226"/>
      <c r="G655" s="226"/>
      <c r="H655" s="226"/>
      <c r="I655" s="226"/>
      <c r="K655" s="226"/>
      <c r="L655" s="226"/>
    </row>
    <row r="656" spans="2:12">
      <c r="B656" s="229"/>
      <c r="C656" s="226"/>
      <c r="D656" s="226"/>
      <c r="E656" s="226"/>
      <c r="F656" s="226"/>
      <c r="G656" s="226"/>
      <c r="H656" s="226"/>
      <c r="I656" s="226"/>
      <c r="K656" s="226"/>
      <c r="L656" s="226"/>
    </row>
    <row r="657" spans="2:12">
      <c r="B657" s="229"/>
      <c r="C657" s="226"/>
      <c r="D657" s="226"/>
      <c r="E657" s="226"/>
      <c r="F657" s="226"/>
      <c r="G657" s="226"/>
      <c r="H657" s="226"/>
      <c r="I657" s="226"/>
      <c r="K657" s="226"/>
      <c r="L657" s="226"/>
    </row>
    <row r="658" spans="2:12">
      <c r="B658" s="229"/>
      <c r="C658" s="226"/>
      <c r="D658" s="226"/>
      <c r="E658" s="226"/>
      <c r="F658" s="226"/>
      <c r="G658" s="226"/>
      <c r="H658" s="226"/>
      <c r="I658" s="226"/>
      <c r="K658" s="226"/>
      <c r="L658" s="226"/>
    </row>
    <row r="659" spans="2:12">
      <c r="B659" s="229"/>
      <c r="C659" s="226"/>
      <c r="D659" s="226"/>
      <c r="E659" s="226"/>
      <c r="F659" s="226"/>
      <c r="G659" s="226"/>
      <c r="H659" s="226"/>
      <c r="I659" s="226"/>
      <c r="K659" s="226"/>
      <c r="L659" s="226"/>
    </row>
    <row r="660" spans="2:12">
      <c r="B660" s="229"/>
      <c r="C660" s="226"/>
      <c r="D660" s="226"/>
      <c r="E660" s="226"/>
      <c r="F660" s="226"/>
      <c r="G660" s="226"/>
      <c r="H660" s="226"/>
      <c r="I660" s="226"/>
      <c r="K660" s="226"/>
      <c r="L660" s="226"/>
    </row>
    <row r="661" spans="2:12">
      <c r="B661" s="229"/>
      <c r="C661" s="226"/>
      <c r="D661" s="226"/>
      <c r="E661" s="226"/>
      <c r="F661" s="226"/>
      <c r="G661" s="226"/>
      <c r="H661" s="226"/>
      <c r="I661" s="226"/>
      <c r="K661" s="226"/>
      <c r="L661" s="226"/>
    </row>
    <row r="662" spans="2:12">
      <c r="B662" s="229"/>
      <c r="C662" s="226"/>
      <c r="D662" s="226"/>
      <c r="E662" s="226"/>
      <c r="F662" s="226"/>
      <c r="G662" s="226"/>
      <c r="H662" s="226"/>
      <c r="I662" s="226"/>
      <c r="K662" s="226"/>
      <c r="L662" s="226"/>
    </row>
    <row r="663" spans="2:12">
      <c r="B663" s="229"/>
      <c r="C663" s="226"/>
      <c r="D663" s="226"/>
      <c r="E663" s="226"/>
      <c r="F663" s="226"/>
      <c r="G663" s="226"/>
      <c r="H663" s="226"/>
      <c r="I663" s="226"/>
      <c r="K663" s="226"/>
      <c r="L663" s="226"/>
    </row>
    <row r="664" spans="2:12">
      <c r="B664" s="229"/>
      <c r="C664" s="226"/>
      <c r="D664" s="226"/>
      <c r="E664" s="226"/>
      <c r="F664" s="226"/>
      <c r="G664" s="226"/>
      <c r="H664" s="226"/>
      <c r="I664" s="226"/>
      <c r="K664" s="226"/>
      <c r="L664" s="226"/>
    </row>
    <row r="665" spans="2:12">
      <c r="B665" s="229"/>
      <c r="C665" s="226"/>
      <c r="D665" s="226"/>
      <c r="E665" s="226"/>
      <c r="F665" s="226"/>
      <c r="G665" s="226"/>
      <c r="H665" s="226"/>
      <c r="I665" s="226"/>
      <c r="K665" s="226"/>
      <c r="L665" s="226"/>
    </row>
    <row r="666" spans="2:12">
      <c r="B666" s="229"/>
      <c r="C666" s="226"/>
      <c r="D666" s="226"/>
      <c r="E666" s="226"/>
      <c r="F666" s="226"/>
      <c r="G666" s="226"/>
      <c r="H666" s="226"/>
      <c r="I666" s="226"/>
      <c r="K666" s="226"/>
      <c r="L666" s="226"/>
    </row>
    <row r="667" spans="2:12">
      <c r="B667" s="229"/>
      <c r="C667" s="226"/>
      <c r="D667" s="226"/>
      <c r="E667" s="226"/>
      <c r="F667" s="226"/>
      <c r="G667" s="226"/>
      <c r="H667" s="226"/>
      <c r="I667" s="226"/>
      <c r="K667" s="226"/>
      <c r="L667" s="226"/>
    </row>
    <row r="668" spans="2:12">
      <c r="B668" s="229"/>
      <c r="C668" s="226"/>
      <c r="D668" s="226"/>
      <c r="E668" s="226"/>
      <c r="F668" s="226"/>
      <c r="G668" s="226"/>
      <c r="H668" s="226"/>
      <c r="I668" s="226"/>
      <c r="K668" s="226"/>
      <c r="L668" s="226"/>
    </row>
    <row r="669" spans="2:12">
      <c r="B669" s="229"/>
      <c r="C669" s="226"/>
      <c r="D669" s="226"/>
      <c r="E669" s="226"/>
      <c r="F669" s="226"/>
      <c r="G669" s="226"/>
      <c r="H669" s="226"/>
      <c r="I669" s="226"/>
      <c r="K669" s="226"/>
      <c r="L669" s="226"/>
    </row>
    <row r="670" spans="2:12">
      <c r="B670" s="229"/>
      <c r="C670" s="226"/>
      <c r="D670" s="226"/>
      <c r="E670" s="226"/>
      <c r="F670" s="226"/>
      <c r="G670" s="226"/>
      <c r="H670" s="226"/>
      <c r="I670" s="226"/>
      <c r="K670" s="226"/>
      <c r="L670" s="226"/>
    </row>
    <row r="671" spans="2:12">
      <c r="B671" s="229"/>
      <c r="C671" s="226"/>
      <c r="D671" s="226"/>
      <c r="E671" s="226"/>
      <c r="F671" s="226"/>
      <c r="G671" s="226"/>
      <c r="H671" s="226"/>
      <c r="I671" s="226"/>
      <c r="K671" s="226"/>
      <c r="L671" s="226"/>
    </row>
    <row r="672" spans="2:12">
      <c r="B672" s="229"/>
      <c r="C672" s="226"/>
      <c r="D672" s="226"/>
      <c r="E672" s="226"/>
      <c r="F672" s="226"/>
      <c r="G672" s="226"/>
      <c r="H672" s="226"/>
      <c r="I672" s="226"/>
      <c r="K672" s="226"/>
      <c r="L672" s="226"/>
    </row>
    <row r="673" spans="2:12">
      <c r="B673" s="229"/>
      <c r="C673" s="226"/>
      <c r="D673" s="226"/>
      <c r="E673" s="226"/>
      <c r="F673" s="226"/>
      <c r="G673" s="226"/>
      <c r="H673" s="226"/>
      <c r="I673" s="226"/>
      <c r="K673" s="226"/>
      <c r="L673" s="226"/>
    </row>
    <row r="674" spans="2:12">
      <c r="B674" s="229"/>
      <c r="C674" s="226"/>
      <c r="D674" s="226"/>
      <c r="E674" s="226"/>
      <c r="F674" s="226"/>
      <c r="G674" s="226"/>
      <c r="H674" s="226"/>
      <c r="I674" s="226"/>
      <c r="K674" s="226"/>
      <c r="L674" s="226"/>
    </row>
    <row r="675" spans="2:12">
      <c r="B675" s="229"/>
      <c r="C675" s="226"/>
      <c r="D675" s="226"/>
      <c r="E675" s="226"/>
      <c r="F675" s="226"/>
      <c r="G675" s="226"/>
      <c r="H675" s="226"/>
      <c r="I675" s="226"/>
      <c r="K675" s="226"/>
      <c r="L675" s="226"/>
    </row>
    <row r="676" spans="2:12">
      <c r="B676" s="229"/>
      <c r="C676" s="226"/>
      <c r="D676" s="226"/>
      <c r="E676" s="226"/>
      <c r="F676" s="226"/>
      <c r="G676" s="226"/>
      <c r="H676" s="226"/>
      <c r="I676" s="226"/>
      <c r="K676" s="226"/>
      <c r="L676" s="226"/>
    </row>
    <row r="677" spans="2:12">
      <c r="B677" s="229"/>
      <c r="C677" s="226"/>
      <c r="D677" s="226"/>
      <c r="E677" s="226"/>
      <c r="F677" s="226"/>
      <c r="G677" s="226"/>
      <c r="H677" s="226"/>
      <c r="I677" s="226"/>
      <c r="K677" s="226"/>
      <c r="L677" s="226"/>
    </row>
    <row r="678" spans="2:12">
      <c r="B678" s="229"/>
      <c r="C678" s="226"/>
      <c r="D678" s="226"/>
      <c r="E678" s="226"/>
      <c r="F678" s="226"/>
      <c r="G678" s="226"/>
      <c r="H678" s="226"/>
      <c r="I678" s="226"/>
      <c r="K678" s="226"/>
      <c r="L678" s="226"/>
    </row>
    <row r="679" spans="2:12">
      <c r="B679" s="229"/>
      <c r="C679" s="226"/>
      <c r="D679" s="226"/>
      <c r="E679" s="226"/>
      <c r="F679" s="226"/>
      <c r="G679" s="226"/>
      <c r="H679" s="226"/>
      <c r="I679" s="226"/>
      <c r="K679" s="226"/>
      <c r="L679" s="226"/>
    </row>
    <row r="680" spans="2:12">
      <c r="B680" s="229"/>
      <c r="C680" s="226"/>
      <c r="D680" s="226"/>
      <c r="E680" s="226"/>
      <c r="F680" s="226"/>
      <c r="G680" s="226"/>
      <c r="H680" s="226"/>
      <c r="I680" s="226"/>
      <c r="K680" s="226"/>
      <c r="L680" s="226"/>
    </row>
    <row r="681" spans="2:12">
      <c r="B681" s="229"/>
      <c r="C681" s="226"/>
      <c r="D681" s="226"/>
      <c r="E681" s="226"/>
      <c r="F681" s="226"/>
      <c r="G681" s="226"/>
      <c r="H681" s="226"/>
      <c r="I681" s="226"/>
      <c r="K681" s="226"/>
      <c r="L681" s="226"/>
    </row>
    <row r="682" spans="2:12">
      <c r="B682" s="229"/>
      <c r="C682" s="226"/>
      <c r="D682" s="226"/>
      <c r="E682" s="226"/>
      <c r="F682" s="226"/>
      <c r="G682" s="226"/>
      <c r="H682" s="226"/>
      <c r="I682" s="226"/>
      <c r="K682" s="226"/>
      <c r="L682" s="226"/>
    </row>
    <row r="683" spans="2:12">
      <c r="B683" s="229"/>
      <c r="C683" s="226"/>
      <c r="D683" s="226"/>
      <c r="E683" s="226"/>
      <c r="F683" s="226"/>
      <c r="G683" s="226"/>
      <c r="H683" s="226"/>
      <c r="I683" s="226"/>
      <c r="K683" s="226"/>
      <c r="L683" s="226"/>
    </row>
    <row r="684" spans="2:12">
      <c r="B684" s="229"/>
      <c r="C684" s="226"/>
      <c r="D684" s="226"/>
      <c r="E684" s="226"/>
      <c r="F684" s="226"/>
      <c r="G684" s="226"/>
      <c r="H684" s="226"/>
      <c r="I684" s="226"/>
      <c r="K684" s="226"/>
      <c r="L684" s="226"/>
    </row>
    <row r="685" spans="2:12">
      <c r="B685" s="229"/>
      <c r="C685" s="226"/>
      <c r="D685" s="226"/>
      <c r="E685" s="226"/>
      <c r="F685" s="226"/>
      <c r="G685" s="226"/>
      <c r="H685" s="226"/>
      <c r="I685" s="226"/>
      <c r="K685" s="226"/>
      <c r="L685" s="226"/>
    </row>
    <row r="686" spans="2:12">
      <c r="B686" s="229"/>
      <c r="C686" s="226"/>
      <c r="D686" s="226"/>
      <c r="E686" s="226"/>
      <c r="F686" s="226"/>
      <c r="G686" s="226"/>
      <c r="H686" s="226"/>
      <c r="I686" s="226"/>
      <c r="K686" s="226"/>
      <c r="L686" s="226"/>
    </row>
    <row r="687" spans="2:12">
      <c r="B687" s="229"/>
      <c r="C687" s="226"/>
      <c r="D687" s="226"/>
      <c r="E687" s="226"/>
      <c r="F687" s="226"/>
      <c r="G687" s="226"/>
      <c r="H687" s="226"/>
      <c r="I687" s="226"/>
      <c r="K687" s="226"/>
      <c r="L687" s="226"/>
    </row>
    <row r="688" spans="2:12">
      <c r="B688" s="229"/>
      <c r="C688" s="226"/>
      <c r="D688" s="226"/>
      <c r="E688" s="226"/>
      <c r="F688" s="226"/>
      <c r="G688" s="226"/>
      <c r="H688" s="226"/>
      <c r="I688" s="226"/>
      <c r="K688" s="226"/>
      <c r="L688" s="226"/>
    </row>
    <row r="689" spans="2:12">
      <c r="B689" s="229"/>
      <c r="C689" s="226"/>
      <c r="D689" s="226"/>
      <c r="E689" s="226"/>
      <c r="F689" s="226"/>
      <c r="G689" s="226"/>
      <c r="H689" s="226"/>
      <c r="I689" s="226"/>
      <c r="K689" s="226"/>
      <c r="L689" s="226"/>
    </row>
    <row r="690" spans="2:12">
      <c r="B690" s="229"/>
      <c r="C690" s="226"/>
      <c r="D690" s="226"/>
      <c r="E690" s="226"/>
      <c r="F690" s="226"/>
      <c r="G690" s="226"/>
      <c r="H690" s="226"/>
      <c r="I690" s="226"/>
      <c r="K690" s="226"/>
      <c r="L690" s="226"/>
    </row>
    <row r="691" spans="2:12">
      <c r="B691" s="229"/>
      <c r="C691" s="226"/>
      <c r="D691" s="226"/>
      <c r="E691" s="226"/>
      <c r="F691" s="226"/>
      <c r="G691" s="226"/>
      <c r="H691" s="226"/>
      <c r="I691" s="226"/>
      <c r="K691" s="226"/>
      <c r="L691" s="226"/>
    </row>
    <row r="692" spans="2:12">
      <c r="B692" s="229"/>
      <c r="C692" s="226"/>
      <c r="D692" s="226"/>
      <c r="E692" s="226"/>
      <c r="F692" s="226"/>
      <c r="G692" s="226"/>
      <c r="H692" s="226"/>
      <c r="I692" s="226"/>
      <c r="K692" s="226"/>
      <c r="L692" s="226"/>
    </row>
    <row r="693" spans="2:12">
      <c r="B693" s="229"/>
      <c r="C693" s="226"/>
      <c r="D693" s="226"/>
      <c r="E693" s="226"/>
      <c r="F693" s="226"/>
      <c r="G693" s="226"/>
      <c r="H693" s="226"/>
      <c r="I693" s="226"/>
      <c r="K693" s="226"/>
      <c r="L693" s="226"/>
    </row>
    <row r="694" spans="2:12">
      <c r="B694" s="229"/>
      <c r="C694" s="226"/>
      <c r="D694" s="226"/>
      <c r="E694" s="226"/>
      <c r="F694" s="226"/>
      <c r="G694" s="226"/>
      <c r="H694" s="226"/>
      <c r="I694" s="226"/>
      <c r="K694" s="226"/>
      <c r="L694" s="226"/>
    </row>
    <row r="695" spans="2:12">
      <c r="B695" s="229"/>
      <c r="C695" s="226"/>
      <c r="D695" s="226"/>
      <c r="E695" s="226"/>
      <c r="F695" s="226"/>
      <c r="G695" s="226"/>
      <c r="H695" s="226"/>
      <c r="I695" s="226"/>
      <c r="K695" s="226"/>
      <c r="L695" s="226"/>
    </row>
    <row r="696" spans="2:12">
      <c r="B696" s="229"/>
      <c r="C696" s="226"/>
      <c r="D696" s="226"/>
      <c r="E696" s="226"/>
      <c r="F696" s="226"/>
      <c r="G696" s="226"/>
      <c r="H696" s="226"/>
      <c r="I696" s="226"/>
      <c r="K696" s="226"/>
      <c r="L696" s="226"/>
    </row>
    <row r="697" spans="2:12">
      <c r="B697" s="229"/>
      <c r="C697" s="226"/>
      <c r="D697" s="226"/>
      <c r="E697" s="226"/>
      <c r="F697" s="226"/>
      <c r="G697" s="226"/>
      <c r="H697" s="226"/>
      <c r="I697" s="226"/>
      <c r="K697" s="226"/>
      <c r="L697" s="226"/>
    </row>
    <row r="698" spans="2:12">
      <c r="B698" s="229"/>
      <c r="C698" s="226"/>
      <c r="D698" s="226"/>
      <c r="E698" s="226"/>
      <c r="F698" s="226"/>
      <c r="G698" s="226"/>
      <c r="H698" s="226"/>
      <c r="I698" s="226"/>
      <c r="K698" s="226"/>
      <c r="L698" s="226"/>
    </row>
    <row r="699" spans="2:12">
      <c r="B699" s="229"/>
      <c r="C699" s="226"/>
      <c r="D699" s="226"/>
      <c r="E699" s="226"/>
      <c r="F699" s="226"/>
      <c r="G699" s="226"/>
      <c r="H699" s="226"/>
      <c r="I699" s="226"/>
      <c r="K699" s="226"/>
      <c r="L699" s="226"/>
    </row>
    <row r="700" spans="2:12">
      <c r="B700" s="229"/>
      <c r="C700" s="226"/>
      <c r="D700" s="226"/>
      <c r="E700" s="226"/>
      <c r="F700" s="226"/>
      <c r="G700" s="226"/>
      <c r="H700" s="226"/>
      <c r="I700" s="226"/>
      <c r="K700" s="226"/>
      <c r="L700" s="226"/>
    </row>
    <row r="701" spans="2:12">
      <c r="B701" s="229"/>
      <c r="C701" s="226"/>
      <c r="D701" s="226"/>
      <c r="E701" s="226"/>
      <c r="F701" s="226"/>
      <c r="G701" s="226"/>
      <c r="H701" s="226"/>
      <c r="I701" s="226"/>
      <c r="K701" s="226"/>
      <c r="L701" s="226"/>
    </row>
    <row r="702" spans="2:12">
      <c r="B702" s="229"/>
      <c r="C702" s="226"/>
      <c r="D702" s="226"/>
      <c r="E702" s="226"/>
      <c r="F702" s="226"/>
      <c r="G702" s="226"/>
      <c r="H702" s="226"/>
      <c r="I702" s="226"/>
      <c r="K702" s="226"/>
      <c r="L702" s="226"/>
    </row>
    <row r="703" spans="2:12">
      <c r="B703" s="229"/>
      <c r="C703" s="226"/>
      <c r="D703" s="226"/>
      <c r="E703" s="226"/>
      <c r="F703" s="226"/>
      <c r="G703" s="226"/>
      <c r="H703" s="226"/>
      <c r="I703" s="226"/>
      <c r="K703" s="226"/>
      <c r="L703" s="226"/>
    </row>
    <row r="704" spans="2:12">
      <c r="B704" s="229"/>
      <c r="C704" s="226"/>
      <c r="D704" s="226"/>
      <c r="E704" s="226"/>
      <c r="F704" s="226"/>
      <c r="G704" s="226"/>
      <c r="H704" s="226"/>
      <c r="I704" s="226"/>
      <c r="K704" s="226"/>
      <c r="L704" s="226"/>
    </row>
    <row r="705" spans="2:12">
      <c r="B705" s="229"/>
      <c r="C705" s="226"/>
      <c r="D705" s="226"/>
      <c r="E705" s="226"/>
      <c r="F705" s="226"/>
      <c r="G705" s="226"/>
      <c r="H705" s="226"/>
      <c r="I705" s="226"/>
      <c r="K705" s="226"/>
      <c r="L705" s="226"/>
    </row>
    <row r="706" spans="2:12">
      <c r="B706" s="229"/>
      <c r="C706" s="226"/>
      <c r="D706" s="226"/>
      <c r="E706" s="226"/>
      <c r="F706" s="226"/>
      <c r="G706" s="226"/>
      <c r="H706" s="226"/>
      <c r="I706" s="226"/>
      <c r="K706" s="226"/>
      <c r="L706" s="226"/>
    </row>
    <row r="707" spans="2:12">
      <c r="B707" s="229"/>
      <c r="C707" s="226"/>
      <c r="D707" s="226"/>
      <c r="E707" s="226"/>
      <c r="F707" s="226"/>
      <c r="G707" s="226"/>
      <c r="H707" s="226"/>
      <c r="I707" s="226"/>
      <c r="K707" s="226"/>
      <c r="L707" s="226"/>
    </row>
    <row r="708" spans="2:12">
      <c r="B708" s="229"/>
      <c r="C708" s="226"/>
      <c r="D708" s="226"/>
      <c r="E708" s="226"/>
      <c r="F708" s="226"/>
      <c r="G708" s="226"/>
      <c r="H708" s="226"/>
      <c r="I708" s="226"/>
      <c r="K708" s="226"/>
      <c r="L708" s="226"/>
    </row>
    <row r="709" spans="2:12">
      <c r="B709" s="229"/>
      <c r="C709" s="226"/>
      <c r="D709" s="226"/>
      <c r="E709" s="226"/>
      <c r="F709" s="226"/>
      <c r="G709" s="226"/>
      <c r="H709" s="226"/>
      <c r="I709" s="226"/>
      <c r="K709" s="226"/>
      <c r="L709" s="226"/>
    </row>
    <row r="710" spans="2:12">
      <c r="B710" s="229"/>
      <c r="C710" s="226"/>
      <c r="D710" s="226"/>
      <c r="E710" s="226"/>
      <c r="F710" s="226"/>
      <c r="G710" s="226"/>
      <c r="H710" s="226"/>
      <c r="I710" s="226"/>
      <c r="K710" s="226"/>
      <c r="L710" s="226"/>
    </row>
    <row r="711" spans="2:12">
      <c r="B711" s="229"/>
      <c r="C711" s="226"/>
      <c r="D711" s="226"/>
      <c r="E711" s="226"/>
      <c r="F711" s="226"/>
      <c r="G711" s="226"/>
      <c r="H711" s="226"/>
      <c r="I711" s="226"/>
      <c r="K711" s="226"/>
      <c r="L711" s="226"/>
    </row>
    <row r="712" spans="2:12">
      <c r="B712" s="229"/>
      <c r="C712" s="226"/>
      <c r="D712" s="226"/>
      <c r="E712" s="226"/>
      <c r="F712" s="226"/>
      <c r="G712" s="226"/>
      <c r="H712" s="226"/>
      <c r="I712" s="226"/>
      <c r="K712" s="226"/>
      <c r="L712" s="226"/>
    </row>
    <row r="713" spans="2:12">
      <c r="B713" s="229"/>
      <c r="C713" s="226"/>
      <c r="D713" s="226"/>
      <c r="E713" s="226"/>
      <c r="F713" s="226"/>
      <c r="G713" s="226"/>
      <c r="H713" s="226"/>
      <c r="I713" s="226"/>
      <c r="K713" s="226"/>
      <c r="L713" s="226"/>
    </row>
    <row r="714" spans="2:12">
      <c r="B714" s="229"/>
      <c r="C714" s="226"/>
      <c r="D714" s="226"/>
      <c r="E714" s="226"/>
      <c r="F714" s="226"/>
      <c r="G714" s="226"/>
      <c r="H714" s="226"/>
      <c r="I714" s="226"/>
      <c r="K714" s="226"/>
      <c r="L714" s="226"/>
    </row>
    <row r="715" spans="2:12">
      <c r="B715" s="229"/>
      <c r="C715" s="226"/>
      <c r="D715" s="226"/>
      <c r="E715" s="226"/>
      <c r="F715" s="226"/>
      <c r="G715" s="226"/>
      <c r="H715" s="226"/>
      <c r="I715" s="226"/>
      <c r="K715" s="226"/>
      <c r="L715" s="226"/>
    </row>
    <row r="716" spans="2:12">
      <c r="B716" s="229"/>
      <c r="C716" s="226"/>
      <c r="D716" s="226"/>
      <c r="E716" s="226"/>
      <c r="F716" s="226"/>
      <c r="G716" s="226"/>
      <c r="H716" s="226"/>
      <c r="I716" s="226"/>
      <c r="K716" s="226"/>
      <c r="L716" s="226"/>
    </row>
    <row r="717" spans="2:12">
      <c r="B717" s="229"/>
      <c r="C717" s="226"/>
      <c r="D717" s="226"/>
      <c r="E717" s="226"/>
      <c r="F717" s="226"/>
      <c r="G717" s="226"/>
      <c r="H717" s="226"/>
      <c r="I717" s="226"/>
      <c r="K717" s="226"/>
      <c r="L717" s="226"/>
    </row>
    <row r="718" spans="2:12">
      <c r="B718" s="229"/>
      <c r="C718" s="226"/>
      <c r="D718" s="226"/>
      <c r="E718" s="226"/>
      <c r="F718" s="226"/>
      <c r="G718" s="226"/>
      <c r="H718" s="226"/>
      <c r="I718" s="226"/>
      <c r="K718" s="226"/>
      <c r="L718" s="226"/>
    </row>
    <row r="719" spans="2:12">
      <c r="B719" s="229"/>
      <c r="C719" s="226"/>
      <c r="D719" s="226"/>
      <c r="E719" s="226"/>
      <c r="F719" s="226"/>
      <c r="G719" s="226"/>
      <c r="H719" s="226"/>
      <c r="I719" s="226"/>
      <c r="K719" s="226"/>
      <c r="L719" s="226"/>
    </row>
    <row r="720" spans="2:12">
      <c r="B720" s="229"/>
      <c r="C720" s="226"/>
      <c r="D720" s="226"/>
      <c r="E720" s="226"/>
      <c r="F720" s="226"/>
      <c r="G720" s="226"/>
      <c r="H720" s="226"/>
      <c r="I720" s="226"/>
      <c r="K720" s="226"/>
      <c r="L720" s="226"/>
    </row>
    <row r="721" spans="2:12">
      <c r="B721" s="229"/>
      <c r="C721" s="226"/>
      <c r="D721" s="226"/>
      <c r="E721" s="226"/>
      <c r="F721" s="226"/>
      <c r="G721" s="226"/>
      <c r="H721" s="226"/>
      <c r="I721" s="226"/>
      <c r="K721" s="226"/>
      <c r="L721" s="226"/>
    </row>
    <row r="722" spans="2:12">
      <c r="B722" s="229"/>
      <c r="C722" s="226"/>
      <c r="D722" s="226"/>
      <c r="E722" s="226"/>
      <c r="F722" s="226"/>
      <c r="G722" s="226"/>
      <c r="H722" s="226"/>
      <c r="I722" s="226"/>
      <c r="K722" s="226"/>
      <c r="L722" s="226"/>
    </row>
    <row r="723" spans="2:12">
      <c r="B723" s="229"/>
      <c r="C723" s="226"/>
      <c r="D723" s="226"/>
      <c r="E723" s="226"/>
      <c r="F723" s="226"/>
      <c r="G723" s="226"/>
      <c r="H723" s="226"/>
      <c r="I723" s="226"/>
      <c r="K723" s="226"/>
      <c r="L723" s="226"/>
    </row>
    <row r="724" spans="2:12">
      <c r="B724" s="229"/>
      <c r="C724" s="226"/>
      <c r="D724" s="226"/>
      <c r="E724" s="226"/>
      <c r="F724" s="226"/>
      <c r="G724" s="226"/>
      <c r="H724" s="226"/>
      <c r="I724" s="226"/>
      <c r="K724" s="226"/>
      <c r="L724" s="226"/>
    </row>
    <row r="725" spans="2:12">
      <c r="B725" s="229"/>
      <c r="C725" s="226"/>
      <c r="D725" s="226"/>
      <c r="E725" s="226"/>
      <c r="F725" s="226"/>
      <c r="G725" s="226"/>
      <c r="H725" s="226"/>
      <c r="I725" s="226"/>
      <c r="K725" s="226"/>
      <c r="L725" s="226"/>
    </row>
    <row r="726" spans="2:12">
      <c r="B726" s="229"/>
      <c r="C726" s="226"/>
      <c r="D726" s="226"/>
      <c r="E726" s="226"/>
      <c r="F726" s="226"/>
      <c r="G726" s="226"/>
      <c r="H726" s="226"/>
      <c r="I726" s="226"/>
      <c r="K726" s="226"/>
      <c r="L726" s="226"/>
    </row>
    <row r="727" spans="2:12">
      <c r="B727" s="229"/>
      <c r="C727" s="226"/>
      <c r="D727" s="226"/>
      <c r="E727" s="226"/>
      <c r="F727" s="226"/>
      <c r="G727" s="226"/>
      <c r="H727" s="226"/>
      <c r="I727" s="226"/>
      <c r="K727" s="226"/>
      <c r="L727" s="226"/>
    </row>
    <row r="728" spans="2:12">
      <c r="B728" s="229"/>
      <c r="C728" s="226"/>
      <c r="D728" s="226"/>
      <c r="E728" s="226"/>
      <c r="F728" s="226"/>
      <c r="G728" s="226"/>
      <c r="H728" s="226"/>
      <c r="I728" s="226"/>
      <c r="K728" s="226"/>
      <c r="L728" s="226"/>
    </row>
    <row r="729" spans="2:12">
      <c r="B729" s="229"/>
      <c r="C729" s="226"/>
      <c r="D729" s="226"/>
      <c r="E729" s="226"/>
      <c r="F729" s="226"/>
      <c r="G729" s="226"/>
      <c r="H729" s="226"/>
      <c r="I729" s="226"/>
      <c r="K729" s="226"/>
      <c r="L729" s="226"/>
    </row>
    <row r="730" spans="2:12">
      <c r="B730" s="229"/>
      <c r="C730" s="226"/>
      <c r="D730" s="226"/>
      <c r="E730" s="226"/>
      <c r="F730" s="226"/>
      <c r="G730" s="226"/>
      <c r="H730" s="226"/>
      <c r="I730" s="226"/>
      <c r="K730" s="226"/>
      <c r="L730" s="226"/>
    </row>
    <row r="731" spans="2:12">
      <c r="B731" s="229"/>
      <c r="C731" s="226"/>
      <c r="D731" s="226"/>
      <c r="E731" s="226"/>
      <c r="F731" s="226"/>
      <c r="G731" s="226"/>
      <c r="H731" s="226"/>
      <c r="I731" s="226"/>
      <c r="K731" s="226"/>
      <c r="L731" s="226"/>
    </row>
    <row r="732" spans="2:12">
      <c r="B732" s="229"/>
      <c r="C732" s="226"/>
      <c r="D732" s="226"/>
      <c r="E732" s="226"/>
      <c r="F732" s="226"/>
      <c r="G732" s="226"/>
      <c r="H732" s="226"/>
      <c r="I732" s="226"/>
      <c r="K732" s="226"/>
      <c r="L732" s="226"/>
    </row>
    <row r="733" spans="2:12">
      <c r="B733" s="229"/>
      <c r="C733" s="226"/>
      <c r="D733" s="226"/>
      <c r="E733" s="226"/>
      <c r="F733" s="226"/>
      <c r="G733" s="226"/>
      <c r="H733" s="226"/>
      <c r="I733" s="226"/>
      <c r="K733" s="226"/>
      <c r="L733" s="226"/>
    </row>
    <row r="734" spans="2:12">
      <c r="B734" s="229"/>
      <c r="C734" s="226"/>
      <c r="D734" s="226"/>
      <c r="E734" s="226"/>
      <c r="F734" s="226"/>
      <c r="G734" s="226"/>
      <c r="H734" s="226"/>
      <c r="I734" s="226"/>
      <c r="K734" s="226"/>
      <c r="L734" s="226"/>
    </row>
    <row r="735" spans="2:12">
      <c r="B735" s="229"/>
      <c r="C735" s="226"/>
      <c r="D735" s="226"/>
      <c r="E735" s="226"/>
      <c r="F735" s="226"/>
      <c r="G735" s="226"/>
      <c r="H735" s="226"/>
      <c r="I735" s="226"/>
      <c r="K735" s="226"/>
      <c r="L735" s="226"/>
    </row>
    <row r="736" spans="2:12">
      <c r="B736" s="229"/>
      <c r="C736" s="226"/>
      <c r="D736" s="226"/>
      <c r="E736" s="226"/>
      <c r="F736" s="226"/>
      <c r="G736" s="226"/>
      <c r="H736" s="226"/>
      <c r="I736" s="226"/>
      <c r="K736" s="226"/>
      <c r="L736" s="226"/>
    </row>
    <row r="737" spans="2:12">
      <c r="B737" s="229"/>
      <c r="C737" s="226"/>
      <c r="D737" s="226"/>
      <c r="E737" s="226"/>
      <c r="F737" s="226"/>
      <c r="G737" s="226"/>
      <c r="H737" s="226"/>
      <c r="I737" s="226"/>
      <c r="K737" s="226"/>
      <c r="L737" s="226"/>
    </row>
    <row r="738" spans="2:12">
      <c r="B738" s="229"/>
      <c r="C738" s="226"/>
      <c r="D738" s="226"/>
      <c r="E738" s="226"/>
      <c r="F738" s="226"/>
      <c r="G738" s="226"/>
      <c r="H738" s="226"/>
      <c r="I738" s="226"/>
      <c r="K738" s="226"/>
      <c r="L738" s="226"/>
    </row>
    <row r="739" spans="2:12">
      <c r="B739" s="229"/>
      <c r="C739" s="226"/>
      <c r="D739" s="226"/>
      <c r="E739" s="226"/>
      <c r="F739" s="226"/>
      <c r="G739" s="226"/>
      <c r="H739" s="226"/>
      <c r="I739" s="226"/>
      <c r="K739" s="226"/>
      <c r="L739" s="226"/>
    </row>
    <row r="740" spans="2:12">
      <c r="B740" s="229"/>
      <c r="C740" s="226"/>
      <c r="D740" s="226"/>
      <c r="E740" s="226"/>
      <c r="F740" s="226"/>
      <c r="G740" s="226"/>
      <c r="H740" s="226"/>
      <c r="I740" s="226"/>
      <c r="K740" s="226"/>
      <c r="L740" s="226"/>
    </row>
    <row r="741" spans="2:12">
      <c r="B741" s="229"/>
      <c r="C741" s="226"/>
      <c r="D741" s="226"/>
      <c r="E741" s="226"/>
      <c r="F741" s="226"/>
      <c r="G741" s="226"/>
      <c r="H741" s="226"/>
      <c r="I741" s="226"/>
      <c r="K741" s="226"/>
      <c r="L741" s="226"/>
    </row>
    <row r="742" spans="2:12">
      <c r="B742" s="229"/>
      <c r="C742" s="226"/>
      <c r="D742" s="226"/>
      <c r="E742" s="226"/>
      <c r="F742" s="226"/>
      <c r="G742" s="226"/>
      <c r="H742" s="226"/>
      <c r="I742" s="226"/>
      <c r="K742" s="226"/>
      <c r="L742" s="226"/>
    </row>
    <row r="743" spans="2:12">
      <c r="B743" s="229"/>
      <c r="C743" s="226"/>
      <c r="D743" s="226"/>
      <c r="E743" s="226"/>
      <c r="F743" s="226"/>
      <c r="G743" s="226"/>
      <c r="H743" s="226"/>
      <c r="I743" s="226"/>
      <c r="K743" s="226"/>
      <c r="L743" s="226"/>
    </row>
    <row r="744" spans="2:12">
      <c r="B744" s="229"/>
      <c r="C744" s="226"/>
      <c r="D744" s="226"/>
      <c r="E744" s="226"/>
      <c r="F744" s="226"/>
      <c r="G744" s="226"/>
      <c r="H744" s="226"/>
      <c r="I744" s="226"/>
      <c r="K744" s="226"/>
      <c r="L744" s="226"/>
    </row>
    <row r="745" spans="2:12">
      <c r="B745" s="229"/>
      <c r="C745" s="226"/>
      <c r="D745" s="226"/>
      <c r="E745" s="226"/>
      <c r="F745" s="226"/>
      <c r="G745" s="226"/>
      <c r="H745" s="226"/>
      <c r="I745" s="226"/>
      <c r="K745" s="226"/>
      <c r="L745" s="226"/>
    </row>
    <row r="746" spans="2:12">
      <c r="B746" s="229"/>
      <c r="C746" s="226"/>
      <c r="D746" s="226"/>
      <c r="E746" s="226"/>
      <c r="F746" s="226"/>
      <c r="G746" s="226"/>
      <c r="H746" s="226"/>
      <c r="I746" s="226"/>
      <c r="K746" s="226"/>
      <c r="L746" s="226"/>
    </row>
    <row r="747" spans="2:12">
      <c r="B747" s="229"/>
      <c r="C747" s="226"/>
      <c r="D747" s="226"/>
      <c r="E747" s="226"/>
      <c r="F747" s="226"/>
      <c r="G747" s="226"/>
      <c r="H747" s="226"/>
      <c r="I747" s="226"/>
      <c r="K747" s="226"/>
      <c r="L747" s="226"/>
    </row>
    <row r="748" spans="2:12">
      <c r="B748" s="229"/>
      <c r="C748" s="226"/>
      <c r="D748" s="226"/>
      <c r="E748" s="226"/>
      <c r="F748" s="226"/>
      <c r="G748" s="226"/>
      <c r="H748" s="226"/>
      <c r="I748" s="226"/>
      <c r="K748" s="226"/>
      <c r="L748" s="226"/>
    </row>
    <row r="749" spans="2:12">
      <c r="B749" s="229"/>
      <c r="C749" s="226"/>
      <c r="D749" s="226"/>
      <c r="E749" s="226"/>
      <c r="F749" s="226"/>
      <c r="G749" s="226"/>
      <c r="H749" s="226"/>
      <c r="I749" s="226"/>
      <c r="K749" s="226"/>
      <c r="L749" s="226"/>
    </row>
    <row r="750" spans="2:12">
      <c r="B750" s="229"/>
      <c r="C750" s="226"/>
      <c r="D750" s="226"/>
      <c r="E750" s="226"/>
      <c r="F750" s="226"/>
      <c r="G750" s="226"/>
      <c r="H750" s="226"/>
      <c r="I750" s="226"/>
      <c r="K750" s="226"/>
      <c r="L750" s="226"/>
    </row>
    <row r="751" spans="2:12">
      <c r="B751" s="229"/>
      <c r="C751" s="226"/>
      <c r="D751" s="226"/>
      <c r="E751" s="226"/>
      <c r="F751" s="226"/>
      <c r="G751" s="226"/>
      <c r="H751" s="226"/>
      <c r="I751" s="226"/>
      <c r="K751" s="226"/>
      <c r="L751" s="226"/>
    </row>
    <row r="752" spans="2:12">
      <c r="B752" s="229"/>
      <c r="C752" s="226"/>
      <c r="D752" s="226"/>
      <c r="E752" s="226"/>
      <c r="F752" s="226"/>
      <c r="G752" s="226"/>
      <c r="H752" s="226"/>
      <c r="I752" s="226"/>
      <c r="K752" s="226"/>
      <c r="L752" s="226"/>
    </row>
    <row r="753" spans="2:12">
      <c r="B753" s="229"/>
      <c r="C753" s="226"/>
      <c r="D753" s="226"/>
      <c r="E753" s="226"/>
      <c r="F753" s="226"/>
      <c r="G753" s="226"/>
      <c r="H753" s="226"/>
      <c r="I753" s="226"/>
      <c r="K753" s="226"/>
      <c r="L753" s="226"/>
    </row>
    <row r="754" spans="2:12">
      <c r="B754" s="229"/>
      <c r="C754" s="226"/>
      <c r="D754" s="226"/>
      <c r="E754" s="226"/>
      <c r="F754" s="226"/>
      <c r="G754" s="226"/>
      <c r="H754" s="226"/>
      <c r="I754" s="226"/>
      <c r="K754" s="226"/>
      <c r="L754" s="226"/>
    </row>
    <row r="755" spans="2:12">
      <c r="B755" s="229"/>
      <c r="C755" s="226"/>
      <c r="D755" s="226"/>
      <c r="E755" s="226"/>
      <c r="F755" s="226"/>
      <c r="G755" s="226"/>
      <c r="H755" s="226"/>
      <c r="I755" s="226"/>
      <c r="K755" s="226"/>
      <c r="L755" s="226"/>
    </row>
    <row r="756" spans="2:12">
      <c r="B756" s="229"/>
      <c r="C756" s="226"/>
      <c r="D756" s="226"/>
      <c r="E756" s="226"/>
      <c r="F756" s="226"/>
      <c r="G756" s="226"/>
      <c r="H756" s="226"/>
      <c r="I756" s="226"/>
      <c r="K756" s="226"/>
      <c r="L756" s="226"/>
    </row>
    <row r="757" spans="2:12">
      <c r="B757" s="229"/>
      <c r="C757" s="226"/>
      <c r="D757" s="226"/>
      <c r="E757" s="226"/>
      <c r="F757" s="226"/>
      <c r="G757" s="226"/>
      <c r="H757" s="226"/>
      <c r="I757" s="226"/>
      <c r="K757" s="226"/>
      <c r="L757" s="226"/>
    </row>
    <row r="758" spans="2:12">
      <c r="B758" s="229"/>
      <c r="C758" s="226"/>
      <c r="D758" s="226"/>
      <c r="E758" s="226"/>
      <c r="F758" s="226"/>
      <c r="G758" s="226"/>
      <c r="H758" s="226"/>
      <c r="I758" s="226"/>
      <c r="K758" s="226"/>
      <c r="L758" s="226"/>
    </row>
    <row r="759" spans="2:12">
      <c r="B759" s="229"/>
      <c r="C759" s="226"/>
      <c r="D759" s="226"/>
      <c r="E759" s="226"/>
      <c r="F759" s="226"/>
      <c r="G759" s="226"/>
      <c r="H759" s="226"/>
      <c r="I759" s="226"/>
      <c r="K759" s="226"/>
      <c r="L759" s="226"/>
    </row>
    <row r="760" spans="2:12">
      <c r="B760" s="229"/>
      <c r="C760" s="226"/>
      <c r="D760" s="226"/>
      <c r="E760" s="226"/>
      <c r="F760" s="226"/>
      <c r="G760" s="226"/>
      <c r="H760" s="226"/>
      <c r="I760" s="226"/>
      <c r="K760" s="226"/>
      <c r="L760" s="226"/>
    </row>
    <row r="761" spans="2:12">
      <c r="B761" s="229"/>
      <c r="C761" s="226"/>
      <c r="D761" s="226"/>
      <c r="E761" s="226"/>
      <c r="F761" s="226"/>
      <c r="G761" s="226"/>
      <c r="H761" s="226"/>
      <c r="I761" s="226"/>
      <c r="K761" s="226"/>
      <c r="L761" s="226"/>
    </row>
    <row r="762" spans="2:12">
      <c r="B762" s="229"/>
      <c r="C762" s="226"/>
      <c r="D762" s="226"/>
      <c r="E762" s="226"/>
      <c r="F762" s="226"/>
      <c r="G762" s="226"/>
      <c r="H762" s="226"/>
      <c r="I762" s="226"/>
      <c r="K762" s="226"/>
      <c r="L762" s="226"/>
    </row>
    <row r="763" spans="2:12">
      <c r="B763" s="229"/>
      <c r="C763" s="226"/>
      <c r="D763" s="226"/>
      <c r="E763" s="226"/>
      <c r="F763" s="226"/>
      <c r="G763" s="226"/>
      <c r="H763" s="226"/>
      <c r="I763" s="226"/>
      <c r="K763" s="226"/>
      <c r="L763" s="226"/>
    </row>
    <row r="764" spans="2:12">
      <c r="B764" s="229"/>
      <c r="C764" s="226"/>
      <c r="D764" s="226"/>
      <c r="E764" s="226"/>
      <c r="F764" s="226"/>
      <c r="G764" s="226"/>
      <c r="H764" s="226"/>
      <c r="I764" s="226"/>
      <c r="K764" s="226"/>
      <c r="L764" s="226"/>
    </row>
    <row r="765" spans="2:12">
      <c r="B765" s="229"/>
      <c r="C765" s="226"/>
      <c r="D765" s="226"/>
      <c r="E765" s="226"/>
      <c r="F765" s="226"/>
      <c r="G765" s="226"/>
      <c r="H765" s="226"/>
      <c r="I765" s="226"/>
      <c r="K765" s="226"/>
      <c r="L765" s="226"/>
    </row>
    <row r="766" spans="2:12">
      <c r="B766" s="229"/>
      <c r="C766" s="226"/>
      <c r="D766" s="226"/>
      <c r="E766" s="226"/>
      <c r="F766" s="226"/>
      <c r="G766" s="226"/>
      <c r="H766" s="226"/>
      <c r="I766" s="226"/>
      <c r="K766" s="226"/>
      <c r="L766" s="226"/>
    </row>
    <row r="767" spans="2:12">
      <c r="B767" s="229"/>
      <c r="C767" s="226"/>
      <c r="D767" s="226"/>
      <c r="E767" s="226"/>
      <c r="F767" s="226"/>
      <c r="G767" s="226"/>
      <c r="H767" s="226"/>
      <c r="I767" s="226"/>
      <c r="K767" s="226"/>
      <c r="L767" s="226"/>
    </row>
    <row r="768" spans="2:12">
      <c r="B768" s="229"/>
      <c r="C768" s="226"/>
      <c r="D768" s="226"/>
      <c r="E768" s="226"/>
      <c r="F768" s="226"/>
      <c r="G768" s="226"/>
      <c r="H768" s="226"/>
      <c r="I768" s="226"/>
      <c r="K768" s="226"/>
      <c r="L768" s="226"/>
    </row>
    <row r="769" spans="2:12">
      <c r="B769" s="229"/>
      <c r="C769" s="226"/>
      <c r="D769" s="226"/>
      <c r="E769" s="226"/>
      <c r="F769" s="226"/>
      <c r="G769" s="226"/>
      <c r="H769" s="226"/>
      <c r="I769" s="226"/>
      <c r="K769" s="226"/>
      <c r="L769" s="226"/>
    </row>
    <row r="770" spans="2:12">
      <c r="B770" s="229"/>
      <c r="C770" s="226"/>
      <c r="D770" s="226"/>
      <c r="E770" s="226"/>
      <c r="F770" s="226"/>
      <c r="G770" s="226"/>
      <c r="H770" s="226"/>
      <c r="I770" s="226"/>
      <c r="K770" s="226"/>
      <c r="L770" s="226"/>
    </row>
    <row r="771" spans="2:12">
      <c r="B771" s="229"/>
      <c r="C771" s="226"/>
      <c r="D771" s="226"/>
      <c r="E771" s="226"/>
      <c r="F771" s="226"/>
      <c r="G771" s="226"/>
      <c r="H771" s="226"/>
      <c r="I771" s="226"/>
      <c r="K771" s="226"/>
      <c r="L771" s="226"/>
    </row>
    <row r="772" spans="2:12">
      <c r="B772" s="229"/>
      <c r="C772" s="226"/>
      <c r="D772" s="226"/>
      <c r="E772" s="226"/>
      <c r="F772" s="226"/>
      <c r="G772" s="226"/>
      <c r="H772" s="226"/>
      <c r="I772" s="226"/>
      <c r="K772" s="226"/>
      <c r="L772" s="226"/>
    </row>
    <row r="773" spans="2:12">
      <c r="B773" s="229"/>
      <c r="C773" s="226"/>
      <c r="D773" s="226"/>
      <c r="E773" s="226"/>
      <c r="F773" s="226"/>
      <c r="G773" s="226"/>
      <c r="H773" s="226"/>
      <c r="I773" s="226"/>
      <c r="K773" s="226"/>
      <c r="L773" s="226"/>
    </row>
    <row r="774" spans="2:12">
      <c r="B774" s="229"/>
      <c r="C774" s="226"/>
      <c r="D774" s="226"/>
      <c r="E774" s="226"/>
      <c r="F774" s="226"/>
      <c r="G774" s="226"/>
      <c r="H774" s="226"/>
      <c r="I774" s="226"/>
      <c r="K774" s="226"/>
      <c r="L774" s="226"/>
    </row>
    <row r="775" spans="2:12">
      <c r="B775" s="229"/>
      <c r="C775" s="226"/>
      <c r="D775" s="226"/>
      <c r="E775" s="226"/>
      <c r="F775" s="226"/>
      <c r="G775" s="226"/>
      <c r="H775" s="226"/>
      <c r="I775" s="226"/>
      <c r="K775" s="226"/>
      <c r="L775" s="226"/>
    </row>
    <row r="776" spans="2:12">
      <c r="B776" s="229"/>
      <c r="C776" s="226"/>
      <c r="D776" s="226"/>
      <c r="E776" s="226"/>
      <c r="F776" s="226"/>
      <c r="G776" s="226"/>
      <c r="H776" s="226"/>
      <c r="I776" s="226"/>
      <c r="K776" s="226"/>
      <c r="L776" s="226"/>
    </row>
    <row r="777" spans="2:12">
      <c r="B777" s="229"/>
      <c r="C777" s="226"/>
      <c r="D777" s="226"/>
      <c r="E777" s="226"/>
      <c r="F777" s="226"/>
      <c r="G777" s="226"/>
      <c r="H777" s="226"/>
      <c r="I777" s="226"/>
      <c r="K777" s="226"/>
      <c r="L777" s="226"/>
    </row>
    <row r="778" spans="2:12">
      <c r="B778" s="229"/>
      <c r="C778" s="226"/>
      <c r="D778" s="226"/>
      <c r="E778" s="226"/>
      <c r="F778" s="226"/>
      <c r="G778" s="226"/>
      <c r="H778" s="226"/>
      <c r="I778" s="226"/>
      <c r="K778" s="226"/>
      <c r="L778" s="226"/>
    </row>
    <row r="779" spans="2:12">
      <c r="B779" s="229"/>
      <c r="C779" s="226"/>
      <c r="D779" s="226"/>
      <c r="E779" s="226"/>
      <c r="F779" s="226"/>
      <c r="G779" s="226"/>
      <c r="H779" s="226"/>
      <c r="I779" s="226"/>
      <c r="K779" s="226"/>
      <c r="L779" s="226"/>
    </row>
    <row r="780" spans="2:12">
      <c r="B780" s="229"/>
      <c r="C780" s="226"/>
      <c r="D780" s="226"/>
      <c r="E780" s="226"/>
      <c r="F780" s="226"/>
      <c r="G780" s="226"/>
      <c r="H780" s="226"/>
      <c r="I780" s="226"/>
      <c r="K780" s="226"/>
      <c r="L780" s="226"/>
    </row>
    <row r="781" spans="2:12">
      <c r="B781" s="229"/>
      <c r="C781" s="226"/>
      <c r="D781" s="226"/>
      <c r="E781" s="226"/>
      <c r="F781" s="226"/>
      <c r="G781" s="226"/>
      <c r="H781" s="226"/>
      <c r="I781" s="226"/>
      <c r="K781" s="226"/>
      <c r="L781" s="226"/>
    </row>
    <row r="782" spans="2:12">
      <c r="B782" s="229"/>
      <c r="C782" s="226"/>
      <c r="D782" s="226"/>
      <c r="E782" s="226"/>
      <c r="F782" s="226"/>
      <c r="G782" s="226"/>
      <c r="H782" s="226"/>
      <c r="I782" s="226"/>
      <c r="K782" s="226"/>
      <c r="L782" s="226"/>
    </row>
    <row r="783" spans="2:12">
      <c r="B783" s="229"/>
      <c r="C783" s="226"/>
      <c r="D783" s="226"/>
      <c r="E783" s="226"/>
      <c r="F783" s="226"/>
      <c r="G783" s="226"/>
      <c r="H783" s="226"/>
      <c r="I783" s="226"/>
      <c r="K783" s="226"/>
      <c r="L783" s="226"/>
    </row>
    <row r="784" spans="2:12">
      <c r="B784" s="229"/>
      <c r="C784" s="226"/>
      <c r="D784" s="226"/>
      <c r="E784" s="226"/>
      <c r="F784" s="226"/>
      <c r="G784" s="226"/>
      <c r="H784" s="226"/>
      <c r="I784" s="226"/>
      <c r="K784" s="226"/>
      <c r="L784" s="226"/>
    </row>
    <row r="785" spans="2:12">
      <c r="B785" s="229"/>
      <c r="C785" s="226"/>
      <c r="D785" s="226"/>
      <c r="E785" s="226"/>
      <c r="F785" s="226"/>
      <c r="G785" s="226"/>
      <c r="H785" s="226"/>
      <c r="I785" s="226"/>
      <c r="K785" s="226"/>
      <c r="L785" s="226"/>
    </row>
    <row r="786" spans="2:12">
      <c r="B786" s="229"/>
      <c r="C786" s="226"/>
      <c r="D786" s="226"/>
      <c r="E786" s="226"/>
      <c r="F786" s="226"/>
      <c r="G786" s="226"/>
      <c r="H786" s="226"/>
      <c r="I786" s="226"/>
      <c r="K786" s="226"/>
      <c r="L786" s="226"/>
    </row>
    <row r="787" spans="2:12">
      <c r="B787" s="229"/>
      <c r="C787" s="226"/>
      <c r="D787" s="226"/>
      <c r="E787" s="226"/>
      <c r="F787" s="226"/>
      <c r="G787" s="226"/>
      <c r="H787" s="226"/>
      <c r="I787" s="226"/>
      <c r="K787" s="226"/>
      <c r="L787" s="226"/>
    </row>
    <row r="788" spans="2:12">
      <c r="B788" s="229"/>
      <c r="C788" s="226"/>
      <c r="D788" s="226"/>
      <c r="E788" s="226"/>
      <c r="F788" s="226"/>
      <c r="G788" s="226"/>
      <c r="H788" s="226"/>
      <c r="I788" s="226"/>
      <c r="K788" s="226"/>
      <c r="L788" s="226"/>
    </row>
    <row r="789" spans="2:12">
      <c r="B789" s="229"/>
      <c r="C789" s="226"/>
      <c r="D789" s="226"/>
      <c r="E789" s="226"/>
      <c r="F789" s="226"/>
      <c r="G789" s="226"/>
      <c r="H789" s="226"/>
      <c r="I789" s="226"/>
      <c r="K789" s="226"/>
      <c r="L789" s="226"/>
    </row>
    <row r="790" spans="2:12">
      <c r="B790" s="229"/>
      <c r="C790" s="226"/>
      <c r="D790" s="226"/>
      <c r="E790" s="226"/>
      <c r="F790" s="226"/>
      <c r="G790" s="226"/>
      <c r="H790" s="226"/>
      <c r="I790" s="226"/>
      <c r="K790" s="226"/>
      <c r="L790" s="226"/>
    </row>
    <row r="791" spans="2:12">
      <c r="B791" s="229"/>
      <c r="C791" s="226"/>
      <c r="D791" s="226"/>
      <c r="E791" s="226"/>
      <c r="F791" s="226"/>
      <c r="G791" s="226"/>
      <c r="H791" s="226"/>
      <c r="I791" s="226"/>
      <c r="K791" s="226"/>
      <c r="L791" s="226"/>
    </row>
    <row r="792" spans="2:12">
      <c r="B792" s="229"/>
      <c r="C792" s="226"/>
      <c r="D792" s="226"/>
      <c r="E792" s="226"/>
      <c r="F792" s="226"/>
      <c r="G792" s="226"/>
      <c r="H792" s="226"/>
      <c r="I792" s="226"/>
      <c r="K792" s="226"/>
      <c r="L792" s="226"/>
    </row>
    <row r="793" spans="2:12">
      <c r="B793" s="229"/>
      <c r="C793" s="226"/>
      <c r="D793" s="226"/>
      <c r="E793" s="226"/>
      <c r="F793" s="226"/>
      <c r="G793" s="226"/>
      <c r="H793" s="226"/>
      <c r="I793" s="226"/>
      <c r="K793" s="226"/>
      <c r="L793" s="226"/>
    </row>
    <row r="794" spans="2:12">
      <c r="B794" s="229"/>
      <c r="C794" s="226"/>
      <c r="D794" s="226"/>
      <c r="E794" s="226"/>
      <c r="F794" s="226"/>
      <c r="G794" s="226"/>
      <c r="H794" s="226"/>
      <c r="I794" s="226"/>
      <c r="K794" s="226"/>
      <c r="L794" s="226"/>
    </row>
    <row r="795" spans="2:12">
      <c r="B795" s="229"/>
      <c r="C795" s="226"/>
      <c r="D795" s="226"/>
      <c r="E795" s="226"/>
      <c r="F795" s="226"/>
      <c r="G795" s="226"/>
      <c r="H795" s="226"/>
      <c r="I795" s="226"/>
      <c r="K795" s="226"/>
      <c r="L795" s="226"/>
    </row>
    <row r="796" spans="2:12">
      <c r="B796" s="229"/>
      <c r="C796" s="226"/>
      <c r="D796" s="226"/>
      <c r="E796" s="226"/>
      <c r="F796" s="226"/>
      <c r="G796" s="226"/>
      <c r="H796" s="226"/>
      <c r="I796" s="226"/>
      <c r="K796" s="226"/>
      <c r="L796" s="226"/>
    </row>
    <row r="797" spans="2:12">
      <c r="B797" s="229"/>
      <c r="C797" s="226"/>
      <c r="D797" s="226"/>
      <c r="E797" s="226"/>
      <c r="F797" s="226"/>
      <c r="G797" s="226"/>
      <c r="H797" s="226"/>
      <c r="I797" s="226"/>
      <c r="K797" s="226"/>
      <c r="L797" s="226"/>
    </row>
    <row r="798" spans="2:12">
      <c r="B798" s="229"/>
      <c r="C798" s="226"/>
      <c r="D798" s="226"/>
      <c r="E798" s="226"/>
      <c r="F798" s="226"/>
      <c r="G798" s="226"/>
      <c r="H798" s="226"/>
      <c r="I798" s="226"/>
      <c r="K798" s="226"/>
      <c r="L798" s="226"/>
    </row>
    <row r="799" spans="2:12">
      <c r="B799" s="229"/>
      <c r="C799" s="226"/>
      <c r="D799" s="226"/>
      <c r="E799" s="226"/>
      <c r="F799" s="226"/>
      <c r="G799" s="226"/>
      <c r="H799" s="226"/>
      <c r="I799" s="226"/>
      <c r="K799" s="226"/>
      <c r="L799" s="226"/>
    </row>
    <row r="800" spans="2:12">
      <c r="B800" s="229"/>
      <c r="C800" s="226"/>
      <c r="D800" s="226"/>
      <c r="E800" s="226"/>
      <c r="F800" s="226"/>
      <c r="G800" s="226"/>
      <c r="H800" s="226"/>
      <c r="I800" s="226"/>
      <c r="K800" s="226"/>
      <c r="L800" s="226"/>
    </row>
    <row r="801" spans="2:12">
      <c r="B801" s="229"/>
      <c r="C801" s="226"/>
      <c r="D801" s="226"/>
      <c r="E801" s="226"/>
      <c r="F801" s="226"/>
      <c r="G801" s="226"/>
      <c r="H801" s="226"/>
      <c r="I801" s="226"/>
      <c r="K801" s="226"/>
      <c r="L801" s="226"/>
    </row>
    <row r="802" spans="2:12">
      <c r="B802" s="229"/>
      <c r="C802" s="226"/>
      <c r="D802" s="226"/>
      <c r="E802" s="226"/>
      <c r="F802" s="226"/>
      <c r="G802" s="226"/>
      <c r="H802" s="226"/>
      <c r="I802" s="226"/>
      <c r="K802" s="226"/>
      <c r="L802" s="226"/>
    </row>
    <row r="803" spans="2:12">
      <c r="B803" s="229"/>
      <c r="C803" s="226"/>
      <c r="D803" s="226"/>
      <c r="E803" s="226"/>
      <c r="F803" s="226"/>
      <c r="G803" s="226"/>
      <c r="H803" s="226"/>
      <c r="I803" s="226"/>
      <c r="K803" s="226"/>
      <c r="L803" s="226"/>
    </row>
    <row r="804" spans="2:12">
      <c r="B804" s="229"/>
      <c r="C804" s="226"/>
      <c r="D804" s="226"/>
      <c r="E804" s="226"/>
      <c r="F804" s="226"/>
      <c r="G804" s="226"/>
      <c r="H804" s="226"/>
      <c r="I804" s="226"/>
      <c r="K804" s="226"/>
      <c r="L804" s="226"/>
    </row>
    <row r="805" spans="2:12">
      <c r="B805" s="229"/>
      <c r="C805" s="226"/>
      <c r="D805" s="226"/>
      <c r="E805" s="226"/>
      <c r="F805" s="226"/>
      <c r="G805" s="226"/>
      <c r="H805" s="226"/>
      <c r="I805" s="226"/>
      <c r="K805" s="226"/>
      <c r="L805" s="226"/>
    </row>
    <row r="806" spans="2:12">
      <c r="B806" s="229"/>
      <c r="C806" s="226"/>
      <c r="D806" s="226"/>
      <c r="E806" s="226"/>
      <c r="F806" s="226"/>
      <c r="G806" s="226"/>
      <c r="H806" s="226"/>
      <c r="I806" s="226"/>
      <c r="K806" s="226"/>
      <c r="L806" s="226"/>
    </row>
    <row r="807" spans="2:12">
      <c r="B807" s="229"/>
      <c r="C807" s="226"/>
      <c r="D807" s="226"/>
      <c r="E807" s="226"/>
      <c r="F807" s="226"/>
      <c r="G807" s="226"/>
      <c r="H807" s="226"/>
      <c r="I807" s="226"/>
      <c r="K807" s="226"/>
      <c r="L807" s="226"/>
    </row>
    <row r="808" spans="2:12">
      <c r="B808" s="229"/>
      <c r="C808" s="226"/>
      <c r="D808" s="226"/>
      <c r="E808" s="226"/>
      <c r="F808" s="226"/>
      <c r="G808" s="226"/>
      <c r="H808" s="226"/>
      <c r="I808" s="226"/>
      <c r="K808" s="226"/>
      <c r="L808" s="226"/>
    </row>
    <row r="809" spans="2:12">
      <c r="B809" s="229"/>
      <c r="C809" s="226"/>
      <c r="D809" s="226"/>
      <c r="E809" s="226"/>
      <c r="F809" s="226"/>
      <c r="G809" s="226"/>
      <c r="H809" s="226"/>
      <c r="I809" s="226"/>
      <c r="K809" s="226"/>
      <c r="L809" s="226"/>
    </row>
    <row r="810" spans="2:12">
      <c r="B810" s="229"/>
      <c r="C810" s="226"/>
      <c r="D810" s="226"/>
      <c r="E810" s="226"/>
      <c r="F810" s="226"/>
      <c r="G810" s="226"/>
      <c r="H810" s="226"/>
      <c r="I810" s="226"/>
      <c r="K810" s="226"/>
      <c r="L810" s="226"/>
    </row>
    <row r="811" spans="2:12">
      <c r="B811" s="229"/>
      <c r="C811" s="226"/>
      <c r="D811" s="226"/>
      <c r="E811" s="226"/>
      <c r="F811" s="226"/>
      <c r="G811" s="226"/>
      <c r="H811" s="226"/>
      <c r="I811" s="226"/>
      <c r="K811" s="226"/>
      <c r="L811" s="226"/>
    </row>
    <row r="812" spans="2:12">
      <c r="B812" s="229"/>
      <c r="C812" s="226"/>
      <c r="D812" s="226"/>
      <c r="E812" s="226"/>
      <c r="F812" s="226"/>
      <c r="G812" s="226"/>
      <c r="H812" s="226"/>
      <c r="I812" s="226"/>
      <c r="K812" s="226"/>
      <c r="L812" s="226"/>
    </row>
    <row r="813" spans="2:12">
      <c r="B813" s="229"/>
      <c r="C813" s="226"/>
      <c r="D813" s="226"/>
      <c r="E813" s="226"/>
      <c r="F813" s="226"/>
      <c r="G813" s="226"/>
      <c r="H813" s="226"/>
      <c r="I813" s="226"/>
      <c r="K813" s="226"/>
      <c r="L813" s="226"/>
    </row>
    <row r="814" spans="2:12">
      <c r="B814" s="229"/>
      <c r="C814" s="226"/>
      <c r="D814" s="226"/>
      <c r="E814" s="226"/>
      <c r="F814" s="226"/>
      <c r="G814" s="226"/>
      <c r="H814" s="226"/>
      <c r="I814" s="226"/>
      <c r="K814" s="226"/>
      <c r="L814" s="226"/>
    </row>
    <row r="815" spans="2:12">
      <c r="B815" s="229"/>
      <c r="C815" s="226"/>
      <c r="D815" s="226"/>
      <c r="E815" s="226"/>
      <c r="F815" s="226"/>
      <c r="G815" s="226"/>
      <c r="H815" s="226"/>
      <c r="I815" s="226"/>
      <c r="K815" s="226"/>
      <c r="L815" s="226"/>
    </row>
    <row r="816" spans="2:12">
      <c r="B816" s="229"/>
      <c r="C816" s="226"/>
      <c r="D816" s="226"/>
      <c r="E816" s="226"/>
      <c r="F816" s="226"/>
      <c r="G816" s="226"/>
      <c r="H816" s="226"/>
      <c r="I816" s="226"/>
      <c r="K816" s="226"/>
      <c r="L816" s="226"/>
    </row>
    <row r="817" spans="2:12">
      <c r="B817" s="229"/>
      <c r="C817" s="226"/>
      <c r="D817" s="226"/>
      <c r="E817" s="226"/>
      <c r="F817" s="226"/>
      <c r="G817" s="226"/>
      <c r="H817" s="226"/>
      <c r="I817" s="226"/>
      <c r="K817" s="226"/>
      <c r="L817" s="226"/>
    </row>
    <row r="818" spans="2:12">
      <c r="B818" s="229"/>
      <c r="C818" s="226"/>
      <c r="D818" s="226"/>
      <c r="E818" s="226"/>
      <c r="F818" s="226"/>
      <c r="G818" s="226"/>
      <c r="H818" s="226"/>
      <c r="I818" s="226"/>
      <c r="K818" s="226"/>
      <c r="L818" s="226"/>
    </row>
    <row r="819" spans="2:12">
      <c r="B819" s="229"/>
      <c r="C819" s="226"/>
      <c r="D819" s="226"/>
      <c r="E819" s="226"/>
      <c r="F819" s="226"/>
      <c r="G819" s="226"/>
      <c r="H819" s="226"/>
      <c r="I819" s="226"/>
      <c r="K819" s="226"/>
      <c r="L819" s="226"/>
    </row>
    <row r="820" spans="2:12">
      <c r="B820" s="229"/>
      <c r="C820" s="226"/>
      <c r="D820" s="226"/>
      <c r="E820" s="226"/>
      <c r="F820" s="226"/>
      <c r="G820" s="226"/>
      <c r="H820" s="226"/>
      <c r="I820" s="226"/>
      <c r="K820" s="226"/>
      <c r="L820" s="226"/>
    </row>
    <row r="821" spans="2:12">
      <c r="B821" s="229"/>
      <c r="C821" s="226"/>
      <c r="D821" s="226"/>
      <c r="E821" s="226"/>
      <c r="F821" s="226"/>
      <c r="G821" s="226"/>
      <c r="H821" s="226"/>
      <c r="I821" s="226"/>
      <c r="K821" s="226"/>
      <c r="L821" s="226"/>
    </row>
    <row r="822" spans="2:12">
      <c r="B822" s="229"/>
      <c r="C822" s="226"/>
      <c r="D822" s="226"/>
      <c r="E822" s="226"/>
      <c r="F822" s="226"/>
      <c r="G822" s="226"/>
      <c r="H822" s="226"/>
      <c r="I822" s="226"/>
      <c r="K822" s="226"/>
      <c r="L822" s="226"/>
    </row>
    <row r="823" spans="2:12">
      <c r="B823" s="229"/>
      <c r="C823" s="226"/>
      <c r="D823" s="226"/>
      <c r="E823" s="226"/>
      <c r="F823" s="226"/>
      <c r="G823" s="226"/>
      <c r="H823" s="226"/>
      <c r="I823" s="226"/>
      <c r="K823" s="226"/>
      <c r="L823" s="226"/>
    </row>
    <row r="824" spans="2:12">
      <c r="B824" s="229"/>
      <c r="C824" s="226"/>
      <c r="D824" s="226"/>
      <c r="E824" s="226"/>
      <c r="F824" s="226"/>
      <c r="G824" s="226"/>
      <c r="H824" s="226"/>
      <c r="I824" s="226"/>
      <c r="K824" s="226"/>
      <c r="L824" s="226"/>
    </row>
    <row r="825" spans="2:12">
      <c r="B825" s="229"/>
      <c r="C825" s="226"/>
      <c r="D825" s="226"/>
      <c r="E825" s="226"/>
      <c r="F825" s="226"/>
      <c r="G825" s="226"/>
      <c r="H825" s="226"/>
      <c r="I825" s="226"/>
      <c r="K825" s="226"/>
      <c r="L825" s="226"/>
    </row>
    <row r="826" spans="2:12">
      <c r="B826" s="229"/>
      <c r="C826" s="226"/>
      <c r="D826" s="226"/>
      <c r="E826" s="226"/>
      <c r="F826" s="226"/>
      <c r="G826" s="226"/>
      <c r="H826" s="226"/>
      <c r="I826" s="226"/>
      <c r="K826" s="226"/>
      <c r="L826" s="226"/>
    </row>
    <row r="827" spans="2:12">
      <c r="B827" s="229"/>
      <c r="C827" s="226"/>
      <c r="D827" s="226"/>
      <c r="E827" s="226"/>
      <c r="F827" s="226"/>
      <c r="G827" s="226"/>
      <c r="H827" s="226"/>
      <c r="I827" s="226"/>
      <c r="K827" s="226"/>
      <c r="L827" s="226"/>
    </row>
    <row r="828" spans="2:12">
      <c r="B828" s="229"/>
      <c r="C828" s="226"/>
      <c r="D828" s="226"/>
      <c r="E828" s="226"/>
      <c r="F828" s="226"/>
      <c r="G828" s="226"/>
      <c r="H828" s="226"/>
      <c r="I828" s="226"/>
      <c r="K828" s="226"/>
      <c r="L828" s="226"/>
    </row>
    <row r="829" spans="2:12">
      <c r="B829" s="229"/>
      <c r="C829" s="226"/>
      <c r="D829" s="226"/>
      <c r="E829" s="226"/>
      <c r="F829" s="226"/>
      <c r="G829" s="226"/>
      <c r="H829" s="226"/>
      <c r="I829" s="226"/>
      <c r="K829" s="226"/>
      <c r="L829" s="226"/>
    </row>
    <row r="830" spans="2:12">
      <c r="B830" s="229"/>
      <c r="C830" s="226"/>
      <c r="D830" s="226"/>
      <c r="E830" s="226"/>
      <c r="F830" s="226"/>
      <c r="G830" s="226"/>
      <c r="H830" s="226"/>
      <c r="I830" s="226"/>
      <c r="K830" s="226"/>
      <c r="L830" s="226"/>
    </row>
    <row r="831" spans="2:12">
      <c r="B831" s="229"/>
      <c r="C831" s="226"/>
      <c r="D831" s="226"/>
      <c r="E831" s="226"/>
      <c r="F831" s="226"/>
      <c r="G831" s="226"/>
      <c r="H831" s="226"/>
      <c r="I831" s="226"/>
      <c r="K831" s="226"/>
      <c r="L831" s="226"/>
    </row>
    <row r="832" spans="2:12">
      <c r="B832" s="229"/>
      <c r="C832" s="226"/>
      <c r="D832" s="226"/>
      <c r="E832" s="226"/>
      <c r="F832" s="226"/>
      <c r="G832" s="226"/>
      <c r="H832" s="226"/>
      <c r="I832" s="226"/>
      <c r="K832" s="226"/>
      <c r="L832" s="226"/>
    </row>
    <row r="833" spans="2:12">
      <c r="B833" s="229"/>
      <c r="C833" s="226"/>
      <c r="D833" s="226"/>
      <c r="E833" s="226"/>
      <c r="F833" s="226"/>
      <c r="G833" s="226"/>
      <c r="H833" s="226"/>
      <c r="I833" s="226"/>
      <c r="K833" s="226"/>
      <c r="L833" s="226"/>
    </row>
    <row r="834" spans="2:12">
      <c r="B834" s="229"/>
      <c r="C834" s="226"/>
      <c r="D834" s="226"/>
      <c r="E834" s="226"/>
      <c r="F834" s="226"/>
      <c r="G834" s="226"/>
      <c r="H834" s="226"/>
      <c r="I834" s="226"/>
      <c r="K834" s="226"/>
      <c r="L834" s="226"/>
    </row>
    <row r="835" spans="2:12">
      <c r="B835" s="229"/>
      <c r="C835" s="226"/>
      <c r="D835" s="226"/>
      <c r="E835" s="226"/>
      <c r="F835" s="226"/>
      <c r="G835" s="226"/>
      <c r="H835" s="226"/>
      <c r="I835" s="226"/>
      <c r="K835" s="226"/>
      <c r="L835" s="226"/>
    </row>
    <row r="836" spans="2:12">
      <c r="B836" s="229"/>
      <c r="C836" s="226"/>
      <c r="D836" s="226"/>
      <c r="E836" s="226"/>
      <c r="F836" s="226"/>
      <c r="G836" s="226"/>
      <c r="H836" s="226"/>
      <c r="I836" s="226"/>
      <c r="K836" s="226"/>
      <c r="L836" s="226"/>
    </row>
    <row r="837" spans="2:12">
      <c r="B837" s="229"/>
      <c r="C837" s="226"/>
      <c r="D837" s="226"/>
      <c r="E837" s="226"/>
      <c r="F837" s="226"/>
      <c r="G837" s="226"/>
      <c r="H837" s="226"/>
      <c r="I837" s="226"/>
      <c r="K837" s="226"/>
      <c r="L837" s="226"/>
    </row>
    <row r="838" spans="2:12">
      <c r="B838" s="229"/>
      <c r="C838" s="226"/>
      <c r="D838" s="226"/>
      <c r="E838" s="226"/>
      <c r="F838" s="226"/>
      <c r="G838" s="226"/>
      <c r="H838" s="226"/>
      <c r="I838" s="226"/>
      <c r="K838" s="226"/>
      <c r="L838" s="226"/>
    </row>
    <row r="839" spans="2:12">
      <c r="B839" s="229"/>
      <c r="C839" s="226"/>
      <c r="D839" s="226"/>
      <c r="E839" s="226"/>
      <c r="F839" s="226"/>
      <c r="G839" s="226"/>
      <c r="H839" s="226"/>
      <c r="I839" s="226"/>
      <c r="K839" s="226"/>
      <c r="L839" s="226"/>
    </row>
    <row r="840" spans="2:12">
      <c r="B840" s="229"/>
      <c r="C840" s="226"/>
      <c r="D840" s="226"/>
      <c r="E840" s="226"/>
      <c r="F840" s="226"/>
      <c r="G840" s="226"/>
      <c r="H840" s="226"/>
      <c r="I840" s="226"/>
      <c r="K840" s="226"/>
      <c r="L840" s="226"/>
    </row>
    <row r="841" spans="2:12">
      <c r="B841" s="229"/>
      <c r="C841" s="226"/>
      <c r="D841" s="226"/>
      <c r="E841" s="226"/>
      <c r="F841" s="226"/>
      <c r="G841" s="226"/>
      <c r="H841" s="226"/>
      <c r="I841" s="226"/>
      <c r="K841" s="226"/>
      <c r="L841" s="226"/>
    </row>
    <row r="842" spans="2:12">
      <c r="B842" s="229"/>
      <c r="C842" s="226"/>
      <c r="D842" s="226"/>
      <c r="E842" s="226"/>
      <c r="F842" s="226"/>
      <c r="G842" s="226"/>
      <c r="H842" s="226"/>
      <c r="I842" s="226"/>
      <c r="K842" s="226"/>
      <c r="L842" s="226"/>
    </row>
    <row r="843" spans="2:12">
      <c r="B843" s="229"/>
      <c r="C843" s="226"/>
      <c r="D843" s="226"/>
      <c r="E843" s="226"/>
      <c r="F843" s="226"/>
      <c r="G843" s="226"/>
      <c r="H843" s="226"/>
      <c r="I843" s="226"/>
      <c r="K843" s="226"/>
      <c r="L843" s="226"/>
    </row>
    <row r="844" spans="2:12">
      <c r="B844" s="229"/>
      <c r="C844" s="226"/>
      <c r="D844" s="226"/>
      <c r="E844" s="226"/>
      <c r="F844" s="226"/>
      <c r="G844" s="226"/>
      <c r="H844" s="226"/>
      <c r="I844" s="226"/>
      <c r="K844" s="226"/>
      <c r="L844" s="226"/>
    </row>
    <row r="845" spans="2:12">
      <c r="B845" s="229"/>
      <c r="C845" s="226"/>
      <c r="D845" s="226"/>
      <c r="E845" s="226"/>
      <c r="F845" s="226"/>
      <c r="G845" s="226"/>
      <c r="H845" s="226"/>
      <c r="I845" s="226"/>
      <c r="K845" s="226"/>
      <c r="L845" s="226"/>
    </row>
    <row r="846" spans="2:12">
      <c r="B846" s="229"/>
      <c r="C846" s="226"/>
      <c r="D846" s="226"/>
      <c r="E846" s="226"/>
      <c r="F846" s="226"/>
      <c r="G846" s="226"/>
      <c r="H846" s="226"/>
      <c r="I846" s="226"/>
      <c r="K846" s="226"/>
      <c r="L846" s="226"/>
    </row>
    <row r="847" spans="2:12">
      <c r="B847" s="229"/>
      <c r="C847" s="226"/>
      <c r="D847" s="226"/>
      <c r="E847" s="226"/>
      <c r="F847" s="226"/>
      <c r="G847" s="226"/>
      <c r="H847" s="226"/>
      <c r="I847" s="226"/>
      <c r="K847" s="226"/>
      <c r="L847" s="226"/>
    </row>
    <row r="848" spans="2:12">
      <c r="B848" s="229"/>
      <c r="C848" s="226"/>
      <c r="D848" s="226"/>
      <c r="E848" s="226"/>
      <c r="F848" s="226"/>
      <c r="G848" s="226"/>
      <c r="H848" s="226"/>
      <c r="I848" s="226"/>
      <c r="K848" s="226"/>
      <c r="L848" s="226"/>
    </row>
    <row r="849" spans="2:12">
      <c r="B849" s="229"/>
      <c r="C849" s="226"/>
      <c r="D849" s="226"/>
      <c r="E849" s="226"/>
      <c r="F849" s="226"/>
      <c r="G849" s="226"/>
      <c r="H849" s="226"/>
      <c r="I849" s="226"/>
      <c r="K849" s="226"/>
      <c r="L849" s="226"/>
    </row>
    <row r="850" spans="2:12">
      <c r="B850" s="229"/>
      <c r="C850" s="226"/>
      <c r="D850" s="226"/>
      <c r="E850" s="226"/>
      <c r="F850" s="226"/>
      <c r="G850" s="226"/>
      <c r="H850" s="226"/>
      <c r="I850" s="226"/>
      <c r="K850" s="226"/>
      <c r="L850" s="226"/>
    </row>
    <row r="851" spans="2:12">
      <c r="B851" s="229"/>
      <c r="C851" s="226"/>
      <c r="D851" s="226"/>
      <c r="E851" s="226"/>
      <c r="F851" s="226"/>
      <c r="G851" s="226"/>
      <c r="H851" s="226"/>
      <c r="I851" s="226"/>
      <c r="K851" s="226"/>
      <c r="L851" s="226"/>
    </row>
    <row r="852" spans="2:12">
      <c r="B852" s="229"/>
      <c r="C852" s="226"/>
      <c r="D852" s="226"/>
      <c r="E852" s="226"/>
      <c r="F852" s="226"/>
      <c r="G852" s="226"/>
      <c r="H852" s="226"/>
      <c r="I852" s="226"/>
      <c r="K852" s="226"/>
      <c r="L852" s="226"/>
    </row>
    <row r="853" spans="2:12">
      <c r="B853" s="229"/>
      <c r="C853" s="226"/>
      <c r="D853" s="226"/>
      <c r="E853" s="226"/>
      <c r="F853" s="226"/>
      <c r="G853" s="226"/>
      <c r="H853" s="226"/>
      <c r="I853" s="226"/>
      <c r="K853" s="226"/>
      <c r="L853" s="226"/>
    </row>
    <row r="854" spans="2:12">
      <c r="B854" s="229"/>
      <c r="C854" s="226"/>
      <c r="D854" s="226"/>
      <c r="E854" s="226"/>
      <c r="F854" s="226"/>
      <c r="G854" s="226"/>
      <c r="H854" s="226"/>
      <c r="I854" s="226"/>
      <c r="K854" s="226"/>
      <c r="L854" s="226"/>
    </row>
    <row r="855" spans="2:12">
      <c r="B855" s="229"/>
      <c r="C855" s="226"/>
      <c r="D855" s="226"/>
      <c r="E855" s="226"/>
      <c r="F855" s="226"/>
      <c r="G855" s="226"/>
      <c r="H855" s="226"/>
      <c r="I855" s="226"/>
      <c r="K855" s="226"/>
      <c r="L855" s="226"/>
    </row>
    <row r="856" spans="2:12">
      <c r="B856" s="229"/>
      <c r="C856" s="226"/>
      <c r="D856" s="226"/>
      <c r="E856" s="226"/>
      <c r="F856" s="226"/>
      <c r="G856" s="226"/>
      <c r="H856" s="226"/>
      <c r="I856" s="226"/>
      <c r="K856" s="226"/>
      <c r="L856" s="226"/>
    </row>
    <row r="857" spans="2:12">
      <c r="B857" s="229"/>
      <c r="C857" s="226"/>
      <c r="D857" s="226"/>
      <c r="E857" s="226"/>
      <c r="F857" s="226"/>
      <c r="G857" s="226"/>
      <c r="H857" s="226"/>
      <c r="I857" s="226"/>
      <c r="K857" s="226"/>
      <c r="L857" s="226"/>
    </row>
    <row r="858" spans="2:12">
      <c r="B858" s="229"/>
      <c r="C858" s="226"/>
      <c r="D858" s="226"/>
      <c r="E858" s="226"/>
      <c r="F858" s="226"/>
      <c r="G858" s="226"/>
      <c r="H858" s="226"/>
      <c r="I858" s="226"/>
      <c r="K858" s="226"/>
      <c r="L858" s="226"/>
    </row>
    <row r="859" spans="2:12">
      <c r="B859" s="229"/>
      <c r="C859" s="226"/>
      <c r="D859" s="226"/>
      <c r="E859" s="226"/>
      <c r="F859" s="226"/>
      <c r="G859" s="226"/>
      <c r="H859" s="226"/>
      <c r="I859" s="226"/>
      <c r="K859" s="226"/>
      <c r="L859" s="226"/>
    </row>
    <row r="860" spans="2:12">
      <c r="B860" s="229"/>
      <c r="C860" s="226"/>
      <c r="D860" s="226"/>
      <c r="E860" s="226"/>
      <c r="F860" s="226"/>
      <c r="G860" s="226"/>
      <c r="H860" s="226"/>
      <c r="I860" s="226"/>
      <c r="K860" s="226"/>
      <c r="L860" s="226"/>
    </row>
    <row r="861" spans="2:12">
      <c r="B861" s="229"/>
      <c r="C861" s="226"/>
      <c r="D861" s="226"/>
      <c r="E861" s="226"/>
      <c r="F861" s="226"/>
      <c r="G861" s="226"/>
      <c r="H861" s="226"/>
      <c r="I861" s="226"/>
      <c r="K861" s="226"/>
      <c r="L861" s="226"/>
    </row>
    <row r="862" spans="2:12">
      <c r="B862" s="229"/>
      <c r="C862" s="226"/>
      <c r="D862" s="226"/>
      <c r="E862" s="226"/>
      <c r="F862" s="226"/>
      <c r="G862" s="226"/>
      <c r="H862" s="226"/>
      <c r="I862" s="226"/>
      <c r="K862" s="226"/>
      <c r="L862" s="226"/>
    </row>
    <row r="863" spans="2:12">
      <c r="B863" s="229"/>
      <c r="C863" s="226"/>
      <c r="D863" s="226"/>
      <c r="E863" s="226"/>
      <c r="F863" s="226"/>
      <c r="G863" s="226"/>
      <c r="H863" s="226"/>
      <c r="I863" s="226"/>
      <c r="K863" s="226"/>
      <c r="L863" s="226"/>
    </row>
    <row r="864" spans="2:12">
      <c r="B864" s="229"/>
      <c r="C864" s="226"/>
      <c r="D864" s="226"/>
      <c r="E864" s="226"/>
      <c r="F864" s="226"/>
      <c r="G864" s="226"/>
      <c r="H864" s="226"/>
      <c r="I864" s="226"/>
      <c r="K864" s="226"/>
      <c r="L864" s="226"/>
    </row>
    <row r="865" spans="2:12">
      <c r="B865" s="229"/>
      <c r="C865" s="226"/>
      <c r="D865" s="226"/>
      <c r="E865" s="226"/>
      <c r="F865" s="226"/>
      <c r="G865" s="226"/>
      <c r="H865" s="226"/>
      <c r="I865" s="226"/>
      <c r="K865" s="226"/>
      <c r="L865" s="226"/>
    </row>
    <row r="866" spans="2:12">
      <c r="B866" s="229"/>
      <c r="C866" s="226"/>
      <c r="D866" s="226"/>
      <c r="E866" s="226"/>
      <c r="F866" s="226"/>
      <c r="G866" s="226"/>
      <c r="H866" s="226"/>
      <c r="I866" s="226"/>
      <c r="K866" s="226"/>
      <c r="L866" s="226"/>
    </row>
    <row r="867" spans="2:12">
      <c r="B867" s="229"/>
      <c r="C867" s="226"/>
      <c r="D867" s="226"/>
      <c r="E867" s="226"/>
      <c r="F867" s="226"/>
      <c r="G867" s="226"/>
      <c r="H867" s="226"/>
      <c r="I867" s="226"/>
      <c r="K867" s="226"/>
      <c r="L867" s="226"/>
    </row>
    <row r="868" spans="2:12">
      <c r="B868" s="229"/>
      <c r="C868" s="226"/>
      <c r="D868" s="226"/>
      <c r="E868" s="226"/>
      <c r="F868" s="226"/>
      <c r="G868" s="226"/>
      <c r="H868" s="226"/>
      <c r="I868" s="226"/>
      <c r="K868" s="226"/>
      <c r="L868" s="226"/>
    </row>
    <row r="869" spans="2:12">
      <c r="B869" s="229"/>
      <c r="C869" s="226"/>
      <c r="D869" s="226"/>
      <c r="E869" s="226"/>
      <c r="F869" s="226"/>
      <c r="G869" s="226"/>
      <c r="H869" s="226"/>
      <c r="I869" s="226"/>
      <c r="K869" s="226"/>
      <c r="L869" s="226"/>
    </row>
    <row r="870" spans="2:12">
      <c r="B870" s="229"/>
      <c r="C870" s="226"/>
      <c r="D870" s="226"/>
      <c r="E870" s="226"/>
      <c r="F870" s="226"/>
      <c r="G870" s="226"/>
      <c r="H870" s="226"/>
      <c r="I870" s="226"/>
      <c r="K870" s="226"/>
      <c r="L870" s="226"/>
    </row>
    <row r="871" spans="2:12">
      <c r="B871" s="229"/>
      <c r="C871" s="226"/>
      <c r="D871" s="226"/>
      <c r="E871" s="226"/>
      <c r="F871" s="226"/>
      <c r="G871" s="226"/>
      <c r="H871" s="226"/>
      <c r="I871" s="226"/>
      <c r="K871" s="226"/>
      <c r="L871" s="226"/>
    </row>
    <row r="872" spans="2:12">
      <c r="B872" s="229"/>
      <c r="C872" s="226"/>
      <c r="D872" s="226"/>
      <c r="E872" s="226"/>
      <c r="F872" s="226"/>
      <c r="G872" s="226"/>
      <c r="H872" s="226"/>
      <c r="I872" s="226"/>
      <c r="K872" s="226"/>
      <c r="L872" s="226"/>
    </row>
    <row r="873" spans="2:12">
      <c r="B873" s="229"/>
      <c r="C873" s="226"/>
      <c r="D873" s="226"/>
      <c r="E873" s="226"/>
      <c r="F873" s="226"/>
      <c r="G873" s="226"/>
      <c r="H873" s="226"/>
      <c r="I873" s="226"/>
      <c r="K873" s="226"/>
      <c r="L873" s="226"/>
    </row>
    <row r="874" spans="2:12">
      <c r="B874" s="229"/>
      <c r="C874" s="226"/>
      <c r="D874" s="226"/>
      <c r="E874" s="226"/>
      <c r="F874" s="226"/>
      <c r="G874" s="226"/>
      <c r="H874" s="226"/>
      <c r="I874" s="226"/>
      <c r="K874" s="226"/>
      <c r="L874" s="226"/>
    </row>
    <row r="875" spans="2:12">
      <c r="B875" s="229"/>
      <c r="C875" s="226"/>
      <c r="D875" s="226"/>
      <c r="E875" s="226"/>
      <c r="F875" s="226"/>
      <c r="G875" s="226"/>
      <c r="H875" s="226"/>
      <c r="I875" s="226"/>
      <c r="K875" s="226"/>
      <c r="L875" s="226"/>
    </row>
    <row r="876" spans="2:12">
      <c r="B876" s="229"/>
      <c r="C876" s="226"/>
      <c r="D876" s="226"/>
      <c r="E876" s="226"/>
      <c r="F876" s="226"/>
      <c r="G876" s="226"/>
      <c r="H876" s="226"/>
      <c r="I876" s="226"/>
      <c r="K876" s="226"/>
      <c r="L876" s="226"/>
    </row>
    <row r="877" spans="2:12">
      <c r="B877" s="229"/>
      <c r="C877" s="226"/>
      <c r="D877" s="226"/>
      <c r="E877" s="226"/>
      <c r="F877" s="226"/>
      <c r="G877" s="226"/>
      <c r="H877" s="226"/>
      <c r="I877" s="226"/>
      <c r="K877" s="226"/>
      <c r="L877" s="226"/>
    </row>
    <row r="878" spans="2:12">
      <c r="B878" s="229"/>
      <c r="C878" s="226"/>
      <c r="D878" s="226"/>
      <c r="E878" s="226"/>
      <c r="F878" s="226"/>
      <c r="G878" s="226"/>
      <c r="H878" s="226"/>
      <c r="I878" s="226"/>
      <c r="K878" s="226"/>
      <c r="L878" s="226"/>
    </row>
    <row r="879" spans="2:12">
      <c r="B879" s="229"/>
      <c r="C879" s="226"/>
      <c r="D879" s="226"/>
      <c r="E879" s="226"/>
      <c r="F879" s="226"/>
      <c r="G879" s="226"/>
      <c r="H879" s="226"/>
      <c r="I879" s="226"/>
      <c r="K879" s="226"/>
      <c r="L879" s="226"/>
    </row>
    <row r="880" spans="2:12">
      <c r="B880" s="229"/>
      <c r="C880" s="226"/>
      <c r="D880" s="226"/>
      <c r="E880" s="226"/>
      <c r="F880" s="226"/>
      <c r="G880" s="226"/>
      <c r="H880" s="226"/>
      <c r="I880" s="226"/>
      <c r="K880" s="226"/>
      <c r="L880" s="226"/>
    </row>
    <row r="881" spans="2:12">
      <c r="B881" s="229"/>
      <c r="C881" s="226"/>
      <c r="D881" s="226"/>
      <c r="E881" s="226"/>
      <c r="F881" s="226"/>
      <c r="G881" s="226"/>
      <c r="H881" s="226"/>
      <c r="I881" s="226"/>
      <c r="K881" s="226"/>
      <c r="L881" s="226"/>
    </row>
    <row r="882" spans="2:12">
      <c r="B882" s="229"/>
      <c r="C882" s="226"/>
      <c r="D882" s="226"/>
      <c r="E882" s="226"/>
      <c r="F882" s="226"/>
      <c r="G882" s="226"/>
      <c r="H882" s="226"/>
      <c r="I882" s="226"/>
      <c r="K882" s="226"/>
      <c r="L882" s="226"/>
    </row>
    <row r="883" spans="2:12">
      <c r="B883" s="229"/>
      <c r="C883" s="226"/>
      <c r="D883" s="226"/>
      <c r="E883" s="226"/>
      <c r="F883" s="226"/>
      <c r="G883" s="226"/>
      <c r="H883" s="226"/>
      <c r="I883" s="226"/>
      <c r="K883" s="226"/>
      <c r="L883" s="226"/>
    </row>
    <row r="884" spans="2:12">
      <c r="B884" s="229"/>
      <c r="C884" s="226"/>
      <c r="D884" s="226"/>
      <c r="E884" s="226"/>
      <c r="F884" s="226"/>
      <c r="G884" s="226"/>
      <c r="H884" s="226"/>
      <c r="I884" s="226"/>
      <c r="K884" s="226"/>
      <c r="L884" s="226"/>
    </row>
    <row r="885" spans="2:12">
      <c r="B885" s="229"/>
      <c r="C885" s="226"/>
      <c r="D885" s="226"/>
      <c r="E885" s="226"/>
      <c r="F885" s="226"/>
      <c r="G885" s="226"/>
      <c r="H885" s="226"/>
      <c r="I885" s="226"/>
      <c r="K885" s="226"/>
      <c r="L885" s="226"/>
    </row>
    <row r="886" spans="2:12">
      <c r="B886" s="229"/>
      <c r="C886" s="226"/>
      <c r="D886" s="226"/>
      <c r="E886" s="226"/>
      <c r="F886" s="226"/>
      <c r="G886" s="226"/>
      <c r="H886" s="226"/>
      <c r="I886" s="226"/>
      <c r="K886" s="226"/>
      <c r="L886" s="226"/>
    </row>
    <row r="887" spans="2:12">
      <c r="B887" s="229"/>
      <c r="C887" s="226"/>
      <c r="D887" s="226"/>
      <c r="E887" s="226"/>
      <c r="F887" s="226"/>
      <c r="G887" s="226"/>
      <c r="H887" s="226"/>
      <c r="I887" s="226"/>
      <c r="K887" s="226"/>
      <c r="L887" s="226"/>
    </row>
    <row r="888" spans="2:12">
      <c r="B888" s="229"/>
      <c r="C888" s="226"/>
      <c r="D888" s="226"/>
      <c r="E888" s="226"/>
      <c r="F888" s="226"/>
      <c r="G888" s="226"/>
      <c r="H888" s="226"/>
      <c r="I888" s="226"/>
      <c r="K888" s="226"/>
      <c r="L888" s="226"/>
    </row>
    <row r="889" spans="2:12">
      <c r="B889" s="229"/>
      <c r="C889" s="226"/>
      <c r="D889" s="226"/>
      <c r="E889" s="226"/>
      <c r="F889" s="226"/>
      <c r="G889" s="226"/>
      <c r="H889" s="226"/>
      <c r="I889" s="226"/>
      <c r="K889" s="226"/>
      <c r="L889" s="226"/>
    </row>
    <row r="890" spans="2:12">
      <c r="B890" s="229"/>
      <c r="C890" s="226"/>
      <c r="D890" s="226"/>
      <c r="E890" s="226"/>
      <c r="F890" s="226"/>
      <c r="G890" s="226"/>
      <c r="H890" s="226"/>
      <c r="I890" s="226"/>
      <c r="K890" s="226"/>
      <c r="L890" s="226"/>
    </row>
    <row r="891" spans="2:12">
      <c r="B891" s="229"/>
      <c r="C891" s="226"/>
      <c r="D891" s="226"/>
      <c r="E891" s="226"/>
      <c r="F891" s="226"/>
      <c r="G891" s="226"/>
      <c r="H891" s="226"/>
      <c r="I891" s="226"/>
      <c r="K891" s="226"/>
      <c r="L891" s="226"/>
    </row>
    <row r="892" spans="2:12">
      <c r="B892" s="229"/>
      <c r="C892" s="226"/>
      <c r="D892" s="226"/>
      <c r="E892" s="226"/>
      <c r="F892" s="226"/>
      <c r="G892" s="226"/>
      <c r="H892" s="226"/>
      <c r="I892" s="226"/>
      <c r="K892" s="226"/>
      <c r="L892" s="226"/>
    </row>
    <row r="893" spans="2:12">
      <c r="B893" s="229"/>
      <c r="C893" s="226"/>
      <c r="D893" s="226"/>
      <c r="E893" s="226"/>
      <c r="F893" s="226"/>
      <c r="G893" s="226"/>
      <c r="H893" s="226"/>
      <c r="I893" s="226"/>
      <c r="K893" s="226"/>
      <c r="L893" s="226"/>
    </row>
    <row r="894" spans="2:12">
      <c r="B894" s="229"/>
      <c r="C894" s="226"/>
      <c r="D894" s="226"/>
      <c r="E894" s="226"/>
      <c r="F894" s="226"/>
      <c r="G894" s="226"/>
      <c r="H894" s="226"/>
      <c r="I894" s="226"/>
      <c r="K894" s="226"/>
      <c r="L894" s="226"/>
    </row>
    <row r="895" spans="2:12">
      <c r="B895" s="229"/>
      <c r="C895" s="226"/>
      <c r="D895" s="226"/>
      <c r="E895" s="226"/>
      <c r="F895" s="226"/>
      <c r="G895" s="226"/>
      <c r="H895" s="226"/>
      <c r="I895" s="226"/>
      <c r="K895" s="226"/>
      <c r="L895" s="226"/>
    </row>
    <row r="896" spans="2:12">
      <c r="B896" s="229"/>
      <c r="C896" s="226"/>
      <c r="D896" s="226"/>
      <c r="E896" s="226"/>
      <c r="F896" s="226"/>
      <c r="G896" s="226"/>
      <c r="H896" s="226"/>
      <c r="I896" s="226"/>
      <c r="K896" s="226"/>
      <c r="L896" s="226"/>
    </row>
    <row r="897" spans="2:12">
      <c r="B897" s="229"/>
      <c r="C897" s="226"/>
      <c r="D897" s="226"/>
      <c r="E897" s="226"/>
      <c r="F897" s="226"/>
      <c r="G897" s="226"/>
      <c r="H897" s="226"/>
      <c r="I897" s="226"/>
      <c r="K897" s="226"/>
      <c r="L897" s="226"/>
    </row>
    <row r="898" spans="2:12">
      <c r="B898" s="229"/>
      <c r="C898" s="226"/>
      <c r="D898" s="226"/>
      <c r="E898" s="226"/>
      <c r="F898" s="226"/>
      <c r="G898" s="226"/>
      <c r="H898" s="226"/>
      <c r="I898" s="226"/>
      <c r="K898" s="226"/>
      <c r="L898" s="226"/>
    </row>
    <row r="899" spans="2:12">
      <c r="B899" s="229"/>
      <c r="C899" s="226"/>
      <c r="D899" s="226"/>
      <c r="E899" s="226"/>
      <c r="F899" s="226"/>
      <c r="G899" s="226"/>
      <c r="H899" s="226"/>
      <c r="I899" s="226"/>
      <c r="K899" s="226"/>
      <c r="L899" s="226"/>
    </row>
    <row r="900" spans="2:12">
      <c r="B900" s="229"/>
      <c r="C900" s="226"/>
      <c r="D900" s="226"/>
      <c r="E900" s="226"/>
      <c r="F900" s="226"/>
      <c r="G900" s="226"/>
      <c r="H900" s="226"/>
      <c r="I900" s="226"/>
      <c r="K900" s="226"/>
      <c r="L900" s="226"/>
    </row>
    <row r="901" spans="2:12">
      <c r="B901" s="229"/>
      <c r="C901" s="226"/>
      <c r="D901" s="226"/>
      <c r="E901" s="226"/>
      <c r="F901" s="226"/>
      <c r="G901" s="226"/>
      <c r="H901" s="226"/>
      <c r="I901" s="226"/>
      <c r="K901" s="226"/>
      <c r="L901" s="226"/>
    </row>
    <row r="902" spans="2:12">
      <c r="B902" s="229"/>
      <c r="C902" s="226"/>
      <c r="D902" s="226"/>
      <c r="E902" s="226"/>
      <c r="F902" s="226"/>
      <c r="G902" s="226"/>
      <c r="H902" s="226"/>
      <c r="I902" s="226"/>
      <c r="K902" s="226"/>
      <c r="L902" s="226"/>
    </row>
    <row r="903" spans="2:12">
      <c r="B903" s="229"/>
      <c r="C903" s="226"/>
      <c r="D903" s="226"/>
      <c r="E903" s="226"/>
      <c r="F903" s="226"/>
      <c r="G903" s="226"/>
      <c r="H903" s="226"/>
      <c r="I903" s="226"/>
      <c r="K903" s="226"/>
      <c r="L903" s="226"/>
    </row>
    <row r="904" spans="2:12">
      <c r="B904" s="229"/>
      <c r="C904" s="226"/>
      <c r="D904" s="226"/>
      <c r="E904" s="226"/>
      <c r="F904" s="226"/>
      <c r="G904" s="226"/>
      <c r="H904" s="226"/>
      <c r="I904" s="226"/>
      <c r="K904" s="226"/>
      <c r="L904" s="226"/>
    </row>
    <row r="905" spans="2:12">
      <c r="B905" s="229"/>
      <c r="C905" s="226"/>
      <c r="D905" s="226"/>
      <c r="E905" s="226"/>
      <c r="F905" s="226"/>
      <c r="G905" s="226"/>
      <c r="H905" s="226"/>
      <c r="I905" s="226"/>
      <c r="K905" s="226"/>
      <c r="L905" s="226"/>
    </row>
    <row r="906" spans="2:12">
      <c r="B906" s="229"/>
      <c r="C906" s="226"/>
      <c r="D906" s="226"/>
      <c r="E906" s="226"/>
      <c r="F906" s="226"/>
      <c r="G906" s="226"/>
      <c r="H906" s="226"/>
      <c r="I906" s="226"/>
      <c r="K906" s="226"/>
      <c r="L906" s="226"/>
    </row>
    <row r="907" spans="2:12">
      <c r="B907" s="229"/>
      <c r="C907" s="226"/>
      <c r="D907" s="226"/>
      <c r="E907" s="226"/>
      <c r="F907" s="226"/>
      <c r="G907" s="226"/>
      <c r="H907" s="226"/>
      <c r="I907" s="226"/>
      <c r="K907" s="226"/>
      <c r="L907" s="226"/>
    </row>
    <row r="908" spans="2:12">
      <c r="B908" s="229"/>
      <c r="C908" s="226"/>
      <c r="D908" s="226"/>
      <c r="E908" s="226"/>
      <c r="F908" s="226"/>
      <c r="G908" s="226"/>
      <c r="H908" s="226"/>
      <c r="I908" s="226"/>
      <c r="K908" s="226"/>
      <c r="L908" s="226"/>
    </row>
    <row r="909" spans="2:12">
      <c r="B909" s="229"/>
      <c r="C909" s="226"/>
      <c r="D909" s="226"/>
      <c r="E909" s="226"/>
      <c r="F909" s="226"/>
      <c r="G909" s="226"/>
      <c r="H909" s="226"/>
      <c r="I909" s="226"/>
      <c r="K909" s="226"/>
      <c r="L909" s="226"/>
    </row>
    <row r="910" spans="2:12">
      <c r="B910" s="229"/>
      <c r="C910" s="226"/>
      <c r="D910" s="226"/>
      <c r="E910" s="226"/>
      <c r="F910" s="226"/>
      <c r="G910" s="226"/>
      <c r="H910" s="226"/>
      <c r="I910" s="226"/>
      <c r="K910" s="226"/>
      <c r="L910" s="226"/>
    </row>
    <row r="911" spans="2:12">
      <c r="B911" s="229"/>
      <c r="C911" s="226"/>
      <c r="D911" s="226"/>
      <c r="E911" s="226"/>
      <c r="F911" s="226"/>
      <c r="G911" s="226"/>
      <c r="H911" s="226"/>
      <c r="I911" s="226"/>
      <c r="K911" s="226"/>
      <c r="L911" s="226"/>
    </row>
    <row r="912" spans="2:12">
      <c r="B912" s="229"/>
      <c r="C912" s="226"/>
      <c r="D912" s="226"/>
      <c r="E912" s="226"/>
      <c r="F912" s="226"/>
      <c r="G912" s="226"/>
      <c r="H912" s="226"/>
      <c r="I912" s="226"/>
      <c r="K912" s="226"/>
      <c r="L912" s="226"/>
    </row>
    <row r="913" spans="2:12">
      <c r="B913" s="229"/>
      <c r="C913" s="226"/>
      <c r="D913" s="226"/>
      <c r="E913" s="226"/>
      <c r="F913" s="226"/>
      <c r="G913" s="226"/>
      <c r="H913" s="226"/>
      <c r="I913" s="226"/>
      <c r="K913" s="226"/>
      <c r="L913" s="226"/>
    </row>
    <row r="914" spans="2:12">
      <c r="B914" s="229"/>
      <c r="C914" s="226"/>
      <c r="D914" s="226"/>
      <c r="E914" s="226"/>
      <c r="F914" s="226"/>
      <c r="G914" s="226"/>
      <c r="H914" s="226"/>
      <c r="I914" s="226"/>
      <c r="K914" s="226"/>
      <c r="L914" s="226"/>
    </row>
    <row r="915" spans="2:12">
      <c r="B915" s="229"/>
      <c r="C915" s="226"/>
      <c r="D915" s="226"/>
      <c r="E915" s="226"/>
      <c r="F915" s="226"/>
      <c r="G915" s="226"/>
      <c r="H915" s="226"/>
      <c r="I915" s="226"/>
      <c r="K915" s="226"/>
      <c r="L915" s="226"/>
    </row>
    <row r="916" spans="2:12">
      <c r="B916" s="229"/>
      <c r="C916" s="226"/>
      <c r="D916" s="226"/>
      <c r="E916" s="226"/>
      <c r="F916" s="226"/>
      <c r="G916" s="226"/>
      <c r="H916" s="226"/>
      <c r="I916" s="226"/>
      <c r="K916" s="226"/>
      <c r="L916" s="226"/>
    </row>
    <row r="917" spans="2:12">
      <c r="B917" s="229"/>
      <c r="C917" s="226"/>
      <c r="D917" s="226"/>
      <c r="E917" s="226"/>
      <c r="F917" s="226"/>
      <c r="G917" s="226"/>
      <c r="H917" s="226"/>
      <c r="I917" s="226"/>
      <c r="K917" s="226"/>
      <c r="L917" s="226"/>
    </row>
    <row r="918" spans="2:12">
      <c r="B918" s="229"/>
      <c r="C918" s="226"/>
      <c r="D918" s="226"/>
      <c r="E918" s="226"/>
      <c r="F918" s="226"/>
      <c r="G918" s="226"/>
      <c r="H918" s="226"/>
      <c r="I918" s="226"/>
      <c r="K918" s="226"/>
      <c r="L918" s="226"/>
    </row>
    <row r="919" spans="2:12">
      <c r="B919" s="229"/>
      <c r="C919" s="226"/>
      <c r="D919" s="226"/>
      <c r="E919" s="226"/>
      <c r="F919" s="226"/>
      <c r="G919" s="226"/>
      <c r="H919" s="226"/>
      <c r="I919" s="226"/>
      <c r="K919" s="226"/>
      <c r="L919" s="226"/>
    </row>
    <row r="920" spans="2:12">
      <c r="B920" s="229"/>
      <c r="C920" s="226"/>
      <c r="D920" s="226"/>
      <c r="E920" s="226"/>
      <c r="F920" s="226"/>
      <c r="G920" s="226"/>
      <c r="H920" s="226"/>
      <c r="I920" s="226"/>
      <c r="K920" s="226"/>
      <c r="L920" s="226"/>
    </row>
    <row r="921" spans="2:12">
      <c r="B921" s="229"/>
      <c r="C921" s="226"/>
      <c r="D921" s="226"/>
      <c r="E921" s="226"/>
      <c r="F921" s="226"/>
      <c r="G921" s="226"/>
      <c r="H921" s="226"/>
      <c r="I921" s="226"/>
      <c r="K921" s="226"/>
      <c r="L921" s="226"/>
    </row>
    <row r="922" spans="2:12">
      <c r="B922" s="229"/>
      <c r="C922" s="226"/>
      <c r="D922" s="226"/>
      <c r="E922" s="226"/>
      <c r="F922" s="226"/>
      <c r="G922" s="226"/>
      <c r="H922" s="226"/>
      <c r="I922" s="226"/>
      <c r="K922" s="226"/>
      <c r="L922" s="226"/>
    </row>
    <row r="923" spans="2:12">
      <c r="B923" s="229"/>
      <c r="C923" s="226"/>
      <c r="D923" s="226"/>
      <c r="E923" s="226"/>
      <c r="F923" s="226"/>
      <c r="G923" s="226"/>
      <c r="H923" s="226"/>
      <c r="I923" s="226"/>
      <c r="K923" s="226"/>
      <c r="L923" s="226"/>
    </row>
    <row r="924" spans="2:12">
      <c r="B924" s="229"/>
      <c r="C924" s="226"/>
      <c r="D924" s="226"/>
      <c r="E924" s="226"/>
      <c r="F924" s="226"/>
      <c r="G924" s="226"/>
      <c r="H924" s="226"/>
      <c r="I924" s="226"/>
      <c r="K924" s="226"/>
      <c r="L924" s="226"/>
    </row>
    <row r="925" spans="2:12">
      <c r="B925" s="229"/>
      <c r="C925" s="226"/>
      <c r="D925" s="226"/>
      <c r="E925" s="226"/>
      <c r="F925" s="226"/>
      <c r="G925" s="226"/>
      <c r="H925" s="226"/>
      <c r="I925" s="226"/>
      <c r="K925" s="226"/>
      <c r="L925" s="226"/>
    </row>
    <row r="926" spans="2:12">
      <c r="B926" s="229"/>
      <c r="C926" s="226"/>
      <c r="D926" s="226"/>
      <c r="E926" s="226"/>
      <c r="F926" s="226"/>
      <c r="G926" s="226"/>
      <c r="H926" s="226"/>
      <c r="I926" s="226"/>
      <c r="K926" s="226"/>
      <c r="L926" s="226"/>
    </row>
    <row r="927" spans="2:12">
      <c r="B927" s="229"/>
      <c r="C927" s="226"/>
      <c r="D927" s="226"/>
      <c r="E927" s="226"/>
      <c r="F927" s="226"/>
      <c r="G927" s="226"/>
      <c r="H927" s="226"/>
      <c r="I927" s="226"/>
      <c r="K927" s="226"/>
      <c r="L927" s="226"/>
    </row>
    <row r="928" spans="2:12">
      <c r="B928" s="229"/>
      <c r="C928" s="226"/>
      <c r="D928" s="226"/>
      <c r="E928" s="226"/>
      <c r="F928" s="226"/>
      <c r="G928" s="226"/>
      <c r="H928" s="226"/>
      <c r="I928" s="226"/>
      <c r="K928" s="226"/>
      <c r="L928" s="226"/>
    </row>
    <row r="929" spans="2:12">
      <c r="B929" s="229"/>
      <c r="C929" s="226"/>
      <c r="D929" s="226"/>
      <c r="E929" s="226"/>
      <c r="F929" s="226"/>
      <c r="G929" s="226"/>
      <c r="H929" s="226"/>
      <c r="I929" s="226"/>
      <c r="K929" s="226"/>
      <c r="L929" s="226"/>
    </row>
    <row r="930" spans="2:12">
      <c r="B930" s="229"/>
      <c r="C930" s="226"/>
      <c r="D930" s="226"/>
      <c r="E930" s="226"/>
      <c r="F930" s="226"/>
      <c r="G930" s="226"/>
      <c r="H930" s="226"/>
      <c r="I930" s="226"/>
      <c r="K930" s="226"/>
      <c r="L930" s="226"/>
    </row>
    <row r="931" spans="2:12">
      <c r="B931" s="229"/>
      <c r="C931" s="226"/>
      <c r="D931" s="226"/>
      <c r="E931" s="226"/>
      <c r="F931" s="226"/>
      <c r="G931" s="226"/>
      <c r="H931" s="226"/>
      <c r="I931" s="226"/>
      <c r="K931" s="226"/>
      <c r="L931" s="226"/>
    </row>
    <row r="932" spans="2:12">
      <c r="B932" s="229"/>
      <c r="C932" s="226"/>
      <c r="D932" s="226"/>
      <c r="E932" s="226"/>
      <c r="F932" s="226"/>
      <c r="G932" s="226"/>
      <c r="H932" s="226"/>
      <c r="I932" s="226"/>
      <c r="K932" s="226"/>
      <c r="L932" s="226"/>
    </row>
    <row r="933" spans="2:12">
      <c r="B933" s="229"/>
      <c r="C933" s="226"/>
      <c r="D933" s="226"/>
      <c r="E933" s="226"/>
      <c r="F933" s="226"/>
      <c r="G933" s="226"/>
      <c r="H933" s="226"/>
      <c r="I933" s="226"/>
      <c r="K933" s="226"/>
      <c r="L933" s="226"/>
    </row>
    <row r="934" spans="2:12">
      <c r="B934" s="229"/>
      <c r="C934" s="226"/>
      <c r="D934" s="226"/>
      <c r="E934" s="226"/>
      <c r="F934" s="226"/>
      <c r="G934" s="226"/>
      <c r="H934" s="226"/>
      <c r="I934" s="226"/>
      <c r="K934" s="226"/>
      <c r="L934" s="226"/>
    </row>
    <row r="935" spans="2:12">
      <c r="B935" s="229"/>
      <c r="C935" s="226"/>
      <c r="D935" s="226"/>
      <c r="E935" s="226"/>
      <c r="F935" s="226"/>
      <c r="G935" s="226"/>
      <c r="H935" s="226"/>
      <c r="I935" s="226"/>
      <c r="K935" s="226"/>
      <c r="L935" s="226"/>
    </row>
    <row r="936" spans="2:12">
      <c r="B936" s="229"/>
      <c r="C936" s="226"/>
      <c r="D936" s="226"/>
      <c r="E936" s="226"/>
      <c r="F936" s="226"/>
      <c r="G936" s="226"/>
      <c r="H936" s="226"/>
      <c r="I936" s="226"/>
      <c r="K936" s="226"/>
      <c r="L936" s="226"/>
    </row>
    <row r="937" spans="2:12">
      <c r="B937" s="229"/>
      <c r="C937" s="226"/>
      <c r="D937" s="226"/>
      <c r="E937" s="226"/>
      <c r="F937" s="226"/>
      <c r="G937" s="226"/>
      <c r="H937" s="226"/>
      <c r="I937" s="226"/>
      <c r="K937" s="226"/>
      <c r="L937" s="226"/>
    </row>
    <row r="938" spans="2:12">
      <c r="B938" s="229"/>
      <c r="C938" s="226"/>
      <c r="D938" s="226"/>
      <c r="E938" s="226"/>
      <c r="F938" s="226"/>
      <c r="G938" s="226"/>
      <c r="H938" s="226"/>
      <c r="I938" s="226"/>
      <c r="K938" s="226"/>
      <c r="L938" s="226"/>
    </row>
    <row r="939" spans="2:12">
      <c r="B939" s="229"/>
      <c r="C939" s="226"/>
      <c r="D939" s="226"/>
      <c r="E939" s="226"/>
      <c r="F939" s="226"/>
      <c r="G939" s="226"/>
      <c r="H939" s="226"/>
      <c r="I939" s="226"/>
      <c r="K939" s="226"/>
      <c r="L939" s="226"/>
    </row>
    <row r="940" spans="2:12">
      <c r="B940" s="229"/>
      <c r="C940" s="226"/>
      <c r="D940" s="226"/>
      <c r="E940" s="226"/>
      <c r="F940" s="226"/>
      <c r="G940" s="226"/>
      <c r="H940" s="226"/>
      <c r="I940" s="226"/>
      <c r="K940" s="226"/>
      <c r="L940" s="226"/>
    </row>
    <row r="941" spans="2:12">
      <c r="B941" s="229"/>
      <c r="C941" s="226"/>
      <c r="D941" s="226"/>
      <c r="E941" s="226"/>
      <c r="F941" s="226"/>
      <c r="G941" s="226"/>
      <c r="H941" s="226"/>
      <c r="I941" s="226"/>
      <c r="K941" s="226"/>
      <c r="L941" s="226"/>
    </row>
    <row r="942" spans="2:12">
      <c r="B942" s="229"/>
      <c r="C942" s="226"/>
      <c r="D942" s="226"/>
      <c r="E942" s="226"/>
      <c r="F942" s="226"/>
      <c r="G942" s="226"/>
      <c r="H942" s="226"/>
      <c r="I942" s="226"/>
      <c r="K942" s="226"/>
      <c r="L942" s="226"/>
    </row>
    <row r="943" spans="2:12">
      <c r="B943" s="229"/>
      <c r="C943" s="226"/>
      <c r="D943" s="226"/>
      <c r="E943" s="226"/>
      <c r="F943" s="226"/>
      <c r="G943" s="226"/>
      <c r="H943" s="226"/>
      <c r="I943" s="226"/>
      <c r="K943" s="226"/>
      <c r="L943" s="226"/>
    </row>
    <row r="944" spans="2:12">
      <c r="B944" s="229"/>
      <c r="C944" s="226"/>
      <c r="D944" s="226"/>
      <c r="E944" s="226"/>
      <c r="F944" s="226"/>
      <c r="G944" s="226"/>
      <c r="H944" s="226"/>
      <c r="I944" s="226"/>
      <c r="K944" s="226"/>
      <c r="L944" s="226"/>
    </row>
    <row r="945" spans="2:12">
      <c r="B945" s="229"/>
      <c r="C945" s="226"/>
      <c r="D945" s="226"/>
      <c r="E945" s="226"/>
      <c r="F945" s="226"/>
      <c r="G945" s="226"/>
      <c r="H945" s="226"/>
      <c r="I945" s="226"/>
      <c r="K945" s="226"/>
      <c r="L945" s="226"/>
    </row>
    <row r="946" spans="2:12">
      <c r="B946" s="229"/>
      <c r="C946" s="226"/>
      <c r="D946" s="226"/>
      <c r="E946" s="226"/>
      <c r="F946" s="226"/>
      <c r="G946" s="226"/>
      <c r="H946" s="226"/>
      <c r="I946" s="226"/>
      <c r="K946" s="226"/>
      <c r="L946" s="226"/>
    </row>
    <row r="947" spans="2:12">
      <c r="B947" s="229"/>
      <c r="C947" s="226"/>
      <c r="D947" s="226"/>
      <c r="E947" s="226"/>
      <c r="F947" s="226"/>
      <c r="G947" s="226"/>
      <c r="H947" s="226"/>
      <c r="I947" s="226"/>
      <c r="K947" s="226"/>
      <c r="L947" s="226"/>
    </row>
    <row r="948" spans="2:12">
      <c r="B948" s="229"/>
      <c r="C948" s="226"/>
      <c r="D948" s="226"/>
      <c r="E948" s="226"/>
      <c r="F948" s="226"/>
      <c r="G948" s="226"/>
      <c r="H948" s="226"/>
      <c r="I948" s="226"/>
      <c r="K948" s="226"/>
      <c r="L948" s="226"/>
    </row>
    <row r="949" spans="2:12">
      <c r="B949" s="229"/>
      <c r="C949" s="226"/>
      <c r="D949" s="226"/>
      <c r="E949" s="226"/>
      <c r="F949" s="226"/>
      <c r="G949" s="226"/>
      <c r="H949" s="226"/>
      <c r="I949" s="226"/>
      <c r="K949" s="226"/>
      <c r="L949" s="226"/>
    </row>
    <row r="950" spans="2:12">
      <c r="B950" s="229"/>
      <c r="C950" s="226"/>
      <c r="D950" s="226"/>
      <c r="E950" s="226"/>
      <c r="F950" s="226"/>
      <c r="G950" s="226"/>
      <c r="H950" s="226"/>
      <c r="I950" s="226"/>
      <c r="K950" s="226"/>
      <c r="L950" s="226"/>
    </row>
    <row r="951" spans="2:12">
      <c r="B951" s="229"/>
      <c r="C951" s="226"/>
      <c r="D951" s="226"/>
      <c r="E951" s="226"/>
      <c r="F951" s="226"/>
      <c r="G951" s="226"/>
      <c r="H951" s="226"/>
      <c r="I951" s="226"/>
      <c r="K951" s="226"/>
      <c r="L951" s="226"/>
    </row>
    <row r="952" spans="2:12">
      <c r="B952" s="229"/>
      <c r="C952" s="226"/>
      <c r="D952" s="226"/>
      <c r="E952" s="226"/>
      <c r="F952" s="226"/>
      <c r="G952" s="226"/>
      <c r="H952" s="226"/>
      <c r="I952" s="226"/>
      <c r="K952" s="226"/>
      <c r="L952" s="226"/>
    </row>
    <row r="953" spans="2:12">
      <c r="B953" s="229"/>
      <c r="C953" s="226"/>
      <c r="D953" s="226"/>
      <c r="E953" s="226"/>
      <c r="F953" s="226"/>
      <c r="G953" s="226"/>
      <c r="H953" s="226"/>
      <c r="I953" s="226"/>
      <c r="K953" s="226"/>
      <c r="L953" s="226"/>
    </row>
    <row r="954" spans="2:12">
      <c r="B954" s="229"/>
      <c r="C954" s="226"/>
      <c r="D954" s="226"/>
      <c r="E954" s="226"/>
      <c r="F954" s="226"/>
      <c r="G954" s="226"/>
      <c r="H954" s="226"/>
      <c r="I954" s="226"/>
      <c r="K954" s="226"/>
      <c r="L954" s="226"/>
    </row>
    <row r="955" spans="2:12">
      <c r="B955" s="229"/>
      <c r="C955" s="226"/>
      <c r="D955" s="226"/>
      <c r="E955" s="226"/>
      <c r="F955" s="226"/>
      <c r="G955" s="226"/>
      <c r="H955" s="226"/>
      <c r="I955" s="226"/>
      <c r="K955" s="226"/>
      <c r="L955" s="226"/>
    </row>
    <row r="956" spans="2:12">
      <c r="B956" s="229"/>
      <c r="C956" s="226"/>
      <c r="D956" s="226"/>
      <c r="E956" s="226"/>
      <c r="F956" s="226"/>
      <c r="G956" s="226"/>
      <c r="H956" s="226"/>
      <c r="I956" s="226"/>
      <c r="K956" s="226"/>
      <c r="L956" s="226"/>
    </row>
    <row r="957" spans="2:12">
      <c r="B957" s="229"/>
      <c r="C957" s="226"/>
      <c r="D957" s="226"/>
      <c r="E957" s="226"/>
      <c r="F957" s="226"/>
      <c r="G957" s="226"/>
      <c r="H957" s="226"/>
      <c r="I957" s="226"/>
      <c r="K957" s="226"/>
      <c r="L957" s="226"/>
    </row>
    <row r="958" spans="2:12">
      <c r="B958" s="229"/>
      <c r="C958" s="226"/>
      <c r="D958" s="226"/>
      <c r="E958" s="226"/>
      <c r="F958" s="226"/>
      <c r="G958" s="226"/>
      <c r="H958" s="226"/>
      <c r="I958" s="226"/>
      <c r="K958" s="226"/>
      <c r="L958" s="226"/>
    </row>
    <row r="959" spans="2:12">
      <c r="B959" s="229"/>
      <c r="C959" s="226"/>
      <c r="D959" s="226"/>
      <c r="E959" s="226"/>
      <c r="F959" s="226"/>
      <c r="G959" s="226"/>
      <c r="H959" s="226"/>
      <c r="I959" s="226"/>
      <c r="K959" s="226"/>
      <c r="L959" s="226"/>
    </row>
    <row r="960" spans="2:12">
      <c r="B960" s="229"/>
      <c r="C960" s="226"/>
      <c r="D960" s="226"/>
      <c r="E960" s="226"/>
      <c r="F960" s="226"/>
      <c r="G960" s="226"/>
      <c r="H960" s="226"/>
      <c r="I960" s="226"/>
      <c r="K960" s="226"/>
      <c r="L960" s="226"/>
    </row>
    <row r="961" spans="2:12">
      <c r="B961" s="229"/>
      <c r="C961" s="226"/>
      <c r="D961" s="226"/>
      <c r="E961" s="226"/>
      <c r="F961" s="226"/>
      <c r="G961" s="226"/>
      <c r="H961" s="226"/>
      <c r="I961" s="226"/>
      <c r="K961" s="226"/>
      <c r="L961" s="226"/>
    </row>
    <row r="962" spans="2:12">
      <c r="B962" s="229"/>
      <c r="C962" s="226"/>
      <c r="D962" s="226"/>
      <c r="E962" s="226"/>
      <c r="F962" s="226"/>
      <c r="G962" s="226"/>
      <c r="H962" s="226"/>
      <c r="I962" s="226"/>
      <c r="K962" s="226"/>
      <c r="L962" s="226"/>
    </row>
    <row r="963" spans="2:12">
      <c r="B963" s="229"/>
      <c r="C963" s="226"/>
      <c r="D963" s="226"/>
      <c r="E963" s="226"/>
      <c r="F963" s="226"/>
      <c r="G963" s="226"/>
      <c r="H963" s="226"/>
      <c r="I963" s="226"/>
      <c r="K963" s="226"/>
      <c r="L963" s="226"/>
    </row>
    <row r="964" spans="2:12">
      <c r="B964" s="229"/>
      <c r="C964" s="226"/>
      <c r="D964" s="226"/>
      <c r="E964" s="226"/>
      <c r="F964" s="226"/>
      <c r="G964" s="226"/>
      <c r="H964" s="226"/>
      <c r="I964" s="226"/>
      <c r="K964" s="226"/>
      <c r="L964" s="226"/>
    </row>
    <row r="965" spans="2:12">
      <c r="B965" s="229"/>
      <c r="C965" s="226"/>
      <c r="D965" s="226"/>
      <c r="E965" s="226"/>
      <c r="F965" s="226"/>
      <c r="G965" s="226"/>
      <c r="H965" s="226"/>
      <c r="I965" s="226"/>
      <c r="K965" s="226"/>
      <c r="L965" s="226"/>
    </row>
    <row r="966" spans="2:12">
      <c r="B966" s="229"/>
      <c r="C966" s="226"/>
      <c r="D966" s="226"/>
      <c r="E966" s="226"/>
      <c r="F966" s="226"/>
      <c r="G966" s="226"/>
      <c r="H966" s="226"/>
      <c r="I966" s="226"/>
      <c r="K966" s="226"/>
      <c r="L966" s="226"/>
    </row>
    <row r="967" spans="2:12">
      <c r="B967" s="229"/>
      <c r="C967" s="226"/>
      <c r="D967" s="226"/>
      <c r="E967" s="226"/>
      <c r="F967" s="226"/>
      <c r="G967" s="226"/>
      <c r="H967" s="226"/>
      <c r="I967" s="226"/>
      <c r="K967" s="226"/>
      <c r="L967" s="226"/>
    </row>
    <row r="968" spans="2:12">
      <c r="B968" s="229"/>
      <c r="C968" s="226"/>
      <c r="D968" s="226"/>
      <c r="E968" s="226"/>
      <c r="F968" s="226"/>
      <c r="G968" s="226"/>
      <c r="H968" s="226"/>
      <c r="I968" s="226"/>
      <c r="K968" s="226"/>
      <c r="L968" s="226"/>
    </row>
    <row r="969" spans="2:12">
      <c r="B969" s="229"/>
      <c r="C969" s="226"/>
      <c r="D969" s="226"/>
      <c r="E969" s="226"/>
      <c r="F969" s="226"/>
      <c r="G969" s="226"/>
      <c r="H969" s="226"/>
      <c r="I969" s="226"/>
      <c r="K969" s="226"/>
      <c r="L969" s="226"/>
    </row>
    <row r="970" spans="2:12">
      <c r="B970" s="229"/>
      <c r="C970" s="226"/>
      <c r="D970" s="226"/>
      <c r="E970" s="226"/>
      <c r="F970" s="226"/>
      <c r="G970" s="226"/>
      <c r="H970" s="226"/>
      <c r="I970" s="226"/>
      <c r="K970" s="226"/>
      <c r="L970" s="226"/>
    </row>
    <row r="971" spans="2:12">
      <c r="B971" s="229"/>
      <c r="C971" s="226"/>
      <c r="D971" s="226"/>
      <c r="E971" s="226"/>
      <c r="F971" s="226"/>
      <c r="G971" s="226"/>
      <c r="H971" s="226"/>
      <c r="I971" s="226"/>
      <c r="K971" s="226"/>
      <c r="L971" s="226"/>
    </row>
    <row r="972" spans="2:12">
      <c r="B972" s="229"/>
      <c r="C972" s="226"/>
      <c r="D972" s="226"/>
      <c r="E972" s="226"/>
      <c r="F972" s="226"/>
      <c r="G972" s="226"/>
      <c r="H972" s="226"/>
      <c r="I972" s="226"/>
      <c r="K972" s="226"/>
      <c r="L972" s="226"/>
    </row>
    <row r="973" spans="2:12">
      <c r="B973" s="229"/>
      <c r="C973" s="226"/>
      <c r="D973" s="226"/>
      <c r="E973" s="226"/>
      <c r="F973" s="226"/>
      <c r="G973" s="226"/>
      <c r="H973" s="226"/>
      <c r="I973" s="226"/>
      <c r="K973" s="226"/>
      <c r="L973" s="226"/>
    </row>
    <row r="974" spans="2:12">
      <c r="B974" s="229"/>
      <c r="C974" s="226"/>
      <c r="D974" s="226"/>
      <c r="E974" s="226"/>
      <c r="F974" s="226"/>
      <c r="G974" s="226"/>
      <c r="H974" s="226"/>
      <c r="I974" s="226"/>
      <c r="K974" s="226"/>
      <c r="L974" s="226"/>
    </row>
    <row r="975" spans="2:12">
      <c r="B975" s="229"/>
      <c r="C975" s="226"/>
      <c r="D975" s="226"/>
      <c r="E975" s="226"/>
      <c r="F975" s="226"/>
      <c r="G975" s="226"/>
      <c r="H975" s="226"/>
      <c r="I975" s="226"/>
      <c r="K975" s="226"/>
      <c r="L975" s="226"/>
    </row>
    <row r="976" spans="2:12">
      <c r="B976" s="229"/>
      <c r="C976" s="226"/>
      <c r="D976" s="226"/>
      <c r="E976" s="226"/>
      <c r="F976" s="226"/>
      <c r="G976" s="226"/>
      <c r="H976" s="226"/>
      <c r="I976" s="226"/>
      <c r="K976" s="226"/>
      <c r="L976" s="226"/>
    </row>
    <row r="977" spans="2:12">
      <c r="B977" s="229"/>
      <c r="C977" s="226"/>
      <c r="D977" s="226"/>
      <c r="E977" s="226"/>
      <c r="F977" s="226"/>
      <c r="G977" s="226"/>
      <c r="H977" s="226"/>
      <c r="I977" s="226"/>
      <c r="K977" s="226"/>
      <c r="L977" s="226"/>
    </row>
    <row r="978" spans="2:12">
      <c r="B978" s="229"/>
      <c r="C978" s="226"/>
      <c r="D978" s="226"/>
      <c r="E978" s="226"/>
      <c r="F978" s="226"/>
      <c r="G978" s="226"/>
      <c r="H978" s="226"/>
      <c r="I978" s="226"/>
      <c r="K978" s="226"/>
      <c r="L978" s="226"/>
    </row>
    <row r="979" spans="2:12">
      <c r="B979" s="229"/>
      <c r="C979" s="226"/>
      <c r="D979" s="226"/>
      <c r="E979" s="226"/>
      <c r="F979" s="226"/>
      <c r="G979" s="226"/>
      <c r="H979" s="226"/>
      <c r="I979" s="226"/>
      <c r="K979" s="226"/>
      <c r="L979" s="226"/>
    </row>
    <row r="980" spans="2:12">
      <c r="B980" s="229"/>
      <c r="C980" s="226"/>
      <c r="D980" s="226"/>
      <c r="E980" s="226"/>
      <c r="F980" s="226"/>
      <c r="G980" s="226"/>
      <c r="H980" s="226"/>
      <c r="I980" s="226"/>
      <c r="K980" s="226"/>
      <c r="L980" s="226"/>
    </row>
    <row r="981" spans="2:12">
      <c r="B981" s="229"/>
      <c r="C981" s="226"/>
      <c r="D981" s="226"/>
      <c r="E981" s="226"/>
      <c r="F981" s="226"/>
      <c r="G981" s="226"/>
      <c r="H981" s="226"/>
      <c r="I981" s="226"/>
      <c r="K981" s="226"/>
      <c r="L981" s="226"/>
    </row>
    <row r="982" spans="2:12">
      <c r="B982" s="229"/>
      <c r="C982" s="226"/>
      <c r="D982" s="226"/>
      <c r="E982" s="226"/>
      <c r="F982" s="226"/>
      <c r="G982" s="226"/>
      <c r="H982" s="226"/>
      <c r="I982" s="226"/>
      <c r="K982" s="226"/>
      <c r="L982" s="226"/>
    </row>
    <row r="983" spans="2:12">
      <c r="B983" s="229"/>
      <c r="C983" s="226"/>
      <c r="D983" s="226"/>
      <c r="E983" s="226"/>
      <c r="F983" s="226"/>
      <c r="G983" s="226"/>
      <c r="H983" s="226"/>
      <c r="I983" s="226"/>
      <c r="K983" s="226"/>
      <c r="L983" s="226"/>
    </row>
    <row r="984" spans="2:12">
      <c r="B984" s="229"/>
      <c r="C984" s="226"/>
      <c r="D984" s="226"/>
      <c r="E984" s="226"/>
      <c r="F984" s="226"/>
      <c r="G984" s="226"/>
      <c r="H984" s="226"/>
      <c r="I984" s="226"/>
      <c r="K984" s="226"/>
      <c r="L984" s="226"/>
    </row>
    <row r="985" spans="2:12">
      <c r="B985" s="229"/>
      <c r="C985" s="226"/>
      <c r="D985" s="226"/>
      <c r="E985" s="226"/>
      <c r="F985" s="226"/>
      <c r="G985" s="226"/>
      <c r="H985" s="226"/>
      <c r="I985" s="226"/>
      <c r="K985" s="226"/>
      <c r="L985" s="226"/>
    </row>
    <row r="986" spans="2:12">
      <c r="B986" s="229"/>
      <c r="C986" s="226"/>
      <c r="D986" s="226"/>
      <c r="E986" s="226"/>
      <c r="F986" s="226"/>
      <c r="G986" s="226"/>
      <c r="H986" s="226"/>
      <c r="I986" s="226"/>
      <c r="K986" s="226"/>
      <c r="L986" s="226"/>
    </row>
    <row r="987" spans="2:12">
      <c r="B987" s="229"/>
      <c r="C987" s="226"/>
      <c r="D987" s="226"/>
      <c r="E987" s="226"/>
      <c r="F987" s="226"/>
      <c r="G987" s="226"/>
      <c r="H987" s="226"/>
      <c r="I987" s="226"/>
      <c r="K987" s="226"/>
      <c r="L987" s="226"/>
    </row>
    <row r="988" spans="2:12">
      <c r="B988" s="229"/>
      <c r="C988" s="226"/>
      <c r="D988" s="226"/>
      <c r="E988" s="226"/>
      <c r="F988" s="226"/>
      <c r="G988" s="226"/>
      <c r="H988" s="226"/>
      <c r="I988" s="226"/>
      <c r="K988" s="226"/>
      <c r="L988" s="226"/>
    </row>
    <row r="989" spans="2:12">
      <c r="B989" s="229"/>
      <c r="C989" s="226"/>
      <c r="D989" s="226"/>
      <c r="E989" s="226"/>
      <c r="F989" s="226"/>
      <c r="G989" s="226"/>
      <c r="H989" s="226"/>
      <c r="I989" s="226"/>
      <c r="K989" s="226"/>
      <c r="L989" s="226"/>
    </row>
    <row r="990" spans="2:12">
      <c r="B990" s="229"/>
      <c r="C990" s="226"/>
      <c r="D990" s="226"/>
      <c r="E990" s="226"/>
      <c r="F990" s="226"/>
      <c r="G990" s="226"/>
      <c r="H990" s="226"/>
      <c r="I990" s="226"/>
      <c r="K990" s="226"/>
      <c r="L990" s="226"/>
    </row>
    <row r="991" spans="2:12">
      <c r="B991" s="229"/>
      <c r="C991" s="226"/>
      <c r="D991" s="226"/>
      <c r="E991" s="226"/>
      <c r="F991" s="226"/>
      <c r="G991" s="226"/>
      <c r="H991" s="226"/>
      <c r="I991" s="226"/>
      <c r="K991" s="226"/>
      <c r="L991" s="226"/>
    </row>
    <row r="992" spans="2:12">
      <c r="B992" s="229"/>
      <c r="C992" s="226"/>
      <c r="D992" s="226"/>
      <c r="E992" s="226"/>
      <c r="F992" s="226"/>
      <c r="G992" s="226"/>
      <c r="H992" s="226"/>
      <c r="I992" s="226"/>
      <c r="K992" s="226"/>
      <c r="L992" s="226"/>
    </row>
    <row r="993" spans="2:12">
      <c r="B993" s="229"/>
      <c r="C993" s="226"/>
      <c r="D993" s="226"/>
      <c r="E993" s="226"/>
      <c r="F993" s="226"/>
      <c r="G993" s="226"/>
      <c r="H993" s="226"/>
      <c r="I993" s="226"/>
      <c r="K993" s="226"/>
      <c r="L993" s="226"/>
    </row>
    <row r="994" spans="2:12">
      <c r="B994" s="229"/>
      <c r="C994" s="226"/>
      <c r="D994" s="226"/>
      <c r="E994" s="226"/>
      <c r="F994" s="226"/>
      <c r="G994" s="226"/>
      <c r="H994" s="226"/>
      <c r="I994" s="226"/>
      <c r="K994" s="226"/>
      <c r="L994" s="226"/>
    </row>
    <row r="995" spans="2:12">
      <c r="B995" s="229"/>
      <c r="C995" s="226"/>
      <c r="D995" s="226"/>
      <c r="E995" s="226"/>
      <c r="F995" s="226"/>
      <c r="G995" s="226"/>
      <c r="H995" s="226"/>
      <c r="I995" s="226"/>
      <c r="K995" s="226"/>
      <c r="L995" s="226"/>
    </row>
    <row r="996" spans="2:12">
      <c r="B996" s="229"/>
      <c r="C996" s="226"/>
      <c r="D996" s="226"/>
      <c r="E996" s="226"/>
      <c r="F996" s="226"/>
      <c r="G996" s="226"/>
      <c r="H996" s="226"/>
      <c r="I996" s="226"/>
      <c r="K996" s="226"/>
      <c r="L996" s="226"/>
    </row>
    <row r="997" spans="2:12">
      <c r="B997" s="229"/>
      <c r="C997" s="226"/>
      <c r="D997" s="226"/>
      <c r="E997" s="226"/>
      <c r="F997" s="226"/>
      <c r="G997" s="226"/>
      <c r="H997" s="226"/>
      <c r="I997" s="226"/>
      <c r="K997" s="226"/>
      <c r="L997" s="226"/>
    </row>
    <row r="998" spans="2:12">
      <c r="B998" s="229"/>
      <c r="C998" s="226"/>
      <c r="D998" s="226"/>
      <c r="E998" s="226"/>
      <c r="F998" s="226"/>
      <c r="G998" s="226"/>
      <c r="H998" s="226"/>
      <c r="I998" s="226"/>
      <c r="K998" s="226"/>
      <c r="L998" s="226"/>
    </row>
    <row r="999" spans="2:12">
      <c r="B999" s="229"/>
      <c r="C999" s="226"/>
      <c r="D999" s="226"/>
      <c r="E999" s="226"/>
      <c r="F999" s="226"/>
      <c r="G999" s="226"/>
      <c r="H999" s="226"/>
      <c r="I999" s="226"/>
      <c r="K999" s="226"/>
      <c r="L999" s="226"/>
    </row>
    <row r="1000" spans="2:12">
      <c r="B1000" s="229"/>
      <c r="C1000" s="226"/>
      <c r="D1000" s="226"/>
      <c r="E1000" s="226"/>
      <c r="F1000" s="226"/>
      <c r="G1000" s="226"/>
      <c r="H1000" s="226"/>
      <c r="I1000" s="226"/>
      <c r="K1000" s="226"/>
      <c r="L1000" s="226"/>
    </row>
    <row r="1001" spans="2:12">
      <c r="B1001" s="229"/>
      <c r="C1001" s="226"/>
      <c r="D1001" s="226"/>
      <c r="E1001" s="226"/>
      <c r="F1001" s="226"/>
      <c r="G1001" s="226"/>
      <c r="H1001" s="226"/>
      <c r="I1001" s="226"/>
      <c r="K1001" s="226"/>
      <c r="L1001" s="226"/>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9" t="s">
        <v>66</v>
      </c>
      <c r="C1" s="237"/>
      <c r="D1" s="236"/>
      <c r="E1" s="236"/>
      <c r="F1" s="236"/>
      <c r="G1" s="225"/>
      <c r="H1" s="225"/>
    </row>
    <row r="2" spans="1:8">
      <c r="A2" s="247" t="s">
        <v>738</v>
      </c>
      <c r="B2" s="592" t="s">
        <v>476</v>
      </c>
      <c r="C2" s="247" t="s">
        <v>675</v>
      </c>
      <c r="D2" s="225"/>
      <c r="E2" s="225"/>
      <c r="F2" s="225"/>
      <c r="G2" s="225"/>
      <c r="H2" s="225"/>
    </row>
    <row r="3" spans="1:8">
      <c r="A3" s="247" t="s">
        <v>1231</v>
      </c>
      <c r="B3" s="243" t="s">
        <v>316</v>
      </c>
      <c r="C3" s="899" t="s">
        <v>533</v>
      </c>
      <c r="D3" s="899" t="s">
        <v>534</v>
      </c>
      <c r="E3" s="899" t="s">
        <v>535</v>
      </c>
      <c r="F3" s="899" t="s">
        <v>536</v>
      </c>
      <c r="G3" s="243"/>
      <c r="H3" s="243"/>
    </row>
    <row r="4" spans="1:8" ht="25.5">
      <c r="A4" s="231"/>
      <c r="B4" s="228" t="s">
        <v>274</v>
      </c>
      <c r="C4" s="900" t="s">
        <v>490</v>
      </c>
      <c r="D4" s="900" t="s">
        <v>537</v>
      </c>
      <c r="E4" s="900" t="s">
        <v>538</v>
      </c>
      <c r="F4" s="900" t="s">
        <v>539</v>
      </c>
      <c r="G4" s="244"/>
    </row>
    <row r="5" spans="1:8" ht="51">
      <c r="A5" s="231"/>
      <c r="B5" s="228" t="s">
        <v>284</v>
      </c>
      <c r="C5" s="901" t="s">
        <v>492</v>
      </c>
      <c r="D5" s="902" t="s">
        <v>753</v>
      </c>
      <c r="E5" s="902" t="s">
        <v>540</v>
      </c>
      <c r="F5" s="902" t="s">
        <v>541</v>
      </c>
      <c r="G5" s="243"/>
      <c r="H5" s="243"/>
    </row>
    <row r="6" spans="1:8">
      <c r="A6" s="231"/>
      <c r="B6" s="903">
        <v>1</v>
      </c>
      <c r="C6" s="895"/>
      <c r="D6" s="894" t="s">
        <v>416</v>
      </c>
      <c r="E6" s="894" t="s">
        <v>542</v>
      </c>
      <c r="F6" s="895" t="s">
        <v>416</v>
      </c>
      <c r="G6" s="903">
        <v>1</v>
      </c>
    </row>
    <row r="7" spans="1:8">
      <c r="A7" s="231"/>
      <c r="B7" s="903">
        <v>2</v>
      </c>
      <c r="C7" s="895" t="s">
        <v>497</v>
      </c>
      <c r="D7" s="895"/>
      <c r="E7" s="895" t="s">
        <v>543</v>
      </c>
      <c r="F7" s="895"/>
      <c r="G7" s="903">
        <v>2</v>
      </c>
      <c r="H7" s="243"/>
    </row>
    <row r="8" spans="1:8">
      <c r="A8" s="231"/>
      <c r="B8" s="903">
        <v>3</v>
      </c>
      <c r="C8" s="904"/>
      <c r="D8" s="894"/>
      <c r="E8" s="894"/>
      <c r="F8" s="894"/>
      <c r="G8" s="903">
        <v>3</v>
      </c>
    </row>
    <row r="9" spans="1:8">
      <c r="A9" s="231"/>
      <c r="B9" s="903">
        <v>4</v>
      </c>
      <c r="C9" s="894"/>
      <c r="D9" s="895"/>
      <c r="E9" s="895"/>
      <c r="F9" s="895"/>
      <c r="G9" s="903">
        <v>4</v>
      </c>
      <c r="H9" s="243"/>
    </row>
    <row r="10" spans="1:8" ht="25.5">
      <c r="A10" s="231"/>
      <c r="B10" s="903">
        <v>5</v>
      </c>
      <c r="C10" s="897"/>
      <c r="D10" s="905"/>
      <c r="E10" s="905" t="s">
        <v>544</v>
      </c>
      <c r="F10" s="905"/>
      <c r="G10" s="903">
        <v>5</v>
      </c>
    </row>
    <row r="11" spans="1:8" ht="38.25">
      <c r="A11" s="231"/>
      <c r="B11" s="903">
        <v>6</v>
      </c>
      <c r="C11" s="906" t="s">
        <v>978</v>
      </c>
      <c r="D11" s="895"/>
      <c r="E11" s="895"/>
      <c r="F11" s="895" t="s">
        <v>545</v>
      </c>
      <c r="G11" s="903">
        <v>6</v>
      </c>
      <c r="H11" s="243"/>
    </row>
    <row r="12" spans="1:8" ht="38.25">
      <c r="A12" s="231"/>
      <c r="B12" s="903">
        <v>7</v>
      </c>
      <c r="C12" s="897"/>
      <c r="D12" s="905" t="s">
        <v>548</v>
      </c>
      <c r="E12" s="907"/>
      <c r="F12" s="907"/>
      <c r="G12" s="903">
        <v>7</v>
      </c>
    </row>
    <row r="13" spans="1:8" ht="38.25">
      <c r="A13" s="231"/>
      <c r="B13" s="903">
        <v>8</v>
      </c>
      <c r="C13" s="895"/>
      <c r="D13" s="895"/>
      <c r="E13" s="895"/>
      <c r="F13" s="895" t="s">
        <v>657</v>
      </c>
      <c r="G13" s="903">
        <v>8</v>
      </c>
      <c r="H13" s="243"/>
    </row>
    <row r="14" spans="1:8">
      <c r="A14" s="231"/>
      <c r="B14" s="903">
        <v>9</v>
      </c>
      <c r="C14" s="894"/>
      <c r="D14" s="894"/>
      <c r="E14" s="894"/>
      <c r="F14" s="894"/>
      <c r="G14" s="903">
        <v>9</v>
      </c>
    </row>
    <row r="15" spans="1:8" ht="38.25">
      <c r="A15" s="231"/>
      <c r="B15" s="903">
        <v>10</v>
      </c>
      <c r="C15" s="894" t="s">
        <v>546</v>
      </c>
      <c r="D15" s="895" t="s">
        <v>549</v>
      </c>
      <c r="E15" s="895" t="s">
        <v>547</v>
      </c>
      <c r="F15" s="895" t="s">
        <v>658</v>
      </c>
      <c r="G15" s="903">
        <v>10</v>
      </c>
      <c r="H15" s="243"/>
    </row>
    <row r="16" spans="1:8">
      <c r="B16" s="222"/>
      <c r="C16" s="225"/>
      <c r="D16" s="225"/>
      <c r="E16" s="225"/>
      <c r="F16" s="225"/>
      <c r="G16" s="244"/>
    </row>
    <row r="17" spans="2:14" ht="25.5">
      <c r="B17" s="592" t="s">
        <v>842</v>
      </c>
      <c r="C17" s="904" t="s">
        <v>739</v>
      </c>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Guesstimated</v>
      </c>
      <c r="D23" s="225" t="str">
        <f>D6</f>
        <v>None</v>
      </c>
      <c r="E23" s="231" t="str">
        <f>E6</f>
        <v>Policy doesn't exist</v>
      </c>
      <c r="F23" s="225" t="str">
        <f>F6</f>
        <v>None</v>
      </c>
      <c r="G23" s="225"/>
      <c r="H23" s="225"/>
    </row>
    <row r="24" spans="2:14">
      <c r="B24" s="233"/>
      <c r="C24" s="225" t="str">
        <f>C11</f>
        <v>Extrapolated from discovered instances of erroneous unbilled consumption (that were not back-billed)</v>
      </c>
      <c r="D24" s="225" t="str">
        <f>D12</f>
        <v>A sample of meter multipliers have been analyzed to confirm multiplier conversion in the billing system is correct</v>
      </c>
      <c r="E24" s="231" t="str">
        <f>E7</f>
        <v>Policy exists, but is unclear</v>
      </c>
      <c r="F24" s="225" t="str">
        <f>F11</f>
        <v>Billing data evaluated annually for general errors, but a specific analysis for systematic data handling errors has not been conducted</v>
      </c>
      <c r="G24" s="225"/>
      <c r="H24" s="225"/>
    </row>
    <row r="25" spans="2:14">
      <c r="B25" s="233"/>
      <c r="C25" s="225" t="str">
        <f>C15</f>
        <v>Estimation derived from a specific analysis at the account level to identify erroneous unbilled consumption</v>
      </c>
      <c r="D25" s="225" t="str">
        <f>D15</f>
        <v>All meter multipliers have been analyzed to confirm multiplier conversion in the billing system is correct</v>
      </c>
      <c r="E25" s="225" t="str">
        <f>E10</f>
        <v>Policy is clear, but adherance in practice is inconsistent</v>
      </c>
      <c r="F25" s="225" t="str">
        <f>F13</f>
        <v>Detailed analysis conducted within 5 years of the audit period on stuck meters, extended estimations, &amp; miscoded multipliers</v>
      </c>
      <c r="G25" s="225"/>
      <c r="H25" s="225"/>
    </row>
    <row r="26" spans="2:14">
      <c r="B26" s="233"/>
      <c r="C26" s="225"/>
      <c r="D26" s="225"/>
      <c r="E26" s="225" t="str">
        <f>E15</f>
        <v>Policy is clear, and adherance in practice is consistent</v>
      </c>
      <c r="F26" s="225" t="str">
        <f>F15</f>
        <v>Detailed analysis conducted within 3 years of the audit period on stuck meters, extended estimations, &amp; miscoded multipliers</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675</v>
      </c>
      <c r="C34" s="225"/>
      <c r="D34" s="225"/>
      <c r="E34" s="225"/>
      <c r="F34" s="225"/>
      <c r="G34" s="225"/>
      <c r="H34" s="225"/>
    </row>
    <row r="35" spans="2:8">
      <c r="B35" s="234" t="s">
        <v>492</v>
      </c>
      <c r="C35" s="225"/>
      <c r="D35" s="225"/>
      <c r="E35" s="225"/>
      <c r="F35" s="225"/>
      <c r="G35" s="225"/>
      <c r="H35" s="225"/>
    </row>
    <row r="36" spans="2:8">
      <c r="B36" s="234" t="s">
        <v>753</v>
      </c>
      <c r="C36" s="225"/>
      <c r="D36" s="225"/>
      <c r="E36" s="225"/>
      <c r="F36" s="225"/>
      <c r="G36" s="225"/>
      <c r="H36" s="225"/>
    </row>
    <row r="37" spans="2:8">
      <c r="B37" s="234" t="s">
        <v>540</v>
      </c>
      <c r="C37" s="225"/>
      <c r="D37" s="225"/>
      <c r="E37" s="225"/>
      <c r="F37" s="225"/>
      <c r="G37" s="225"/>
      <c r="H37" s="225"/>
    </row>
    <row r="38" spans="2:8">
      <c r="B38" s="234" t="s">
        <v>541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45.85546875" style="231" customWidth="1"/>
    <col min="4" max="4" width="29.85546875" style="231" customWidth="1"/>
    <col min="5" max="6" width="45.85546875" style="231" customWidth="1"/>
    <col min="7" max="8" width="21.85546875" style="231" customWidth="1"/>
    <col min="9" max="16384" width="9.140625" style="241"/>
  </cols>
  <sheetData>
    <row r="1" spans="1:8">
      <c r="A1" s="221"/>
      <c r="B1" s="215" t="s">
        <v>553</v>
      </c>
      <c r="C1" s="249"/>
      <c r="D1" s="250"/>
      <c r="E1" s="250"/>
      <c r="F1" s="250"/>
      <c r="G1" s="225"/>
      <c r="H1" s="225"/>
    </row>
    <row r="2" spans="1:8">
      <c r="A2" s="221"/>
      <c r="B2" s="221"/>
      <c r="C2" s="221"/>
      <c r="D2" s="239"/>
      <c r="E2" s="239"/>
      <c r="F2" s="239"/>
      <c r="G2" s="225"/>
      <c r="H2" s="225"/>
    </row>
    <row r="3" spans="1:8">
      <c r="A3" s="221"/>
      <c r="B3" s="899" t="s">
        <v>316</v>
      </c>
      <c r="C3" s="899" t="s">
        <v>563</v>
      </c>
      <c r="D3" s="899" t="s">
        <v>564</v>
      </c>
      <c r="E3" s="899" t="s">
        <v>565</v>
      </c>
      <c r="F3" s="899" t="s">
        <v>566</v>
      </c>
      <c r="G3" s="243"/>
      <c r="H3" s="243"/>
    </row>
    <row r="4" spans="1:8" ht="25.5">
      <c r="A4" s="221"/>
      <c r="B4" s="908" t="s">
        <v>274</v>
      </c>
      <c r="C4" s="900" t="s">
        <v>490</v>
      </c>
      <c r="D4" s="900" t="s">
        <v>556</v>
      </c>
      <c r="E4" s="900" t="s">
        <v>554</v>
      </c>
      <c r="F4" s="900" t="s">
        <v>555</v>
      </c>
      <c r="G4" s="244"/>
    </row>
    <row r="5" spans="1:8" ht="38.25">
      <c r="A5" s="221"/>
      <c r="B5" s="908" t="s">
        <v>284</v>
      </c>
      <c r="C5" s="902" t="s">
        <v>559</v>
      </c>
      <c r="D5" s="902" t="s">
        <v>754</v>
      </c>
      <c r="E5" s="902" t="s">
        <v>557</v>
      </c>
      <c r="F5" s="902" t="s">
        <v>558</v>
      </c>
      <c r="G5" s="243"/>
      <c r="H5" s="243"/>
    </row>
    <row r="6" spans="1:8">
      <c r="A6" s="221"/>
      <c r="B6" s="917">
        <v>1</v>
      </c>
      <c r="C6" s="895" t="s">
        <v>497</v>
      </c>
      <c r="D6" s="895"/>
      <c r="E6" s="895"/>
      <c r="F6" s="895"/>
      <c r="G6" s="245">
        <v>1</v>
      </c>
    </row>
    <row r="7" spans="1:8">
      <c r="A7" s="221"/>
      <c r="B7" s="917">
        <v>2</v>
      </c>
      <c r="C7" s="895"/>
      <c r="D7" s="895"/>
      <c r="E7" s="895"/>
      <c r="F7" s="895"/>
      <c r="G7" s="245">
        <v>2</v>
      </c>
      <c r="H7" s="243"/>
    </row>
    <row r="8" spans="1:8" ht="25.5">
      <c r="A8" s="221"/>
      <c r="B8" s="917">
        <v>3</v>
      </c>
      <c r="C8" s="906"/>
      <c r="D8" s="895"/>
      <c r="E8" s="895" t="s">
        <v>867</v>
      </c>
      <c r="F8" s="895"/>
      <c r="G8" s="245">
        <v>3</v>
      </c>
    </row>
    <row r="9" spans="1:8">
      <c r="A9" s="221"/>
      <c r="B9" s="917">
        <v>4</v>
      </c>
      <c r="C9" s="895"/>
      <c r="D9" s="895"/>
      <c r="E9" s="895"/>
      <c r="F9" s="895"/>
      <c r="G9" s="245">
        <v>4</v>
      </c>
      <c r="H9" s="243"/>
    </row>
    <row r="10" spans="1:8">
      <c r="A10" s="221"/>
      <c r="B10" s="917">
        <v>5</v>
      </c>
      <c r="C10" s="895"/>
      <c r="D10" s="905"/>
      <c r="E10" s="905"/>
      <c r="F10" s="905"/>
      <c r="G10" s="245">
        <v>5</v>
      </c>
    </row>
    <row r="11" spans="1:8" ht="25.5">
      <c r="A11" s="221"/>
      <c r="B11" s="917">
        <v>6</v>
      </c>
      <c r="C11" s="906"/>
      <c r="D11" s="895"/>
      <c r="E11" s="895" t="s">
        <v>968</v>
      </c>
      <c r="F11" s="895"/>
      <c r="G11" s="245">
        <v>6</v>
      </c>
      <c r="H11" s="243"/>
    </row>
    <row r="12" spans="1:8">
      <c r="A12" s="221"/>
      <c r="B12" s="917">
        <v>7</v>
      </c>
      <c r="C12" s="895"/>
      <c r="D12" s="905"/>
      <c r="E12" s="905"/>
      <c r="F12" s="905" t="s">
        <v>560</v>
      </c>
      <c r="G12" s="245">
        <v>7</v>
      </c>
    </row>
    <row r="13" spans="1:8">
      <c r="A13" s="221"/>
      <c r="B13" s="917">
        <v>8</v>
      </c>
      <c r="C13" s="895"/>
      <c r="D13" s="895" t="s">
        <v>267</v>
      </c>
      <c r="E13" s="895"/>
      <c r="F13" s="895"/>
      <c r="G13" s="245">
        <v>8</v>
      </c>
      <c r="H13" s="243"/>
    </row>
    <row r="14" spans="1:8">
      <c r="A14" s="221"/>
      <c r="B14" s="917">
        <v>9</v>
      </c>
      <c r="C14" s="895"/>
      <c r="D14" s="895"/>
      <c r="E14" s="895"/>
      <c r="F14" s="895"/>
      <c r="G14" s="245">
        <v>9</v>
      </c>
    </row>
    <row r="15" spans="1:8" ht="25.5">
      <c r="A15" s="221"/>
      <c r="B15" s="917">
        <v>10</v>
      </c>
      <c r="C15" s="895" t="s">
        <v>562</v>
      </c>
      <c r="D15" s="895" t="s">
        <v>260</v>
      </c>
      <c r="E15" s="895" t="s">
        <v>969</v>
      </c>
      <c r="F15" s="895" t="s">
        <v>961</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D13</f>
        <v>No</v>
      </c>
      <c r="E23" s="231" t="str">
        <f>E8</f>
        <v>Mains inventory (GIS, ledger, etc) is not maintained or updated</v>
      </c>
      <c r="F23" s="225" t="str">
        <f>F12</f>
        <v>No field validation is conducted</v>
      </c>
      <c r="G23" s="225"/>
      <c r="H23" s="225"/>
    </row>
    <row r="24" spans="2:14">
      <c r="B24" s="233"/>
      <c r="C24" s="225" t="str">
        <f>C15</f>
        <v>Derived directly from Mains inventory (GIS, ledger, etc)</v>
      </c>
      <c r="D24" s="225" t="str">
        <f>D15</f>
        <v>Yes</v>
      </c>
      <c r="E24" s="231" t="str">
        <f>E11</f>
        <v>Additions or subtractions are updated in the mains inventory (GIS, ledger, etc), but less than annually</v>
      </c>
      <c r="F24" s="225" t="str">
        <f>F15</f>
        <v>Field validation is accomplished (i.e. in daily operations or specific validation projects)</v>
      </c>
      <c r="G24" s="225"/>
      <c r="H24" s="225"/>
    </row>
    <row r="25" spans="2:14">
      <c r="B25" s="233"/>
      <c r="C25" s="225"/>
      <c r="D25" s="225"/>
      <c r="E25" s="225" t="str">
        <f>E15</f>
        <v>Additions or subtractions are updated in the mains inventory (GIS, ledger, etc), at least annually</v>
      </c>
      <c r="F25" s="225"/>
      <c r="G25" s="225"/>
      <c r="H25" s="225"/>
    </row>
    <row r="26" spans="2:14">
      <c r="B26" s="233"/>
      <c r="C26" s="225"/>
      <c r="D26" s="225"/>
      <c r="E26" s="225"/>
      <c r="F26" s="225"/>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c r="C34" s="225"/>
      <c r="D34" s="225"/>
      <c r="E34" s="225"/>
      <c r="F34" s="225"/>
      <c r="G34" s="225"/>
      <c r="H34" s="225"/>
    </row>
    <row r="35" spans="2:8">
      <c r="B35" s="234" t="s">
        <v>559</v>
      </c>
      <c r="C35" s="225"/>
      <c r="D35" s="225"/>
      <c r="E35" s="225"/>
      <c r="F35" s="225"/>
      <c r="G35" s="225"/>
      <c r="H35" s="225"/>
    </row>
    <row r="36" spans="2:8">
      <c r="B36" s="234" t="s">
        <v>754</v>
      </c>
      <c r="C36" s="225"/>
      <c r="D36" s="225"/>
      <c r="E36" s="225"/>
      <c r="F36" s="225"/>
      <c r="G36" s="225"/>
      <c r="H36" s="225"/>
    </row>
    <row r="37" spans="2:8">
      <c r="B37" s="234" t="s">
        <v>557</v>
      </c>
      <c r="C37" s="225"/>
      <c r="D37" s="225"/>
      <c r="E37" s="225"/>
      <c r="F37" s="225"/>
      <c r="G37" s="225"/>
      <c r="H37" s="225"/>
    </row>
    <row r="38" spans="2:8">
      <c r="B38" s="234" t="s">
        <v>558</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honeticPr fontId="1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A1:O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38.140625" style="231" customWidth="1"/>
    <col min="7" max="7" width="33.42578125" style="231" bestFit="1" customWidth="1"/>
    <col min="8" max="9" width="21.85546875" style="231" customWidth="1"/>
    <col min="10" max="16384" width="9.140625" style="241"/>
  </cols>
  <sheetData>
    <row r="1" spans="1:9">
      <c r="A1" s="221"/>
      <c r="B1" s="215" t="s">
        <v>569</v>
      </c>
      <c r="C1" s="249"/>
      <c r="D1" s="250"/>
      <c r="E1" s="250"/>
      <c r="F1" s="250"/>
      <c r="G1" s="250"/>
      <c r="H1" s="225"/>
      <c r="I1" s="225"/>
    </row>
    <row r="2" spans="1:9">
      <c r="A2" s="221"/>
      <c r="B2" s="221"/>
      <c r="C2" s="221"/>
      <c r="D2" s="239"/>
      <c r="E2" s="239"/>
      <c r="F2" s="239"/>
      <c r="G2" s="239"/>
      <c r="H2" s="225"/>
      <c r="I2" s="225"/>
    </row>
    <row r="3" spans="1:9">
      <c r="A3" s="221"/>
      <c r="B3" s="242" t="s">
        <v>316</v>
      </c>
      <c r="C3" s="899" t="s">
        <v>570</v>
      </c>
      <c r="D3" s="899" t="s">
        <v>571</v>
      </c>
      <c r="E3" s="899" t="s">
        <v>572</v>
      </c>
      <c r="F3" s="899" t="s">
        <v>573</v>
      </c>
      <c r="G3" s="899" t="s">
        <v>574</v>
      </c>
      <c r="H3" s="243"/>
      <c r="I3" s="243"/>
    </row>
    <row r="4" spans="1:9" ht="25.5">
      <c r="A4" s="221"/>
      <c r="B4" s="251" t="s">
        <v>274</v>
      </c>
      <c r="C4" s="900" t="s">
        <v>490</v>
      </c>
      <c r="D4" s="900" t="s">
        <v>575</v>
      </c>
      <c r="E4" s="900" t="s">
        <v>575</v>
      </c>
      <c r="F4" s="900" t="s">
        <v>554</v>
      </c>
      <c r="G4" s="900" t="s">
        <v>555</v>
      </c>
      <c r="H4" s="244"/>
    </row>
    <row r="5" spans="1:9" ht="63.75">
      <c r="A5" s="221"/>
      <c r="B5" s="251" t="s">
        <v>284</v>
      </c>
      <c r="C5" s="902" t="s">
        <v>559</v>
      </c>
      <c r="D5" s="902" t="s">
        <v>576</v>
      </c>
      <c r="E5" s="902" t="s">
        <v>981</v>
      </c>
      <c r="F5" s="902" t="s">
        <v>870</v>
      </c>
      <c r="G5" s="902" t="s">
        <v>755</v>
      </c>
      <c r="H5" s="243"/>
      <c r="I5" s="243"/>
    </row>
    <row r="6" spans="1:9" ht="25.5">
      <c r="A6" s="221"/>
      <c r="B6" s="252">
        <v>1</v>
      </c>
      <c r="C6" s="895"/>
      <c r="D6" s="895"/>
      <c r="E6" s="895"/>
      <c r="F6" s="895" t="s">
        <v>756</v>
      </c>
      <c r="G6" s="895"/>
      <c r="H6" s="245">
        <v>1</v>
      </c>
    </row>
    <row r="7" spans="1:9">
      <c r="A7" s="221"/>
      <c r="B7" s="252">
        <v>2</v>
      </c>
      <c r="C7" s="895" t="s">
        <v>497</v>
      </c>
      <c r="D7" s="895"/>
      <c r="E7" s="895"/>
      <c r="F7" s="895"/>
      <c r="G7" s="895"/>
      <c r="H7" s="245">
        <v>2</v>
      </c>
      <c r="I7" s="243"/>
    </row>
    <row r="8" spans="1:9">
      <c r="A8" s="221"/>
      <c r="B8" s="252">
        <v>3</v>
      </c>
      <c r="C8" s="906"/>
      <c r="D8" s="895"/>
      <c r="E8" s="895"/>
      <c r="F8" s="895"/>
      <c r="G8" s="895"/>
      <c r="H8" s="245">
        <v>3</v>
      </c>
    </row>
    <row r="9" spans="1:9">
      <c r="A9" s="221"/>
      <c r="B9" s="252">
        <v>4</v>
      </c>
      <c r="C9" s="895"/>
      <c r="D9" s="895" t="s">
        <v>577</v>
      </c>
      <c r="E9" s="895"/>
      <c r="F9" s="895"/>
      <c r="G9" s="895"/>
      <c r="H9" s="245">
        <v>4</v>
      </c>
      <c r="I9" s="243"/>
    </row>
    <row r="10" spans="1:9">
      <c r="A10" s="221"/>
      <c r="B10" s="252">
        <v>5</v>
      </c>
      <c r="C10" s="895"/>
      <c r="D10" s="905"/>
      <c r="E10" s="905" t="s">
        <v>267</v>
      </c>
      <c r="F10" s="905"/>
      <c r="G10" s="905" t="s">
        <v>560</v>
      </c>
      <c r="H10" s="245">
        <v>5</v>
      </c>
    </row>
    <row r="11" spans="1:9" ht="38.25">
      <c r="A11" s="221"/>
      <c r="B11" s="252">
        <v>6</v>
      </c>
      <c r="C11" s="906"/>
      <c r="D11" s="895"/>
      <c r="E11" s="895"/>
      <c r="F11" s="895" t="s">
        <v>757</v>
      </c>
      <c r="G11" s="895"/>
      <c r="H11" s="245">
        <v>6</v>
      </c>
      <c r="I11" s="243"/>
    </row>
    <row r="12" spans="1:9">
      <c r="A12" s="221"/>
      <c r="B12" s="252">
        <v>7</v>
      </c>
      <c r="C12" s="895"/>
      <c r="D12" s="905"/>
      <c r="E12" s="905"/>
      <c r="F12" s="905"/>
      <c r="G12" s="905"/>
      <c r="H12" s="245">
        <v>7</v>
      </c>
    </row>
    <row r="13" spans="1:9" ht="51">
      <c r="A13" s="221"/>
      <c r="B13" s="252">
        <v>8</v>
      </c>
      <c r="C13" s="895"/>
      <c r="D13" s="895" t="s">
        <v>578</v>
      </c>
      <c r="E13" s="895"/>
      <c r="F13" s="895"/>
      <c r="G13" s="895" t="s">
        <v>959</v>
      </c>
      <c r="H13" s="245">
        <v>8</v>
      </c>
      <c r="I13" s="243"/>
    </row>
    <row r="14" spans="1:9">
      <c r="A14" s="221"/>
      <c r="B14" s="252">
        <v>9</v>
      </c>
      <c r="C14" s="895"/>
      <c r="D14" s="895"/>
      <c r="E14" s="895"/>
      <c r="F14" s="895"/>
      <c r="G14" s="895"/>
      <c r="H14" s="245">
        <v>9</v>
      </c>
    </row>
    <row r="15" spans="1:9" ht="51">
      <c r="A15" s="221"/>
      <c r="B15" s="252">
        <v>10</v>
      </c>
      <c r="C15" s="895" t="s">
        <v>579</v>
      </c>
      <c r="D15" s="895" t="s">
        <v>866</v>
      </c>
      <c r="E15" s="895" t="s">
        <v>260</v>
      </c>
      <c r="F15" s="895" t="s">
        <v>967</v>
      </c>
      <c r="G15" s="895" t="s">
        <v>960</v>
      </c>
      <c r="H15" s="245">
        <v>10</v>
      </c>
      <c r="I15" s="243"/>
    </row>
    <row r="16" spans="1:9">
      <c r="B16" s="222"/>
      <c r="C16" s="225"/>
      <c r="D16" s="225"/>
      <c r="E16" s="225"/>
      <c r="F16" s="225"/>
      <c r="G16" s="225"/>
      <c r="H16" s="244"/>
    </row>
    <row r="17" spans="2:15">
      <c r="B17" s="222"/>
      <c r="C17" s="225"/>
      <c r="D17" s="225"/>
      <c r="E17" s="225"/>
      <c r="F17" s="225"/>
      <c r="G17" s="225"/>
      <c r="H17" s="243"/>
      <c r="I17" s="243"/>
    </row>
    <row r="18" spans="2:15">
      <c r="B18" s="222"/>
      <c r="C18" s="225"/>
      <c r="D18" s="225"/>
      <c r="E18" s="225"/>
      <c r="F18" s="225"/>
      <c r="G18" s="225"/>
      <c r="H18" s="244"/>
    </row>
    <row r="19" spans="2:15">
      <c r="B19" s="222"/>
      <c r="C19" s="225"/>
      <c r="D19" s="225"/>
      <c r="E19" s="225"/>
      <c r="F19" s="225"/>
      <c r="G19" s="225"/>
      <c r="H19" s="225"/>
      <c r="I19" s="225"/>
    </row>
    <row r="20" spans="2:15">
      <c r="B20" s="222"/>
      <c r="C20" s="225"/>
      <c r="D20" s="225"/>
      <c r="E20" s="225"/>
      <c r="F20" s="225"/>
      <c r="G20" s="225"/>
      <c r="H20" s="225"/>
      <c r="I20" s="225"/>
    </row>
    <row r="21" spans="2:15">
      <c r="B21" s="222"/>
      <c r="C21" s="225"/>
      <c r="D21" s="225"/>
      <c r="E21" s="225"/>
      <c r="F21" s="225"/>
      <c r="G21" s="225"/>
      <c r="H21" s="225"/>
      <c r="I21" s="225"/>
    </row>
    <row r="22" spans="2:15">
      <c r="B22" s="222"/>
      <c r="C22" s="225"/>
      <c r="D22" s="225"/>
      <c r="E22" s="225"/>
      <c r="F22" s="225"/>
      <c r="G22" s="225"/>
      <c r="H22" s="225"/>
      <c r="I22" s="225"/>
    </row>
    <row r="23" spans="2:15">
      <c r="B23" s="233" t="s">
        <v>341</v>
      </c>
      <c r="C23" s="225" t="str">
        <f>C7</f>
        <v>Guesstimated</v>
      </c>
      <c r="D23" s="225" t="str">
        <f>D9</f>
        <v>Unsure</v>
      </c>
      <c r="E23" s="231" t="str">
        <f>E10</f>
        <v>No</v>
      </c>
      <c r="F23" s="225" t="str">
        <f>F6</f>
        <v>Service line inventory (GIS, billing system, etc) is not maintained or updated</v>
      </c>
      <c r="G23" s="225" t="str">
        <f>G10</f>
        <v>No field validation is conducted</v>
      </c>
      <c r="H23" s="225"/>
      <c r="I23" s="225"/>
    </row>
    <row r="24" spans="2:15">
      <c r="B24" s="233"/>
      <c r="C24" s="225" t="str">
        <f>C15</f>
        <v>Extracted from Services inventory (GIS, billing system, etc)</v>
      </c>
      <c r="D24" s="225" t="str">
        <f>D13</f>
        <v>Non-premise based, i.e. meter count, customer count</v>
      </c>
      <c r="E24" s="231" t="str">
        <f>E15</f>
        <v>Yes</v>
      </c>
      <c r="F24" s="225" t="str">
        <f>F11</f>
        <v>Additions or subtractions are updated in the service line inventory (GIS, billing system, etc), but less than annually</v>
      </c>
      <c r="G24" s="225" t="str">
        <f>G13</f>
        <v>Field validation is accomplished for a portion of the system (i.e. in daily operations or specific validation projects)</v>
      </c>
      <c r="H24" s="225"/>
      <c r="I24" s="225"/>
    </row>
    <row r="25" spans="2:15">
      <c r="B25" s="233"/>
      <c r="C25" s="225"/>
      <c r="D25" s="225" t="str">
        <f>D15</f>
        <v>Premise based, i.e. service connection count, location ID count</v>
      </c>
      <c r="E25" s="225"/>
      <c r="F25" s="225" t="str">
        <f>F15</f>
        <v>Additions or subtractions are updated in the service line inventory (GIS, billing system, etc), at least annually</v>
      </c>
      <c r="G25" s="225" t="str">
        <f>G15</f>
        <v>Field validation is accomplished for the entire system (i.e. in daily operations or specific validation projects)</v>
      </c>
      <c r="H25" s="225"/>
      <c r="I25" s="225"/>
    </row>
    <row r="26" spans="2:15">
      <c r="B26" s="233"/>
      <c r="C26" s="225"/>
      <c r="D26" s="225"/>
      <c r="E26" s="225"/>
      <c r="F26" s="225"/>
      <c r="G26" s="225"/>
      <c r="I26" s="225"/>
      <c r="M26" s="225"/>
      <c r="O26" s="225"/>
    </row>
    <row r="27" spans="2:15">
      <c r="B27" s="233"/>
      <c r="C27" s="225"/>
      <c r="D27" s="225"/>
      <c r="E27" s="225"/>
      <c r="F27" s="225"/>
      <c r="G27" s="225"/>
      <c r="I27" s="225"/>
      <c r="O27" s="225"/>
    </row>
    <row r="28" spans="2:15">
      <c r="B28" s="233"/>
      <c r="C28" s="225"/>
      <c r="D28" s="225"/>
      <c r="E28" s="225"/>
      <c r="F28" s="225"/>
      <c r="G28" s="225"/>
      <c r="H28" s="225"/>
      <c r="I28" s="225"/>
    </row>
    <row r="29" spans="2:15">
      <c r="B29" s="233"/>
      <c r="C29" s="225"/>
      <c r="D29" s="225"/>
      <c r="E29" s="225"/>
      <c r="F29" s="225"/>
      <c r="G29" s="225"/>
      <c r="H29" s="225"/>
      <c r="I29" s="225"/>
    </row>
    <row r="30" spans="2:15">
      <c r="B30" s="232"/>
      <c r="C30" s="225"/>
      <c r="D30" s="225"/>
      <c r="E30" s="225"/>
      <c r="F30" s="225"/>
      <c r="G30" s="225"/>
      <c r="H30" s="225"/>
      <c r="I30" s="225"/>
    </row>
    <row r="31" spans="2:15">
      <c r="B31" s="232"/>
      <c r="C31" s="225"/>
      <c r="D31" s="225"/>
      <c r="E31" s="225"/>
      <c r="F31" s="225"/>
      <c r="G31" s="225"/>
      <c r="H31" s="225"/>
      <c r="I31" s="225"/>
    </row>
    <row r="32" spans="2:15">
      <c r="B32" s="233"/>
      <c r="C32" s="225"/>
      <c r="D32" s="225"/>
      <c r="E32" s="225"/>
      <c r="F32" s="225"/>
      <c r="G32" s="225"/>
      <c r="H32" s="225"/>
      <c r="I32" s="225"/>
    </row>
    <row r="33" spans="2:9">
      <c r="B33" s="198" t="s">
        <v>818</v>
      </c>
      <c r="C33" s="225"/>
      <c r="D33" s="225"/>
      <c r="E33" s="225"/>
      <c r="F33" s="225"/>
      <c r="G33" s="225"/>
      <c r="H33" s="225"/>
      <c r="I33" s="225"/>
    </row>
    <row r="34" spans="2:9">
      <c r="B34" s="234"/>
      <c r="C34" s="225"/>
      <c r="D34" s="225"/>
      <c r="E34" s="225"/>
      <c r="F34" s="225"/>
      <c r="G34" s="225"/>
      <c r="H34" s="225"/>
      <c r="I34" s="225"/>
    </row>
    <row r="35" spans="2:9">
      <c r="B35" s="234" t="s">
        <v>559</v>
      </c>
      <c r="C35" s="225"/>
      <c r="D35" s="225"/>
      <c r="E35" s="225"/>
      <c r="F35" s="225"/>
      <c r="G35" s="225"/>
      <c r="H35" s="225"/>
      <c r="I35" s="225"/>
    </row>
    <row r="36" spans="2:9">
      <c r="B36" s="234" t="s">
        <v>576</v>
      </c>
      <c r="C36" s="225"/>
      <c r="D36" s="225"/>
      <c r="E36" s="225"/>
      <c r="F36" s="225"/>
      <c r="G36" s="225"/>
      <c r="H36" s="225"/>
      <c r="I36" s="225"/>
    </row>
    <row r="37" spans="2:9">
      <c r="B37" s="234" t="s">
        <v>981</v>
      </c>
      <c r="C37" s="225"/>
      <c r="D37" s="225"/>
      <c r="E37" s="225"/>
      <c r="F37" s="225"/>
      <c r="G37" s="225"/>
      <c r="H37" s="225"/>
      <c r="I37" s="225"/>
    </row>
    <row r="38" spans="2:9">
      <c r="B38" s="234" t="s">
        <v>870</v>
      </c>
      <c r="C38" s="225"/>
      <c r="D38" s="225"/>
      <c r="E38" s="225"/>
      <c r="F38" s="225"/>
      <c r="G38" s="225"/>
      <c r="H38" s="225"/>
      <c r="I38" s="225"/>
    </row>
    <row r="39" spans="2:9">
      <c r="B39" s="234" t="s">
        <v>755</v>
      </c>
      <c r="C39" s="225"/>
      <c r="D39" s="225"/>
      <c r="E39" s="225"/>
      <c r="F39" s="225"/>
      <c r="G39" s="225"/>
      <c r="H39" s="225"/>
      <c r="I39" s="225"/>
    </row>
    <row r="40" spans="2:9">
      <c r="B40" s="234"/>
      <c r="C40" s="225"/>
      <c r="D40" s="225"/>
      <c r="E40" s="225"/>
      <c r="F40" s="225"/>
      <c r="G40" s="225"/>
      <c r="H40" s="225"/>
      <c r="I40" s="225"/>
    </row>
    <row r="41" spans="2:9">
      <c r="B41" s="234"/>
      <c r="C41" s="225"/>
      <c r="D41" s="225"/>
      <c r="E41" s="225"/>
      <c r="F41" s="225"/>
      <c r="G41" s="225"/>
      <c r="H41" s="225"/>
      <c r="I41" s="225"/>
    </row>
    <row r="42" spans="2:9">
      <c r="B42" s="234"/>
      <c r="C42" s="225"/>
      <c r="D42" s="225"/>
      <c r="E42" s="225"/>
      <c r="F42" s="225"/>
      <c r="G42" s="225"/>
      <c r="H42" s="225"/>
      <c r="I42" s="225"/>
    </row>
    <row r="43" spans="2:9">
      <c r="B43" s="222"/>
      <c r="C43" s="225"/>
      <c r="D43" s="225"/>
      <c r="E43" s="225"/>
      <c r="F43" s="225"/>
      <c r="G43" s="225"/>
      <c r="H43" s="225"/>
      <c r="I43" s="225"/>
    </row>
    <row r="44" spans="2:9">
      <c r="B44" s="222"/>
      <c r="C44" s="225"/>
      <c r="D44" s="225"/>
      <c r="E44" s="225"/>
      <c r="F44" s="225"/>
      <c r="G44" s="225"/>
      <c r="H44" s="225"/>
      <c r="I44" s="225"/>
    </row>
    <row r="45" spans="2:9">
      <c r="B45" s="222"/>
      <c r="C45" s="225"/>
      <c r="D45" s="225"/>
      <c r="E45" s="225"/>
      <c r="F45" s="225"/>
      <c r="G45" s="225"/>
      <c r="H45" s="225"/>
      <c r="I45" s="225"/>
    </row>
    <row r="46" spans="2:9">
      <c r="B46" s="222"/>
      <c r="C46" s="225"/>
      <c r="D46" s="225"/>
      <c r="E46" s="225"/>
      <c r="F46" s="225"/>
      <c r="G46" s="225"/>
      <c r="H46" s="225"/>
      <c r="I46" s="225"/>
    </row>
    <row r="47" spans="2:9">
      <c r="B47" s="222"/>
      <c r="C47" s="225"/>
      <c r="D47" s="225"/>
      <c r="E47" s="225"/>
      <c r="F47" s="225"/>
      <c r="G47" s="225"/>
      <c r="H47" s="225"/>
      <c r="I47" s="225"/>
    </row>
    <row r="48" spans="2:9">
      <c r="B48" s="222"/>
      <c r="C48" s="225"/>
      <c r="D48" s="225"/>
      <c r="E48" s="225"/>
      <c r="F48" s="225"/>
      <c r="G48" s="225"/>
      <c r="H48" s="225"/>
      <c r="I48" s="225"/>
    </row>
    <row r="49" spans="2:9">
      <c r="B49" s="222"/>
      <c r="C49" s="225"/>
      <c r="D49" s="225"/>
      <c r="E49" s="225"/>
      <c r="F49" s="225"/>
      <c r="G49" s="225"/>
      <c r="H49" s="225"/>
      <c r="I49" s="225"/>
    </row>
    <row r="50" spans="2:9">
      <c r="B50" s="222"/>
      <c r="C50" s="225"/>
      <c r="D50" s="225"/>
      <c r="E50" s="225"/>
      <c r="F50" s="225"/>
      <c r="G50" s="225"/>
      <c r="H50" s="225"/>
      <c r="I50" s="225"/>
    </row>
    <row r="51" spans="2:9">
      <c r="B51" s="222"/>
      <c r="C51" s="225"/>
      <c r="D51" s="225"/>
      <c r="E51" s="225"/>
      <c r="F51" s="225"/>
      <c r="G51" s="225"/>
      <c r="H51" s="225"/>
      <c r="I51" s="225"/>
    </row>
    <row r="52" spans="2:9">
      <c r="B52" s="222"/>
      <c r="C52" s="225"/>
      <c r="D52" s="225"/>
      <c r="E52" s="225"/>
      <c r="F52" s="225"/>
      <c r="G52" s="225"/>
      <c r="H52" s="225"/>
      <c r="I52" s="225"/>
    </row>
    <row r="53" spans="2:9">
      <c r="B53" s="222"/>
      <c r="C53" s="225"/>
      <c r="D53" s="225"/>
      <c r="E53" s="225"/>
      <c r="F53" s="225"/>
      <c r="G53" s="225"/>
      <c r="H53" s="225"/>
      <c r="I53" s="225"/>
    </row>
    <row r="54" spans="2:9">
      <c r="B54" s="222"/>
      <c r="C54" s="225"/>
      <c r="D54" s="225"/>
      <c r="E54" s="225"/>
      <c r="F54" s="225"/>
      <c r="G54" s="225"/>
      <c r="H54" s="225"/>
      <c r="I54" s="225"/>
    </row>
    <row r="55" spans="2:9">
      <c r="B55" s="222"/>
      <c r="C55" s="225"/>
      <c r="D55" s="225"/>
      <c r="E55" s="225"/>
      <c r="F55" s="225"/>
      <c r="G55" s="225"/>
      <c r="H55" s="225"/>
      <c r="I55" s="225"/>
    </row>
    <row r="56" spans="2:9">
      <c r="B56" s="222"/>
      <c r="C56" s="225"/>
      <c r="D56" s="225"/>
      <c r="E56" s="225"/>
      <c r="F56" s="225"/>
      <c r="G56" s="225"/>
      <c r="H56" s="225"/>
      <c r="I56" s="225"/>
    </row>
    <row r="57" spans="2:9">
      <c r="B57" s="222"/>
      <c r="C57" s="225"/>
      <c r="D57" s="225"/>
      <c r="E57" s="225"/>
      <c r="F57" s="225"/>
      <c r="G57" s="225"/>
      <c r="H57" s="225"/>
      <c r="I57" s="225"/>
    </row>
    <row r="58" spans="2:9">
      <c r="B58" s="222"/>
      <c r="C58" s="225"/>
      <c r="D58" s="225"/>
      <c r="E58" s="225"/>
      <c r="F58" s="225"/>
      <c r="G58" s="225"/>
      <c r="H58" s="225"/>
      <c r="I58" s="225"/>
    </row>
    <row r="59" spans="2:9">
      <c r="B59" s="222"/>
      <c r="C59" s="225"/>
      <c r="D59" s="225"/>
      <c r="E59" s="225"/>
      <c r="F59" s="225"/>
      <c r="G59" s="225"/>
      <c r="H59" s="225"/>
      <c r="I59" s="225"/>
    </row>
    <row r="60" spans="2:9">
      <c r="B60" s="222"/>
      <c r="C60" s="225"/>
      <c r="D60" s="225"/>
      <c r="E60" s="225"/>
      <c r="F60" s="225"/>
      <c r="G60" s="225"/>
      <c r="H60" s="225"/>
      <c r="I60" s="225"/>
    </row>
    <row r="61" spans="2:9">
      <c r="B61" s="222"/>
      <c r="C61" s="225"/>
      <c r="D61" s="225"/>
      <c r="E61" s="225"/>
      <c r="F61" s="225"/>
      <c r="G61" s="225"/>
      <c r="H61" s="225"/>
      <c r="I61" s="225"/>
    </row>
    <row r="62" spans="2:9">
      <c r="B62" s="222"/>
      <c r="C62" s="225"/>
      <c r="D62" s="225"/>
      <c r="E62" s="225"/>
      <c r="F62" s="225"/>
      <c r="G62" s="225"/>
      <c r="H62" s="225"/>
      <c r="I62" s="225"/>
    </row>
    <row r="63" spans="2:9">
      <c r="B63" s="222"/>
      <c r="C63" s="225"/>
      <c r="D63" s="225"/>
      <c r="E63" s="225"/>
      <c r="F63" s="225"/>
      <c r="G63" s="225"/>
      <c r="H63" s="225"/>
      <c r="I63" s="225"/>
    </row>
    <row r="64" spans="2:9">
      <c r="B64" s="222"/>
      <c r="C64" s="225"/>
      <c r="D64" s="225"/>
      <c r="E64" s="225"/>
      <c r="F64" s="225"/>
      <c r="G64" s="225"/>
      <c r="H64" s="225"/>
      <c r="I64" s="225"/>
    </row>
    <row r="65" spans="2:9">
      <c r="B65" s="222"/>
      <c r="C65" s="225"/>
      <c r="D65" s="225"/>
      <c r="E65" s="225"/>
      <c r="F65" s="225"/>
      <c r="G65" s="225"/>
      <c r="H65" s="225"/>
      <c r="I65" s="225"/>
    </row>
    <row r="66" spans="2:9">
      <c r="B66" s="222"/>
      <c r="C66" s="225"/>
      <c r="D66" s="225"/>
      <c r="E66" s="225"/>
      <c r="F66" s="225"/>
      <c r="G66" s="225"/>
      <c r="H66" s="225"/>
      <c r="I66" s="225"/>
    </row>
    <row r="67" spans="2:9">
      <c r="B67" s="222"/>
      <c r="C67" s="225"/>
      <c r="D67" s="225"/>
      <c r="E67" s="225"/>
      <c r="F67" s="225"/>
      <c r="G67" s="225"/>
      <c r="H67" s="225"/>
      <c r="I67" s="225"/>
    </row>
    <row r="68" spans="2:9">
      <c r="B68" s="222"/>
      <c r="C68" s="225"/>
      <c r="D68" s="225"/>
      <c r="E68" s="225"/>
      <c r="F68" s="225"/>
      <c r="G68" s="225"/>
      <c r="H68" s="225"/>
      <c r="I68" s="225"/>
    </row>
    <row r="69" spans="2:9">
      <c r="B69" s="222"/>
      <c r="C69" s="225"/>
      <c r="D69" s="225"/>
      <c r="E69" s="225"/>
      <c r="F69" s="225"/>
      <c r="G69" s="225"/>
      <c r="H69" s="225"/>
      <c r="I69" s="225"/>
    </row>
    <row r="70" spans="2:9">
      <c r="B70" s="222"/>
      <c r="C70" s="225"/>
      <c r="D70" s="225"/>
      <c r="E70" s="225"/>
      <c r="F70" s="225"/>
      <c r="G70" s="225"/>
      <c r="H70" s="225"/>
      <c r="I70" s="225"/>
    </row>
    <row r="71" spans="2:9">
      <c r="B71" s="222"/>
      <c r="C71" s="225"/>
      <c r="D71" s="225"/>
      <c r="E71" s="225"/>
      <c r="F71" s="225"/>
      <c r="G71" s="225"/>
      <c r="H71" s="225"/>
      <c r="I71" s="225"/>
    </row>
    <row r="72" spans="2:9">
      <c r="B72" s="222"/>
      <c r="C72" s="225"/>
      <c r="D72" s="225"/>
      <c r="E72" s="225"/>
      <c r="F72" s="225"/>
      <c r="G72" s="225"/>
      <c r="H72" s="225"/>
      <c r="I72" s="225"/>
    </row>
    <row r="73" spans="2:9">
      <c r="B73" s="222"/>
      <c r="C73" s="225"/>
      <c r="D73" s="225"/>
      <c r="E73" s="225"/>
      <c r="F73" s="225"/>
      <c r="G73" s="225"/>
      <c r="H73" s="225"/>
      <c r="I73" s="225"/>
    </row>
    <row r="74" spans="2:9">
      <c r="B74" s="222"/>
      <c r="C74" s="225"/>
      <c r="D74" s="225"/>
      <c r="E74" s="225"/>
      <c r="F74" s="225"/>
      <c r="G74" s="225"/>
      <c r="H74" s="225"/>
      <c r="I74" s="225"/>
    </row>
    <row r="75" spans="2:9">
      <c r="B75" s="222"/>
      <c r="C75" s="225"/>
      <c r="D75" s="225"/>
      <c r="E75" s="225"/>
      <c r="F75" s="225"/>
      <c r="G75" s="225"/>
      <c r="H75" s="225"/>
      <c r="I75" s="225"/>
    </row>
    <row r="76" spans="2:9">
      <c r="B76" s="222"/>
      <c r="C76" s="225"/>
      <c r="D76" s="225"/>
      <c r="E76" s="225"/>
      <c r="F76" s="225"/>
      <c r="G76" s="225"/>
      <c r="H76" s="225"/>
      <c r="I76" s="225"/>
    </row>
    <row r="77" spans="2:9">
      <c r="B77" s="222"/>
      <c r="C77" s="225"/>
      <c r="D77" s="225"/>
      <c r="E77" s="225"/>
      <c r="F77" s="225"/>
      <c r="G77" s="225"/>
      <c r="H77" s="225"/>
      <c r="I77" s="225"/>
    </row>
    <row r="78" spans="2:9">
      <c r="B78" s="222"/>
      <c r="C78" s="225"/>
      <c r="D78" s="225"/>
      <c r="E78" s="225"/>
      <c r="F78" s="225"/>
      <c r="G78" s="225"/>
      <c r="H78" s="225"/>
      <c r="I78" s="225"/>
    </row>
    <row r="79" spans="2:9">
      <c r="B79" s="222"/>
      <c r="C79" s="225"/>
      <c r="D79" s="225"/>
      <c r="E79" s="225"/>
      <c r="F79" s="225"/>
      <c r="G79" s="225"/>
      <c r="H79" s="225"/>
      <c r="I79" s="225"/>
    </row>
    <row r="80" spans="2:9">
      <c r="B80" s="222"/>
      <c r="C80" s="225"/>
      <c r="D80" s="225"/>
      <c r="E80" s="225"/>
      <c r="F80" s="225"/>
      <c r="G80" s="225"/>
      <c r="H80" s="225"/>
      <c r="I80" s="225"/>
    </row>
    <row r="81" spans="2:9">
      <c r="B81" s="222"/>
      <c r="C81" s="225"/>
      <c r="D81" s="225"/>
      <c r="E81" s="225"/>
      <c r="F81" s="225"/>
      <c r="G81" s="225"/>
      <c r="H81" s="225"/>
      <c r="I81" s="225"/>
    </row>
    <row r="82" spans="2:9">
      <c r="B82" s="222"/>
      <c r="C82" s="225"/>
      <c r="D82" s="225"/>
      <c r="E82" s="225"/>
      <c r="F82" s="225"/>
      <c r="G82" s="225"/>
      <c r="H82" s="225"/>
      <c r="I82" s="225"/>
    </row>
    <row r="83" spans="2:9">
      <c r="B83" s="222"/>
      <c r="C83" s="225"/>
      <c r="D83" s="225"/>
      <c r="E83" s="225"/>
      <c r="F83" s="225"/>
      <c r="G83" s="225"/>
      <c r="H83" s="225"/>
      <c r="I83" s="225"/>
    </row>
    <row r="84" spans="2:9">
      <c r="B84" s="222"/>
      <c r="C84" s="225"/>
      <c r="D84" s="225"/>
      <c r="E84" s="225"/>
      <c r="F84" s="225"/>
      <c r="G84" s="225"/>
      <c r="H84" s="225"/>
      <c r="I84" s="225"/>
    </row>
    <row r="85" spans="2:9">
      <c r="B85" s="222"/>
      <c r="C85" s="225"/>
      <c r="D85" s="225"/>
      <c r="E85" s="225"/>
      <c r="F85" s="225"/>
      <c r="G85" s="225"/>
      <c r="H85" s="225"/>
      <c r="I85" s="225"/>
    </row>
    <row r="86" spans="2:9">
      <c r="B86" s="222"/>
      <c r="C86" s="225"/>
      <c r="D86" s="225"/>
      <c r="E86" s="225"/>
      <c r="F86" s="225"/>
      <c r="G86" s="225"/>
      <c r="H86" s="225"/>
      <c r="I86" s="225"/>
    </row>
    <row r="87" spans="2:9">
      <c r="B87" s="222"/>
      <c r="C87" s="225"/>
      <c r="D87" s="225"/>
      <c r="E87" s="225"/>
      <c r="F87" s="225"/>
      <c r="G87" s="225"/>
      <c r="H87" s="225"/>
      <c r="I87" s="225"/>
    </row>
    <row r="88" spans="2:9">
      <c r="B88" s="222"/>
      <c r="C88" s="225"/>
      <c r="D88" s="225"/>
      <c r="E88" s="225"/>
      <c r="F88" s="225"/>
      <c r="G88" s="225"/>
      <c r="H88" s="225"/>
      <c r="I88" s="225"/>
    </row>
    <row r="89" spans="2:9">
      <c r="B89" s="222"/>
      <c r="C89" s="225"/>
      <c r="D89" s="225"/>
      <c r="E89" s="225"/>
      <c r="F89" s="225"/>
      <c r="G89" s="225"/>
      <c r="H89" s="225"/>
      <c r="I89" s="225"/>
    </row>
    <row r="90" spans="2:9">
      <c r="B90" s="222"/>
      <c r="C90" s="225"/>
      <c r="D90" s="225"/>
      <c r="E90" s="225"/>
      <c r="F90" s="225"/>
      <c r="G90" s="225"/>
      <c r="H90" s="225"/>
      <c r="I90" s="225"/>
    </row>
    <row r="91" spans="2:9">
      <c r="B91" s="222"/>
      <c r="C91" s="225"/>
      <c r="D91" s="225"/>
      <c r="E91" s="225"/>
      <c r="F91" s="225"/>
      <c r="G91" s="225"/>
      <c r="H91" s="225"/>
      <c r="I91" s="225"/>
    </row>
    <row r="92" spans="2:9">
      <c r="B92" s="222"/>
      <c r="C92" s="225"/>
      <c r="D92" s="225"/>
      <c r="E92" s="225"/>
      <c r="F92" s="225"/>
      <c r="G92" s="225"/>
      <c r="H92" s="225"/>
      <c r="I92" s="225"/>
    </row>
    <row r="93" spans="2:9">
      <c r="B93" s="222"/>
      <c r="C93" s="225"/>
      <c r="D93" s="225"/>
      <c r="E93" s="225"/>
      <c r="F93" s="225"/>
      <c r="G93" s="225"/>
      <c r="H93" s="225"/>
      <c r="I93" s="225"/>
    </row>
    <row r="94" spans="2:9">
      <c r="B94" s="222"/>
      <c r="C94" s="225"/>
      <c r="D94" s="225"/>
      <c r="E94" s="225"/>
      <c r="F94" s="225"/>
      <c r="G94" s="225"/>
      <c r="H94" s="225"/>
      <c r="I94" s="225"/>
    </row>
    <row r="95" spans="2:9">
      <c r="B95" s="222"/>
      <c r="C95" s="225"/>
      <c r="D95" s="225"/>
      <c r="E95" s="225"/>
      <c r="F95" s="225"/>
      <c r="G95" s="225"/>
      <c r="H95" s="225"/>
      <c r="I95" s="225"/>
    </row>
    <row r="96" spans="2:9">
      <c r="B96" s="222"/>
      <c r="C96" s="225"/>
      <c r="D96" s="225"/>
      <c r="E96" s="225"/>
      <c r="F96" s="225"/>
      <c r="G96" s="225"/>
      <c r="H96" s="225"/>
      <c r="I96" s="225"/>
    </row>
    <row r="97" spans="2:9">
      <c r="B97" s="222"/>
      <c r="C97" s="225"/>
      <c r="D97" s="225"/>
      <c r="E97" s="225"/>
      <c r="F97" s="225"/>
      <c r="G97" s="225"/>
      <c r="H97" s="225"/>
      <c r="I97" s="225"/>
    </row>
    <row r="98" spans="2:9">
      <c r="B98" s="222"/>
      <c r="C98" s="225"/>
      <c r="D98" s="225"/>
      <c r="E98" s="225"/>
      <c r="F98" s="225"/>
      <c r="G98" s="225"/>
      <c r="H98" s="225"/>
      <c r="I98" s="225"/>
    </row>
    <row r="99" spans="2:9">
      <c r="B99" s="222"/>
      <c r="C99" s="225"/>
      <c r="D99" s="225"/>
      <c r="E99" s="225"/>
      <c r="F99" s="225"/>
      <c r="G99" s="225"/>
      <c r="H99" s="225"/>
      <c r="I99" s="225"/>
    </row>
    <row r="100" spans="2:9">
      <c r="B100" s="222"/>
      <c r="C100" s="225"/>
      <c r="D100" s="225"/>
      <c r="E100" s="225"/>
      <c r="F100" s="225"/>
      <c r="G100" s="225"/>
      <c r="H100" s="225"/>
      <c r="I100" s="225"/>
    </row>
    <row r="101" spans="2:9">
      <c r="B101" s="222"/>
      <c r="C101" s="225"/>
      <c r="D101" s="225"/>
      <c r="E101" s="225"/>
      <c r="F101" s="225"/>
      <c r="G101" s="225"/>
      <c r="H101" s="225"/>
      <c r="I101" s="225"/>
    </row>
    <row r="102" spans="2:9">
      <c r="B102" s="222"/>
      <c r="C102" s="225"/>
      <c r="D102" s="225"/>
      <c r="E102" s="225"/>
      <c r="F102" s="225"/>
      <c r="G102" s="225"/>
      <c r="H102" s="225"/>
      <c r="I102" s="225"/>
    </row>
    <row r="103" spans="2:9">
      <c r="B103" s="222"/>
      <c r="C103" s="225"/>
      <c r="D103" s="225"/>
      <c r="E103" s="225"/>
      <c r="F103" s="225"/>
      <c r="G103" s="225"/>
      <c r="H103" s="225"/>
      <c r="I103" s="225"/>
    </row>
    <row r="104" spans="2:9">
      <c r="B104" s="222"/>
      <c r="C104" s="225"/>
      <c r="D104" s="225"/>
      <c r="E104" s="225"/>
      <c r="F104" s="225"/>
      <c r="G104" s="225"/>
      <c r="H104" s="225"/>
      <c r="I104" s="225"/>
    </row>
    <row r="105" spans="2:9">
      <c r="B105" s="222"/>
      <c r="C105" s="225"/>
      <c r="D105" s="225"/>
      <c r="E105" s="225"/>
      <c r="F105" s="225"/>
      <c r="G105" s="225"/>
      <c r="H105" s="225"/>
      <c r="I105" s="225"/>
    </row>
    <row r="106" spans="2:9">
      <c r="B106" s="222"/>
      <c r="C106" s="225"/>
      <c r="D106" s="225"/>
      <c r="E106" s="225"/>
      <c r="F106" s="225"/>
      <c r="G106" s="225"/>
      <c r="H106" s="225"/>
      <c r="I106" s="225"/>
    </row>
    <row r="107" spans="2:9">
      <c r="B107" s="222"/>
      <c r="C107" s="225"/>
      <c r="D107" s="225"/>
      <c r="E107" s="225"/>
      <c r="F107" s="225"/>
      <c r="G107" s="225"/>
      <c r="H107" s="225"/>
      <c r="I107" s="225"/>
    </row>
    <row r="108" spans="2:9">
      <c r="B108" s="222"/>
      <c r="C108" s="225"/>
      <c r="D108" s="225"/>
      <c r="E108" s="225"/>
      <c r="F108" s="225"/>
      <c r="G108" s="225"/>
      <c r="H108" s="225"/>
      <c r="I108" s="225"/>
    </row>
    <row r="109" spans="2:9">
      <c r="B109" s="222"/>
      <c r="C109" s="225"/>
      <c r="D109" s="225"/>
      <c r="E109" s="225"/>
      <c r="F109" s="225"/>
      <c r="G109" s="225"/>
      <c r="H109" s="225"/>
      <c r="I109" s="225"/>
    </row>
    <row r="110" spans="2:9">
      <c r="B110" s="222"/>
      <c r="C110" s="225"/>
      <c r="D110" s="225"/>
      <c r="E110" s="225"/>
      <c r="F110" s="225"/>
      <c r="G110" s="225"/>
      <c r="H110" s="225"/>
      <c r="I110" s="225"/>
    </row>
    <row r="111" spans="2:9">
      <c r="B111" s="222"/>
      <c r="C111" s="225"/>
      <c r="D111" s="225"/>
      <c r="E111" s="225"/>
      <c r="F111" s="225"/>
      <c r="G111" s="225"/>
      <c r="H111" s="225"/>
      <c r="I111" s="225"/>
    </row>
    <row r="112" spans="2:9">
      <c r="B112" s="222"/>
      <c r="C112" s="225"/>
      <c r="D112" s="225"/>
      <c r="E112" s="225"/>
      <c r="F112" s="225"/>
      <c r="G112" s="225"/>
      <c r="H112" s="225"/>
      <c r="I112" s="225"/>
    </row>
    <row r="113" spans="2:9">
      <c r="B113" s="222"/>
      <c r="C113" s="225"/>
      <c r="D113" s="225"/>
      <c r="E113" s="225"/>
      <c r="F113" s="225"/>
      <c r="G113" s="225"/>
      <c r="H113" s="225"/>
      <c r="I113" s="225"/>
    </row>
    <row r="114" spans="2:9">
      <c r="B114" s="222"/>
      <c r="C114" s="225"/>
      <c r="D114" s="225"/>
      <c r="E114" s="225"/>
      <c r="F114" s="225"/>
      <c r="G114" s="225"/>
      <c r="H114" s="225"/>
      <c r="I114" s="225"/>
    </row>
    <row r="115" spans="2:9">
      <c r="B115" s="222"/>
      <c r="C115" s="225"/>
      <c r="D115" s="225"/>
      <c r="E115" s="225"/>
      <c r="F115" s="225"/>
      <c r="G115" s="225"/>
      <c r="H115" s="225"/>
      <c r="I115" s="225"/>
    </row>
    <row r="116" spans="2:9">
      <c r="B116" s="222"/>
      <c r="C116" s="225"/>
      <c r="D116" s="225"/>
      <c r="E116" s="225"/>
      <c r="F116" s="225"/>
      <c r="G116" s="225"/>
      <c r="H116" s="225"/>
      <c r="I116" s="225"/>
    </row>
    <row r="117" spans="2:9">
      <c r="B117" s="222"/>
      <c r="C117" s="225"/>
      <c r="D117" s="225"/>
      <c r="E117" s="225"/>
      <c r="F117" s="225"/>
      <c r="G117" s="225"/>
      <c r="H117" s="225"/>
      <c r="I117" s="225"/>
    </row>
    <row r="118" spans="2:9">
      <c r="B118" s="222"/>
      <c r="C118" s="225"/>
      <c r="D118" s="225"/>
      <c r="E118" s="225"/>
      <c r="F118" s="225"/>
      <c r="G118" s="225"/>
      <c r="H118" s="225"/>
      <c r="I118" s="225"/>
    </row>
    <row r="119" spans="2:9">
      <c r="B119" s="222"/>
      <c r="C119" s="225"/>
      <c r="D119" s="225"/>
      <c r="E119" s="225"/>
      <c r="F119" s="225"/>
      <c r="G119" s="225"/>
      <c r="H119" s="225"/>
      <c r="I119" s="225"/>
    </row>
    <row r="120" spans="2:9">
      <c r="B120" s="222"/>
      <c r="C120" s="225"/>
      <c r="D120" s="225"/>
      <c r="E120" s="225"/>
      <c r="F120" s="225"/>
      <c r="G120" s="225"/>
      <c r="H120" s="225"/>
      <c r="I120" s="225"/>
    </row>
    <row r="121" spans="2:9">
      <c r="B121" s="222"/>
      <c r="C121" s="225"/>
      <c r="D121" s="225"/>
      <c r="E121" s="225"/>
      <c r="F121" s="225"/>
      <c r="G121" s="225"/>
      <c r="H121" s="225"/>
      <c r="I121" s="225"/>
    </row>
    <row r="122" spans="2:9">
      <c r="B122" s="222"/>
      <c r="C122" s="225"/>
      <c r="D122" s="225"/>
      <c r="E122" s="225"/>
      <c r="F122" s="225"/>
      <c r="G122" s="225"/>
      <c r="H122" s="225"/>
      <c r="I122" s="225"/>
    </row>
    <row r="123" spans="2:9">
      <c r="B123" s="222"/>
      <c r="C123" s="225"/>
      <c r="D123" s="225"/>
      <c r="E123" s="225"/>
      <c r="F123" s="225"/>
      <c r="G123" s="225"/>
      <c r="H123" s="225"/>
      <c r="I123" s="225"/>
    </row>
    <row r="124" spans="2:9">
      <c r="B124" s="222"/>
      <c r="C124" s="225"/>
      <c r="D124" s="225"/>
      <c r="E124" s="225"/>
      <c r="F124" s="225"/>
      <c r="G124" s="225"/>
      <c r="H124" s="225"/>
      <c r="I124" s="225"/>
    </row>
    <row r="125" spans="2:9">
      <c r="B125" s="222"/>
      <c r="C125" s="225"/>
      <c r="D125" s="225"/>
      <c r="E125" s="225"/>
      <c r="F125" s="225"/>
      <c r="G125" s="225"/>
      <c r="H125" s="225"/>
      <c r="I125" s="225"/>
    </row>
    <row r="126" spans="2:9">
      <c r="B126" s="222"/>
      <c r="C126" s="225"/>
      <c r="D126" s="225"/>
      <c r="E126" s="225"/>
      <c r="F126" s="225"/>
      <c r="G126" s="225"/>
      <c r="H126" s="225"/>
      <c r="I126" s="225"/>
    </row>
    <row r="127" spans="2:9">
      <c r="B127" s="222"/>
      <c r="C127" s="225"/>
      <c r="D127" s="225"/>
      <c r="E127" s="225"/>
      <c r="F127" s="225"/>
      <c r="G127" s="225"/>
      <c r="H127" s="225"/>
      <c r="I127" s="225"/>
    </row>
    <row r="128" spans="2:9">
      <c r="B128" s="222"/>
      <c r="C128" s="225"/>
      <c r="D128" s="225"/>
      <c r="E128" s="225"/>
      <c r="F128" s="225"/>
      <c r="G128" s="225"/>
      <c r="H128" s="225"/>
      <c r="I128" s="225"/>
    </row>
    <row r="129" spans="2:9">
      <c r="B129" s="222"/>
      <c r="C129" s="225"/>
      <c r="D129" s="225"/>
      <c r="E129" s="225"/>
      <c r="F129" s="225"/>
      <c r="G129" s="225"/>
      <c r="H129" s="225"/>
      <c r="I129" s="225"/>
    </row>
    <row r="130" spans="2:9">
      <c r="B130" s="222"/>
      <c r="C130" s="225"/>
      <c r="D130" s="225"/>
      <c r="E130" s="225"/>
      <c r="F130" s="225"/>
      <c r="G130" s="225"/>
      <c r="H130" s="225"/>
      <c r="I130" s="225"/>
    </row>
    <row r="131" spans="2:9">
      <c r="B131" s="222"/>
      <c r="C131" s="225"/>
      <c r="D131" s="225"/>
      <c r="E131" s="225"/>
      <c r="F131" s="225"/>
      <c r="G131" s="225"/>
      <c r="H131" s="225"/>
      <c r="I131" s="225"/>
    </row>
    <row r="132" spans="2:9">
      <c r="B132" s="222"/>
      <c r="C132" s="225"/>
      <c r="D132" s="225"/>
      <c r="E132" s="225"/>
      <c r="F132" s="225"/>
      <c r="G132" s="225"/>
      <c r="H132" s="225"/>
      <c r="I132" s="225"/>
    </row>
    <row r="133" spans="2:9">
      <c r="B133" s="222"/>
      <c r="C133" s="225"/>
      <c r="D133" s="225"/>
      <c r="E133" s="225"/>
      <c r="F133" s="225"/>
      <c r="G133" s="225"/>
      <c r="H133" s="225"/>
      <c r="I133" s="225"/>
    </row>
    <row r="134" spans="2:9">
      <c r="B134" s="222"/>
      <c r="C134" s="225"/>
      <c r="D134" s="225"/>
      <c r="E134" s="225"/>
      <c r="F134" s="225"/>
      <c r="G134" s="225"/>
      <c r="H134" s="225"/>
      <c r="I134" s="225"/>
    </row>
    <row r="135" spans="2:9">
      <c r="B135" s="222"/>
      <c r="C135" s="225"/>
      <c r="D135" s="225"/>
      <c r="E135" s="225"/>
      <c r="F135" s="225"/>
      <c r="G135" s="225"/>
      <c r="H135" s="225"/>
      <c r="I135" s="225"/>
    </row>
    <row r="136" spans="2:9">
      <c r="B136" s="222"/>
      <c r="C136" s="225"/>
      <c r="D136" s="225"/>
      <c r="E136" s="225"/>
      <c r="F136" s="225"/>
      <c r="G136" s="225"/>
      <c r="H136" s="225"/>
      <c r="I136" s="225"/>
    </row>
    <row r="137" spans="2:9">
      <c r="B137" s="222"/>
      <c r="C137" s="225"/>
      <c r="D137" s="225"/>
      <c r="E137" s="225"/>
      <c r="F137" s="225"/>
      <c r="G137" s="225"/>
      <c r="H137" s="225"/>
      <c r="I137" s="225"/>
    </row>
    <row r="138" spans="2:9">
      <c r="B138" s="222"/>
      <c r="C138" s="225"/>
      <c r="D138" s="225"/>
      <c r="E138" s="225"/>
      <c r="F138" s="225"/>
      <c r="G138" s="225"/>
      <c r="H138" s="225"/>
      <c r="I138" s="225"/>
    </row>
    <row r="139" spans="2:9">
      <c r="B139" s="222"/>
      <c r="C139" s="225"/>
      <c r="D139" s="225"/>
      <c r="E139" s="225"/>
      <c r="F139" s="225"/>
      <c r="G139" s="225"/>
      <c r="H139" s="225"/>
      <c r="I139" s="225"/>
    </row>
    <row r="140" spans="2:9">
      <c r="B140" s="222"/>
      <c r="C140" s="225"/>
      <c r="D140" s="225"/>
      <c r="E140" s="225"/>
      <c r="F140" s="225"/>
      <c r="G140" s="225"/>
      <c r="H140" s="225"/>
      <c r="I140" s="225"/>
    </row>
    <row r="141" spans="2:9">
      <c r="B141" s="222"/>
      <c r="C141" s="225"/>
      <c r="D141" s="225"/>
      <c r="E141" s="225"/>
      <c r="F141" s="225"/>
      <c r="G141" s="225"/>
      <c r="H141" s="225"/>
      <c r="I141" s="225"/>
    </row>
    <row r="142" spans="2:9">
      <c r="B142" s="222"/>
      <c r="C142" s="225"/>
      <c r="D142" s="225"/>
      <c r="E142" s="225"/>
      <c r="F142" s="225"/>
      <c r="G142" s="225"/>
      <c r="H142" s="225"/>
      <c r="I142" s="225"/>
    </row>
    <row r="143" spans="2:9">
      <c r="B143" s="222"/>
      <c r="C143" s="225"/>
      <c r="D143" s="225"/>
      <c r="E143" s="225"/>
      <c r="F143" s="225"/>
      <c r="G143" s="225"/>
      <c r="H143" s="225"/>
      <c r="I143" s="225"/>
    </row>
    <row r="144" spans="2:9">
      <c r="B144" s="222"/>
      <c r="C144" s="225"/>
      <c r="D144" s="225"/>
      <c r="E144" s="225"/>
      <c r="F144" s="225"/>
      <c r="G144" s="225"/>
      <c r="H144" s="225"/>
      <c r="I144" s="225"/>
    </row>
    <row r="145" spans="2:9">
      <c r="B145" s="222"/>
      <c r="C145" s="225"/>
      <c r="D145" s="225"/>
      <c r="E145" s="225"/>
      <c r="F145" s="225"/>
      <c r="G145" s="225"/>
      <c r="H145" s="225"/>
      <c r="I145" s="225"/>
    </row>
    <row r="146" spans="2:9">
      <c r="B146" s="222"/>
      <c r="C146" s="225"/>
      <c r="D146" s="225"/>
      <c r="E146" s="225"/>
      <c r="F146" s="225"/>
      <c r="G146" s="225"/>
      <c r="H146" s="225"/>
      <c r="I146" s="225"/>
    </row>
    <row r="147" spans="2:9">
      <c r="B147" s="222"/>
      <c r="C147" s="225"/>
      <c r="D147" s="225"/>
      <c r="E147" s="225"/>
      <c r="F147" s="225"/>
      <c r="G147" s="225"/>
      <c r="H147" s="225"/>
      <c r="I147" s="225"/>
    </row>
    <row r="148" spans="2:9">
      <c r="B148" s="222"/>
      <c r="C148" s="225"/>
      <c r="D148" s="225"/>
      <c r="E148" s="225"/>
      <c r="F148" s="225"/>
      <c r="G148" s="225"/>
      <c r="H148" s="225"/>
      <c r="I148" s="225"/>
    </row>
    <row r="149" spans="2:9">
      <c r="B149" s="222"/>
      <c r="C149" s="225"/>
      <c r="D149" s="225"/>
      <c r="E149" s="225"/>
      <c r="F149" s="225"/>
      <c r="G149" s="225"/>
      <c r="H149" s="225"/>
      <c r="I149" s="225"/>
    </row>
    <row r="150" spans="2:9">
      <c r="B150" s="222"/>
      <c r="C150" s="225"/>
      <c r="D150" s="225"/>
      <c r="E150" s="225"/>
      <c r="F150" s="225"/>
      <c r="G150" s="225"/>
      <c r="H150" s="225"/>
      <c r="I150" s="225"/>
    </row>
    <row r="151" spans="2:9">
      <c r="B151" s="222"/>
      <c r="C151" s="225"/>
      <c r="D151" s="225"/>
      <c r="E151" s="225"/>
      <c r="F151" s="225"/>
      <c r="G151" s="225"/>
      <c r="H151" s="225"/>
      <c r="I151" s="225"/>
    </row>
    <row r="152" spans="2:9">
      <c r="B152" s="222"/>
      <c r="C152" s="225"/>
      <c r="D152" s="225"/>
      <c r="E152" s="225"/>
      <c r="F152" s="225"/>
      <c r="G152" s="225"/>
      <c r="H152" s="225"/>
      <c r="I152" s="225"/>
    </row>
    <row r="153" spans="2:9">
      <c r="B153" s="222"/>
      <c r="C153" s="225"/>
      <c r="D153" s="225"/>
      <c r="E153" s="225"/>
      <c r="F153" s="225"/>
      <c r="G153" s="225"/>
      <c r="H153" s="225"/>
      <c r="I153" s="225"/>
    </row>
    <row r="154" spans="2:9">
      <c r="B154" s="222"/>
      <c r="C154" s="225"/>
      <c r="D154" s="225"/>
      <c r="E154" s="225"/>
      <c r="F154" s="225"/>
      <c r="G154" s="225"/>
      <c r="H154" s="225"/>
      <c r="I154" s="225"/>
    </row>
    <row r="155" spans="2:9">
      <c r="B155" s="222"/>
      <c r="C155" s="225"/>
      <c r="D155" s="225"/>
      <c r="E155" s="225"/>
      <c r="F155" s="225"/>
      <c r="G155" s="225"/>
      <c r="H155" s="225"/>
      <c r="I155" s="225"/>
    </row>
    <row r="156" spans="2:9">
      <c r="B156" s="222"/>
      <c r="C156" s="225"/>
      <c r="D156" s="225"/>
      <c r="E156" s="225"/>
      <c r="F156" s="225"/>
      <c r="G156" s="225"/>
      <c r="H156" s="225"/>
      <c r="I156" s="225"/>
    </row>
    <row r="157" spans="2:9">
      <c r="B157" s="222"/>
      <c r="C157" s="225"/>
      <c r="D157" s="225"/>
      <c r="E157" s="225"/>
      <c r="F157" s="225"/>
      <c r="G157" s="225"/>
      <c r="H157" s="225"/>
      <c r="I157" s="225"/>
    </row>
    <row r="158" spans="2:9">
      <c r="B158" s="222"/>
      <c r="C158" s="225"/>
      <c r="D158" s="225"/>
      <c r="E158" s="225"/>
      <c r="F158" s="225"/>
      <c r="G158" s="225"/>
      <c r="H158" s="225"/>
      <c r="I158" s="225"/>
    </row>
    <row r="159" spans="2:9">
      <c r="B159" s="222"/>
      <c r="C159" s="225"/>
      <c r="D159" s="225"/>
      <c r="E159" s="225"/>
      <c r="F159" s="225"/>
      <c r="G159" s="225"/>
      <c r="H159" s="225"/>
      <c r="I159" s="225"/>
    </row>
    <row r="160" spans="2:9">
      <c r="B160" s="222"/>
      <c r="C160" s="225"/>
      <c r="D160" s="225"/>
      <c r="E160" s="225"/>
      <c r="F160" s="225"/>
      <c r="G160" s="225"/>
      <c r="H160" s="225"/>
      <c r="I160" s="225"/>
    </row>
    <row r="161" spans="2:9">
      <c r="B161" s="222"/>
      <c r="C161" s="225"/>
      <c r="D161" s="225"/>
      <c r="E161" s="225"/>
      <c r="F161" s="225"/>
      <c r="G161" s="225"/>
      <c r="H161" s="225"/>
      <c r="I161" s="225"/>
    </row>
    <row r="162" spans="2:9">
      <c r="B162" s="222"/>
      <c r="C162" s="225"/>
      <c r="D162" s="225"/>
      <c r="E162" s="225"/>
      <c r="F162" s="225"/>
      <c r="G162" s="225"/>
      <c r="H162" s="225"/>
      <c r="I162" s="225"/>
    </row>
    <row r="163" spans="2:9">
      <c r="B163" s="222"/>
      <c r="C163" s="225"/>
      <c r="D163" s="225"/>
      <c r="E163" s="225"/>
      <c r="F163" s="225"/>
      <c r="G163" s="225"/>
      <c r="H163" s="225"/>
      <c r="I163" s="225"/>
    </row>
    <row r="164" spans="2:9">
      <c r="B164" s="222"/>
      <c r="C164" s="225"/>
      <c r="D164" s="225"/>
      <c r="E164" s="225"/>
      <c r="F164" s="225"/>
      <c r="G164" s="225"/>
      <c r="H164" s="225"/>
      <c r="I164" s="225"/>
    </row>
    <row r="165" spans="2:9">
      <c r="B165" s="222"/>
      <c r="C165" s="225"/>
      <c r="D165" s="225"/>
      <c r="E165" s="225"/>
      <c r="F165" s="225"/>
      <c r="G165" s="225"/>
      <c r="H165" s="225"/>
      <c r="I165" s="225"/>
    </row>
    <row r="166" spans="2:9">
      <c r="B166" s="222"/>
      <c r="C166" s="225"/>
      <c r="D166" s="225"/>
      <c r="E166" s="225"/>
      <c r="F166" s="225"/>
      <c r="G166" s="225"/>
      <c r="H166" s="225"/>
      <c r="I166" s="225"/>
    </row>
    <row r="167" spans="2:9">
      <c r="B167" s="222"/>
      <c r="C167" s="225"/>
      <c r="D167" s="225"/>
      <c r="E167" s="225"/>
      <c r="F167" s="225"/>
      <c r="G167" s="225"/>
      <c r="H167" s="225"/>
      <c r="I167" s="225"/>
    </row>
    <row r="168" spans="2:9">
      <c r="B168" s="222"/>
      <c r="C168" s="225"/>
      <c r="D168" s="225"/>
      <c r="E168" s="225"/>
      <c r="F168" s="225"/>
      <c r="G168" s="225"/>
      <c r="H168" s="225"/>
      <c r="I168" s="225"/>
    </row>
    <row r="169" spans="2:9">
      <c r="B169" s="222"/>
      <c r="C169" s="225"/>
      <c r="D169" s="225"/>
      <c r="E169" s="225"/>
      <c r="F169" s="225"/>
      <c r="G169" s="225"/>
      <c r="H169" s="225"/>
      <c r="I169" s="225"/>
    </row>
    <row r="170" spans="2:9">
      <c r="B170" s="222"/>
      <c r="C170" s="225"/>
      <c r="D170" s="225"/>
      <c r="E170" s="225"/>
      <c r="F170" s="225"/>
      <c r="G170" s="225"/>
      <c r="H170" s="225"/>
      <c r="I170" s="225"/>
    </row>
    <row r="171" spans="2:9">
      <c r="B171" s="222"/>
      <c r="C171" s="225"/>
      <c r="D171" s="225"/>
      <c r="E171" s="225"/>
      <c r="F171" s="225"/>
      <c r="G171" s="225"/>
      <c r="H171" s="225"/>
      <c r="I171" s="225"/>
    </row>
    <row r="172" spans="2:9">
      <c r="B172" s="222"/>
      <c r="C172" s="225"/>
      <c r="D172" s="225"/>
      <c r="E172" s="225"/>
      <c r="F172" s="225"/>
      <c r="G172" s="225"/>
      <c r="H172" s="225"/>
      <c r="I172" s="225"/>
    </row>
    <row r="173" spans="2:9">
      <c r="B173" s="222"/>
      <c r="C173" s="225"/>
      <c r="D173" s="225"/>
      <c r="E173" s="225"/>
      <c r="F173" s="225"/>
      <c r="G173" s="225"/>
      <c r="H173" s="225"/>
      <c r="I173" s="225"/>
    </row>
    <row r="174" spans="2:9">
      <c r="B174" s="222"/>
      <c r="C174" s="225"/>
      <c r="D174" s="225"/>
      <c r="E174" s="225"/>
      <c r="F174" s="225"/>
      <c r="G174" s="225"/>
      <c r="H174" s="225"/>
      <c r="I174" s="225"/>
    </row>
    <row r="175" spans="2:9">
      <c r="B175" s="222"/>
      <c r="C175" s="225"/>
      <c r="D175" s="225"/>
      <c r="E175" s="225"/>
      <c r="F175" s="225"/>
      <c r="G175" s="225"/>
      <c r="H175" s="225"/>
      <c r="I175" s="225"/>
    </row>
    <row r="176" spans="2:9">
      <c r="B176" s="222"/>
      <c r="C176" s="225"/>
      <c r="D176" s="225"/>
      <c r="E176" s="225"/>
      <c r="F176" s="225"/>
      <c r="G176" s="225"/>
      <c r="H176" s="225"/>
      <c r="I176" s="225"/>
    </row>
    <row r="177" spans="2:9">
      <c r="B177" s="222"/>
      <c r="C177" s="225"/>
      <c r="D177" s="225"/>
      <c r="E177" s="225"/>
      <c r="F177" s="225"/>
      <c r="G177" s="225"/>
      <c r="H177" s="225"/>
      <c r="I177" s="225"/>
    </row>
    <row r="178" spans="2:9">
      <c r="B178" s="222"/>
      <c r="C178" s="225"/>
      <c r="D178" s="225"/>
      <c r="E178" s="225"/>
      <c r="F178" s="225"/>
      <c r="G178" s="225"/>
      <c r="H178" s="225"/>
      <c r="I178" s="225"/>
    </row>
    <row r="179" spans="2:9">
      <c r="B179" s="222"/>
      <c r="C179" s="225"/>
      <c r="D179" s="225"/>
      <c r="E179" s="225"/>
      <c r="F179" s="225"/>
      <c r="G179" s="225"/>
      <c r="H179" s="225"/>
      <c r="I179" s="225"/>
    </row>
    <row r="180" spans="2:9">
      <c r="B180" s="222"/>
      <c r="C180" s="225"/>
      <c r="D180" s="225"/>
      <c r="E180" s="225"/>
      <c r="F180" s="225"/>
      <c r="G180" s="225"/>
      <c r="H180" s="225"/>
      <c r="I180" s="225"/>
    </row>
    <row r="181" spans="2:9">
      <c r="B181" s="222"/>
      <c r="C181" s="225"/>
      <c r="D181" s="225"/>
      <c r="E181" s="225"/>
      <c r="F181" s="225"/>
      <c r="G181" s="225"/>
      <c r="H181" s="225"/>
      <c r="I181" s="225"/>
    </row>
    <row r="182" spans="2:9">
      <c r="B182" s="222"/>
      <c r="C182" s="225"/>
      <c r="D182" s="225"/>
      <c r="E182" s="225"/>
      <c r="F182" s="225"/>
      <c r="G182" s="225"/>
      <c r="H182" s="225"/>
      <c r="I182" s="225"/>
    </row>
    <row r="183" spans="2:9">
      <c r="B183" s="222"/>
      <c r="C183" s="225"/>
      <c r="D183" s="225"/>
      <c r="E183" s="225"/>
      <c r="F183" s="225"/>
      <c r="G183" s="225"/>
      <c r="H183" s="225"/>
      <c r="I183" s="225"/>
    </row>
    <row r="184" spans="2:9">
      <c r="B184" s="222"/>
      <c r="C184" s="225"/>
      <c r="D184" s="225"/>
      <c r="E184" s="225"/>
      <c r="F184" s="225"/>
      <c r="G184" s="225"/>
      <c r="H184" s="225"/>
      <c r="I184" s="225"/>
    </row>
    <row r="185" spans="2:9">
      <c r="B185" s="222"/>
      <c r="C185" s="225"/>
      <c r="D185" s="225"/>
      <c r="E185" s="225"/>
      <c r="F185" s="225"/>
      <c r="G185" s="225"/>
      <c r="H185" s="225"/>
      <c r="I185" s="225"/>
    </row>
    <row r="186" spans="2:9">
      <c r="B186" s="222"/>
      <c r="C186" s="225"/>
      <c r="D186" s="225"/>
      <c r="E186" s="225"/>
      <c r="F186" s="225"/>
      <c r="G186" s="225"/>
      <c r="H186" s="225"/>
      <c r="I186" s="225"/>
    </row>
    <row r="187" spans="2:9">
      <c r="B187" s="222"/>
      <c r="C187" s="225"/>
      <c r="D187" s="225"/>
      <c r="E187" s="225"/>
      <c r="F187" s="225"/>
      <c r="G187" s="225"/>
      <c r="H187" s="225"/>
      <c r="I187" s="225"/>
    </row>
    <row r="188" spans="2:9">
      <c r="B188" s="222"/>
      <c r="C188" s="225"/>
      <c r="D188" s="225"/>
      <c r="E188" s="225"/>
      <c r="F188" s="225"/>
      <c r="G188" s="225"/>
      <c r="H188" s="225"/>
      <c r="I188" s="225"/>
    </row>
    <row r="189" spans="2:9">
      <c r="B189" s="222"/>
      <c r="C189" s="225"/>
      <c r="D189" s="225"/>
      <c r="E189" s="225"/>
      <c r="F189" s="225"/>
      <c r="G189" s="225"/>
      <c r="H189" s="225"/>
      <c r="I189" s="225"/>
    </row>
    <row r="190" spans="2:9">
      <c r="B190" s="222"/>
      <c r="C190" s="225"/>
      <c r="D190" s="225"/>
      <c r="E190" s="225"/>
      <c r="F190" s="225"/>
      <c r="G190" s="225"/>
      <c r="H190" s="225"/>
      <c r="I190" s="225"/>
    </row>
    <row r="191" spans="2:9">
      <c r="B191" s="222"/>
      <c r="C191" s="225"/>
      <c r="D191" s="225"/>
      <c r="E191" s="225"/>
      <c r="F191" s="225"/>
      <c r="G191" s="225"/>
      <c r="H191" s="225"/>
      <c r="I191" s="225"/>
    </row>
    <row r="192" spans="2:9">
      <c r="B192" s="222"/>
      <c r="C192" s="225"/>
      <c r="D192" s="225"/>
      <c r="E192" s="225"/>
      <c r="F192" s="225"/>
      <c r="G192" s="225"/>
      <c r="H192" s="225"/>
      <c r="I192" s="225"/>
    </row>
    <row r="193" spans="2:9">
      <c r="B193" s="222"/>
      <c r="C193" s="225"/>
      <c r="D193" s="225"/>
      <c r="E193" s="225"/>
      <c r="F193" s="225"/>
      <c r="G193" s="225"/>
      <c r="H193" s="225"/>
      <c r="I193" s="225"/>
    </row>
    <row r="194" spans="2:9">
      <c r="B194" s="222"/>
      <c r="C194" s="225"/>
      <c r="D194" s="225"/>
      <c r="E194" s="225"/>
      <c r="F194" s="225"/>
      <c r="G194" s="225"/>
      <c r="H194" s="225"/>
      <c r="I194" s="225"/>
    </row>
    <row r="195" spans="2:9">
      <c r="B195" s="222"/>
      <c r="C195" s="225"/>
      <c r="D195" s="225"/>
      <c r="E195" s="225"/>
      <c r="F195" s="225"/>
      <c r="G195" s="225"/>
      <c r="H195" s="225"/>
      <c r="I195" s="225"/>
    </row>
    <row r="196" spans="2:9">
      <c r="B196" s="222"/>
      <c r="C196" s="225"/>
      <c r="D196" s="225"/>
      <c r="E196" s="225"/>
      <c r="F196" s="225"/>
      <c r="G196" s="225"/>
      <c r="H196" s="225"/>
      <c r="I196" s="225"/>
    </row>
    <row r="197" spans="2:9">
      <c r="B197" s="222"/>
      <c r="C197" s="225"/>
      <c r="D197" s="225"/>
      <c r="E197" s="225"/>
      <c r="F197" s="225"/>
      <c r="G197" s="225"/>
      <c r="H197" s="225"/>
      <c r="I197" s="225"/>
    </row>
    <row r="198" spans="2:9">
      <c r="B198" s="222"/>
      <c r="C198" s="225"/>
      <c r="D198" s="225"/>
      <c r="E198" s="225"/>
      <c r="F198" s="225"/>
      <c r="G198" s="225"/>
      <c r="H198" s="225"/>
      <c r="I198" s="225"/>
    </row>
    <row r="199" spans="2:9">
      <c r="B199" s="222"/>
      <c r="C199" s="225"/>
      <c r="D199" s="225"/>
      <c r="E199" s="225"/>
      <c r="F199" s="225"/>
      <c r="G199" s="225"/>
      <c r="H199" s="225"/>
      <c r="I199" s="225"/>
    </row>
    <row r="200" spans="2:9">
      <c r="B200" s="222"/>
      <c r="C200" s="225"/>
      <c r="D200" s="225"/>
      <c r="E200" s="225"/>
      <c r="F200" s="225"/>
      <c r="G200" s="225"/>
      <c r="H200" s="225"/>
      <c r="I200" s="225"/>
    </row>
    <row r="201" spans="2:9">
      <c r="B201" s="222"/>
      <c r="C201" s="225"/>
      <c r="D201" s="225"/>
      <c r="E201" s="225"/>
      <c r="F201" s="225"/>
      <c r="G201" s="225"/>
      <c r="H201" s="225"/>
      <c r="I201" s="225"/>
    </row>
    <row r="202" spans="2:9">
      <c r="B202" s="222"/>
      <c r="C202" s="225"/>
      <c r="D202" s="225"/>
      <c r="E202" s="225"/>
      <c r="F202" s="225"/>
      <c r="G202" s="225"/>
      <c r="H202" s="225"/>
      <c r="I202" s="225"/>
    </row>
    <row r="203" spans="2:9">
      <c r="B203" s="222"/>
      <c r="C203" s="225"/>
      <c r="D203" s="225"/>
      <c r="E203" s="225"/>
      <c r="F203" s="225"/>
      <c r="G203" s="225"/>
      <c r="H203" s="225"/>
      <c r="I203" s="225"/>
    </row>
    <row r="204" spans="2:9">
      <c r="B204" s="222"/>
      <c r="C204" s="225"/>
      <c r="D204" s="225"/>
      <c r="E204" s="225"/>
      <c r="F204" s="225"/>
      <c r="G204" s="225"/>
      <c r="H204" s="225"/>
      <c r="I204" s="225"/>
    </row>
    <row r="205" spans="2:9">
      <c r="B205" s="222"/>
      <c r="C205" s="225"/>
      <c r="D205" s="225"/>
      <c r="E205" s="225"/>
      <c r="F205" s="225"/>
      <c r="G205" s="225"/>
      <c r="H205" s="225"/>
      <c r="I205" s="225"/>
    </row>
    <row r="206" spans="2:9">
      <c r="B206" s="222"/>
      <c r="C206" s="225"/>
      <c r="D206" s="225"/>
      <c r="E206" s="225"/>
      <c r="F206" s="225"/>
      <c r="G206" s="225"/>
      <c r="H206" s="225"/>
      <c r="I206" s="225"/>
    </row>
    <row r="207" spans="2:9">
      <c r="B207" s="222"/>
      <c r="C207" s="225"/>
      <c r="D207" s="225"/>
      <c r="E207" s="225"/>
      <c r="F207" s="225"/>
      <c r="G207" s="225"/>
      <c r="H207" s="225"/>
      <c r="I207" s="225"/>
    </row>
    <row r="208" spans="2:9">
      <c r="B208" s="222"/>
      <c r="C208" s="225"/>
      <c r="D208" s="225"/>
      <c r="E208" s="225"/>
      <c r="F208" s="225"/>
      <c r="G208" s="225"/>
      <c r="H208" s="225"/>
      <c r="I208" s="225"/>
    </row>
    <row r="209" spans="2:9">
      <c r="B209" s="222"/>
      <c r="C209" s="225"/>
      <c r="D209" s="225"/>
      <c r="E209" s="225"/>
      <c r="F209" s="225"/>
      <c r="G209" s="225"/>
      <c r="H209" s="225"/>
      <c r="I209" s="225"/>
    </row>
    <row r="210" spans="2:9">
      <c r="B210" s="222"/>
      <c r="C210" s="225"/>
      <c r="D210" s="225"/>
      <c r="E210" s="225"/>
      <c r="F210" s="225"/>
      <c r="G210" s="225"/>
      <c r="H210" s="225"/>
      <c r="I210" s="225"/>
    </row>
    <row r="211" spans="2:9">
      <c r="B211" s="222"/>
      <c r="C211" s="225"/>
      <c r="D211" s="225"/>
      <c r="E211" s="225"/>
      <c r="F211" s="225"/>
      <c r="G211" s="225"/>
      <c r="H211" s="225"/>
      <c r="I211" s="225"/>
    </row>
    <row r="212" spans="2:9">
      <c r="B212" s="222"/>
      <c r="C212" s="225"/>
      <c r="D212" s="225"/>
      <c r="E212" s="225"/>
      <c r="F212" s="225"/>
      <c r="G212" s="225"/>
      <c r="H212" s="225"/>
      <c r="I212" s="225"/>
    </row>
    <row r="213" spans="2:9">
      <c r="B213" s="222"/>
      <c r="C213" s="225"/>
      <c r="D213" s="225"/>
      <c r="E213" s="225"/>
      <c r="F213" s="225"/>
      <c r="G213" s="225"/>
      <c r="H213" s="225"/>
      <c r="I213" s="225"/>
    </row>
    <row r="214" spans="2:9">
      <c r="B214" s="222"/>
      <c r="C214" s="225"/>
      <c r="D214" s="225"/>
      <c r="E214" s="225"/>
      <c r="F214" s="225"/>
      <c r="G214" s="225"/>
      <c r="H214" s="225"/>
      <c r="I214" s="225"/>
    </row>
    <row r="215" spans="2:9">
      <c r="B215" s="222"/>
      <c r="C215" s="225"/>
      <c r="D215" s="225"/>
      <c r="E215" s="225"/>
      <c r="F215" s="225"/>
      <c r="G215" s="225"/>
      <c r="H215" s="225"/>
      <c r="I215" s="225"/>
    </row>
    <row r="216" spans="2:9">
      <c r="B216" s="222"/>
      <c r="C216" s="225"/>
      <c r="D216" s="225"/>
      <c r="E216" s="225"/>
      <c r="F216" s="225"/>
      <c r="G216" s="225"/>
      <c r="H216" s="225"/>
      <c r="I216" s="225"/>
    </row>
    <row r="217" spans="2:9">
      <c r="B217" s="222"/>
      <c r="C217" s="225"/>
      <c r="D217" s="225"/>
      <c r="E217" s="225"/>
      <c r="F217" s="225"/>
      <c r="G217" s="225"/>
      <c r="H217" s="225"/>
      <c r="I217" s="225"/>
    </row>
    <row r="218" spans="2:9">
      <c r="B218" s="222"/>
      <c r="C218" s="225"/>
      <c r="D218" s="225"/>
      <c r="E218" s="225"/>
      <c r="F218" s="225"/>
      <c r="G218" s="225"/>
      <c r="H218" s="225"/>
      <c r="I218" s="225"/>
    </row>
    <row r="219" spans="2:9">
      <c r="B219" s="222"/>
      <c r="C219" s="225"/>
      <c r="D219" s="225"/>
      <c r="E219" s="225"/>
      <c r="F219" s="225"/>
      <c r="G219" s="225"/>
      <c r="H219" s="225"/>
      <c r="I219" s="225"/>
    </row>
    <row r="220" spans="2:9">
      <c r="B220" s="222"/>
      <c r="C220" s="225"/>
      <c r="D220" s="225"/>
      <c r="E220" s="225"/>
      <c r="F220" s="225"/>
      <c r="G220" s="225"/>
      <c r="H220" s="225"/>
      <c r="I220" s="225"/>
    </row>
    <row r="221" spans="2:9">
      <c r="B221" s="222"/>
      <c r="C221" s="225"/>
      <c r="D221" s="225"/>
      <c r="E221" s="225"/>
      <c r="F221" s="225"/>
      <c r="G221" s="225"/>
      <c r="H221" s="225"/>
      <c r="I221" s="225"/>
    </row>
    <row r="222" spans="2:9">
      <c r="B222" s="222"/>
      <c r="C222" s="225"/>
      <c r="D222" s="225"/>
      <c r="E222" s="225"/>
      <c r="F222" s="225"/>
      <c r="G222" s="225"/>
      <c r="H222" s="225"/>
      <c r="I222" s="225"/>
    </row>
    <row r="223" spans="2:9">
      <c r="B223" s="222"/>
      <c r="C223" s="225"/>
      <c r="D223" s="225"/>
      <c r="E223" s="225"/>
      <c r="F223" s="225"/>
      <c r="G223" s="225"/>
      <c r="H223" s="225"/>
      <c r="I223" s="225"/>
    </row>
    <row r="224" spans="2:9">
      <c r="B224" s="222"/>
      <c r="C224" s="225"/>
      <c r="D224" s="225"/>
      <c r="E224" s="225"/>
      <c r="F224" s="225"/>
      <c r="G224" s="225"/>
      <c r="H224" s="225"/>
      <c r="I224" s="225"/>
    </row>
    <row r="225" spans="2:9">
      <c r="B225" s="222"/>
      <c r="C225" s="225"/>
      <c r="D225" s="225"/>
      <c r="E225" s="225"/>
      <c r="F225" s="225"/>
      <c r="G225" s="225"/>
      <c r="H225" s="225"/>
      <c r="I225" s="225"/>
    </row>
    <row r="226" spans="2:9">
      <c r="B226" s="222"/>
      <c r="C226" s="225"/>
      <c r="D226" s="225"/>
      <c r="E226" s="225"/>
      <c r="F226" s="225"/>
      <c r="G226" s="225"/>
      <c r="H226" s="225"/>
      <c r="I226" s="225"/>
    </row>
    <row r="227" spans="2:9">
      <c r="B227" s="222"/>
      <c r="C227" s="225"/>
      <c r="D227" s="225"/>
      <c r="E227" s="225"/>
      <c r="F227" s="225"/>
      <c r="G227" s="225"/>
      <c r="H227" s="225"/>
      <c r="I227" s="225"/>
    </row>
    <row r="228" spans="2:9">
      <c r="B228" s="222"/>
      <c r="C228" s="225"/>
      <c r="D228" s="225"/>
      <c r="E228" s="225"/>
      <c r="F228" s="225"/>
      <c r="G228" s="225"/>
      <c r="H228" s="225"/>
      <c r="I228" s="225"/>
    </row>
    <row r="229" spans="2:9">
      <c r="B229" s="222"/>
      <c r="C229" s="225"/>
      <c r="D229" s="225"/>
      <c r="E229" s="225"/>
      <c r="F229" s="225"/>
      <c r="G229" s="225"/>
      <c r="H229" s="225"/>
      <c r="I229" s="225"/>
    </row>
    <row r="230" spans="2:9">
      <c r="B230" s="222"/>
      <c r="C230" s="225"/>
      <c r="D230" s="225"/>
      <c r="E230" s="225"/>
      <c r="F230" s="225"/>
      <c r="G230" s="225"/>
      <c r="H230" s="225"/>
      <c r="I230" s="225"/>
    </row>
    <row r="231" spans="2:9">
      <c r="B231" s="222"/>
      <c r="C231" s="225"/>
      <c r="D231" s="225"/>
      <c r="E231" s="225"/>
      <c r="F231" s="225"/>
      <c r="G231" s="225"/>
      <c r="H231" s="225"/>
      <c r="I231" s="225"/>
    </row>
    <row r="232" spans="2:9">
      <c r="B232" s="222"/>
      <c r="C232" s="225"/>
      <c r="D232" s="225"/>
      <c r="E232" s="225"/>
      <c r="F232" s="225"/>
      <c r="G232" s="225"/>
      <c r="H232" s="225"/>
      <c r="I232" s="225"/>
    </row>
    <row r="233" spans="2:9">
      <c r="B233" s="222"/>
      <c r="C233" s="225"/>
      <c r="D233" s="225"/>
      <c r="E233" s="225"/>
      <c r="F233" s="225"/>
      <c r="G233" s="225"/>
      <c r="H233" s="225"/>
      <c r="I233" s="225"/>
    </row>
    <row r="234" spans="2:9">
      <c r="B234" s="222"/>
      <c r="C234" s="225"/>
      <c r="D234" s="225"/>
      <c r="E234" s="225"/>
      <c r="F234" s="225"/>
      <c r="G234" s="225"/>
      <c r="H234" s="225"/>
      <c r="I234" s="225"/>
    </row>
    <row r="235" spans="2:9">
      <c r="B235" s="222"/>
      <c r="C235" s="225"/>
      <c r="D235" s="225"/>
      <c r="E235" s="225"/>
      <c r="F235" s="225"/>
      <c r="G235" s="225"/>
      <c r="H235" s="225"/>
      <c r="I235" s="225"/>
    </row>
    <row r="236" spans="2:9">
      <c r="B236" s="222"/>
      <c r="C236" s="225"/>
      <c r="D236" s="225"/>
      <c r="E236" s="225"/>
      <c r="F236" s="225"/>
      <c r="G236" s="225"/>
      <c r="H236" s="225"/>
      <c r="I236" s="225"/>
    </row>
    <row r="237" spans="2:9">
      <c r="B237" s="222"/>
      <c r="C237" s="225"/>
      <c r="D237" s="225"/>
      <c r="E237" s="225"/>
      <c r="F237" s="225"/>
      <c r="G237" s="225"/>
      <c r="H237" s="225"/>
      <c r="I237" s="225"/>
    </row>
    <row r="238" spans="2:9">
      <c r="B238" s="222"/>
      <c r="C238" s="225"/>
      <c r="D238" s="225"/>
      <c r="E238" s="225"/>
      <c r="F238" s="225"/>
      <c r="G238" s="225"/>
      <c r="H238" s="225"/>
      <c r="I238" s="225"/>
    </row>
    <row r="239" spans="2:9">
      <c r="B239" s="222"/>
      <c r="C239" s="225"/>
      <c r="D239" s="225"/>
      <c r="E239" s="225"/>
      <c r="F239" s="225"/>
      <c r="G239" s="225"/>
      <c r="H239" s="225"/>
      <c r="I239" s="225"/>
    </row>
    <row r="240" spans="2:9">
      <c r="B240" s="222"/>
      <c r="C240" s="225"/>
      <c r="D240" s="225"/>
      <c r="E240" s="225"/>
      <c r="F240" s="225"/>
      <c r="G240" s="225"/>
      <c r="H240" s="225"/>
      <c r="I240" s="225"/>
    </row>
    <row r="241" spans="2:9">
      <c r="B241" s="222"/>
      <c r="C241" s="225"/>
      <c r="D241" s="225"/>
      <c r="E241" s="225"/>
      <c r="F241" s="225"/>
      <c r="G241" s="225"/>
      <c r="H241" s="225"/>
      <c r="I241" s="225"/>
    </row>
    <row r="242" spans="2:9">
      <c r="B242" s="222"/>
      <c r="C242" s="225"/>
      <c r="D242" s="225"/>
      <c r="E242" s="225"/>
      <c r="F242" s="225"/>
      <c r="G242" s="225"/>
      <c r="H242" s="225"/>
      <c r="I242" s="225"/>
    </row>
    <row r="243" spans="2:9">
      <c r="B243" s="222"/>
      <c r="C243" s="225"/>
      <c r="D243" s="225"/>
      <c r="E243" s="225"/>
      <c r="F243" s="225"/>
      <c r="G243" s="225"/>
      <c r="H243" s="225"/>
      <c r="I243" s="225"/>
    </row>
    <row r="244" spans="2:9">
      <c r="B244" s="222"/>
      <c r="C244" s="225"/>
      <c r="D244" s="225"/>
      <c r="E244" s="225"/>
      <c r="F244" s="225"/>
      <c r="G244" s="225"/>
      <c r="H244" s="225"/>
      <c r="I244" s="225"/>
    </row>
    <row r="245" spans="2:9">
      <c r="B245" s="222"/>
      <c r="C245" s="225"/>
      <c r="D245" s="225"/>
      <c r="E245" s="225"/>
      <c r="F245" s="225"/>
      <c r="G245" s="225"/>
      <c r="H245" s="225"/>
      <c r="I245" s="225"/>
    </row>
    <row r="246" spans="2:9">
      <c r="B246" s="222"/>
      <c r="C246" s="225"/>
      <c r="D246" s="225"/>
      <c r="E246" s="225"/>
      <c r="F246" s="225"/>
      <c r="G246" s="225"/>
      <c r="H246" s="225"/>
      <c r="I246" s="225"/>
    </row>
    <row r="247" spans="2:9">
      <c r="B247" s="222"/>
      <c r="C247" s="225"/>
      <c r="D247" s="225"/>
      <c r="E247" s="225"/>
      <c r="F247" s="225"/>
      <c r="G247" s="225"/>
      <c r="H247" s="225"/>
      <c r="I247" s="225"/>
    </row>
    <row r="248" spans="2:9">
      <c r="B248" s="222"/>
      <c r="C248" s="225"/>
      <c r="D248" s="225"/>
      <c r="E248" s="225"/>
      <c r="F248" s="225"/>
      <c r="G248" s="225"/>
      <c r="H248" s="225"/>
      <c r="I248" s="225"/>
    </row>
    <row r="249" spans="2:9">
      <c r="B249" s="222"/>
      <c r="C249" s="225"/>
      <c r="D249" s="225"/>
      <c r="E249" s="225"/>
      <c r="F249" s="225"/>
      <c r="G249" s="225"/>
      <c r="H249" s="225"/>
      <c r="I249" s="225"/>
    </row>
    <row r="250" spans="2:9">
      <c r="B250" s="222"/>
      <c r="C250" s="225"/>
      <c r="D250" s="225"/>
      <c r="E250" s="225"/>
      <c r="F250" s="225"/>
      <c r="G250" s="225"/>
      <c r="H250" s="225"/>
      <c r="I250" s="225"/>
    </row>
    <row r="251" spans="2:9">
      <c r="B251" s="222"/>
      <c r="C251" s="225"/>
      <c r="D251" s="225"/>
      <c r="E251" s="225"/>
      <c r="F251" s="225"/>
      <c r="G251" s="225"/>
      <c r="H251" s="225"/>
      <c r="I251" s="225"/>
    </row>
    <row r="252" spans="2:9">
      <c r="B252" s="222"/>
      <c r="C252" s="225"/>
      <c r="D252" s="225"/>
      <c r="E252" s="225"/>
      <c r="F252" s="225"/>
      <c r="G252" s="225"/>
      <c r="H252" s="225"/>
      <c r="I252" s="225"/>
    </row>
    <row r="253" spans="2:9">
      <c r="B253" s="222"/>
      <c r="C253" s="225"/>
      <c r="D253" s="225"/>
      <c r="E253" s="225"/>
      <c r="F253" s="225"/>
      <c r="G253" s="225"/>
      <c r="H253" s="225"/>
      <c r="I253" s="225"/>
    </row>
    <row r="254" spans="2:9">
      <c r="B254" s="222"/>
      <c r="C254" s="225"/>
      <c r="D254" s="225"/>
      <c r="E254" s="225"/>
      <c r="F254" s="225"/>
      <c r="G254" s="225"/>
      <c r="H254" s="225"/>
      <c r="I254" s="225"/>
    </row>
    <row r="255" spans="2:9">
      <c r="B255" s="222"/>
      <c r="C255" s="225"/>
      <c r="D255" s="225"/>
      <c r="E255" s="225"/>
      <c r="F255" s="225"/>
      <c r="G255" s="225"/>
      <c r="H255" s="225"/>
      <c r="I255" s="225"/>
    </row>
    <row r="256" spans="2:9">
      <c r="B256" s="222"/>
      <c r="C256" s="225"/>
      <c r="D256" s="225"/>
      <c r="E256" s="225"/>
      <c r="F256" s="225"/>
      <c r="G256" s="225"/>
      <c r="H256" s="225"/>
      <c r="I256" s="225"/>
    </row>
    <row r="257" spans="2:9">
      <c r="B257" s="222"/>
      <c r="C257" s="225"/>
      <c r="D257" s="225"/>
      <c r="E257" s="225"/>
      <c r="F257" s="225"/>
      <c r="G257" s="225"/>
      <c r="H257" s="225"/>
      <c r="I257" s="225"/>
    </row>
    <row r="258" spans="2:9">
      <c r="B258" s="222"/>
      <c r="C258" s="225"/>
      <c r="D258" s="225"/>
      <c r="E258" s="225"/>
      <c r="F258" s="225"/>
      <c r="G258" s="225"/>
      <c r="H258" s="225"/>
      <c r="I258" s="225"/>
    </row>
    <row r="259" spans="2:9">
      <c r="B259" s="222"/>
      <c r="C259" s="225"/>
      <c r="D259" s="225"/>
      <c r="E259" s="225"/>
      <c r="F259" s="225"/>
      <c r="G259" s="225"/>
      <c r="H259" s="225"/>
      <c r="I259" s="225"/>
    </row>
    <row r="260" spans="2:9">
      <c r="B260" s="222"/>
      <c r="C260" s="225"/>
      <c r="D260" s="225"/>
      <c r="E260" s="225"/>
      <c r="F260" s="225"/>
      <c r="G260" s="225"/>
      <c r="H260" s="225"/>
      <c r="I260" s="225"/>
    </row>
    <row r="261" spans="2:9">
      <c r="B261" s="222"/>
      <c r="C261" s="225"/>
      <c r="D261" s="225"/>
      <c r="E261" s="225"/>
      <c r="F261" s="225"/>
      <c r="G261" s="225"/>
      <c r="H261" s="225"/>
      <c r="I261" s="225"/>
    </row>
    <row r="262" spans="2:9">
      <c r="B262" s="222"/>
      <c r="C262" s="225"/>
      <c r="D262" s="225"/>
      <c r="E262" s="225"/>
      <c r="F262" s="225"/>
      <c r="G262" s="225"/>
      <c r="H262" s="225"/>
      <c r="I262" s="225"/>
    </row>
    <row r="263" spans="2:9">
      <c r="B263" s="222"/>
      <c r="C263" s="225"/>
      <c r="D263" s="225"/>
      <c r="E263" s="225"/>
      <c r="F263" s="225"/>
      <c r="G263" s="225"/>
      <c r="H263" s="225"/>
      <c r="I263" s="225"/>
    </row>
    <row r="264" spans="2:9">
      <c r="B264" s="222"/>
      <c r="C264" s="225"/>
      <c r="D264" s="225"/>
      <c r="E264" s="225"/>
      <c r="F264" s="225"/>
      <c r="G264" s="225"/>
      <c r="H264" s="225"/>
      <c r="I264" s="225"/>
    </row>
    <row r="265" spans="2:9">
      <c r="B265" s="222"/>
      <c r="C265" s="225"/>
      <c r="D265" s="225"/>
      <c r="E265" s="225"/>
      <c r="F265" s="225"/>
      <c r="G265" s="225"/>
      <c r="H265" s="225"/>
      <c r="I265" s="225"/>
    </row>
    <row r="266" spans="2:9">
      <c r="B266" s="222"/>
      <c r="C266" s="225"/>
      <c r="D266" s="225"/>
      <c r="E266" s="225"/>
      <c r="F266" s="225"/>
      <c r="G266" s="225"/>
      <c r="H266" s="225"/>
      <c r="I266" s="225"/>
    </row>
    <row r="267" spans="2:9">
      <c r="B267" s="222"/>
      <c r="C267" s="225"/>
      <c r="D267" s="225"/>
      <c r="E267" s="225"/>
      <c r="F267" s="225"/>
      <c r="G267" s="225"/>
      <c r="H267" s="225"/>
      <c r="I267" s="225"/>
    </row>
    <row r="268" spans="2:9">
      <c r="B268" s="222"/>
      <c r="C268" s="225"/>
      <c r="D268" s="225"/>
      <c r="E268" s="225"/>
      <c r="F268" s="225"/>
      <c r="G268" s="225"/>
      <c r="H268" s="225"/>
      <c r="I268" s="225"/>
    </row>
    <row r="269" spans="2:9">
      <c r="B269" s="222"/>
      <c r="C269" s="225"/>
      <c r="D269" s="225"/>
      <c r="E269" s="225"/>
      <c r="F269" s="225"/>
      <c r="G269" s="225"/>
      <c r="H269" s="225"/>
      <c r="I269" s="225"/>
    </row>
    <row r="270" spans="2:9">
      <c r="B270" s="222"/>
      <c r="C270" s="225"/>
      <c r="D270" s="225"/>
      <c r="E270" s="225"/>
      <c r="F270" s="225"/>
      <c r="G270" s="225"/>
      <c r="H270" s="225"/>
      <c r="I270" s="225"/>
    </row>
    <row r="271" spans="2:9">
      <c r="B271" s="222"/>
      <c r="C271" s="225"/>
      <c r="D271" s="225"/>
      <c r="E271" s="225"/>
      <c r="F271" s="225"/>
      <c r="G271" s="225"/>
      <c r="H271" s="225"/>
      <c r="I271" s="225"/>
    </row>
    <row r="272" spans="2:9">
      <c r="B272" s="222"/>
      <c r="C272" s="225"/>
      <c r="D272" s="225"/>
      <c r="E272" s="225"/>
      <c r="F272" s="225"/>
      <c r="G272" s="225"/>
      <c r="H272" s="225"/>
      <c r="I272" s="225"/>
    </row>
    <row r="273" spans="2:9">
      <c r="B273" s="222"/>
      <c r="C273" s="225"/>
      <c r="D273" s="225"/>
      <c r="E273" s="225"/>
      <c r="F273" s="225"/>
      <c r="G273" s="225"/>
      <c r="H273" s="225"/>
      <c r="I273" s="225"/>
    </row>
    <row r="274" spans="2:9">
      <c r="B274" s="222"/>
      <c r="C274" s="225"/>
      <c r="D274" s="225"/>
      <c r="E274" s="225"/>
      <c r="F274" s="225"/>
      <c r="G274" s="225"/>
      <c r="H274" s="225"/>
      <c r="I274" s="225"/>
    </row>
    <row r="275" spans="2:9">
      <c r="B275" s="222"/>
      <c r="C275" s="225"/>
      <c r="D275" s="225"/>
      <c r="E275" s="225"/>
      <c r="F275" s="225"/>
      <c r="G275" s="225"/>
      <c r="H275" s="225"/>
      <c r="I275" s="225"/>
    </row>
    <row r="276" spans="2:9">
      <c r="B276" s="222"/>
      <c r="C276" s="225"/>
      <c r="D276" s="225"/>
      <c r="E276" s="225"/>
      <c r="F276" s="225"/>
      <c r="G276" s="225"/>
      <c r="H276" s="225"/>
      <c r="I276" s="225"/>
    </row>
    <row r="277" spans="2:9">
      <c r="B277" s="222"/>
      <c r="C277" s="225"/>
      <c r="D277" s="225"/>
      <c r="E277" s="225"/>
      <c r="F277" s="225"/>
      <c r="G277" s="225"/>
      <c r="H277" s="225"/>
      <c r="I277" s="225"/>
    </row>
    <row r="278" spans="2:9">
      <c r="B278" s="222"/>
      <c r="C278" s="225"/>
      <c r="D278" s="225"/>
      <c r="E278" s="225"/>
      <c r="F278" s="225"/>
      <c r="G278" s="225"/>
      <c r="H278" s="225"/>
      <c r="I278" s="225"/>
    </row>
    <row r="279" spans="2:9">
      <c r="B279" s="222"/>
      <c r="C279" s="225"/>
      <c r="D279" s="225"/>
      <c r="E279" s="225"/>
      <c r="F279" s="225"/>
      <c r="G279" s="225"/>
      <c r="H279" s="225"/>
      <c r="I279" s="225"/>
    </row>
    <row r="280" spans="2:9">
      <c r="B280" s="222"/>
      <c r="C280" s="225"/>
      <c r="D280" s="225"/>
      <c r="E280" s="225"/>
      <c r="F280" s="225"/>
      <c r="G280" s="225"/>
      <c r="H280" s="225"/>
      <c r="I280" s="225"/>
    </row>
    <row r="281" spans="2:9">
      <c r="B281" s="222"/>
      <c r="C281" s="225"/>
      <c r="D281" s="225"/>
      <c r="E281" s="225"/>
      <c r="F281" s="225"/>
      <c r="G281" s="225"/>
      <c r="H281" s="225"/>
      <c r="I281" s="225"/>
    </row>
    <row r="282" spans="2:9">
      <c r="B282" s="222"/>
      <c r="C282" s="225"/>
      <c r="D282" s="225"/>
      <c r="E282" s="225"/>
      <c r="F282" s="225"/>
      <c r="G282" s="225"/>
      <c r="H282" s="225"/>
      <c r="I282" s="225"/>
    </row>
    <row r="283" spans="2:9">
      <c r="B283" s="222"/>
      <c r="C283" s="225"/>
      <c r="D283" s="225"/>
      <c r="E283" s="225"/>
      <c r="F283" s="225"/>
      <c r="G283" s="225"/>
      <c r="H283" s="225"/>
      <c r="I283" s="225"/>
    </row>
    <row r="284" spans="2:9">
      <c r="B284" s="222"/>
      <c r="C284" s="225"/>
      <c r="D284" s="225"/>
      <c r="E284" s="225"/>
      <c r="F284" s="225"/>
      <c r="G284" s="225"/>
      <c r="H284" s="225"/>
      <c r="I284" s="225"/>
    </row>
    <row r="285" spans="2:9">
      <c r="B285" s="222"/>
      <c r="C285" s="225"/>
      <c r="D285" s="225"/>
      <c r="E285" s="225"/>
      <c r="F285" s="225"/>
      <c r="G285" s="225"/>
      <c r="H285" s="225"/>
      <c r="I285" s="225"/>
    </row>
    <row r="286" spans="2:9">
      <c r="B286" s="222"/>
      <c r="C286" s="225"/>
      <c r="D286" s="225"/>
      <c r="E286" s="225"/>
      <c r="F286" s="225"/>
      <c r="G286" s="225"/>
      <c r="H286" s="225"/>
      <c r="I286" s="225"/>
    </row>
    <row r="287" spans="2:9">
      <c r="B287" s="222"/>
      <c r="C287" s="225"/>
      <c r="D287" s="225"/>
      <c r="E287" s="225"/>
      <c r="F287" s="225"/>
      <c r="G287" s="225"/>
      <c r="H287" s="225"/>
      <c r="I287" s="225"/>
    </row>
    <row r="288" spans="2:9">
      <c r="B288" s="222"/>
      <c r="C288" s="225"/>
      <c r="D288" s="225"/>
      <c r="E288" s="225"/>
      <c r="F288" s="225"/>
      <c r="G288" s="225"/>
      <c r="H288" s="225"/>
      <c r="I288" s="225"/>
    </row>
    <row r="289" spans="2:9">
      <c r="B289" s="222"/>
      <c r="C289" s="225"/>
      <c r="D289" s="225"/>
      <c r="E289" s="225"/>
      <c r="F289" s="225"/>
      <c r="G289" s="225"/>
      <c r="H289" s="225"/>
      <c r="I289" s="225"/>
    </row>
    <row r="290" spans="2:9">
      <c r="B290" s="222"/>
      <c r="C290" s="225"/>
      <c r="D290" s="225"/>
      <c r="E290" s="225"/>
      <c r="F290" s="225"/>
      <c r="G290" s="225"/>
      <c r="H290" s="225"/>
      <c r="I290" s="225"/>
    </row>
    <row r="291" spans="2:9">
      <c r="B291" s="222"/>
      <c r="C291" s="225"/>
      <c r="D291" s="225"/>
      <c r="E291" s="225"/>
      <c r="F291" s="225"/>
      <c r="G291" s="225"/>
      <c r="H291" s="225"/>
      <c r="I291" s="225"/>
    </row>
    <row r="292" spans="2:9">
      <c r="B292" s="222"/>
      <c r="C292" s="225"/>
      <c r="D292" s="225"/>
      <c r="E292" s="225"/>
      <c r="F292" s="225"/>
      <c r="G292" s="225"/>
      <c r="H292" s="225"/>
      <c r="I292" s="225"/>
    </row>
    <row r="293" spans="2:9">
      <c r="B293" s="222"/>
      <c r="C293" s="225"/>
      <c r="D293" s="225"/>
      <c r="E293" s="225"/>
      <c r="F293" s="225"/>
      <c r="G293" s="225"/>
      <c r="H293" s="225"/>
      <c r="I293" s="225"/>
    </row>
    <row r="294" spans="2:9">
      <c r="B294" s="222"/>
      <c r="C294" s="225"/>
      <c r="D294" s="225"/>
      <c r="E294" s="225"/>
      <c r="F294" s="225"/>
      <c r="G294" s="225"/>
      <c r="H294" s="225"/>
      <c r="I294" s="225"/>
    </row>
    <row r="295" spans="2:9">
      <c r="B295" s="222"/>
      <c r="C295" s="225"/>
      <c r="D295" s="225"/>
      <c r="E295" s="225"/>
      <c r="F295" s="225"/>
      <c r="G295" s="225"/>
      <c r="H295" s="225"/>
      <c r="I295" s="225"/>
    </row>
    <row r="296" spans="2:9">
      <c r="B296" s="222"/>
      <c r="C296" s="225"/>
      <c r="D296" s="225"/>
      <c r="E296" s="225"/>
      <c r="F296" s="225"/>
      <c r="G296" s="225"/>
      <c r="H296" s="225"/>
      <c r="I296" s="225"/>
    </row>
    <row r="297" spans="2:9">
      <c r="B297" s="222"/>
      <c r="C297" s="225"/>
      <c r="D297" s="225"/>
      <c r="E297" s="225"/>
      <c r="F297" s="225"/>
      <c r="G297" s="225"/>
      <c r="H297" s="225"/>
      <c r="I297" s="225"/>
    </row>
    <row r="298" spans="2:9">
      <c r="B298" s="222"/>
      <c r="C298" s="225"/>
      <c r="D298" s="225"/>
      <c r="E298" s="225"/>
      <c r="F298" s="225"/>
      <c r="G298" s="225"/>
      <c r="H298" s="225"/>
      <c r="I298" s="225"/>
    </row>
    <row r="299" spans="2:9">
      <c r="B299" s="222"/>
      <c r="C299" s="225"/>
      <c r="D299" s="225"/>
      <c r="E299" s="225"/>
      <c r="F299" s="225"/>
      <c r="G299" s="225"/>
      <c r="H299" s="225"/>
      <c r="I299" s="225"/>
    </row>
    <row r="300" spans="2:9">
      <c r="B300" s="222"/>
      <c r="C300" s="225"/>
      <c r="D300" s="225"/>
      <c r="E300" s="225"/>
      <c r="F300" s="225"/>
      <c r="G300" s="225"/>
      <c r="H300" s="225"/>
      <c r="I300" s="225"/>
    </row>
    <row r="301" spans="2:9">
      <c r="B301" s="222"/>
      <c r="C301" s="225"/>
      <c r="D301" s="225"/>
      <c r="E301" s="225"/>
      <c r="F301" s="225"/>
      <c r="G301" s="225"/>
      <c r="H301" s="225"/>
      <c r="I301" s="225"/>
    </row>
    <row r="302" spans="2:9">
      <c r="B302" s="222"/>
      <c r="C302" s="225"/>
      <c r="D302" s="225"/>
      <c r="E302" s="225"/>
      <c r="F302" s="225"/>
      <c r="G302" s="225"/>
      <c r="H302" s="225"/>
      <c r="I302" s="225"/>
    </row>
    <row r="303" spans="2:9">
      <c r="B303" s="222"/>
      <c r="C303" s="225"/>
      <c r="D303" s="225"/>
      <c r="E303" s="225"/>
      <c r="F303" s="225"/>
      <c r="G303" s="225"/>
      <c r="H303" s="225"/>
      <c r="I303" s="225"/>
    </row>
    <row r="304" spans="2:9">
      <c r="B304" s="222"/>
      <c r="C304" s="225"/>
      <c r="D304" s="225"/>
      <c r="E304" s="225"/>
      <c r="F304" s="225"/>
      <c r="G304" s="225"/>
      <c r="H304" s="225"/>
      <c r="I304" s="225"/>
    </row>
    <row r="305" spans="2:9">
      <c r="B305" s="222"/>
      <c r="C305" s="225"/>
      <c r="D305" s="225"/>
      <c r="E305" s="225"/>
      <c r="F305" s="225"/>
      <c r="G305" s="225"/>
      <c r="H305" s="225"/>
      <c r="I305" s="225"/>
    </row>
    <row r="306" spans="2:9">
      <c r="B306" s="222"/>
      <c r="C306" s="225"/>
      <c r="D306" s="225"/>
      <c r="E306" s="225"/>
      <c r="F306" s="225"/>
      <c r="G306" s="225"/>
      <c r="H306" s="225"/>
      <c r="I306" s="225"/>
    </row>
    <row r="307" spans="2:9">
      <c r="B307" s="222"/>
      <c r="C307" s="225"/>
      <c r="D307" s="225"/>
      <c r="E307" s="225"/>
      <c r="F307" s="225"/>
      <c r="G307" s="225"/>
      <c r="H307" s="225"/>
      <c r="I307" s="225"/>
    </row>
    <row r="308" spans="2:9">
      <c r="B308" s="222"/>
      <c r="C308" s="225"/>
      <c r="D308" s="225"/>
      <c r="E308" s="225"/>
      <c r="F308" s="225"/>
      <c r="G308" s="225"/>
      <c r="H308" s="225"/>
      <c r="I308" s="225"/>
    </row>
    <row r="309" spans="2:9">
      <c r="B309" s="222"/>
      <c r="C309" s="225"/>
      <c r="D309" s="225"/>
      <c r="E309" s="225"/>
      <c r="F309" s="225"/>
      <c r="G309" s="225"/>
      <c r="H309" s="225"/>
      <c r="I309" s="225"/>
    </row>
    <row r="310" spans="2:9">
      <c r="B310" s="222"/>
      <c r="C310" s="225"/>
      <c r="D310" s="225"/>
      <c r="E310" s="225"/>
      <c r="F310" s="225"/>
      <c r="G310" s="225"/>
      <c r="H310" s="225"/>
      <c r="I310" s="225"/>
    </row>
    <row r="311" spans="2:9">
      <c r="B311" s="222"/>
      <c r="C311" s="225"/>
      <c r="D311" s="225"/>
      <c r="E311" s="225"/>
      <c r="F311" s="225"/>
      <c r="G311" s="225"/>
      <c r="H311" s="225"/>
      <c r="I311" s="225"/>
    </row>
    <row r="312" spans="2:9">
      <c r="B312" s="222"/>
      <c r="C312" s="225"/>
      <c r="D312" s="225"/>
      <c r="E312" s="225"/>
      <c r="F312" s="225"/>
      <c r="G312" s="225"/>
      <c r="H312" s="225"/>
      <c r="I312" s="225"/>
    </row>
    <row r="313" spans="2:9">
      <c r="B313" s="222"/>
      <c r="C313" s="225"/>
      <c r="D313" s="225"/>
      <c r="E313" s="225"/>
      <c r="F313" s="225"/>
      <c r="G313" s="225"/>
      <c r="H313" s="225"/>
      <c r="I313" s="225"/>
    </row>
    <row r="314" spans="2:9">
      <c r="B314" s="222"/>
      <c r="C314" s="225"/>
      <c r="D314" s="225"/>
      <c r="E314" s="225"/>
      <c r="F314" s="225"/>
      <c r="G314" s="225"/>
      <c r="H314" s="225"/>
      <c r="I314" s="225"/>
    </row>
    <row r="315" spans="2:9">
      <c r="B315" s="222"/>
      <c r="C315" s="225"/>
      <c r="D315" s="225"/>
      <c r="E315" s="225"/>
      <c r="F315" s="225"/>
      <c r="G315" s="225"/>
      <c r="H315" s="225"/>
      <c r="I315" s="225"/>
    </row>
    <row r="316" spans="2:9">
      <c r="B316" s="222"/>
      <c r="C316" s="225"/>
      <c r="D316" s="225"/>
      <c r="E316" s="225"/>
      <c r="F316" s="225"/>
      <c r="G316" s="225"/>
      <c r="H316" s="225"/>
      <c r="I316" s="225"/>
    </row>
    <row r="317" spans="2:9">
      <c r="B317" s="222"/>
      <c r="C317" s="225"/>
      <c r="D317" s="225"/>
      <c r="E317" s="225"/>
      <c r="F317" s="225"/>
      <c r="G317" s="225"/>
      <c r="H317" s="225"/>
      <c r="I317" s="225"/>
    </row>
    <row r="318" spans="2:9">
      <c r="B318" s="222"/>
      <c r="C318" s="225"/>
      <c r="D318" s="225"/>
      <c r="E318" s="225"/>
      <c r="F318" s="225"/>
      <c r="G318" s="225"/>
      <c r="H318" s="225"/>
      <c r="I318" s="225"/>
    </row>
    <row r="319" spans="2:9">
      <c r="B319" s="222"/>
      <c r="C319" s="225"/>
      <c r="D319" s="225"/>
      <c r="E319" s="225"/>
      <c r="F319" s="225"/>
      <c r="G319" s="225"/>
      <c r="H319" s="225"/>
      <c r="I319" s="225"/>
    </row>
    <row r="320" spans="2:9">
      <c r="B320" s="222"/>
      <c r="C320" s="225"/>
      <c r="D320" s="225"/>
      <c r="E320" s="225"/>
      <c r="F320" s="225"/>
      <c r="G320" s="225"/>
      <c r="H320" s="225"/>
      <c r="I320" s="225"/>
    </row>
    <row r="321" spans="2:9">
      <c r="B321" s="222"/>
      <c r="C321" s="225"/>
      <c r="D321" s="225"/>
      <c r="E321" s="225"/>
      <c r="F321" s="225"/>
      <c r="G321" s="225"/>
      <c r="H321" s="225"/>
      <c r="I321" s="225"/>
    </row>
    <row r="322" spans="2:9">
      <c r="B322" s="222"/>
      <c r="C322" s="225"/>
      <c r="D322" s="225"/>
      <c r="E322" s="225"/>
      <c r="F322" s="225"/>
      <c r="G322" s="225"/>
      <c r="H322" s="225"/>
      <c r="I322" s="225"/>
    </row>
    <row r="323" spans="2:9">
      <c r="B323" s="222"/>
      <c r="C323" s="225"/>
      <c r="D323" s="225"/>
      <c r="E323" s="225"/>
      <c r="F323" s="225"/>
      <c r="G323" s="225"/>
      <c r="H323" s="225"/>
      <c r="I323" s="225"/>
    </row>
    <row r="324" spans="2:9">
      <c r="B324" s="222"/>
      <c r="C324" s="225"/>
      <c r="D324" s="225"/>
      <c r="E324" s="225"/>
      <c r="F324" s="225"/>
      <c r="G324" s="225"/>
      <c r="H324" s="225"/>
      <c r="I324" s="225"/>
    </row>
    <row r="325" spans="2:9">
      <c r="B325" s="222"/>
      <c r="C325" s="225"/>
      <c r="D325" s="225"/>
      <c r="E325" s="225"/>
      <c r="F325" s="225"/>
      <c r="G325" s="225"/>
      <c r="H325" s="225"/>
      <c r="I325" s="225"/>
    </row>
    <row r="326" spans="2:9">
      <c r="B326" s="222"/>
      <c r="C326" s="225"/>
      <c r="D326" s="225"/>
      <c r="E326" s="225"/>
      <c r="F326" s="225"/>
      <c r="G326" s="225"/>
      <c r="H326" s="225"/>
      <c r="I326" s="225"/>
    </row>
    <row r="327" spans="2:9">
      <c r="B327" s="222"/>
      <c r="C327" s="225"/>
      <c r="D327" s="225"/>
      <c r="E327" s="225"/>
      <c r="F327" s="225"/>
      <c r="G327" s="225"/>
      <c r="H327" s="225"/>
      <c r="I327" s="225"/>
    </row>
    <row r="328" spans="2:9">
      <c r="B328" s="222"/>
      <c r="C328" s="225"/>
      <c r="D328" s="225"/>
      <c r="E328" s="225"/>
      <c r="F328" s="225"/>
      <c r="G328" s="225"/>
      <c r="H328" s="225"/>
      <c r="I328" s="225"/>
    </row>
    <row r="329" spans="2:9">
      <c r="B329" s="222"/>
      <c r="C329" s="225"/>
      <c r="D329" s="225"/>
      <c r="E329" s="225"/>
      <c r="F329" s="225"/>
      <c r="G329" s="225"/>
      <c r="H329" s="225"/>
      <c r="I329" s="225"/>
    </row>
    <row r="330" spans="2:9">
      <c r="B330" s="222"/>
      <c r="C330" s="225"/>
      <c r="D330" s="225"/>
      <c r="E330" s="225"/>
      <c r="F330" s="225"/>
      <c r="G330" s="225"/>
      <c r="H330" s="225"/>
      <c r="I330" s="225"/>
    </row>
    <row r="331" spans="2:9">
      <c r="B331" s="222"/>
      <c r="C331" s="225"/>
      <c r="D331" s="225"/>
      <c r="E331" s="225"/>
      <c r="F331" s="225"/>
      <c r="G331" s="225"/>
      <c r="H331" s="225"/>
      <c r="I331" s="225"/>
    </row>
    <row r="332" spans="2:9">
      <c r="B332" s="222"/>
      <c r="C332" s="225"/>
      <c r="D332" s="225"/>
      <c r="E332" s="225"/>
      <c r="F332" s="225"/>
      <c r="G332" s="225"/>
      <c r="H332" s="225"/>
      <c r="I332" s="225"/>
    </row>
    <row r="333" spans="2:9">
      <c r="B333" s="222"/>
      <c r="C333" s="225"/>
      <c r="D333" s="225"/>
      <c r="E333" s="225"/>
      <c r="F333" s="225"/>
      <c r="G333" s="225"/>
      <c r="H333" s="225"/>
      <c r="I333" s="225"/>
    </row>
    <row r="334" spans="2:9">
      <c r="B334" s="222"/>
      <c r="C334" s="225"/>
      <c r="D334" s="225"/>
      <c r="E334" s="225"/>
      <c r="F334" s="225"/>
      <c r="G334" s="225"/>
      <c r="H334" s="225"/>
      <c r="I334" s="225"/>
    </row>
    <row r="335" spans="2:9">
      <c r="B335" s="222"/>
      <c r="C335" s="225"/>
      <c r="D335" s="225"/>
      <c r="E335" s="225"/>
      <c r="F335" s="225"/>
      <c r="G335" s="225"/>
      <c r="H335" s="225"/>
      <c r="I335" s="225"/>
    </row>
    <row r="336" spans="2:9">
      <c r="B336" s="222"/>
      <c r="C336" s="225"/>
      <c r="D336" s="225"/>
      <c r="E336" s="225"/>
      <c r="F336" s="225"/>
      <c r="G336" s="225"/>
      <c r="H336" s="225"/>
      <c r="I336" s="225"/>
    </row>
    <row r="337" spans="2:9">
      <c r="B337" s="222"/>
      <c r="C337" s="225"/>
      <c r="D337" s="225"/>
      <c r="E337" s="225"/>
      <c r="F337" s="225"/>
      <c r="G337" s="225"/>
      <c r="H337" s="225"/>
      <c r="I337" s="225"/>
    </row>
    <row r="338" spans="2:9">
      <c r="B338" s="222"/>
      <c r="C338" s="225"/>
      <c r="D338" s="225"/>
      <c r="E338" s="225"/>
      <c r="F338" s="225"/>
      <c r="G338" s="225"/>
      <c r="H338" s="225"/>
      <c r="I338" s="225"/>
    </row>
    <row r="339" spans="2:9">
      <c r="B339" s="222"/>
      <c r="C339" s="225"/>
      <c r="D339" s="225"/>
      <c r="E339" s="225"/>
      <c r="F339" s="225"/>
      <c r="G339" s="225"/>
      <c r="H339" s="225"/>
      <c r="I339" s="225"/>
    </row>
    <row r="340" spans="2:9">
      <c r="B340" s="222"/>
      <c r="C340" s="225"/>
      <c r="D340" s="225"/>
      <c r="E340" s="225"/>
      <c r="F340" s="225"/>
      <c r="G340" s="225"/>
      <c r="H340" s="225"/>
      <c r="I340" s="225"/>
    </row>
    <row r="341" spans="2:9">
      <c r="B341" s="222"/>
      <c r="C341" s="225"/>
      <c r="D341" s="225"/>
      <c r="E341" s="225"/>
      <c r="F341" s="225"/>
      <c r="G341" s="225"/>
      <c r="H341" s="225"/>
      <c r="I341" s="225"/>
    </row>
    <row r="342" spans="2:9">
      <c r="B342" s="222"/>
      <c r="C342" s="225"/>
      <c r="D342" s="225"/>
      <c r="E342" s="225"/>
      <c r="F342" s="225"/>
      <c r="G342" s="225"/>
      <c r="H342" s="225"/>
      <c r="I342" s="225"/>
    </row>
    <row r="343" spans="2:9">
      <c r="B343" s="222"/>
      <c r="C343" s="225"/>
      <c r="D343" s="225"/>
      <c r="E343" s="225"/>
      <c r="F343" s="225"/>
      <c r="G343" s="225"/>
      <c r="H343" s="225"/>
      <c r="I343" s="225"/>
    </row>
    <row r="344" spans="2:9">
      <c r="B344" s="222"/>
      <c r="C344" s="225"/>
      <c r="D344" s="225"/>
      <c r="E344" s="225"/>
      <c r="F344" s="225"/>
      <c r="G344" s="225"/>
      <c r="H344" s="225"/>
      <c r="I344" s="225"/>
    </row>
    <row r="345" spans="2:9">
      <c r="B345" s="222"/>
      <c r="C345" s="225"/>
      <c r="D345" s="225"/>
      <c r="E345" s="225"/>
      <c r="F345" s="225"/>
      <c r="G345" s="225"/>
      <c r="H345" s="225"/>
      <c r="I345" s="225"/>
    </row>
    <row r="346" spans="2:9">
      <c r="B346" s="222"/>
      <c r="C346" s="225"/>
      <c r="D346" s="225"/>
      <c r="E346" s="225"/>
      <c r="F346" s="225"/>
      <c r="G346" s="225"/>
      <c r="H346" s="225"/>
      <c r="I346" s="225"/>
    </row>
    <row r="347" spans="2:9">
      <c r="B347" s="222"/>
      <c r="C347" s="225"/>
      <c r="D347" s="225"/>
      <c r="E347" s="225"/>
      <c r="F347" s="225"/>
      <c r="G347" s="225"/>
      <c r="H347" s="225"/>
      <c r="I347" s="225"/>
    </row>
    <row r="348" spans="2:9">
      <c r="B348" s="222"/>
      <c r="C348" s="225"/>
      <c r="D348" s="225"/>
      <c r="E348" s="225"/>
      <c r="F348" s="225"/>
      <c r="G348" s="225"/>
      <c r="H348" s="225"/>
      <c r="I348" s="225"/>
    </row>
    <row r="349" spans="2:9">
      <c r="B349" s="222"/>
      <c r="C349" s="225"/>
      <c r="D349" s="225"/>
      <c r="E349" s="225"/>
      <c r="F349" s="225"/>
      <c r="G349" s="225"/>
      <c r="H349" s="225"/>
      <c r="I349" s="225"/>
    </row>
    <row r="350" spans="2:9">
      <c r="B350" s="222"/>
      <c r="C350" s="225"/>
      <c r="D350" s="225"/>
      <c r="E350" s="225"/>
      <c r="F350" s="225"/>
      <c r="G350" s="225"/>
      <c r="H350" s="225"/>
      <c r="I350" s="225"/>
    </row>
    <row r="351" spans="2:9">
      <c r="B351" s="222"/>
      <c r="C351" s="225"/>
      <c r="D351" s="225"/>
      <c r="E351" s="225"/>
      <c r="F351" s="225"/>
      <c r="G351" s="225"/>
      <c r="H351" s="225"/>
      <c r="I351" s="225"/>
    </row>
    <row r="352" spans="2:9">
      <c r="B352" s="222"/>
      <c r="C352" s="225"/>
      <c r="D352" s="225"/>
      <c r="E352" s="225"/>
      <c r="F352" s="225"/>
      <c r="G352" s="225"/>
      <c r="H352" s="225"/>
      <c r="I352" s="225"/>
    </row>
    <row r="353" spans="2:9">
      <c r="B353" s="222"/>
      <c r="C353" s="225"/>
      <c r="D353" s="225"/>
      <c r="E353" s="225"/>
      <c r="F353" s="225"/>
      <c r="G353" s="225"/>
      <c r="H353" s="225"/>
      <c r="I353" s="225"/>
    </row>
    <row r="354" spans="2:9">
      <c r="B354" s="222"/>
      <c r="C354" s="225"/>
      <c r="D354" s="225"/>
      <c r="E354" s="225"/>
      <c r="F354" s="225"/>
      <c r="G354" s="225"/>
      <c r="H354" s="225"/>
      <c r="I354" s="225"/>
    </row>
    <row r="355" spans="2:9">
      <c r="B355" s="222"/>
      <c r="C355" s="225"/>
      <c r="D355" s="225"/>
      <c r="E355" s="225"/>
      <c r="F355" s="225"/>
      <c r="G355" s="225"/>
      <c r="H355" s="225"/>
      <c r="I355" s="225"/>
    </row>
    <row r="356" spans="2:9">
      <c r="B356" s="222"/>
      <c r="C356" s="225"/>
      <c r="D356" s="225"/>
      <c r="E356" s="225"/>
      <c r="F356" s="225"/>
      <c r="G356" s="225"/>
      <c r="H356" s="225"/>
      <c r="I356" s="225"/>
    </row>
    <row r="357" spans="2:9">
      <c r="B357" s="222"/>
      <c r="C357" s="225"/>
      <c r="D357" s="225"/>
      <c r="E357" s="225"/>
      <c r="F357" s="225"/>
      <c r="G357" s="225"/>
      <c r="H357" s="225"/>
      <c r="I357" s="225"/>
    </row>
    <row r="358" spans="2:9">
      <c r="B358" s="222"/>
      <c r="C358" s="225"/>
      <c r="D358" s="225"/>
      <c r="E358" s="225"/>
      <c r="F358" s="225"/>
      <c r="G358" s="225"/>
      <c r="H358" s="225"/>
      <c r="I358" s="225"/>
    </row>
    <row r="359" spans="2:9">
      <c r="B359" s="222"/>
      <c r="C359" s="225"/>
      <c r="D359" s="225"/>
      <c r="E359" s="225"/>
      <c r="F359" s="225"/>
      <c r="G359" s="225"/>
      <c r="H359" s="225"/>
      <c r="I359" s="225"/>
    </row>
    <row r="360" spans="2:9">
      <c r="B360" s="222"/>
      <c r="C360" s="225"/>
      <c r="D360" s="225"/>
      <c r="E360" s="225"/>
      <c r="F360" s="225"/>
      <c r="G360" s="225"/>
      <c r="H360" s="225"/>
      <c r="I360" s="225"/>
    </row>
    <row r="361" spans="2:9">
      <c r="B361" s="222"/>
      <c r="C361" s="225"/>
      <c r="D361" s="225"/>
      <c r="E361" s="225"/>
      <c r="F361" s="225"/>
      <c r="G361" s="225"/>
      <c r="H361" s="225"/>
      <c r="I361" s="225"/>
    </row>
    <row r="362" spans="2:9">
      <c r="B362" s="222"/>
      <c r="C362" s="225"/>
      <c r="D362" s="225"/>
      <c r="E362" s="225"/>
      <c r="F362" s="225"/>
      <c r="G362" s="225"/>
      <c r="H362" s="225"/>
      <c r="I362" s="225"/>
    </row>
    <row r="363" spans="2:9">
      <c r="B363" s="222"/>
      <c r="C363" s="225"/>
      <c r="D363" s="225"/>
      <c r="E363" s="225"/>
      <c r="F363" s="225"/>
      <c r="G363" s="225"/>
      <c r="H363" s="225"/>
      <c r="I363" s="225"/>
    </row>
    <row r="364" spans="2:9">
      <c r="B364" s="222"/>
      <c r="C364" s="225"/>
      <c r="D364" s="225"/>
      <c r="E364" s="225"/>
      <c r="F364" s="225"/>
      <c r="G364" s="225"/>
      <c r="H364" s="225"/>
      <c r="I364" s="225"/>
    </row>
    <row r="365" spans="2:9">
      <c r="B365" s="222"/>
      <c r="C365" s="225"/>
      <c r="D365" s="225"/>
      <c r="E365" s="225"/>
      <c r="F365" s="225"/>
      <c r="G365" s="225"/>
      <c r="H365" s="225"/>
      <c r="I365" s="225"/>
    </row>
    <row r="366" spans="2:9">
      <c r="B366" s="222"/>
      <c r="C366" s="225"/>
      <c r="D366" s="225"/>
      <c r="E366" s="225"/>
      <c r="F366" s="225"/>
      <c r="G366" s="225"/>
      <c r="H366" s="225"/>
      <c r="I366" s="225"/>
    </row>
    <row r="367" spans="2:9">
      <c r="B367" s="222"/>
      <c r="C367" s="225"/>
      <c r="D367" s="225"/>
      <c r="E367" s="225"/>
      <c r="F367" s="225"/>
      <c r="G367" s="225"/>
      <c r="H367" s="225"/>
      <c r="I367" s="225"/>
    </row>
    <row r="368" spans="2:9">
      <c r="B368" s="222"/>
      <c r="C368" s="225"/>
      <c r="D368" s="225"/>
      <c r="E368" s="225"/>
      <c r="F368" s="225"/>
      <c r="G368" s="225"/>
      <c r="H368" s="225"/>
      <c r="I368" s="225"/>
    </row>
    <row r="369" spans="2:9">
      <c r="B369" s="222"/>
      <c r="C369" s="225"/>
      <c r="D369" s="225"/>
      <c r="E369" s="225"/>
      <c r="F369" s="225"/>
      <c r="G369" s="225"/>
      <c r="H369" s="225"/>
      <c r="I369" s="225"/>
    </row>
    <row r="370" spans="2:9">
      <c r="B370" s="222"/>
      <c r="C370" s="225"/>
      <c r="D370" s="225"/>
      <c r="E370" s="225"/>
      <c r="F370" s="225"/>
      <c r="G370" s="225"/>
      <c r="H370" s="225"/>
      <c r="I370" s="225"/>
    </row>
    <row r="371" spans="2:9">
      <c r="B371" s="222"/>
      <c r="C371" s="225"/>
      <c r="D371" s="225"/>
      <c r="E371" s="225"/>
      <c r="F371" s="225"/>
      <c r="G371" s="225"/>
      <c r="H371" s="225"/>
      <c r="I371" s="225"/>
    </row>
    <row r="372" spans="2:9">
      <c r="B372" s="222"/>
      <c r="C372" s="225"/>
      <c r="D372" s="225"/>
      <c r="E372" s="225"/>
      <c r="F372" s="225"/>
      <c r="G372" s="225"/>
      <c r="H372" s="225"/>
      <c r="I372" s="225"/>
    </row>
    <row r="373" spans="2:9">
      <c r="B373" s="222"/>
      <c r="C373" s="225"/>
      <c r="D373" s="225"/>
      <c r="E373" s="225"/>
      <c r="F373" s="225"/>
      <c r="G373" s="225"/>
      <c r="H373" s="225"/>
      <c r="I373" s="225"/>
    </row>
    <row r="374" spans="2:9">
      <c r="B374" s="222"/>
      <c r="C374" s="225"/>
      <c r="D374" s="225"/>
      <c r="E374" s="225"/>
      <c r="F374" s="225"/>
      <c r="G374" s="225"/>
      <c r="H374" s="225"/>
      <c r="I374" s="225"/>
    </row>
    <row r="375" spans="2:9">
      <c r="B375" s="222"/>
      <c r="C375" s="225"/>
      <c r="D375" s="225"/>
      <c r="E375" s="225"/>
      <c r="F375" s="225"/>
      <c r="G375" s="225"/>
      <c r="H375" s="225"/>
      <c r="I375" s="225"/>
    </row>
    <row r="376" spans="2:9">
      <c r="B376" s="222"/>
      <c r="C376" s="225"/>
      <c r="D376" s="225"/>
      <c r="E376" s="225"/>
      <c r="F376" s="225"/>
      <c r="G376" s="225"/>
      <c r="H376" s="225"/>
      <c r="I376" s="225"/>
    </row>
    <row r="377" spans="2:9">
      <c r="B377" s="222"/>
      <c r="C377" s="225"/>
      <c r="D377" s="225"/>
      <c r="E377" s="225"/>
      <c r="F377" s="225"/>
      <c r="G377" s="225"/>
      <c r="H377" s="225"/>
      <c r="I377" s="225"/>
    </row>
    <row r="378" spans="2:9">
      <c r="B378" s="222"/>
      <c r="C378" s="225"/>
      <c r="D378" s="225"/>
      <c r="E378" s="225"/>
      <c r="F378" s="225"/>
      <c r="G378" s="225"/>
      <c r="H378" s="225"/>
      <c r="I378" s="225"/>
    </row>
    <row r="379" spans="2:9">
      <c r="B379" s="222"/>
      <c r="C379" s="225"/>
      <c r="D379" s="225"/>
      <c r="E379" s="225"/>
      <c r="F379" s="225"/>
      <c r="G379" s="225"/>
      <c r="H379" s="225"/>
      <c r="I379" s="225"/>
    </row>
    <row r="380" spans="2:9">
      <c r="B380" s="222"/>
      <c r="C380" s="225"/>
      <c r="D380" s="225"/>
      <c r="E380" s="225"/>
      <c r="F380" s="225"/>
      <c r="G380" s="225"/>
      <c r="H380" s="225"/>
      <c r="I380" s="225"/>
    </row>
    <row r="381" spans="2:9">
      <c r="B381" s="222"/>
      <c r="C381" s="225"/>
      <c r="D381" s="225"/>
      <c r="E381" s="225"/>
      <c r="F381" s="225"/>
      <c r="G381" s="225"/>
      <c r="H381" s="225"/>
      <c r="I381" s="225"/>
    </row>
    <row r="382" spans="2:9">
      <c r="B382" s="222"/>
      <c r="C382" s="225"/>
      <c r="D382" s="225"/>
      <c r="E382" s="225"/>
      <c r="F382" s="225"/>
      <c r="G382" s="225"/>
      <c r="H382" s="225"/>
      <c r="I382" s="225"/>
    </row>
    <row r="383" spans="2:9">
      <c r="B383" s="222"/>
      <c r="C383" s="225"/>
      <c r="D383" s="225"/>
      <c r="E383" s="225"/>
      <c r="F383" s="225"/>
      <c r="G383" s="225"/>
      <c r="H383" s="225"/>
      <c r="I383" s="225"/>
    </row>
    <row r="384" spans="2:9">
      <c r="B384" s="222"/>
      <c r="C384" s="225"/>
      <c r="D384" s="225"/>
      <c r="E384" s="225"/>
      <c r="F384" s="225"/>
      <c r="G384" s="225"/>
      <c r="H384" s="225"/>
      <c r="I384" s="225"/>
    </row>
    <row r="385" spans="2:9">
      <c r="B385" s="222"/>
      <c r="C385" s="225"/>
      <c r="D385" s="225"/>
      <c r="E385" s="225"/>
      <c r="F385" s="225"/>
      <c r="G385" s="225"/>
      <c r="H385" s="225"/>
      <c r="I385" s="225"/>
    </row>
    <row r="386" spans="2:9">
      <c r="B386" s="222"/>
      <c r="C386" s="225"/>
      <c r="D386" s="225"/>
      <c r="E386" s="225"/>
      <c r="F386" s="225"/>
      <c r="G386" s="225"/>
      <c r="H386" s="225"/>
      <c r="I386" s="225"/>
    </row>
    <row r="387" spans="2:9">
      <c r="B387" s="222"/>
      <c r="C387" s="225"/>
      <c r="D387" s="225"/>
      <c r="E387" s="225"/>
      <c r="F387" s="225"/>
      <c r="G387" s="225"/>
      <c r="H387" s="225"/>
      <c r="I387" s="225"/>
    </row>
    <row r="388" spans="2:9">
      <c r="B388" s="222"/>
      <c r="C388" s="225"/>
      <c r="D388" s="225"/>
      <c r="E388" s="225"/>
      <c r="F388" s="225"/>
      <c r="G388" s="225"/>
      <c r="H388" s="225"/>
      <c r="I388" s="225"/>
    </row>
    <row r="389" spans="2:9">
      <c r="B389" s="222"/>
      <c r="C389" s="225"/>
      <c r="D389" s="225"/>
      <c r="E389" s="225"/>
      <c r="F389" s="225"/>
      <c r="G389" s="225"/>
      <c r="H389" s="225"/>
      <c r="I389" s="225"/>
    </row>
    <row r="390" spans="2:9">
      <c r="B390" s="222"/>
      <c r="C390" s="225"/>
      <c r="D390" s="225"/>
      <c r="E390" s="225"/>
      <c r="F390" s="225"/>
      <c r="G390" s="225"/>
      <c r="H390" s="225"/>
      <c r="I390" s="225"/>
    </row>
    <row r="391" spans="2:9">
      <c r="B391" s="222"/>
      <c r="C391" s="225"/>
      <c r="D391" s="225"/>
      <c r="E391" s="225"/>
      <c r="F391" s="225"/>
      <c r="G391" s="225"/>
      <c r="H391" s="225"/>
      <c r="I391" s="225"/>
    </row>
    <row r="392" spans="2:9">
      <c r="B392" s="222"/>
      <c r="C392" s="225"/>
      <c r="D392" s="225"/>
      <c r="E392" s="225"/>
      <c r="F392" s="225"/>
      <c r="G392" s="225"/>
      <c r="H392" s="225"/>
      <c r="I392" s="225"/>
    </row>
    <row r="393" spans="2:9">
      <c r="B393" s="222"/>
      <c r="C393" s="225"/>
      <c r="D393" s="225"/>
      <c r="E393" s="225"/>
      <c r="F393" s="225"/>
      <c r="G393" s="225"/>
      <c r="H393" s="225"/>
      <c r="I393" s="225"/>
    </row>
    <row r="394" spans="2:9">
      <c r="B394" s="222"/>
      <c r="C394" s="225"/>
      <c r="D394" s="225"/>
      <c r="E394" s="225"/>
      <c r="F394" s="225"/>
      <c r="G394" s="225"/>
      <c r="H394" s="225"/>
      <c r="I394" s="225"/>
    </row>
    <row r="395" spans="2:9">
      <c r="B395" s="222"/>
      <c r="C395" s="225"/>
      <c r="D395" s="225"/>
      <c r="E395" s="225"/>
      <c r="F395" s="225"/>
      <c r="G395" s="225"/>
      <c r="H395" s="225"/>
      <c r="I395" s="225"/>
    </row>
    <row r="396" spans="2:9">
      <c r="B396" s="222"/>
      <c r="C396" s="225"/>
      <c r="D396" s="225"/>
      <c r="E396" s="225"/>
      <c r="F396" s="225"/>
      <c r="G396" s="225"/>
      <c r="H396" s="225"/>
      <c r="I396" s="225"/>
    </row>
    <row r="397" spans="2:9">
      <c r="B397" s="222"/>
      <c r="C397" s="225"/>
      <c r="D397" s="225"/>
      <c r="E397" s="225"/>
      <c r="F397" s="225"/>
      <c r="G397" s="225"/>
      <c r="H397" s="225"/>
      <c r="I397" s="225"/>
    </row>
    <row r="398" spans="2:9">
      <c r="B398" s="222"/>
      <c r="C398" s="225"/>
      <c r="D398" s="225"/>
      <c r="E398" s="225"/>
      <c r="F398" s="225"/>
      <c r="G398" s="225"/>
      <c r="H398" s="225"/>
      <c r="I398" s="225"/>
    </row>
    <row r="399" spans="2:9">
      <c r="B399" s="222"/>
      <c r="C399" s="225"/>
      <c r="D399" s="225"/>
      <c r="E399" s="225"/>
      <c r="F399" s="225"/>
      <c r="G399" s="225"/>
      <c r="H399" s="225"/>
      <c r="I399" s="225"/>
    </row>
    <row r="400" spans="2:9">
      <c r="B400" s="222"/>
      <c r="C400" s="225"/>
      <c r="D400" s="225"/>
      <c r="E400" s="225"/>
      <c r="F400" s="225"/>
      <c r="G400" s="225"/>
      <c r="H400" s="225"/>
      <c r="I400" s="225"/>
    </row>
    <row r="401" spans="2:9">
      <c r="B401" s="222"/>
      <c r="C401" s="225"/>
      <c r="D401" s="225"/>
      <c r="E401" s="225"/>
      <c r="F401" s="225"/>
      <c r="G401" s="225"/>
      <c r="H401" s="225"/>
      <c r="I401" s="225"/>
    </row>
    <row r="402" spans="2:9">
      <c r="B402" s="222"/>
      <c r="C402" s="225"/>
      <c r="D402" s="225"/>
      <c r="E402" s="225"/>
      <c r="F402" s="225"/>
      <c r="G402" s="225"/>
      <c r="H402" s="225"/>
      <c r="I402" s="225"/>
    </row>
    <row r="403" spans="2:9">
      <c r="B403" s="222"/>
      <c r="C403" s="225"/>
      <c r="D403" s="225"/>
      <c r="E403" s="225"/>
      <c r="F403" s="225"/>
      <c r="G403" s="225"/>
      <c r="H403" s="225"/>
      <c r="I403" s="225"/>
    </row>
    <row r="404" spans="2:9">
      <c r="B404" s="222"/>
      <c r="C404" s="225"/>
      <c r="D404" s="225"/>
      <c r="E404" s="225"/>
      <c r="F404" s="225"/>
      <c r="G404" s="225"/>
      <c r="H404" s="225"/>
      <c r="I404" s="225"/>
    </row>
    <row r="405" spans="2:9">
      <c r="B405" s="222"/>
      <c r="C405" s="225"/>
      <c r="D405" s="225"/>
      <c r="E405" s="225"/>
      <c r="F405" s="225"/>
      <c r="G405" s="225"/>
      <c r="H405" s="225"/>
      <c r="I405" s="225"/>
    </row>
    <row r="406" spans="2:9">
      <c r="B406" s="222"/>
      <c r="C406" s="225"/>
      <c r="D406" s="225"/>
      <c r="E406" s="225"/>
      <c r="F406" s="225"/>
      <c r="G406" s="225"/>
      <c r="H406" s="225"/>
      <c r="I406" s="225"/>
    </row>
    <row r="407" spans="2:9">
      <c r="B407" s="222"/>
      <c r="C407" s="225"/>
      <c r="D407" s="225"/>
      <c r="E407" s="225"/>
      <c r="F407" s="225"/>
      <c r="G407" s="225"/>
      <c r="H407" s="225"/>
      <c r="I407" s="225"/>
    </row>
    <row r="408" spans="2:9">
      <c r="B408" s="222"/>
      <c r="C408" s="225"/>
      <c r="D408" s="225"/>
      <c r="E408" s="225"/>
      <c r="F408" s="225"/>
      <c r="G408" s="225"/>
      <c r="H408" s="225"/>
      <c r="I408" s="225"/>
    </row>
    <row r="409" spans="2:9">
      <c r="B409" s="222"/>
      <c r="C409" s="225"/>
      <c r="D409" s="225"/>
      <c r="E409" s="225"/>
      <c r="F409" s="225"/>
      <c r="G409" s="225"/>
      <c r="H409" s="225"/>
      <c r="I409" s="225"/>
    </row>
    <row r="410" spans="2:9">
      <c r="B410" s="222"/>
      <c r="C410" s="225"/>
      <c r="D410" s="225"/>
      <c r="E410" s="225"/>
      <c r="F410" s="225"/>
      <c r="G410" s="225"/>
      <c r="H410" s="225"/>
      <c r="I410" s="225"/>
    </row>
    <row r="411" spans="2:9">
      <c r="B411" s="222"/>
      <c r="C411" s="225"/>
      <c r="D411" s="225"/>
      <c r="E411" s="225"/>
      <c r="F411" s="225"/>
      <c r="G411" s="225"/>
      <c r="H411" s="225"/>
      <c r="I411" s="225"/>
    </row>
    <row r="412" spans="2:9">
      <c r="B412" s="222"/>
      <c r="C412" s="225"/>
      <c r="D412" s="225"/>
      <c r="E412" s="225"/>
      <c r="F412" s="225"/>
      <c r="G412" s="225"/>
      <c r="H412" s="225"/>
      <c r="I412" s="225"/>
    </row>
    <row r="413" spans="2:9">
      <c r="B413" s="222"/>
      <c r="C413" s="225"/>
      <c r="D413" s="225"/>
      <c r="E413" s="225"/>
      <c r="F413" s="225"/>
      <c r="G413" s="225"/>
      <c r="H413" s="225"/>
      <c r="I413" s="225"/>
    </row>
    <row r="414" spans="2:9">
      <c r="B414" s="222"/>
      <c r="C414" s="225"/>
      <c r="D414" s="225"/>
      <c r="E414" s="225"/>
      <c r="F414" s="225"/>
      <c r="G414" s="225"/>
      <c r="H414" s="225"/>
      <c r="I414" s="225"/>
    </row>
    <row r="415" spans="2:9">
      <c r="B415" s="222"/>
      <c r="C415" s="225"/>
      <c r="D415" s="225"/>
      <c r="E415" s="225"/>
      <c r="F415" s="225"/>
      <c r="G415" s="225"/>
      <c r="H415" s="225"/>
      <c r="I415" s="225"/>
    </row>
    <row r="416" spans="2:9">
      <c r="B416" s="222"/>
      <c r="C416" s="225"/>
      <c r="D416" s="225"/>
      <c r="E416" s="225"/>
      <c r="F416" s="225"/>
      <c r="G416" s="225"/>
      <c r="H416" s="225"/>
      <c r="I416" s="225"/>
    </row>
    <row r="417" spans="2:9">
      <c r="B417" s="222"/>
      <c r="C417" s="225"/>
      <c r="D417" s="225"/>
      <c r="E417" s="225"/>
      <c r="F417" s="225"/>
      <c r="G417" s="225"/>
      <c r="H417" s="225"/>
      <c r="I417" s="225"/>
    </row>
    <row r="418" spans="2:9">
      <c r="B418" s="222"/>
      <c r="C418" s="225"/>
      <c r="D418" s="225"/>
      <c r="E418" s="225"/>
      <c r="F418" s="225"/>
      <c r="G418" s="225"/>
      <c r="H418" s="225"/>
      <c r="I418" s="225"/>
    </row>
    <row r="419" spans="2:9">
      <c r="B419" s="222"/>
      <c r="C419" s="225"/>
      <c r="D419" s="225"/>
      <c r="E419" s="225"/>
      <c r="F419" s="225"/>
      <c r="G419" s="225"/>
      <c r="H419" s="225"/>
      <c r="I419" s="225"/>
    </row>
    <row r="420" spans="2:9">
      <c r="B420" s="222"/>
      <c r="C420" s="225"/>
      <c r="D420" s="225"/>
      <c r="E420" s="225"/>
      <c r="F420" s="225"/>
      <c r="G420" s="225"/>
      <c r="H420" s="225"/>
      <c r="I420" s="225"/>
    </row>
    <row r="421" spans="2:9">
      <c r="B421" s="222"/>
      <c r="C421" s="225"/>
      <c r="D421" s="225"/>
      <c r="E421" s="225"/>
      <c r="F421" s="225"/>
      <c r="G421" s="225"/>
      <c r="H421" s="225"/>
      <c r="I421" s="225"/>
    </row>
    <row r="422" spans="2:9">
      <c r="B422" s="222"/>
      <c r="C422" s="225"/>
      <c r="D422" s="225"/>
      <c r="E422" s="225"/>
      <c r="F422" s="225"/>
      <c r="G422" s="225"/>
      <c r="H422" s="225"/>
      <c r="I422" s="225"/>
    </row>
    <row r="423" spans="2:9">
      <c r="B423" s="222"/>
      <c r="C423" s="225"/>
      <c r="D423" s="225"/>
      <c r="E423" s="225"/>
      <c r="F423" s="225"/>
      <c r="G423" s="225"/>
      <c r="H423" s="225"/>
      <c r="I423" s="225"/>
    </row>
    <row r="424" spans="2:9">
      <c r="B424" s="222"/>
      <c r="C424" s="225"/>
      <c r="D424" s="225"/>
      <c r="E424" s="225"/>
      <c r="F424" s="225"/>
      <c r="G424" s="225"/>
      <c r="H424" s="225"/>
      <c r="I424" s="225"/>
    </row>
    <row r="425" spans="2:9">
      <c r="B425" s="222"/>
      <c r="C425" s="225"/>
      <c r="D425" s="225"/>
      <c r="E425" s="225"/>
      <c r="F425" s="225"/>
      <c r="G425" s="225"/>
      <c r="H425" s="225"/>
      <c r="I425" s="225"/>
    </row>
    <row r="426" spans="2:9">
      <c r="B426" s="222"/>
      <c r="C426" s="225"/>
      <c r="D426" s="225"/>
      <c r="E426" s="225"/>
      <c r="F426" s="225"/>
      <c r="G426" s="225"/>
      <c r="H426" s="225"/>
      <c r="I426" s="225"/>
    </row>
    <row r="427" spans="2:9">
      <c r="B427" s="222"/>
      <c r="C427" s="225"/>
      <c r="D427" s="225"/>
      <c r="E427" s="225"/>
      <c r="F427" s="225"/>
      <c r="G427" s="225"/>
      <c r="H427" s="225"/>
      <c r="I427" s="225"/>
    </row>
    <row r="428" spans="2:9">
      <c r="B428" s="222"/>
      <c r="C428" s="225"/>
      <c r="D428" s="225"/>
      <c r="E428" s="225"/>
      <c r="F428" s="225"/>
      <c r="G428" s="225"/>
      <c r="H428" s="225"/>
      <c r="I428" s="225"/>
    </row>
    <row r="429" spans="2:9">
      <c r="B429" s="222"/>
      <c r="C429" s="225"/>
      <c r="D429" s="225"/>
      <c r="E429" s="225"/>
      <c r="F429" s="225"/>
      <c r="G429" s="225"/>
      <c r="H429" s="225"/>
      <c r="I429" s="225"/>
    </row>
    <row r="430" spans="2:9">
      <c r="B430" s="222"/>
      <c r="C430" s="225"/>
      <c r="D430" s="225"/>
      <c r="E430" s="225"/>
      <c r="F430" s="225"/>
      <c r="G430" s="225"/>
      <c r="H430" s="225"/>
      <c r="I430" s="225"/>
    </row>
    <row r="431" spans="2:9">
      <c r="B431" s="222"/>
      <c r="C431" s="225"/>
      <c r="D431" s="225"/>
      <c r="E431" s="225"/>
      <c r="F431" s="225"/>
      <c r="G431" s="225"/>
      <c r="H431" s="225"/>
      <c r="I431" s="225"/>
    </row>
    <row r="432" spans="2:9">
      <c r="B432" s="222"/>
      <c r="C432" s="225"/>
      <c r="D432" s="225"/>
      <c r="E432" s="225"/>
      <c r="F432" s="225"/>
      <c r="G432" s="225"/>
      <c r="H432" s="225"/>
      <c r="I432" s="225"/>
    </row>
    <row r="433" spans="2:9">
      <c r="B433" s="222"/>
      <c r="C433" s="225"/>
      <c r="D433" s="225"/>
      <c r="E433" s="225"/>
      <c r="F433" s="225"/>
      <c r="G433" s="225"/>
      <c r="H433" s="225"/>
      <c r="I433" s="225"/>
    </row>
    <row r="434" spans="2:9">
      <c r="B434" s="222"/>
      <c r="C434" s="225"/>
      <c r="D434" s="225"/>
      <c r="E434" s="225"/>
      <c r="F434" s="225"/>
      <c r="G434" s="225"/>
      <c r="H434" s="225"/>
      <c r="I434" s="225"/>
    </row>
    <row r="435" spans="2:9">
      <c r="B435" s="222"/>
      <c r="C435" s="225"/>
      <c r="D435" s="225"/>
      <c r="E435" s="225"/>
      <c r="F435" s="225"/>
      <c r="G435" s="225"/>
      <c r="H435" s="225"/>
      <c r="I435" s="225"/>
    </row>
    <row r="436" spans="2:9">
      <c r="B436" s="222"/>
      <c r="C436" s="225"/>
      <c r="D436" s="225"/>
      <c r="E436" s="225"/>
      <c r="F436" s="225"/>
      <c r="G436" s="225"/>
      <c r="H436" s="225"/>
      <c r="I436" s="225"/>
    </row>
    <row r="437" spans="2:9">
      <c r="B437" s="222"/>
      <c r="C437" s="225"/>
      <c r="D437" s="225"/>
      <c r="E437" s="225"/>
      <c r="F437" s="225"/>
      <c r="G437" s="225"/>
      <c r="H437" s="225"/>
      <c r="I437" s="225"/>
    </row>
    <row r="438" spans="2:9">
      <c r="B438" s="222"/>
      <c r="C438" s="225"/>
      <c r="D438" s="225"/>
      <c r="E438" s="225"/>
      <c r="F438" s="225"/>
      <c r="G438" s="225"/>
      <c r="H438" s="225"/>
      <c r="I438" s="225"/>
    </row>
    <row r="439" spans="2:9">
      <c r="B439" s="222"/>
      <c r="C439" s="225"/>
      <c r="D439" s="225"/>
      <c r="E439" s="225"/>
      <c r="F439" s="225"/>
      <c r="G439" s="225"/>
      <c r="H439" s="225"/>
      <c r="I439" s="225"/>
    </row>
    <row r="440" spans="2:9">
      <c r="B440" s="222"/>
      <c r="C440" s="225"/>
      <c r="D440" s="225"/>
      <c r="E440" s="225"/>
      <c r="F440" s="225"/>
      <c r="G440" s="225"/>
      <c r="H440" s="225"/>
      <c r="I440" s="225"/>
    </row>
    <row r="441" spans="2:9">
      <c r="B441" s="222"/>
      <c r="C441" s="225"/>
      <c r="D441" s="225"/>
      <c r="E441" s="225"/>
      <c r="F441" s="225"/>
      <c r="G441" s="225"/>
      <c r="H441" s="225"/>
      <c r="I441" s="225"/>
    </row>
    <row r="442" spans="2:9">
      <c r="B442" s="222"/>
      <c r="C442" s="225"/>
      <c r="D442" s="225"/>
      <c r="E442" s="225"/>
      <c r="F442" s="225"/>
      <c r="G442" s="225"/>
      <c r="H442" s="225"/>
      <c r="I442" s="225"/>
    </row>
    <row r="443" spans="2:9">
      <c r="B443" s="222"/>
      <c r="C443" s="225"/>
      <c r="D443" s="225"/>
      <c r="E443" s="225"/>
      <c r="F443" s="225"/>
      <c r="G443" s="225"/>
      <c r="H443" s="225"/>
      <c r="I443" s="225"/>
    </row>
    <row r="444" spans="2:9">
      <c r="B444" s="222"/>
      <c r="C444" s="225"/>
      <c r="D444" s="225"/>
      <c r="E444" s="225"/>
      <c r="F444" s="225"/>
      <c r="G444" s="225"/>
      <c r="H444" s="225"/>
      <c r="I444" s="225"/>
    </row>
    <row r="445" spans="2:9">
      <c r="B445" s="222"/>
      <c r="C445" s="225"/>
      <c r="D445" s="225"/>
      <c r="E445" s="225"/>
      <c r="F445" s="225"/>
      <c r="G445" s="225"/>
      <c r="H445" s="225"/>
      <c r="I445" s="225"/>
    </row>
    <row r="446" spans="2:9">
      <c r="B446" s="222"/>
      <c r="C446" s="225"/>
      <c r="D446" s="225"/>
      <c r="E446" s="225"/>
      <c r="F446" s="225"/>
      <c r="G446" s="225"/>
      <c r="H446" s="225"/>
      <c r="I446" s="225"/>
    </row>
    <row r="447" spans="2:9">
      <c r="B447" s="222"/>
      <c r="C447" s="225"/>
      <c r="D447" s="225"/>
      <c r="E447" s="225"/>
      <c r="F447" s="225"/>
      <c r="G447" s="225"/>
      <c r="H447" s="225"/>
      <c r="I447" s="225"/>
    </row>
    <row r="448" spans="2:9">
      <c r="B448" s="222"/>
      <c r="C448" s="225"/>
      <c r="D448" s="225"/>
      <c r="E448" s="225"/>
      <c r="F448" s="225"/>
      <c r="G448" s="225"/>
      <c r="H448" s="225"/>
      <c r="I448" s="225"/>
    </row>
    <row r="449" spans="2:9">
      <c r="B449" s="222"/>
      <c r="C449" s="225"/>
      <c r="D449" s="225"/>
      <c r="E449" s="225"/>
      <c r="F449" s="225"/>
      <c r="G449" s="225"/>
      <c r="H449" s="225"/>
      <c r="I449" s="225"/>
    </row>
    <row r="450" spans="2:9">
      <c r="B450" s="222"/>
      <c r="C450" s="225"/>
      <c r="D450" s="225"/>
      <c r="E450" s="225"/>
      <c r="F450" s="225"/>
      <c r="G450" s="225"/>
      <c r="H450" s="225"/>
      <c r="I450" s="225"/>
    </row>
    <row r="451" spans="2:9">
      <c r="B451" s="222"/>
      <c r="C451" s="225"/>
      <c r="D451" s="225"/>
      <c r="E451" s="225"/>
      <c r="F451" s="225"/>
      <c r="G451" s="225"/>
      <c r="H451" s="225"/>
      <c r="I451" s="225"/>
    </row>
    <row r="452" spans="2:9">
      <c r="B452" s="222"/>
      <c r="C452" s="225"/>
      <c r="D452" s="225"/>
      <c r="E452" s="225"/>
      <c r="F452" s="225"/>
      <c r="G452" s="225"/>
      <c r="H452" s="225"/>
      <c r="I452" s="225"/>
    </row>
    <row r="453" spans="2:9">
      <c r="B453" s="222"/>
      <c r="C453" s="225"/>
      <c r="D453" s="225"/>
      <c r="E453" s="225"/>
      <c r="F453" s="225"/>
      <c r="G453" s="225"/>
      <c r="H453" s="225"/>
      <c r="I453" s="225"/>
    </row>
    <row r="454" spans="2:9">
      <c r="B454" s="222"/>
      <c r="C454" s="225"/>
      <c r="D454" s="225"/>
      <c r="E454" s="225"/>
      <c r="F454" s="225"/>
      <c r="G454" s="225"/>
      <c r="H454" s="225"/>
      <c r="I454" s="225"/>
    </row>
    <row r="455" spans="2:9">
      <c r="B455" s="222"/>
      <c r="C455" s="225"/>
      <c r="D455" s="225"/>
      <c r="E455" s="225"/>
      <c r="F455" s="225"/>
      <c r="G455" s="225"/>
      <c r="H455" s="225"/>
      <c r="I455" s="225"/>
    </row>
    <row r="456" spans="2:9">
      <c r="B456" s="222"/>
      <c r="C456" s="225"/>
      <c r="D456" s="225"/>
      <c r="E456" s="225"/>
      <c r="F456" s="225"/>
      <c r="G456" s="225"/>
      <c r="H456" s="225"/>
      <c r="I456" s="225"/>
    </row>
    <row r="457" spans="2:9">
      <c r="B457" s="222"/>
      <c r="C457" s="225"/>
      <c r="D457" s="225"/>
      <c r="E457" s="225"/>
      <c r="F457" s="225"/>
      <c r="G457" s="225"/>
      <c r="H457" s="225"/>
      <c r="I457" s="225"/>
    </row>
    <row r="458" spans="2:9">
      <c r="B458" s="222"/>
      <c r="C458" s="225"/>
      <c r="D458" s="225"/>
      <c r="E458" s="225"/>
      <c r="F458" s="225"/>
      <c r="G458" s="225"/>
      <c r="H458" s="225"/>
      <c r="I458" s="225"/>
    </row>
    <row r="459" spans="2:9">
      <c r="B459" s="222"/>
      <c r="C459" s="225"/>
      <c r="D459" s="225"/>
      <c r="E459" s="225"/>
      <c r="F459" s="225"/>
      <c r="G459" s="225"/>
      <c r="H459" s="225"/>
      <c r="I459" s="225"/>
    </row>
    <row r="460" spans="2:9">
      <c r="B460" s="222"/>
      <c r="C460" s="225"/>
      <c r="D460" s="225"/>
      <c r="E460" s="225"/>
      <c r="F460" s="225"/>
      <c r="G460" s="225"/>
      <c r="H460" s="225"/>
      <c r="I460" s="225"/>
    </row>
    <row r="461" spans="2:9">
      <c r="B461" s="222"/>
      <c r="C461" s="225"/>
      <c r="D461" s="225"/>
      <c r="E461" s="225"/>
      <c r="F461" s="225"/>
      <c r="G461" s="225"/>
      <c r="H461" s="225"/>
      <c r="I461" s="225"/>
    </row>
    <row r="462" spans="2:9">
      <c r="B462" s="222"/>
      <c r="C462" s="225"/>
      <c r="D462" s="225"/>
      <c r="E462" s="225"/>
      <c r="F462" s="225"/>
      <c r="G462" s="225"/>
      <c r="H462" s="225"/>
      <c r="I462" s="225"/>
    </row>
    <row r="463" spans="2:9">
      <c r="B463" s="222"/>
      <c r="C463" s="225"/>
      <c r="D463" s="225"/>
      <c r="E463" s="225"/>
      <c r="F463" s="225"/>
      <c r="G463" s="225"/>
      <c r="H463" s="225"/>
      <c r="I463" s="225"/>
    </row>
    <row r="464" spans="2:9">
      <c r="B464" s="222"/>
      <c r="C464" s="225"/>
      <c r="D464" s="225"/>
      <c r="E464" s="225"/>
      <c r="F464" s="225"/>
      <c r="G464" s="225"/>
      <c r="H464" s="225"/>
      <c r="I464" s="225"/>
    </row>
    <row r="465" spans="2:9">
      <c r="B465" s="222"/>
      <c r="C465" s="225"/>
      <c r="D465" s="225"/>
      <c r="E465" s="225"/>
      <c r="F465" s="225"/>
      <c r="G465" s="225"/>
      <c r="H465" s="225"/>
      <c r="I465" s="225"/>
    </row>
    <row r="466" spans="2:9">
      <c r="B466" s="222"/>
      <c r="C466" s="225"/>
      <c r="D466" s="225"/>
      <c r="E466" s="225"/>
      <c r="F466" s="225"/>
      <c r="G466" s="225"/>
      <c r="H466" s="225"/>
      <c r="I466" s="225"/>
    </row>
    <row r="467" spans="2:9">
      <c r="B467" s="222"/>
      <c r="C467" s="225"/>
      <c r="D467" s="225"/>
      <c r="E467" s="225"/>
      <c r="F467" s="225"/>
      <c r="G467" s="225"/>
      <c r="H467" s="225"/>
      <c r="I467" s="225"/>
    </row>
    <row r="468" spans="2:9">
      <c r="B468" s="222"/>
      <c r="C468" s="225"/>
      <c r="D468" s="225"/>
      <c r="E468" s="225"/>
      <c r="F468" s="225"/>
      <c r="G468" s="225"/>
      <c r="H468" s="225"/>
      <c r="I468" s="225"/>
    </row>
    <row r="469" spans="2:9">
      <c r="B469" s="222"/>
      <c r="C469" s="225"/>
      <c r="D469" s="225"/>
      <c r="E469" s="225"/>
      <c r="F469" s="225"/>
      <c r="G469" s="225"/>
      <c r="H469" s="225"/>
      <c r="I469" s="225"/>
    </row>
    <row r="470" spans="2:9">
      <c r="B470" s="222"/>
      <c r="C470" s="225"/>
      <c r="D470" s="225"/>
      <c r="E470" s="225"/>
      <c r="F470" s="225"/>
      <c r="G470" s="225"/>
      <c r="H470" s="225"/>
      <c r="I470" s="225"/>
    </row>
    <row r="471" spans="2:9">
      <c r="B471" s="222"/>
      <c r="C471" s="225"/>
      <c r="D471" s="225"/>
      <c r="E471" s="225"/>
      <c r="F471" s="225"/>
      <c r="G471" s="225"/>
      <c r="H471" s="225"/>
      <c r="I471" s="225"/>
    </row>
    <row r="472" spans="2:9">
      <c r="B472" s="222"/>
      <c r="C472" s="225"/>
      <c r="D472" s="225"/>
      <c r="E472" s="225"/>
      <c r="F472" s="225"/>
      <c r="G472" s="225"/>
      <c r="H472" s="225"/>
      <c r="I472" s="225"/>
    </row>
    <row r="473" spans="2:9">
      <c r="B473" s="222"/>
      <c r="C473" s="225"/>
      <c r="D473" s="225"/>
      <c r="E473" s="225"/>
      <c r="F473" s="225"/>
      <c r="G473" s="225"/>
      <c r="H473" s="225"/>
      <c r="I473" s="225"/>
    </row>
    <row r="474" spans="2:9">
      <c r="B474" s="222"/>
      <c r="C474" s="225"/>
      <c r="D474" s="225"/>
      <c r="E474" s="225"/>
      <c r="F474" s="225"/>
      <c r="G474" s="225"/>
      <c r="H474" s="225"/>
      <c r="I474" s="225"/>
    </row>
    <row r="475" spans="2:9">
      <c r="B475" s="222"/>
      <c r="C475" s="225"/>
      <c r="D475" s="225"/>
      <c r="E475" s="225"/>
      <c r="F475" s="225"/>
      <c r="G475" s="225"/>
      <c r="H475" s="225"/>
      <c r="I475" s="225"/>
    </row>
    <row r="476" spans="2:9">
      <c r="B476" s="222"/>
      <c r="C476" s="225"/>
      <c r="D476" s="225"/>
      <c r="E476" s="225"/>
      <c r="F476" s="225"/>
      <c r="G476" s="225"/>
      <c r="H476" s="225"/>
      <c r="I476" s="225"/>
    </row>
    <row r="477" spans="2:9">
      <c r="B477" s="222"/>
      <c r="C477" s="225"/>
      <c r="D477" s="225"/>
      <c r="E477" s="225"/>
      <c r="F477" s="225"/>
      <c r="G477" s="225"/>
      <c r="H477" s="225"/>
      <c r="I477" s="225"/>
    </row>
    <row r="478" spans="2:9">
      <c r="B478" s="222"/>
      <c r="C478" s="225"/>
      <c r="D478" s="225"/>
      <c r="E478" s="225"/>
      <c r="F478" s="225"/>
      <c r="G478" s="225"/>
      <c r="H478" s="225"/>
      <c r="I478" s="225"/>
    </row>
    <row r="479" spans="2:9">
      <c r="B479" s="222"/>
      <c r="C479" s="225"/>
      <c r="D479" s="225"/>
      <c r="E479" s="225"/>
      <c r="F479" s="225"/>
      <c r="G479" s="225"/>
      <c r="H479" s="225"/>
      <c r="I479" s="225"/>
    </row>
    <row r="480" spans="2:9">
      <c r="B480" s="222"/>
      <c r="C480" s="225"/>
      <c r="D480" s="225"/>
      <c r="E480" s="225"/>
      <c r="F480" s="225"/>
      <c r="G480" s="225"/>
      <c r="H480" s="225"/>
      <c r="I480" s="225"/>
    </row>
    <row r="481" spans="2:9">
      <c r="B481" s="222"/>
      <c r="C481" s="225"/>
      <c r="D481" s="225"/>
      <c r="E481" s="225"/>
      <c r="F481" s="225"/>
      <c r="G481" s="225"/>
      <c r="H481" s="225"/>
      <c r="I481" s="225"/>
    </row>
    <row r="482" spans="2:9">
      <c r="B482" s="222"/>
      <c r="C482" s="225"/>
      <c r="D482" s="225"/>
      <c r="E482" s="225"/>
      <c r="F482" s="225"/>
      <c r="G482" s="225"/>
      <c r="H482" s="225"/>
      <c r="I482" s="225"/>
    </row>
    <row r="483" spans="2:9">
      <c r="B483" s="222"/>
      <c r="C483" s="225"/>
      <c r="D483" s="225"/>
      <c r="E483" s="225"/>
      <c r="F483" s="225"/>
      <c r="G483" s="225"/>
      <c r="H483" s="225"/>
      <c r="I483" s="225"/>
    </row>
    <row r="484" spans="2:9">
      <c r="B484" s="222"/>
      <c r="C484" s="225"/>
      <c r="D484" s="225"/>
      <c r="E484" s="225"/>
      <c r="F484" s="225"/>
      <c r="G484" s="225"/>
      <c r="H484" s="225"/>
      <c r="I484" s="225"/>
    </row>
    <row r="485" spans="2:9">
      <c r="B485" s="222"/>
      <c r="C485" s="225"/>
      <c r="D485" s="225"/>
      <c r="E485" s="225"/>
      <c r="F485" s="225"/>
      <c r="G485" s="225"/>
      <c r="H485" s="225"/>
      <c r="I485" s="225"/>
    </row>
    <row r="486" spans="2:9">
      <c r="B486" s="222"/>
      <c r="C486" s="225"/>
      <c r="D486" s="225"/>
      <c r="E486" s="225"/>
      <c r="F486" s="225"/>
      <c r="G486" s="225"/>
      <c r="H486" s="225"/>
      <c r="I486" s="225"/>
    </row>
    <row r="487" spans="2:9">
      <c r="B487" s="222"/>
      <c r="C487" s="225"/>
      <c r="D487" s="225"/>
      <c r="E487" s="225"/>
      <c r="F487" s="225"/>
      <c r="G487" s="225"/>
      <c r="H487" s="225"/>
      <c r="I487" s="225"/>
    </row>
    <row r="488" spans="2:9">
      <c r="B488" s="222"/>
      <c r="C488" s="225"/>
      <c r="D488" s="225"/>
      <c r="E488" s="225"/>
      <c r="F488" s="225"/>
      <c r="G488" s="225"/>
      <c r="H488" s="225"/>
      <c r="I488" s="225"/>
    </row>
    <row r="489" spans="2:9">
      <c r="B489" s="222"/>
      <c r="C489" s="225"/>
      <c r="D489" s="225"/>
      <c r="E489" s="225"/>
      <c r="F489" s="225"/>
      <c r="G489" s="225"/>
      <c r="H489" s="225"/>
      <c r="I489" s="225"/>
    </row>
    <row r="490" spans="2:9">
      <c r="B490" s="222"/>
      <c r="C490" s="225"/>
      <c r="D490" s="225"/>
      <c r="E490" s="225"/>
      <c r="F490" s="225"/>
      <c r="G490" s="225"/>
      <c r="H490" s="225"/>
      <c r="I490" s="225"/>
    </row>
    <row r="491" spans="2:9">
      <c r="B491" s="222"/>
      <c r="C491" s="225"/>
      <c r="D491" s="225"/>
      <c r="E491" s="225"/>
      <c r="F491" s="225"/>
      <c r="G491" s="225"/>
      <c r="H491" s="225"/>
      <c r="I491" s="225"/>
    </row>
    <row r="492" spans="2:9">
      <c r="B492" s="222"/>
      <c r="C492" s="225"/>
      <c r="D492" s="225"/>
      <c r="E492" s="225"/>
      <c r="F492" s="225"/>
      <c r="G492" s="225"/>
      <c r="H492" s="225"/>
      <c r="I492" s="225"/>
    </row>
    <row r="493" spans="2:9">
      <c r="B493" s="222"/>
      <c r="C493" s="225"/>
      <c r="D493" s="225"/>
      <c r="E493" s="225"/>
      <c r="F493" s="225"/>
      <c r="G493" s="225"/>
      <c r="H493" s="225"/>
      <c r="I493" s="225"/>
    </row>
    <row r="494" spans="2:9">
      <c r="B494" s="222"/>
      <c r="C494" s="225"/>
      <c r="D494" s="225"/>
      <c r="E494" s="225"/>
      <c r="F494" s="225"/>
      <c r="G494" s="225"/>
      <c r="H494" s="225"/>
      <c r="I494" s="225"/>
    </row>
    <row r="495" spans="2:9">
      <c r="B495" s="222"/>
      <c r="C495" s="225"/>
      <c r="D495" s="225"/>
      <c r="E495" s="225"/>
      <c r="F495" s="225"/>
      <c r="G495" s="225"/>
      <c r="H495" s="225"/>
      <c r="I495" s="225"/>
    </row>
    <row r="496" spans="2:9">
      <c r="B496" s="222"/>
      <c r="C496" s="225"/>
      <c r="D496" s="225"/>
      <c r="E496" s="225"/>
      <c r="F496" s="225"/>
      <c r="G496" s="225"/>
      <c r="H496" s="225"/>
      <c r="I496" s="225"/>
    </row>
    <row r="497" spans="2:9">
      <c r="B497" s="222"/>
      <c r="C497" s="225"/>
      <c r="D497" s="225"/>
      <c r="E497" s="225"/>
      <c r="F497" s="225"/>
      <c r="G497" s="225"/>
      <c r="H497" s="225"/>
      <c r="I497" s="225"/>
    </row>
    <row r="498" spans="2:9">
      <c r="B498" s="222"/>
      <c r="C498" s="225"/>
      <c r="D498" s="225"/>
      <c r="E498" s="225"/>
      <c r="F498" s="225"/>
      <c r="G498" s="225"/>
      <c r="H498" s="225"/>
      <c r="I498" s="225"/>
    </row>
    <row r="499" spans="2:9">
      <c r="B499" s="222"/>
      <c r="C499" s="225"/>
      <c r="D499" s="225"/>
      <c r="E499" s="225"/>
      <c r="F499" s="225"/>
      <c r="G499" s="225"/>
      <c r="H499" s="225"/>
      <c r="I499" s="225"/>
    </row>
    <row r="500" spans="2:9">
      <c r="B500" s="222"/>
      <c r="C500" s="225"/>
      <c r="D500" s="225"/>
      <c r="E500" s="225"/>
      <c r="F500" s="225"/>
      <c r="G500" s="225"/>
      <c r="H500" s="225"/>
      <c r="I500" s="225"/>
    </row>
    <row r="501" spans="2:9">
      <c r="B501" s="222"/>
      <c r="C501" s="225"/>
      <c r="D501" s="225"/>
      <c r="E501" s="225"/>
      <c r="F501" s="225"/>
      <c r="G501" s="225"/>
      <c r="H501" s="225"/>
      <c r="I501" s="225"/>
    </row>
    <row r="502" spans="2:9">
      <c r="B502" s="222"/>
      <c r="C502" s="225"/>
      <c r="D502" s="225"/>
      <c r="E502" s="225"/>
      <c r="F502" s="225"/>
      <c r="G502" s="225"/>
      <c r="H502" s="225"/>
      <c r="I502" s="225"/>
    </row>
    <row r="503" spans="2:9">
      <c r="B503" s="222"/>
      <c r="C503" s="225"/>
      <c r="D503" s="225"/>
      <c r="E503" s="225"/>
      <c r="F503" s="225"/>
      <c r="G503" s="225"/>
      <c r="H503" s="225"/>
      <c r="I503" s="225"/>
    </row>
    <row r="504" spans="2:9">
      <c r="B504" s="222"/>
      <c r="C504" s="225"/>
      <c r="D504" s="225"/>
      <c r="E504" s="225"/>
      <c r="F504" s="225"/>
      <c r="G504" s="225"/>
      <c r="H504" s="225"/>
      <c r="I504" s="225"/>
    </row>
    <row r="505" spans="2:9">
      <c r="B505" s="222"/>
      <c r="C505" s="225"/>
      <c r="D505" s="225"/>
      <c r="E505" s="225"/>
      <c r="F505" s="225"/>
      <c r="G505" s="225"/>
      <c r="H505" s="225"/>
      <c r="I505" s="225"/>
    </row>
    <row r="506" spans="2:9">
      <c r="B506" s="222"/>
      <c r="C506" s="225"/>
      <c r="D506" s="225"/>
      <c r="E506" s="225"/>
      <c r="F506" s="225"/>
      <c r="G506" s="225"/>
      <c r="H506" s="225"/>
      <c r="I506" s="225"/>
    </row>
    <row r="507" spans="2:9">
      <c r="B507" s="222"/>
      <c r="C507" s="225"/>
      <c r="D507" s="225"/>
      <c r="E507" s="225"/>
      <c r="F507" s="225"/>
      <c r="G507" s="225"/>
      <c r="H507" s="225"/>
      <c r="I507" s="225"/>
    </row>
    <row r="508" spans="2:9">
      <c r="B508" s="222"/>
      <c r="C508" s="225"/>
      <c r="D508" s="225"/>
      <c r="E508" s="225"/>
      <c r="F508" s="225"/>
      <c r="G508" s="225"/>
      <c r="H508" s="225"/>
      <c r="I508" s="225"/>
    </row>
    <row r="509" spans="2:9">
      <c r="B509" s="222"/>
      <c r="C509" s="225"/>
      <c r="D509" s="225"/>
      <c r="E509" s="225"/>
      <c r="F509" s="225"/>
      <c r="G509" s="225"/>
      <c r="H509" s="225"/>
      <c r="I509" s="225"/>
    </row>
    <row r="510" spans="2:9">
      <c r="B510" s="222"/>
      <c r="C510" s="225"/>
      <c r="D510" s="225"/>
      <c r="E510" s="225"/>
      <c r="F510" s="225"/>
      <c r="G510" s="225"/>
      <c r="H510" s="225"/>
      <c r="I510" s="225"/>
    </row>
    <row r="511" spans="2:9">
      <c r="B511" s="222"/>
      <c r="C511" s="225"/>
      <c r="D511" s="225"/>
      <c r="E511" s="225"/>
      <c r="F511" s="225"/>
      <c r="G511" s="225"/>
      <c r="H511" s="225"/>
      <c r="I511" s="225"/>
    </row>
    <row r="512" spans="2:9">
      <c r="B512" s="222"/>
      <c r="C512" s="225"/>
      <c r="D512" s="225"/>
      <c r="E512" s="225"/>
      <c r="F512" s="225"/>
      <c r="G512" s="225"/>
      <c r="H512" s="225"/>
      <c r="I512" s="225"/>
    </row>
    <row r="513" spans="2:9">
      <c r="B513" s="222"/>
      <c r="C513" s="225"/>
      <c r="D513" s="225"/>
      <c r="E513" s="225"/>
      <c r="F513" s="225"/>
      <c r="G513" s="225"/>
      <c r="H513" s="225"/>
      <c r="I513" s="225"/>
    </row>
    <row r="514" spans="2:9">
      <c r="B514" s="222"/>
      <c r="C514" s="225"/>
      <c r="D514" s="225"/>
      <c r="E514" s="225"/>
      <c r="F514" s="225"/>
      <c r="G514" s="225"/>
      <c r="H514" s="225"/>
      <c r="I514" s="225"/>
    </row>
    <row r="515" spans="2:9">
      <c r="B515" s="222"/>
      <c r="C515" s="225"/>
      <c r="D515" s="225"/>
      <c r="E515" s="225"/>
      <c r="F515" s="225"/>
      <c r="G515" s="225"/>
      <c r="H515" s="225"/>
      <c r="I515" s="225"/>
    </row>
    <row r="516" spans="2:9">
      <c r="B516" s="222"/>
      <c r="C516" s="225"/>
      <c r="D516" s="225"/>
      <c r="E516" s="225"/>
      <c r="F516" s="225"/>
      <c r="G516" s="225"/>
      <c r="H516" s="225"/>
      <c r="I516" s="225"/>
    </row>
    <row r="517" spans="2:9">
      <c r="B517" s="222"/>
      <c r="C517" s="225"/>
      <c r="D517" s="225"/>
      <c r="E517" s="225"/>
      <c r="F517" s="225"/>
      <c r="G517" s="225"/>
      <c r="H517" s="225"/>
      <c r="I517" s="225"/>
    </row>
    <row r="518" spans="2:9">
      <c r="B518" s="222"/>
      <c r="C518" s="225"/>
      <c r="D518" s="225"/>
      <c r="E518" s="225"/>
      <c r="F518" s="225"/>
      <c r="G518" s="225"/>
      <c r="H518" s="225"/>
      <c r="I518" s="225"/>
    </row>
    <row r="519" spans="2:9">
      <c r="B519" s="222"/>
      <c r="C519" s="225"/>
      <c r="D519" s="225"/>
      <c r="E519" s="225"/>
      <c r="F519" s="225"/>
      <c r="G519" s="225"/>
      <c r="H519" s="225"/>
      <c r="I519" s="225"/>
    </row>
    <row r="520" spans="2:9">
      <c r="B520" s="222"/>
      <c r="C520" s="225"/>
      <c r="D520" s="225"/>
      <c r="E520" s="225"/>
      <c r="F520" s="225"/>
      <c r="G520" s="225"/>
      <c r="H520" s="225"/>
      <c r="I520" s="225"/>
    </row>
    <row r="521" spans="2:9">
      <c r="B521" s="222"/>
      <c r="C521" s="225"/>
      <c r="D521" s="225"/>
      <c r="E521" s="225"/>
      <c r="F521" s="225"/>
      <c r="G521" s="225"/>
      <c r="H521" s="225"/>
      <c r="I521" s="225"/>
    </row>
    <row r="522" spans="2:9">
      <c r="B522" s="222"/>
      <c r="C522" s="225"/>
      <c r="D522" s="225"/>
      <c r="E522" s="225"/>
      <c r="F522" s="225"/>
      <c r="G522" s="225"/>
      <c r="H522" s="225"/>
      <c r="I522" s="225"/>
    </row>
    <row r="523" spans="2:9">
      <c r="B523" s="222"/>
      <c r="C523" s="225"/>
      <c r="D523" s="225"/>
      <c r="E523" s="225"/>
      <c r="F523" s="225"/>
      <c r="G523" s="225"/>
      <c r="H523" s="225"/>
      <c r="I523" s="225"/>
    </row>
    <row r="524" spans="2:9">
      <c r="B524" s="222"/>
      <c r="C524" s="225"/>
      <c r="D524" s="225"/>
      <c r="E524" s="225"/>
      <c r="F524" s="225"/>
      <c r="G524" s="225"/>
      <c r="H524" s="225"/>
      <c r="I524" s="225"/>
    </row>
    <row r="525" spans="2:9">
      <c r="B525" s="222"/>
      <c r="C525" s="225"/>
      <c r="D525" s="225"/>
      <c r="E525" s="225"/>
      <c r="F525" s="225"/>
      <c r="G525" s="225"/>
      <c r="H525" s="225"/>
      <c r="I525" s="225"/>
    </row>
    <row r="526" spans="2:9">
      <c r="B526" s="222"/>
      <c r="C526" s="225"/>
      <c r="D526" s="225"/>
      <c r="E526" s="225"/>
      <c r="F526" s="225"/>
      <c r="G526" s="225"/>
      <c r="H526" s="225"/>
      <c r="I526" s="225"/>
    </row>
    <row r="527" spans="2:9">
      <c r="B527" s="222"/>
      <c r="C527" s="225"/>
      <c r="D527" s="225"/>
      <c r="E527" s="225"/>
      <c r="F527" s="225"/>
      <c r="G527" s="225"/>
      <c r="H527" s="225"/>
      <c r="I527" s="225"/>
    </row>
    <row r="528" spans="2:9">
      <c r="B528" s="222"/>
      <c r="C528" s="225"/>
      <c r="D528" s="225"/>
      <c r="E528" s="225"/>
      <c r="F528" s="225"/>
      <c r="G528" s="225"/>
      <c r="H528" s="225"/>
      <c r="I528" s="225"/>
    </row>
    <row r="529" spans="2:9">
      <c r="B529" s="222"/>
      <c r="C529" s="225"/>
      <c r="D529" s="225"/>
      <c r="E529" s="225"/>
      <c r="F529" s="225"/>
      <c r="G529" s="225"/>
      <c r="H529" s="225"/>
      <c r="I529" s="225"/>
    </row>
    <row r="530" spans="2:9">
      <c r="B530" s="222"/>
      <c r="C530" s="225"/>
      <c r="D530" s="225"/>
      <c r="E530" s="225"/>
      <c r="F530" s="225"/>
      <c r="G530" s="225"/>
      <c r="H530" s="225"/>
      <c r="I530" s="225"/>
    </row>
    <row r="531" spans="2:9">
      <c r="B531" s="222"/>
      <c r="C531" s="225"/>
      <c r="D531" s="225"/>
      <c r="E531" s="225"/>
      <c r="F531" s="225"/>
      <c r="G531" s="225"/>
      <c r="H531" s="225"/>
      <c r="I531" s="225"/>
    </row>
    <row r="532" spans="2:9">
      <c r="B532" s="222"/>
      <c r="C532" s="225"/>
      <c r="D532" s="225"/>
      <c r="E532" s="225"/>
      <c r="F532" s="225"/>
      <c r="G532" s="225"/>
      <c r="H532" s="225"/>
      <c r="I532" s="225"/>
    </row>
    <row r="533" spans="2:9">
      <c r="B533" s="222"/>
      <c r="C533" s="225"/>
      <c r="D533" s="225"/>
      <c r="E533" s="225"/>
      <c r="F533" s="225"/>
      <c r="G533" s="225"/>
      <c r="H533" s="225"/>
      <c r="I533" s="225"/>
    </row>
    <row r="534" spans="2:9">
      <c r="B534" s="222"/>
      <c r="C534" s="225"/>
      <c r="D534" s="225"/>
      <c r="E534" s="225"/>
      <c r="F534" s="225"/>
      <c r="G534" s="225"/>
      <c r="H534" s="225"/>
      <c r="I534" s="225"/>
    </row>
    <row r="535" spans="2:9">
      <c r="B535" s="222"/>
      <c r="C535" s="225"/>
      <c r="D535" s="225"/>
      <c r="E535" s="225"/>
      <c r="F535" s="225"/>
      <c r="G535" s="225"/>
      <c r="H535" s="225"/>
      <c r="I535" s="225"/>
    </row>
    <row r="536" spans="2:9">
      <c r="B536" s="222"/>
      <c r="C536" s="225"/>
      <c r="D536" s="225"/>
      <c r="E536" s="225"/>
      <c r="F536" s="225"/>
      <c r="G536" s="225"/>
      <c r="H536" s="225"/>
      <c r="I536" s="225"/>
    </row>
    <row r="537" spans="2:9">
      <c r="B537" s="222"/>
      <c r="C537" s="225"/>
      <c r="D537" s="225"/>
      <c r="E537" s="225"/>
      <c r="F537" s="225"/>
      <c r="G537" s="225"/>
      <c r="H537" s="225"/>
      <c r="I537" s="225"/>
    </row>
    <row r="538" spans="2:9">
      <c r="B538" s="222"/>
      <c r="C538" s="225"/>
      <c r="D538" s="225"/>
      <c r="E538" s="225"/>
      <c r="F538" s="225"/>
      <c r="G538" s="225"/>
      <c r="H538" s="225"/>
      <c r="I538" s="225"/>
    </row>
    <row r="539" spans="2:9">
      <c r="B539" s="222"/>
      <c r="C539" s="225"/>
      <c r="D539" s="225"/>
      <c r="E539" s="225"/>
      <c r="F539" s="225"/>
      <c r="G539" s="225"/>
      <c r="H539" s="225"/>
      <c r="I539" s="225"/>
    </row>
    <row r="540" spans="2:9">
      <c r="B540" s="222"/>
      <c r="C540" s="225"/>
      <c r="D540" s="225"/>
      <c r="E540" s="225"/>
      <c r="F540" s="225"/>
      <c r="G540" s="225"/>
      <c r="H540" s="225"/>
      <c r="I540" s="225"/>
    </row>
    <row r="541" spans="2:9">
      <c r="B541" s="222"/>
      <c r="C541" s="225"/>
      <c r="D541" s="225"/>
      <c r="E541" s="225"/>
      <c r="F541" s="225"/>
      <c r="G541" s="225"/>
      <c r="H541" s="225"/>
      <c r="I541" s="225"/>
    </row>
    <row r="542" spans="2:9">
      <c r="B542" s="222"/>
      <c r="C542" s="225"/>
      <c r="D542" s="225"/>
      <c r="E542" s="225"/>
      <c r="F542" s="225"/>
      <c r="G542" s="225"/>
      <c r="H542" s="225"/>
      <c r="I542" s="225"/>
    </row>
    <row r="543" spans="2:9">
      <c r="B543" s="222"/>
      <c r="C543" s="225"/>
      <c r="D543" s="225"/>
      <c r="E543" s="225"/>
      <c r="F543" s="225"/>
      <c r="G543" s="225"/>
      <c r="H543" s="225"/>
      <c r="I543" s="225"/>
    </row>
    <row r="544" spans="2:9">
      <c r="B544" s="222"/>
      <c r="C544" s="225"/>
      <c r="D544" s="225"/>
      <c r="E544" s="225"/>
      <c r="F544" s="225"/>
      <c r="G544" s="225"/>
      <c r="H544" s="225"/>
      <c r="I544" s="225"/>
    </row>
    <row r="545" spans="2:9">
      <c r="B545" s="222"/>
      <c r="C545" s="225"/>
      <c r="D545" s="225"/>
      <c r="E545" s="225"/>
      <c r="F545" s="225"/>
      <c r="G545" s="225"/>
      <c r="H545" s="225"/>
      <c r="I545" s="225"/>
    </row>
    <row r="546" spans="2:9">
      <c r="B546" s="222"/>
      <c r="C546" s="225"/>
      <c r="D546" s="225"/>
      <c r="E546" s="225"/>
      <c r="F546" s="225"/>
      <c r="G546" s="225"/>
      <c r="H546" s="225"/>
      <c r="I546" s="225"/>
    </row>
    <row r="547" spans="2:9">
      <c r="B547" s="222"/>
      <c r="C547" s="225"/>
      <c r="D547" s="225"/>
      <c r="E547" s="225"/>
      <c r="F547" s="225"/>
      <c r="G547" s="225"/>
      <c r="H547" s="225"/>
      <c r="I547" s="225"/>
    </row>
    <row r="548" spans="2:9">
      <c r="B548" s="222"/>
      <c r="C548" s="225"/>
      <c r="D548" s="225"/>
      <c r="E548" s="225"/>
      <c r="F548" s="225"/>
      <c r="G548" s="225"/>
      <c r="H548" s="225"/>
      <c r="I548" s="225"/>
    </row>
    <row r="549" spans="2:9">
      <c r="B549" s="222"/>
      <c r="C549" s="225"/>
      <c r="D549" s="225"/>
      <c r="E549" s="225"/>
      <c r="F549" s="225"/>
      <c r="G549" s="225"/>
      <c r="H549" s="225"/>
      <c r="I549" s="225"/>
    </row>
    <row r="550" spans="2:9">
      <c r="B550" s="222"/>
      <c r="C550" s="225"/>
      <c r="D550" s="225"/>
      <c r="E550" s="225"/>
      <c r="F550" s="225"/>
      <c r="G550" s="225"/>
      <c r="H550" s="225"/>
      <c r="I550" s="225"/>
    </row>
    <row r="551" spans="2:9">
      <c r="B551" s="222"/>
      <c r="C551" s="225"/>
      <c r="D551" s="225"/>
      <c r="E551" s="225"/>
      <c r="F551" s="225"/>
      <c r="G551" s="225"/>
      <c r="H551" s="225"/>
      <c r="I551" s="225"/>
    </row>
    <row r="552" spans="2:9">
      <c r="B552" s="222"/>
      <c r="C552" s="225"/>
      <c r="D552" s="225"/>
      <c r="E552" s="225"/>
      <c r="F552" s="225"/>
      <c r="G552" s="225"/>
      <c r="H552" s="225"/>
      <c r="I552" s="225"/>
    </row>
    <row r="553" spans="2:9">
      <c r="B553" s="222"/>
      <c r="C553" s="225"/>
      <c r="D553" s="225"/>
      <c r="E553" s="225"/>
      <c r="F553" s="225"/>
      <c r="G553" s="225"/>
      <c r="H553" s="225"/>
      <c r="I553" s="225"/>
    </row>
    <row r="554" spans="2:9">
      <c r="B554" s="222"/>
      <c r="C554" s="225"/>
      <c r="D554" s="225"/>
      <c r="E554" s="225"/>
      <c r="F554" s="225"/>
      <c r="G554" s="225"/>
      <c r="H554" s="225"/>
      <c r="I554" s="225"/>
    </row>
    <row r="555" spans="2:9">
      <c r="B555" s="222"/>
      <c r="C555" s="225"/>
      <c r="D555" s="225"/>
      <c r="E555" s="225"/>
      <c r="F555" s="225"/>
      <c r="G555" s="225"/>
      <c r="H555" s="225"/>
      <c r="I555" s="225"/>
    </row>
    <row r="556" spans="2:9">
      <c r="B556" s="222"/>
      <c r="C556" s="225"/>
      <c r="D556" s="225"/>
      <c r="E556" s="225"/>
      <c r="F556" s="225"/>
      <c r="G556" s="225"/>
      <c r="H556" s="225"/>
      <c r="I556" s="225"/>
    </row>
    <row r="557" spans="2:9">
      <c r="B557" s="222"/>
      <c r="C557" s="225"/>
      <c r="D557" s="225"/>
      <c r="E557" s="225"/>
      <c r="F557" s="225"/>
      <c r="G557" s="225"/>
      <c r="H557" s="225"/>
      <c r="I557" s="225"/>
    </row>
    <row r="558" spans="2:9">
      <c r="B558" s="222"/>
      <c r="C558" s="225"/>
      <c r="D558" s="225"/>
      <c r="E558" s="225"/>
      <c r="F558" s="225"/>
      <c r="G558" s="225"/>
      <c r="H558" s="225"/>
      <c r="I558" s="225"/>
    </row>
    <row r="559" spans="2:9">
      <c r="B559" s="222"/>
      <c r="C559" s="225"/>
      <c r="D559" s="225"/>
      <c r="E559" s="225"/>
      <c r="F559" s="225"/>
      <c r="G559" s="225"/>
      <c r="H559" s="225"/>
      <c r="I559" s="225"/>
    </row>
    <row r="560" spans="2:9">
      <c r="B560" s="222"/>
      <c r="C560" s="225"/>
      <c r="D560" s="225"/>
      <c r="E560" s="225"/>
      <c r="F560" s="225"/>
      <c r="G560" s="225"/>
      <c r="H560" s="225"/>
      <c r="I560" s="225"/>
    </row>
    <row r="561" spans="2:9">
      <c r="B561" s="222"/>
      <c r="C561" s="225"/>
      <c r="D561" s="225"/>
      <c r="E561" s="225"/>
      <c r="F561" s="225"/>
      <c r="G561" s="225"/>
      <c r="H561" s="225"/>
      <c r="I561" s="225"/>
    </row>
    <row r="562" spans="2:9">
      <c r="B562" s="222"/>
      <c r="C562" s="225"/>
      <c r="D562" s="225"/>
      <c r="E562" s="225"/>
      <c r="F562" s="225"/>
      <c r="G562" s="225"/>
      <c r="H562" s="225"/>
      <c r="I562" s="225"/>
    </row>
    <row r="563" spans="2:9">
      <c r="B563" s="222"/>
      <c r="C563" s="225"/>
      <c r="D563" s="225"/>
      <c r="E563" s="225"/>
      <c r="F563" s="225"/>
      <c r="G563" s="225"/>
      <c r="H563" s="225"/>
      <c r="I563" s="225"/>
    </row>
    <row r="564" spans="2:9">
      <c r="B564" s="222"/>
      <c r="C564" s="225"/>
      <c r="D564" s="225"/>
      <c r="E564" s="225"/>
      <c r="F564" s="225"/>
      <c r="G564" s="225"/>
      <c r="H564" s="225"/>
      <c r="I564" s="225"/>
    </row>
    <row r="565" spans="2:9">
      <c r="B565" s="222"/>
      <c r="C565" s="225"/>
      <c r="D565" s="225"/>
      <c r="E565" s="225"/>
      <c r="F565" s="225"/>
      <c r="G565" s="225"/>
      <c r="H565" s="225"/>
      <c r="I565" s="225"/>
    </row>
    <row r="566" spans="2:9">
      <c r="B566" s="222"/>
      <c r="C566" s="225"/>
      <c r="D566" s="225"/>
      <c r="E566" s="225"/>
      <c r="F566" s="225"/>
      <c r="G566" s="225"/>
      <c r="H566" s="225"/>
      <c r="I566" s="225"/>
    </row>
    <row r="567" spans="2:9">
      <c r="B567" s="222"/>
      <c r="C567" s="225"/>
      <c r="D567" s="225"/>
      <c r="E567" s="225"/>
      <c r="F567" s="225"/>
      <c r="G567" s="225"/>
      <c r="H567" s="225"/>
      <c r="I567" s="225"/>
    </row>
    <row r="568" spans="2:9">
      <c r="B568" s="222"/>
      <c r="C568" s="225"/>
      <c r="D568" s="225"/>
      <c r="E568" s="225"/>
      <c r="F568" s="225"/>
      <c r="G568" s="225"/>
      <c r="H568" s="225"/>
      <c r="I568" s="225"/>
    </row>
    <row r="569" spans="2:9">
      <c r="B569" s="222"/>
      <c r="C569" s="225"/>
      <c r="D569" s="225"/>
      <c r="E569" s="225"/>
      <c r="F569" s="225"/>
      <c r="G569" s="225"/>
      <c r="H569" s="225"/>
      <c r="I569" s="225"/>
    </row>
    <row r="570" spans="2:9">
      <c r="B570" s="222"/>
      <c r="C570" s="225"/>
      <c r="D570" s="225"/>
      <c r="E570" s="225"/>
      <c r="F570" s="225"/>
      <c r="G570" s="225"/>
      <c r="H570" s="225"/>
      <c r="I570" s="225"/>
    </row>
    <row r="571" spans="2:9">
      <c r="B571" s="222"/>
      <c r="C571" s="225"/>
      <c r="D571" s="225"/>
      <c r="E571" s="225"/>
      <c r="F571" s="225"/>
      <c r="G571" s="225"/>
      <c r="H571" s="225"/>
      <c r="I571" s="225"/>
    </row>
    <row r="572" spans="2:9">
      <c r="B572" s="222"/>
      <c r="C572" s="225"/>
      <c r="D572" s="225"/>
      <c r="E572" s="225"/>
      <c r="F572" s="225"/>
      <c r="G572" s="225"/>
      <c r="H572" s="225"/>
      <c r="I572" s="225"/>
    </row>
    <row r="573" spans="2:9">
      <c r="B573" s="222"/>
      <c r="C573" s="225"/>
      <c r="D573" s="225"/>
      <c r="E573" s="225"/>
      <c r="F573" s="225"/>
      <c r="G573" s="225"/>
      <c r="H573" s="225"/>
      <c r="I573" s="225"/>
    </row>
    <row r="574" spans="2:9">
      <c r="B574" s="222"/>
      <c r="C574" s="225"/>
      <c r="D574" s="225"/>
      <c r="E574" s="225"/>
      <c r="F574" s="225"/>
      <c r="G574" s="225"/>
      <c r="H574" s="225"/>
      <c r="I574" s="225"/>
    </row>
    <row r="575" spans="2:9">
      <c r="B575" s="222"/>
      <c r="C575" s="225"/>
      <c r="D575" s="225"/>
      <c r="E575" s="225"/>
      <c r="F575" s="225"/>
      <c r="G575" s="225"/>
      <c r="H575" s="225"/>
      <c r="I575" s="225"/>
    </row>
    <row r="576" spans="2:9">
      <c r="B576" s="222"/>
      <c r="C576" s="225"/>
      <c r="D576" s="225"/>
      <c r="E576" s="225"/>
      <c r="F576" s="225"/>
      <c r="G576" s="225"/>
      <c r="H576" s="225"/>
      <c r="I576" s="225"/>
    </row>
    <row r="577" spans="2:9">
      <c r="B577" s="222"/>
      <c r="C577" s="225"/>
      <c r="D577" s="225"/>
      <c r="E577" s="225"/>
      <c r="F577" s="225"/>
      <c r="G577" s="225"/>
      <c r="H577" s="225"/>
      <c r="I577" s="225"/>
    </row>
    <row r="578" spans="2:9">
      <c r="B578" s="222"/>
      <c r="C578" s="225"/>
      <c r="D578" s="225"/>
      <c r="E578" s="225"/>
      <c r="F578" s="225"/>
      <c r="G578" s="225"/>
      <c r="H578" s="225"/>
      <c r="I578" s="225"/>
    </row>
    <row r="579" spans="2:9">
      <c r="B579" s="222"/>
      <c r="C579" s="225"/>
      <c r="D579" s="225"/>
      <c r="E579" s="225"/>
      <c r="F579" s="225"/>
      <c r="G579" s="225"/>
      <c r="H579" s="225"/>
      <c r="I579" s="225"/>
    </row>
    <row r="580" spans="2:9">
      <c r="B580" s="222"/>
      <c r="C580" s="225"/>
      <c r="D580" s="225"/>
      <c r="E580" s="225"/>
      <c r="F580" s="225"/>
      <c r="G580" s="225"/>
      <c r="H580" s="225"/>
      <c r="I580" s="225"/>
    </row>
    <row r="581" spans="2:9">
      <c r="B581" s="222"/>
      <c r="C581" s="225"/>
      <c r="D581" s="225"/>
      <c r="E581" s="225"/>
      <c r="F581" s="225"/>
      <c r="G581" s="225"/>
      <c r="H581" s="225"/>
      <c r="I581" s="225"/>
    </row>
    <row r="582" spans="2:9">
      <c r="B582" s="222"/>
      <c r="C582" s="225"/>
      <c r="D582" s="225"/>
      <c r="E582" s="225"/>
      <c r="F582" s="225"/>
      <c r="G582" s="225"/>
      <c r="H582" s="225"/>
      <c r="I582" s="225"/>
    </row>
    <row r="583" spans="2:9">
      <c r="B583" s="222"/>
      <c r="C583" s="225"/>
      <c r="D583" s="225"/>
      <c r="E583" s="225"/>
      <c r="F583" s="225"/>
      <c r="G583" s="225"/>
      <c r="H583" s="225"/>
      <c r="I583" s="225"/>
    </row>
    <row r="584" spans="2:9">
      <c r="B584" s="222"/>
      <c r="C584" s="225"/>
      <c r="D584" s="225"/>
      <c r="E584" s="225"/>
      <c r="F584" s="225"/>
      <c r="G584" s="225"/>
      <c r="H584" s="225"/>
      <c r="I584" s="225"/>
    </row>
    <row r="585" spans="2:9">
      <c r="B585" s="222"/>
      <c r="C585" s="225"/>
      <c r="D585" s="225"/>
      <c r="E585" s="225"/>
      <c r="F585" s="225"/>
      <c r="G585" s="225"/>
      <c r="H585" s="225"/>
      <c r="I585" s="225"/>
    </row>
    <row r="586" spans="2:9">
      <c r="B586" s="222"/>
      <c r="C586" s="225"/>
      <c r="D586" s="225"/>
      <c r="E586" s="225"/>
      <c r="F586" s="225"/>
      <c r="G586" s="225"/>
      <c r="H586" s="225"/>
      <c r="I586" s="225"/>
    </row>
    <row r="587" spans="2:9">
      <c r="B587" s="222"/>
      <c r="C587" s="225"/>
      <c r="D587" s="225"/>
      <c r="E587" s="225"/>
      <c r="F587" s="225"/>
      <c r="G587" s="225"/>
      <c r="H587" s="225"/>
      <c r="I587" s="225"/>
    </row>
    <row r="588" spans="2:9">
      <c r="B588" s="222"/>
      <c r="C588" s="225"/>
      <c r="D588" s="225"/>
      <c r="E588" s="225"/>
      <c r="F588" s="225"/>
      <c r="G588" s="225"/>
      <c r="H588" s="225"/>
      <c r="I588" s="225"/>
    </row>
    <row r="589" spans="2:9">
      <c r="B589" s="222"/>
      <c r="C589" s="225"/>
      <c r="D589" s="225"/>
      <c r="E589" s="225"/>
      <c r="F589" s="225"/>
      <c r="G589" s="225"/>
      <c r="H589" s="225"/>
      <c r="I589" s="225"/>
    </row>
    <row r="590" spans="2:9">
      <c r="B590" s="222"/>
      <c r="C590" s="225"/>
      <c r="D590" s="225"/>
      <c r="E590" s="225"/>
      <c r="F590" s="225"/>
      <c r="G590" s="225"/>
      <c r="H590" s="225"/>
      <c r="I590" s="225"/>
    </row>
    <row r="591" spans="2:9">
      <c r="B591" s="222"/>
      <c r="C591" s="225"/>
      <c r="D591" s="225"/>
      <c r="E591" s="225"/>
      <c r="F591" s="225"/>
      <c r="G591" s="225"/>
      <c r="H591" s="225"/>
      <c r="I591" s="225"/>
    </row>
    <row r="592" spans="2:9">
      <c r="B592" s="222"/>
      <c r="C592" s="225"/>
      <c r="D592" s="225"/>
      <c r="E592" s="225"/>
      <c r="F592" s="225"/>
      <c r="G592" s="225"/>
      <c r="H592" s="225"/>
      <c r="I592" s="225"/>
    </row>
    <row r="593" spans="2:9">
      <c r="B593" s="222"/>
      <c r="C593" s="225"/>
      <c r="D593" s="225"/>
      <c r="E593" s="225"/>
      <c r="F593" s="225"/>
      <c r="G593" s="225"/>
      <c r="H593" s="225"/>
      <c r="I593" s="225"/>
    </row>
    <row r="594" spans="2:9">
      <c r="B594" s="222"/>
      <c r="C594" s="225"/>
      <c r="D594" s="225"/>
      <c r="E594" s="225"/>
      <c r="F594" s="225"/>
      <c r="G594" s="225"/>
      <c r="H594" s="225"/>
      <c r="I594" s="225"/>
    </row>
    <row r="595" spans="2:9">
      <c r="B595" s="222"/>
      <c r="C595" s="225"/>
      <c r="D595" s="225"/>
      <c r="E595" s="225"/>
      <c r="F595" s="225"/>
      <c r="G595" s="225"/>
      <c r="H595" s="225"/>
      <c r="I595" s="225"/>
    </row>
    <row r="596" spans="2:9">
      <c r="B596" s="222"/>
      <c r="C596" s="225"/>
      <c r="D596" s="225"/>
      <c r="E596" s="225"/>
      <c r="F596" s="225"/>
      <c r="G596" s="225"/>
      <c r="H596" s="225"/>
      <c r="I596" s="225"/>
    </row>
    <row r="597" spans="2:9">
      <c r="B597" s="222"/>
      <c r="C597" s="225"/>
      <c r="D597" s="225"/>
      <c r="E597" s="225"/>
      <c r="F597" s="225"/>
      <c r="G597" s="225"/>
      <c r="H597" s="225"/>
      <c r="I597" s="225"/>
    </row>
    <row r="598" spans="2:9">
      <c r="B598" s="222"/>
      <c r="C598" s="225"/>
      <c r="D598" s="225"/>
      <c r="E598" s="225"/>
      <c r="F598" s="225"/>
      <c r="G598" s="225"/>
      <c r="H598" s="225"/>
      <c r="I598" s="225"/>
    </row>
    <row r="599" spans="2:9">
      <c r="B599" s="222"/>
      <c r="C599" s="225"/>
      <c r="D599" s="225"/>
      <c r="E599" s="225"/>
      <c r="F599" s="225"/>
      <c r="G599" s="225"/>
      <c r="H599" s="225"/>
      <c r="I599" s="225"/>
    </row>
    <row r="600" spans="2:9">
      <c r="B600" s="222"/>
      <c r="C600" s="225"/>
      <c r="D600" s="225"/>
      <c r="E600" s="225"/>
      <c r="F600" s="225"/>
      <c r="G600" s="225"/>
      <c r="H600" s="225"/>
      <c r="I600" s="225"/>
    </row>
    <row r="601" spans="2:9">
      <c r="B601" s="222"/>
      <c r="C601" s="225"/>
      <c r="D601" s="225"/>
      <c r="E601" s="225"/>
      <c r="F601" s="225"/>
      <c r="G601" s="225"/>
      <c r="H601" s="225"/>
      <c r="I601" s="225"/>
    </row>
    <row r="602" spans="2:9">
      <c r="B602" s="222"/>
      <c r="C602" s="225"/>
      <c r="D602" s="225"/>
      <c r="E602" s="225"/>
      <c r="F602" s="225"/>
      <c r="G602" s="225"/>
      <c r="H602" s="225"/>
      <c r="I602" s="225"/>
    </row>
    <row r="603" spans="2:9">
      <c r="B603" s="222"/>
      <c r="C603" s="225"/>
      <c r="D603" s="225"/>
      <c r="E603" s="225"/>
      <c r="F603" s="225"/>
      <c r="G603" s="225"/>
      <c r="H603" s="225"/>
      <c r="I603" s="225"/>
    </row>
    <row r="604" spans="2:9">
      <c r="B604" s="222"/>
      <c r="C604" s="225"/>
      <c r="D604" s="225"/>
      <c r="E604" s="225"/>
      <c r="F604" s="225"/>
      <c r="G604" s="225"/>
      <c r="H604" s="225"/>
      <c r="I604" s="225"/>
    </row>
    <row r="605" spans="2:9">
      <c r="B605" s="222"/>
      <c r="C605" s="225"/>
      <c r="D605" s="225"/>
      <c r="E605" s="225"/>
      <c r="F605" s="225"/>
      <c r="G605" s="225"/>
      <c r="H605" s="225"/>
      <c r="I605" s="225"/>
    </row>
    <row r="606" spans="2:9">
      <c r="B606" s="222"/>
      <c r="C606" s="225"/>
      <c r="D606" s="225"/>
      <c r="E606" s="225"/>
      <c r="F606" s="225"/>
      <c r="G606" s="225"/>
      <c r="H606" s="225"/>
      <c r="I606" s="225"/>
    </row>
    <row r="607" spans="2:9">
      <c r="B607" s="222"/>
      <c r="C607" s="225"/>
      <c r="D607" s="225"/>
      <c r="E607" s="225"/>
      <c r="F607" s="225"/>
      <c r="G607" s="225"/>
      <c r="H607" s="225"/>
      <c r="I607" s="225"/>
    </row>
    <row r="608" spans="2:9">
      <c r="B608" s="222"/>
      <c r="C608" s="225"/>
      <c r="D608" s="225"/>
      <c r="E608" s="225"/>
      <c r="F608" s="225"/>
      <c r="G608" s="225"/>
      <c r="H608" s="225"/>
      <c r="I608" s="225"/>
    </row>
    <row r="609" spans="2:9">
      <c r="B609" s="222"/>
      <c r="C609" s="225"/>
      <c r="D609" s="225"/>
      <c r="E609" s="225"/>
      <c r="F609" s="225"/>
      <c r="G609" s="225"/>
      <c r="H609" s="225"/>
      <c r="I609" s="225"/>
    </row>
    <row r="610" spans="2:9">
      <c r="B610" s="222"/>
      <c r="C610" s="225"/>
      <c r="D610" s="225"/>
      <c r="E610" s="225"/>
      <c r="F610" s="225"/>
      <c r="G610" s="225"/>
      <c r="H610" s="225"/>
      <c r="I610" s="225"/>
    </row>
    <row r="611" spans="2:9">
      <c r="B611" s="222"/>
      <c r="C611" s="225"/>
      <c r="D611" s="225"/>
      <c r="E611" s="225"/>
      <c r="F611" s="225"/>
      <c r="G611" s="225"/>
      <c r="H611" s="225"/>
      <c r="I611" s="225"/>
    </row>
    <row r="612" spans="2:9">
      <c r="B612" s="222"/>
      <c r="C612" s="225"/>
      <c r="D612" s="225"/>
      <c r="E612" s="225"/>
      <c r="F612" s="225"/>
      <c r="G612" s="225"/>
      <c r="H612" s="225"/>
      <c r="I612" s="225"/>
    </row>
    <row r="613" spans="2:9">
      <c r="B613" s="222"/>
      <c r="C613" s="225"/>
      <c r="D613" s="225"/>
      <c r="E613" s="225"/>
      <c r="F613" s="225"/>
      <c r="G613" s="225"/>
      <c r="H613" s="225"/>
      <c r="I613" s="225"/>
    </row>
    <row r="614" spans="2:9">
      <c r="B614" s="222"/>
      <c r="C614" s="225"/>
      <c r="D614" s="225"/>
      <c r="E614" s="225"/>
      <c r="F614" s="225"/>
      <c r="G614" s="225"/>
      <c r="H614" s="225"/>
      <c r="I614" s="225"/>
    </row>
    <row r="615" spans="2:9">
      <c r="B615" s="222"/>
      <c r="C615" s="225"/>
      <c r="D615" s="225"/>
      <c r="E615" s="225"/>
      <c r="F615" s="225"/>
      <c r="G615" s="225"/>
      <c r="H615" s="225"/>
      <c r="I615" s="225"/>
    </row>
    <row r="616" spans="2:9">
      <c r="B616" s="222"/>
      <c r="C616" s="225"/>
      <c r="D616" s="225"/>
      <c r="E616" s="225"/>
      <c r="F616" s="225"/>
      <c r="G616" s="225"/>
      <c r="H616" s="225"/>
      <c r="I616" s="225"/>
    </row>
    <row r="617" spans="2:9">
      <c r="B617" s="222"/>
      <c r="C617" s="225"/>
      <c r="D617" s="225"/>
      <c r="E617" s="225"/>
      <c r="F617" s="225"/>
      <c r="G617" s="225"/>
      <c r="H617" s="225"/>
      <c r="I617" s="225"/>
    </row>
    <row r="618" spans="2:9">
      <c r="B618" s="222"/>
      <c r="C618" s="225"/>
      <c r="D618" s="225"/>
      <c r="E618" s="225"/>
      <c r="F618" s="225"/>
      <c r="G618" s="225"/>
      <c r="H618" s="225"/>
      <c r="I618" s="225"/>
    </row>
    <row r="619" spans="2:9">
      <c r="B619" s="222"/>
      <c r="C619" s="225"/>
      <c r="D619" s="225"/>
      <c r="E619" s="225"/>
      <c r="F619" s="225"/>
      <c r="G619" s="225"/>
      <c r="H619" s="225"/>
      <c r="I619" s="225"/>
    </row>
    <row r="620" spans="2:9">
      <c r="B620" s="222"/>
      <c r="C620" s="225"/>
      <c r="D620" s="225"/>
      <c r="E620" s="225"/>
      <c r="F620" s="225"/>
      <c r="G620" s="225"/>
      <c r="H620" s="225"/>
      <c r="I620" s="225"/>
    </row>
    <row r="621" spans="2:9">
      <c r="B621" s="222"/>
      <c r="C621" s="225"/>
      <c r="D621" s="225"/>
      <c r="E621" s="225"/>
      <c r="F621" s="225"/>
      <c r="G621" s="225"/>
      <c r="H621" s="225"/>
      <c r="I621" s="225"/>
    </row>
    <row r="622" spans="2:9">
      <c r="B622" s="222"/>
      <c r="C622" s="225"/>
      <c r="D622" s="225"/>
      <c r="E622" s="225"/>
      <c r="F622" s="225"/>
      <c r="G622" s="225"/>
      <c r="H622" s="225"/>
      <c r="I622" s="225"/>
    </row>
    <row r="623" spans="2:9">
      <c r="B623" s="222"/>
      <c r="C623" s="225"/>
      <c r="D623" s="225"/>
      <c r="E623" s="225"/>
      <c r="F623" s="225"/>
      <c r="G623" s="225"/>
      <c r="H623" s="225"/>
      <c r="I623" s="225"/>
    </row>
    <row r="624" spans="2:9">
      <c r="B624" s="222"/>
      <c r="C624" s="225"/>
      <c r="D624" s="225"/>
      <c r="E624" s="225"/>
      <c r="F624" s="225"/>
      <c r="G624" s="225"/>
      <c r="H624" s="225"/>
      <c r="I624" s="225"/>
    </row>
    <row r="625" spans="2:9">
      <c r="B625" s="222"/>
      <c r="C625" s="225"/>
      <c r="D625" s="225"/>
      <c r="E625" s="225"/>
      <c r="F625" s="225"/>
      <c r="G625" s="225"/>
      <c r="H625" s="225"/>
      <c r="I625" s="225"/>
    </row>
    <row r="626" spans="2:9">
      <c r="B626" s="222"/>
      <c r="C626" s="225"/>
      <c r="D626" s="225"/>
      <c r="E626" s="225"/>
      <c r="F626" s="225"/>
      <c r="G626" s="225"/>
      <c r="H626" s="225"/>
      <c r="I626" s="225"/>
    </row>
    <row r="627" spans="2:9">
      <c r="B627" s="222"/>
      <c r="C627" s="225"/>
      <c r="D627" s="225"/>
      <c r="E627" s="225"/>
      <c r="F627" s="225"/>
      <c r="G627" s="225"/>
      <c r="H627" s="225"/>
      <c r="I627" s="225"/>
    </row>
    <row r="628" spans="2:9">
      <c r="B628" s="222"/>
      <c r="C628" s="225"/>
      <c r="D628" s="225"/>
      <c r="E628" s="225"/>
      <c r="F628" s="225"/>
      <c r="G628" s="225"/>
      <c r="H628" s="225"/>
      <c r="I628" s="225"/>
    </row>
    <row r="629" spans="2:9">
      <c r="B629" s="222"/>
      <c r="C629" s="225"/>
      <c r="D629" s="225"/>
      <c r="E629" s="225"/>
      <c r="F629" s="225"/>
      <c r="G629" s="225"/>
      <c r="H629" s="225"/>
      <c r="I629" s="225"/>
    </row>
    <row r="630" spans="2:9">
      <c r="B630" s="222"/>
      <c r="C630" s="225"/>
      <c r="D630" s="225"/>
      <c r="E630" s="225"/>
      <c r="F630" s="225"/>
      <c r="G630" s="225"/>
      <c r="H630" s="225"/>
      <c r="I630" s="225"/>
    </row>
    <row r="631" spans="2:9">
      <c r="B631" s="222"/>
      <c r="C631" s="225"/>
      <c r="D631" s="225"/>
      <c r="E631" s="225"/>
      <c r="F631" s="225"/>
      <c r="G631" s="225"/>
      <c r="H631" s="225"/>
      <c r="I631" s="225"/>
    </row>
    <row r="632" spans="2:9">
      <c r="B632" s="222"/>
      <c r="C632" s="225"/>
      <c r="D632" s="225"/>
      <c r="E632" s="225"/>
      <c r="F632" s="225"/>
      <c r="G632" s="225"/>
      <c r="H632" s="225"/>
      <c r="I632" s="225"/>
    </row>
    <row r="633" spans="2:9">
      <c r="B633" s="222"/>
      <c r="C633" s="225"/>
      <c r="D633" s="225"/>
      <c r="E633" s="225"/>
      <c r="F633" s="225"/>
      <c r="G633" s="225"/>
      <c r="H633" s="225"/>
      <c r="I633" s="225"/>
    </row>
    <row r="634" spans="2:9">
      <c r="B634" s="222"/>
      <c r="C634" s="225"/>
      <c r="D634" s="225"/>
      <c r="E634" s="225"/>
      <c r="F634" s="225"/>
      <c r="G634" s="225"/>
      <c r="H634" s="225"/>
      <c r="I634" s="225"/>
    </row>
    <row r="635" spans="2:9">
      <c r="B635" s="222"/>
      <c r="C635" s="225"/>
      <c r="D635" s="225"/>
      <c r="E635" s="225"/>
      <c r="F635" s="225"/>
      <c r="G635" s="225"/>
      <c r="H635" s="225"/>
      <c r="I635" s="225"/>
    </row>
    <row r="636" spans="2:9">
      <c r="B636" s="222"/>
      <c r="C636" s="225"/>
      <c r="D636" s="225"/>
      <c r="E636" s="225"/>
      <c r="F636" s="225"/>
      <c r="G636" s="225"/>
      <c r="H636" s="225"/>
      <c r="I636" s="225"/>
    </row>
    <row r="637" spans="2:9">
      <c r="B637" s="222"/>
      <c r="C637" s="225"/>
      <c r="D637" s="225"/>
      <c r="E637" s="225"/>
      <c r="F637" s="225"/>
      <c r="G637" s="225"/>
      <c r="H637" s="225"/>
      <c r="I637" s="225"/>
    </row>
    <row r="638" spans="2:9">
      <c r="B638" s="222"/>
      <c r="C638" s="225"/>
      <c r="D638" s="225"/>
      <c r="E638" s="225"/>
      <c r="F638" s="225"/>
      <c r="G638" s="225"/>
      <c r="H638" s="225"/>
      <c r="I638" s="225"/>
    </row>
    <row r="639" spans="2:9">
      <c r="B639" s="222"/>
      <c r="C639" s="225"/>
      <c r="D639" s="225"/>
      <c r="E639" s="225"/>
      <c r="F639" s="225"/>
      <c r="G639" s="225"/>
      <c r="H639" s="225"/>
      <c r="I639" s="225"/>
    </row>
    <row r="640" spans="2:9">
      <c r="B640" s="222"/>
      <c r="C640" s="225"/>
      <c r="D640" s="225"/>
      <c r="E640" s="225"/>
      <c r="F640" s="225"/>
      <c r="G640" s="225"/>
      <c r="H640" s="225"/>
      <c r="I640" s="225"/>
    </row>
    <row r="641" spans="2:9">
      <c r="B641" s="222"/>
      <c r="C641" s="225"/>
      <c r="D641" s="225"/>
      <c r="E641" s="225"/>
      <c r="F641" s="225"/>
      <c r="G641" s="225"/>
      <c r="H641" s="225"/>
      <c r="I641" s="225"/>
    </row>
    <row r="642" spans="2:9">
      <c r="B642" s="222"/>
      <c r="C642" s="225"/>
      <c r="D642" s="225"/>
      <c r="E642" s="225"/>
      <c r="F642" s="225"/>
      <c r="G642" s="225"/>
      <c r="H642" s="225"/>
      <c r="I642" s="225"/>
    </row>
    <row r="643" spans="2:9">
      <c r="B643" s="222"/>
      <c r="C643" s="225"/>
      <c r="D643" s="225"/>
      <c r="E643" s="225"/>
      <c r="F643" s="225"/>
      <c r="G643" s="225"/>
      <c r="H643" s="225"/>
      <c r="I643" s="225"/>
    </row>
    <row r="644" spans="2:9">
      <c r="B644" s="222"/>
      <c r="C644" s="225"/>
      <c r="D644" s="225"/>
      <c r="E644" s="225"/>
      <c r="F644" s="225"/>
      <c r="G644" s="225"/>
      <c r="H644" s="225"/>
      <c r="I644" s="225"/>
    </row>
    <row r="645" spans="2:9">
      <c r="B645" s="222"/>
      <c r="C645" s="225"/>
      <c r="D645" s="225"/>
      <c r="E645" s="225"/>
      <c r="F645" s="225"/>
      <c r="G645" s="225"/>
      <c r="H645" s="225"/>
      <c r="I645" s="225"/>
    </row>
    <row r="646" spans="2:9">
      <c r="B646" s="222"/>
      <c r="C646" s="225"/>
      <c r="D646" s="225"/>
      <c r="E646" s="225"/>
      <c r="F646" s="225"/>
      <c r="G646" s="225"/>
      <c r="H646" s="225"/>
      <c r="I646" s="225"/>
    </row>
    <row r="647" spans="2:9">
      <c r="B647" s="222"/>
      <c r="C647" s="225"/>
      <c r="D647" s="225"/>
      <c r="E647" s="225"/>
      <c r="F647" s="225"/>
      <c r="G647" s="225"/>
      <c r="H647" s="225"/>
      <c r="I647" s="225"/>
    </row>
    <row r="648" spans="2:9">
      <c r="B648" s="222"/>
      <c r="C648" s="225"/>
      <c r="D648" s="225"/>
      <c r="E648" s="225"/>
      <c r="F648" s="225"/>
      <c r="G648" s="225"/>
      <c r="H648" s="225"/>
      <c r="I648" s="225"/>
    </row>
    <row r="649" spans="2:9">
      <c r="B649" s="222"/>
      <c r="C649" s="225"/>
      <c r="D649" s="225"/>
      <c r="E649" s="225"/>
      <c r="F649" s="225"/>
      <c r="G649" s="225"/>
      <c r="H649" s="225"/>
      <c r="I649" s="225"/>
    </row>
    <row r="650" spans="2:9">
      <c r="B650" s="222"/>
      <c r="C650" s="225"/>
      <c r="D650" s="225"/>
      <c r="E650" s="225"/>
      <c r="F650" s="225"/>
      <c r="G650" s="225"/>
      <c r="H650" s="225"/>
      <c r="I650" s="225"/>
    </row>
    <row r="651" spans="2:9">
      <c r="B651" s="222"/>
      <c r="C651" s="225"/>
      <c r="D651" s="225"/>
      <c r="E651" s="225"/>
      <c r="F651" s="225"/>
      <c r="G651" s="225"/>
      <c r="H651" s="225"/>
      <c r="I651" s="225"/>
    </row>
    <row r="652" spans="2:9">
      <c r="B652" s="222"/>
      <c r="C652" s="225"/>
      <c r="D652" s="225"/>
      <c r="E652" s="225"/>
      <c r="F652" s="225"/>
      <c r="G652" s="225"/>
      <c r="H652" s="225"/>
      <c r="I652" s="225"/>
    </row>
    <row r="653" spans="2:9">
      <c r="B653" s="222"/>
      <c r="C653" s="225"/>
      <c r="D653" s="225"/>
      <c r="E653" s="225"/>
      <c r="F653" s="225"/>
      <c r="G653" s="225"/>
      <c r="H653" s="225"/>
      <c r="I653" s="225"/>
    </row>
    <row r="654" spans="2:9">
      <c r="B654" s="222"/>
      <c r="C654" s="225"/>
      <c r="D654" s="225"/>
      <c r="E654" s="225"/>
      <c r="F654" s="225"/>
      <c r="G654" s="225"/>
      <c r="H654" s="225"/>
      <c r="I654" s="225"/>
    </row>
    <row r="655" spans="2:9">
      <c r="B655" s="222"/>
      <c r="C655" s="225"/>
      <c r="D655" s="225"/>
      <c r="E655" s="225"/>
      <c r="F655" s="225"/>
      <c r="G655" s="225"/>
      <c r="H655" s="225"/>
      <c r="I655" s="225"/>
    </row>
    <row r="656" spans="2:9">
      <c r="B656" s="222"/>
      <c r="C656" s="225"/>
      <c r="D656" s="225"/>
      <c r="E656" s="225"/>
      <c r="F656" s="225"/>
      <c r="G656" s="225"/>
      <c r="H656" s="225"/>
      <c r="I656" s="225"/>
    </row>
    <row r="657" spans="2:9">
      <c r="B657" s="222"/>
      <c r="C657" s="225"/>
      <c r="D657" s="225"/>
      <c r="E657" s="225"/>
      <c r="F657" s="225"/>
      <c r="G657" s="225"/>
      <c r="H657" s="225"/>
      <c r="I657" s="225"/>
    </row>
    <row r="658" spans="2:9">
      <c r="B658" s="222"/>
      <c r="C658" s="225"/>
      <c r="D658" s="225"/>
      <c r="E658" s="225"/>
      <c r="F658" s="225"/>
      <c r="G658" s="225"/>
      <c r="H658" s="225"/>
      <c r="I658" s="225"/>
    </row>
    <row r="659" spans="2:9">
      <c r="B659" s="222"/>
      <c r="C659" s="225"/>
      <c r="D659" s="225"/>
      <c r="E659" s="225"/>
      <c r="F659" s="225"/>
      <c r="G659" s="225"/>
      <c r="H659" s="225"/>
      <c r="I659" s="225"/>
    </row>
    <row r="660" spans="2:9">
      <c r="B660" s="222"/>
      <c r="C660" s="225"/>
      <c r="D660" s="225"/>
      <c r="E660" s="225"/>
      <c r="F660" s="225"/>
      <c r="G660" s="225"/>
      <c r="H660" s="225"/>
      <c r="I660" s="225"/>
    </row>
    <row r="661" spans="2:9">
      <c r="B661" s="222"/>
      <c r="C661" s="225"/>
      <c r="D661" s="225"/>
      <c r="E661" s="225"/>
      <c r="F661" s="225"/>
      <c r="G661" s="225"/>
      <c r="H661" s="225"/>
      <c r="I661" s="225"/>
    </row>
    <row r="662" spans="2:9">
      <c r="B662" s="222"/>
      <c r="C662" s="225"/>
      <c r="D662" s="225"/>
      <c r="E662" s="225"/>
      <c r="F662" s="225"/>
      <c r="G662" s="225"/>
      <c r="H662" s="225"/>
      <c r="I662" s="225"/>
    </row>
    <row r="663" spans="2:9">
      <c r="B663" s="222"/>
      <c r="C663" s="225"/>
      <c r="D663" s="225"/>
      <c r="E663" s="225"/>
      <c r="F663" s="225"/>
      <c r="G663" s="225"/>
      <c r="H663" s="225"/>
      <c r="I663" s="225"/>
    </row>
    <row r="664" spans="2:9">
      <c r="B664" s="222"/>
      <c r="C664" s="225"/>
      <c r="D664" s="225"/>
      <c r="E664" s="225"/>
      <c r="F664" s="225"/>
      <c r="G664" s="225"/>
      <c r="H664" s="225"/>
      <c r="I664" s="225"/>
    </row>
    <row r="665" spans="2:9">
      <c r="B665" s="222"/>
      <c r="C665" s="225"/>
      <c r="D665" s="225"/>
      <c r="E665" s="225"/>
      <c r="F665" s="225"/>
      <c r="G665" s="225"/>
      <c r="H665" s="225"/>
      <c r="I665" s="225"/>
    </row>
    <row r="666" spans="2:9">
      <c r="B666" s="222"/>
      <c r="C666" s="225"/>
      <c r="D666" s="225"/>
      <c r="E666" s="225"/>
      <c r="F666" s="225"/>
      <c r="G666" s="225"/>
      <c r="H666" s="225"/>
      <c r="I666" s="225"/>
    </row>
    <row r="667" spans="2:9">
      <c r="B667" s="222"/>
      <c r="C667" s="225"/>
      <c r="D667" s="225"/>
      <c r="E667" s="225"/>
      <c r="F667" s="225"/>
      <c r="G667" s="225"/>
      <c r="H667" s="225"/>
      <c r="I667" s="225"/>
    </row>
    <row r="668" spans="2:9">
      <c r="B668" s="222"/>
      <c r="C668" s="225"/>
      <c r="D668" s="225"/>
      <c r="E668" s="225"/>
      <c r="F668" s="225"/>
      <c r="G668" s="225"/>
      <c r="H668" s="225"/>
      <c r="I668" s="225"/>
    </row>
    <row r="669" spans="2:9">
      <c r="B669" s="222"/>
      <c r="C669" s="225"/>
      <c r="D669" s="225"/>
      <c r="E669" s="225"/>
      <c r="F669" s="225"/>
      <c r="G669" s="225"/>
      <c r="H669" s="225"/>
      <c r="I669" s="225"/>
    </row>
    <row r="670" spans="2:9">
      <c r="B670" s="222"/>
      <c r="C670" s="225"/>
      <c r="D670" s="225"/>
      <c r="E670" s="225"/>
      <c r="F670" s="225"/>
      <c r="G670" s="225"/>
      <c r="H670" s="225"/>
      <c r="I670" s="225"/>
    </row>
    <row r="671" spans="2:9">
      <c r="B671" s="222"/>
      <c r="C671" s="225"/>
      <c r="D671" s="225"/>
      <c r="E671" s="225"/>
      <c r="F671" s="225"/>
      <c r="G671" s="225"/>
      <c r="H671" s="225"/>
      <c r="I671" s="225"/>
    </row>
    <row r="672" spans="2:9">
      <c r="B672" s="222"/>
      <c r="C672" s="225"/>
      <c r="D672" s="225"/>
      <c r="E672" s="225"/>
      <c r="F672" s="225"/>
      <c r="G672" s="225"/>
      <c r="H672" s="225"/>
      <c r="I672" s="225"/>
    </row>
    <row r="673" spans="2:9">
      <c r="B673" s="222"/>
      <c r="C673" s="225"/>
      <c r="D673" s="225"/>
      <c r="E673" s="225"/>
      <c r="F673" s="225"/>
      <c r="G673" s="225"/>
      <c r="H673" s="225"/>
      <c r="I673" s="225"/>
    </row>
    <row r="674" spans="2:9">
      <c r="B674" s="222"/>
      <c r="C674" s="225"/>
      <c r="D674" s="225"/>
      <c r="E674" s="225"/>
      <c r="F674" s="225"/>
      <c r="G674" s="225"/>
      <c r="H674" s="225"/>
      <c r="I674" s="225"/>
    </row>
    <row r="675" spans="2:9">
      <c r="B675" s="222"/>
      <c r="C675" s="225"/>
      <c r="D675" s="225"/>
      <c r="E675" s="225"/>
      <c r="F675" s="225"/>
      <c r="G675" s="225"/>
      <c r="H675" s="225"/>
      <c r="I675" s="225"/>
    </row>
    <row r="676" spans="2:9">
      <c r="B676" s="222"/>
      <c r="C676" s="225"/>
      <c r="D676" s="225"/>
      <c r="E676" s="225"/>
      <c r="F676" s="225"/>
      <c r="G676" s="225"/>
      <c r="H676" s="225"/>
      <c r="I676" s="225"/>
    </row>
    <row r="677" spans="2:9">
      <c r="B677" s="222"/>
      <c r="C677" s="225"/>
      <c r="D677" s="225"/>
      <c r="E677" s="225"/>
      <c r="F677" s="225"/>
      <c r="G677" s="225"/>
      <c r="H677" s="225"/>
      <c r="I677" s="225"/>
    </row>
    <row r="678" spans="2:9">
      <c r="B678" s="222"/>
      <c r="C678" s="225"/>
      <c r="D678" s="225"/>
      <c r="E678" s="225"/>
      <c r="F678" s="225"/>
      <c r="G678" s="225"/>
      <c r="H678" s="225"/>
      <c r="I678" s="225"/>
    </row>
    <row r="679" spans="2:9">
      <c r="B679" s="222"/>
      <c r="C679" s="225"/>
      <c r="D679" s="225"/>
      <c r="E679" s="225"/>
      <c r="F679" s="225"/>
      <c r="G679" s="225"/>
      <c r="H679" s="225"/>
      <c r="I679" s="225"/>
    </row>
    <row r="680" spans="2:9">
      <c r="B680" s="222"/>
      <c r="C680" s="225"/>
      <c r="D680" s="225"/>
      <c r="E680" s="225"/>
      <c r="F680" s="225"/>
      <c r="G680" s="225"/>
      <c r="H680" s="225"/>
      <c r="I680" s="225"/>
    </row>
    <row r="681" spans="2:9">
      <c r="B681" s="222"/>
      <c r="C681" s="225"/>
      <c r="D681" s="225"/>
      <c r="E681" s="225"/>
      <c r="F681" s="225"/>
      <c r="G681" s="225"/>
      <c r="H681" s="225"/>
      <c r="I681" s="225"/>
    </row>
    <row r="682" spans="2:9">
      <c r="B682" s="222"/>
      <c r="C682" s="225"/>
      <c r="D682" s="225"/>
      <c r="E682" s="225"/>
      <c r="F682" s="225"/>
      <c r="G682" s="225"/>
      <c r="H682" s="225"/>
      <c r="I682" s="225"/>
    </row>
    <row r="683" spans="2:9">
      <c r="B683" s="222"/>
      <c r="C683" s="225"/>
      <c r="D683" s="225"/>
      <c r="E683" s="225"/>
      <c r="F683" s="225"/>
      <c r="G683" s="225"/>
      <c r="H683" s="225"/>
      <c r="I683" s="225"/>
    </row>
    <row r="684" spans="2:9">
      <c r="B684" s="222"/>
      <c r="C684" s="225"/>
      <c r="D684" s="225"/>
      <c r="E684" s="225"/>
      <c r="F684" s="225"/>
      <c r="G684" s="225"/>
      <c r="H684" s="225"/>
      <c r="I684" s="225"/>
    </row>
    <row r="685" spans="2:9">
      <c r="B685" s="222"/>
      <c r="C685" s="225"/>
      <c r="D685" s="225"/>
      <c r="E685" s="225"/>
      <c r="F685" s="225"/>
      <c r="G685" s="225"/>
      <c r="H685" s="225"/>
      <c r="I685" s="225"/>
    </row>
    <row r="686" spans="2:9">
      <c r="B686" s="222"/>
      <c r="C686" s="225"/>
      <c r="D686" s="225"/>
      <c r="E686" s="225"/>
      <c r="F686" s="225"/>
      <c r="G686" s="225"/>
      <c r="H686" s="225"/>
      <c r="I686" s="225"/>
    </row>
    <row r="687" spans="2:9">
      <c r="B687" s="222"/>
      <c r="C687" s="225"/>
      <c r="D687" s="225"/>
      <c r="E687" s="225"/>
      <c r="F687" s="225"/>
      <c r="G687" s="225"/>
      <c r="H687" s="225"/>
      <c r="I687" s="225"/>
    </row>
    <row r="688" spans="2:9">
      <c r="B688" s="222"/>
      <c r="C688" s="225"/>
      <c r="D688" s="225"/>
      <c r="E688" s="225"/>
      <c r="F688" s="225"/>
      <c r="G688" s="225"/>
      <c r="H688" s="225"/>
      <c r="I688" s="225"/>
    </row>
    <row r="689" spans="2:9">
      <c r="B689" s="222"/>
      <c r="C689" s="225"/>
      <c r="D689" s="225"/>
      <c r="E689" s="225"/>
      <c r="F689" s="225"/>
      <c r="G689" s="225"/>
      <c r="H689" s="225"/>
      <c r="I689" s="225"/>
    </row>
    <row r="690" spans="2:9">
      <c r="B690" s="222"/>
      <c r="C690" s="225"/>
      <c r="D690" s="225"/>
      <c r="E690" s="225"/>
      <c r="F690" s="225"/>
      <c r="G690" s="225"/>
      <c r="H690" s="225"/>
      <c r="I690" s="225"/>
    </row>
    <row r="691" spans="2:9">
      <c r="B691" s="222"/>
      <c r="C691" s="225"/>
      <c r="D691" s="225"/>
      <c r="E691" s="225"/>
      <c r="F691" s="225"/>
      <c r="G691" s="225"/>
      <c r="H691" s="225"/>
      <c r="I691" s="225"/>
    </row>
    <row r="692" spans="2:9">
      <c r="B692" s="222"/>
      <c r="C692" s="225"/>
      <c r="D692" s="225"/>
      <c r="E692" s="225"/>
      <c r="F692" s="225"/>
      <c r="G692" s="225"/>
      <c r="H692" s="225"/>
      <c r="I692" s="225"/>
    </row>
    <row r="693" spans="2:9">
      <c r="B693" s="222"/>
      <c r="C693" s="225"/>
      <c r="D693" s="225"/>
      <c r="E693" s="225"/>
      <c r="F693" s="225"/>
      <c r="G693" s="225"/>
      <c r="H693" s="225"/>
      <c r="I693" s="225"/>
    </row>
    <row r="694" spans="2:9">
      <c r="B694" s="222"/>
      <c r="C694" s="225"/>
      <c r="D694" s="225"/>
      <c r="E694" s="225"/>
      <c r="F694" s="225"/>
      <c r="G694" s="225"/>
      <c r="H694" s="225"/>
      <c r="I694" s="225"/>
    </row>
    <row r="695" spans="2:9">
      <c r="B695" s="222"/>
      <c r="C695" s="225"/>
      <c r="D695" s="225"/>
      <c r="E695" s="225"/>
      <c r="F695" s="225"/>
      <c r="G695" s="225"/>
      <c r="H695" s="225"/>
      <c r="I695" s="225"/>
    </row>
    <row r="696" spans="2:9">
      <c r="B696" s="222"/>
      <c r="C696" s="225"/>
      <c r="D696" s="225"/>
      <c r="E696" s="225"/>
      <c r="F696" s="225"/>
      <c r="G696" s="225"/>
      <c r="H696" s="225"/>
      <c r="I696" s="225"/>
    </row>
    <row r="697" spans="2:9">
      <c r="B697" s="222"/>
      <c r="C697" s="225"/>
      <c r="D697" s="225"/>
      <c r="E697" s="225"/>
      <c r="F697" s="225"/>
      <c r="G697" s="225"/>
      <c r="H697" s="225"/>
      <c r="I697" s="225"/>
    </row>
    <row r="698" spans="2:9">
      <c r="B698" s="222"/>
      <c r="C698" s="225"/>
      <c r="D698" s="225"/>
      <c r="E698" s="225"/>
      <c r="F698" s="225"/>
      <c r="G698" s="225"/>
      <c r="H698" s="225"/>
      <c r="I698" s="225"/>
    </row>
    <row r="699" spans="2:9">
      <c r="B699" s="222"/>
      <c r="C699" s="225"/>
      <c r="D699" s="225"/>
      <c r="E699" s="225"/>
      <c r="F699" s="225"/>
      <c r="G699" s="225"/>
      <c r="H699" s="225"/>
      <c r="I699" s="225"/>
    </row>
    <row r="700" spans="2:9">
      <c r="B700" s="222"/>
      <c r="C700" s="225"/>
      <c r="D700" s="225"/>
      <c r="E700" s="225"/>
      <c r="F700" s="225"/>
      <c r="G700" s="225"/>
      <c r="H700" s="225"/>
      <c r="I700" s="225"/>
    </row>
    <row r="701" spans="2:9">
      <c r="B701" s="222"/>
      <c r="C701" s="225"/>
      <c r="D701" s="225"/>
      <c r="E701" s="225"/>
      <c r="F701" s="225"/>
      <c r="G701" s="225"/>
      <c r="H701" s="225"/>
      <c r="I701" s="225"/>
    </row>
    <row r="702" spans="2:9">
      <c r="B702" s="222"/>
      <c r="C702" s="225"/>
      <c r="D702" s="225"/>
      <c r="E702" s="225"/>
      <c r="F702" s="225"/>
      <c r="G702" s="225"/>
      <c r="H702" s="225"/>
      <c r="I702" s="225"/>
    </row>
    <row r="703" spans="2:9">
      <c r="B703" s="222"/>
      <c r="C703" s="225"/>
      <c r="D703" s="225"/>
      <c r="E703" s="225"/>
      <c r="F703" s="225"/>
      <c r="G703" s="225"/>
      <c r="H703" s="225"/>
      <c r="I703" s="225"/>
    </row>
    <row r="704" spans="2:9">
      <c r="B704" s="222"/>
      <c r="C704" s="225"/>
      <c r="D704" s="225"/>
      <c r="E704" s="225"/>
      <c r="F704" s="225"/>
      <c r="G704" s="225"/>
      <c r="H704" s="225"/>
      <c r="I704" s="225"/>
    </row>
    <row r="705" spans="2:9">
      <c r="B705" s="222"/>
      <c r="C705" s="225"/>
      <c r="D705" s="225"/>
      <c r="E705" s="225"/>
      <c r="F705" s="225"/>
      <c r="G705" s="225"/>
      <c r="H705" s="225"/>
      <c r="I705" s="225"/>
    </row>
    <row r="706" spans="2:9">
      <c r="B706" s="222"/>
      <c r="C706" s="225"/>
      <c r="D706" s="225"/>
      <c r="E706" s="225"/>
      <c r="F706" s="225"/>
      <c r="G706" s="225"/>
      <c r="H706" s="225"/>
      <c r="I706" s="225"/>
    </row>
    <row r="707" spans="2:9">
      <c r="B707" s="222"/>
      <c r="C707" s="225"/>
      <c r="D707" s="225"/>
      <c r="E707" s="225"/>
      <c r="F707" s="225"/>
      <c r="G707" s="225"/>
      <c r="H707" s="225"/>
      <c r="I707" s="225"/>
    </row>
    <row r="708" spans="2:9">
      <c r="B708" s="222"/>
      <c r="C708" s="225"/>
      <c r="D708" s="225"/>
      <c r="E708" s="225"/>
      <c r="F708" s="225"/>
      <c r="G708" s="225"/>
      <c r="H708" s="225"/>
      <c r="I708" s="225"/>
    </row>
    <row r="709" spans="2:9">
      <c r="B709" s="222"/>
      <c r="C709" s="225"/>
      <c r="D709" s="225"/>
      <c r="E709" s="225"/>
      <c r="F709" s="225"/>
      <c r="G709" s="225"/>
      <c r="H709" s="225"/>
      <c r="I709" s="225"/>
    </row>
    <row r="710" spans="2:9">
      <c r="B710" s="222"/>
      <c r="C710" s="225"/>
      <c r="D710" s="225"/>
      <c r="E710" s="225"/>
      <c r="F710" s="225"/>
      <c r="G710" s="225"/>
      <c r="H710" s="225"/>
      <c r="I710" s="225"/>
    </row>
    <row r="711" spans="2:9">
      <c r="B711" s="222"/>
      <c r="C711" s="225"/>
      <c r="D711" s="225"/>
      <c r="E711" s="225"/>
      <c r="F711" s="225"/>
      <c r="G711" s="225"/>
      <c r="H711" s="225"/>
      <c r="I711" s="225"/>
    </row>
    <row r="712" spans="2:9">
      <c r="B712" s="222"/>
      <c r="C712" s="225"/>
      <c r="D712" s="225"/>
      <c r="E712" s="225"/>
      <c r="F712" s="225"/>
      <c r="G712" s="225"/>
      <c r="H712" s="225"/>
      <c r="I712" s="225"/>
    </row>
    <row r="713" spans="2:9">
      <c r="B713" s="222"/>
      <c r="C713" s="225"/>
      <c r="D713" s="225"/>
      <c r="E713" s="225"/>
      <c r="F713" s="225"/>
      <c r="G713" s="225"/>
      <c r="H713" s="225"/>
      <c r="I713" s="225"/>
    </row>
    <row r="714" spans="2:9">
      <c r="B714" s="222"/>
      <c r="C714" s="225"/>
      <c r="D714" s="225"/>
      <c r="E714" s="225"/>
      <c r="F714" s="225"/>
      <c r="G714" s="225"/>
      <c r="H714" s="225"/>
      <c r="I714" s="225"/>
    </row>
    <row r="715" spans="2:9">
      <c r="B715" s="222"/>
      <c r="C715" s="225"/>
      <c r="D715" s="225"/>
      <c r="E715" s="225"/>
      <c r="F715" s="225"/>
      <c r="G715" s="225"/>
      <c r="H715" s="225"/>
      <c r="I715" s="225"/>
    </row>
    <row r="716" spans="2:9">
      <c r="B716" s="222"/>
      <c r="C716" s="225"/>
      <c r="D716" s="225"/>
      <c r="E716" s="225"/>
      <c r="F716" s="225"/>
      <c r="G716" s="225"/>
      <c r="H716" s="225"/>
      <c r="I716" s="225"/>
    </row>
    <row r="717" spans="2:9">
      <c r="B717" s="222"/>
      <c r="C717" s="225"/>
      <c r="D717" s="225"/>
      <c r="E717" s="225"/>
      <c r="F717" s="225"/>
      <c r="G717" s="225"/>
      <c r="H717" s="225"/>
      <c r="I717" s="225"/>
    </row>
    <row r="718" spans="2:9">
      <c r="B718" s="222"/>
      <c r="C718" s="225"/>
      <c r="D718" s="225"/>
      <c r="E718" s="225"/>
      <c r="F718" s="225"/>
      <c r="G718" s="225"/>
      <c r="H718" s="225"/>
      <c r="I718" s="225"/>
    </row>
    <row r="719" spans="2:9">
      <c r="B719" s="222"/>
      <c r="C719" s="225"/>
      <c r="D719" s="225"/>
      <c r="E719" s="225"/>
      <c r="F719" s="225"/>
      <c r="G719" s="225"/>
      <c r="H719" s="225"/>
      <c r="I719" s="225"/>
    </row>
    <row r="720" spans="2:9">
      <c r="B720" s="222"/>
      <c r="C720" s="225"/>
      <c r="D720" s="225"/>
      <c r="E720" s="225"/>
      <c r="F720" s="225"/>
      <c r="G720" s="225"/>
      <c r="H720" s="225"/>
      <c r="I720" s="225"/>
    </row>
    <row r="721" spans="2:9">
      <c r="B721" s="222"/>
      <c r="C721" s="225"/>
      <c r="D721" s="225"/>
      <c r="E721" s="225"/>
      <c r="F721" s="225"/>
      <c r="G721" s="225"/>
      <c r="H721" s="225"/>
      <c r="I721" s="225"/>
    </row>
    <row r="722" spans="2:9">
      <c r="B722" s="222"/>
      <c r="C722" s="225"/>
      <c r="D722" s="225"/>
      <c r="E722" s="225"/>
      <c r="F722" s="225"/>
      <c r="G722" s="225"/>
      <c r="H722" s="225"/>
      <c r="I722" s="225"/>
    </row>
    <row r="723" spans="2:9">
      <c r="B723" s="222"/>
      <c r="C723" s="225"/>
      <c r="D723" s="225"/>
      <c r="E723" s="225"/>
      <c r="F723" s="225"/>
      <c r="G723" s="225"/>
      <c r="H723" s="225"/>
      <c r="I723" s="225"/>
    </row>
    <row r="724" spans="2:9">
      <c r="B724" s="222"/>
      <c r="C724" s="225"/>
      <c r="D724" s="225"/>
      <c r="E724" s="225"/>
      <c r="F724" s="225"/>
      <c r="G724" s="225"/>
      <c r="H724" s="225"/>
      <c r="I724" s="225"/>
    </row>
    <row r="725" spans="2:9">
      <c r="B725" s="222"/>
      <c r="C725" s="225"/>
      <c r="D725" s="225"/>
      <c r="E725" s="225"/>
      <c r="F725" s="225"/>
      <c r="G725" s="225"/>
      <c r="H725" s="225"/>
      <c r="I725" s="225"/>
    </row>
    <row r="726" spans="2:9">
      <c r="B726" s="222"/>
      <c r="C726" s="225"/>
      <c r="D726" s="225"/>
      <c r="E726" s="225"/>
      <c r="F726" s="225"/>
      <c r="G726" s="225"/>
      <c r="H726" s="225"/>
      <c r="I726" s="225"/>
    </row>
    <row r="727" spans="2:9">
      <c r="B727" s="222"/>
      <c r="C727" s="225"/>
      <c r="D727" s="225"/>
      <c r="E727" s="225"/>
      <c r="F727" s="225"/>
      <c r="G727" s="225"/>
      <c r="H727" s="225"/>
      <c r="I727" s="225"/>
    </row>
    <row r="728" spans="2:9">
      <c r="B728" s="222"/>
      <c r="C728" s="225"/>
      <c r="D728" s="225"/>
      <c r="E728" s="225"/>
      <c r="F728" s="225"/>
      <c r="G728" s="225"/>
      <c r="H728" s="225"/>
      <c r="I728" s="225"/>
    </row>
    <row r="729" spans="2:9">
      <c r="B729" s="222"/>
      <c r="C729" s="225"/>
      <c r="D729" s="225"/>
      <c r="E729" s="225"/>
      <c r="F729" s="225"/>
      <c r="G729" s="225"/>
      <c r="H729" s="225"/>
      <c r="I729" s="225"/>
    </row>
    <row r="730" spans="2:9">
      <c r="B730" s="222"/>
      <c r="C730" s="225"/>
      <c r="D730" s="225"/>
      <c r="E730" s="225"/>
      <c r="F730" s="225"/>
      <c r="G730" s="225"/>
      <c r="H730" s="225"/>
      <c r="I730" s="225"/>
    </row>
    <row r="731" spans="2:9">
      <c r="B731" s="222"/>
      <c r="C731" s="225"/>
      <c r="D731" s="225"/>
      <c r="E731" s="225"/>
      <c r="F731" s="225"/>
      <c r="G731" s="225"/>
      <c r="H731" s="225"/>
      <c r="I731" s="225"/>
    </row>
    <row r="732" spans="2:9">
      <c r="B732" s="222"/>
      <c r="C732" s="225"/>
      <c r="D732" s="225"/>
      <c r="E732" s="225"/>
      <c r="F732" s="225"/>
      <c r="G732" s="225"/>
      <c r="H732" s="225"/>
      <c r="I732" s="225"/>
    </row>
    <row r="733" spans="2:9">
      <c r="B733" s="222"/>
      <c r="C733" s="225"/>
      <c r="D733" s="225"/>
      <c r="E733" s="225"/>
      <c r="F733" s="225"/>
      <c r="G733" s="225"/>
      <c r="H733" s="225"/>
      <c r="I733" s="225"/>
    </row>
    <row r="734" spans="2:9">
      <c r="B734" s="222"/>
      <c r="C734" s="225"/>
      <c r="D734" s="225"/>
      <c r="E734" s="225"/>
      <c r="F734" s="225"/>
      <c r="G734" s="225"/>
      <c r="H734" s="225"/>
      <c r="I734" s="225"/>
    </row>
    <row r="735" spans="2:9">
      <c r="B735" s="222"/>
      <c r="C735" s="225"/>
      <c r="D735" s="225"/>
      <c r="E735" s="225"/>
      <c r="F735" s="225"/>
      <c r="G735" s="225"/>
      <c r="H735" s="225"/>
      <c r="I735" s="225"/>
    </row>
    <row r="736" spans="2:9">
      <c r="B736" s="222"/>
      <c r="C736" s="225"/>
      <c r="D736" s="225"/>
      <c r="E736" s="225"/>
      <c r="F736" s="225"/>
      <c r="G736" s="225"/>
      <c r="H736" s="225"/>
      <c r="I736" s="225"/>
    </row>
    <row r="737" spans="2:9">
      <c r="B737" s="222"/>
      <c r="C737" s="225"/>
      <c r="D737" s="225"/>
      <c r="E737" s="225"/>
      <c r="F737" s="225"/>
      <c r="G737" s="225"/>
      <c r="H737" s="225"/>
      <c r="I737" s="225"/>
    </row>
    <row r="738" spans="2:9">
      <c r="B738" s="222"/>
      <c r="C738" s="225"/>
      <c r="D738" s="225"/>
      <c r="E738" s="225"/>
      <c r="F738" s="225"/>
      <c r="G738" s="225"/>
      <c r="H738" s="225"/>
      <c r="I738" s="225"/>
    </row>
    <row r="739" spans="2:9">
      <c r="B739" s="222"/>
      <c r="C739" s="225"/>
      <c r="D739" s="225"/>
      <c r="E739" s="225"/>
      <c r="F739" s="225"/>
      <c r="G739" s="225"/>
      <c r="H739" s="225"/>
      <c r="I739" s="225"/>
    </row>
    <row r="740" spans="2:9">
      <c r="B740" s="222"/>
      <c r="C740" s="225"/>
      <c r="D740" s="225"/>
      <c r="E740" s="225"/>
      <c r="F740" s="225"/>
      <c r="G740" s="225"/>
      <c r="H740" s="225"/>
      <c r="I740" s="225"/>
    </row>
    <row r="741" spans="2:9">
      <c r="B741" s="222"/>
      <c r="C741" s="225"/>
      <c r="D741" s="225"/>
      <c r="E741" s="225"/>
      <c r="F741" s="225"/>
      <c r="G741" s="225"/>
      <c r="H741" s="225"/>
      <c r="I741" s="225"/>
    </row>
    <row r="742" spans="2:9">
      <c r="B742" s="222"/>
      <c r="C742" s="225"/>
      <c r="D742" s="225"/>
      <c r="E742" s="225"/>
      <c r="F742" s="225"/>
      <c r="G742" s="225"/>
      <c r="H742" s="225"/>
      <c r="I742" s="225"/>
    </row>
    <row r="743" spans="2:9">
      <c r="B743" s="222"/>
      <c r="C743" s="225"/>
      <c r="D743" s="225"/>
      <c r="E743" s="225"/>
      <c r="F743" s="225"/>
      <c r="G743" s="225"/>
      <c r="H743" s="225"/>
      <c r="I743" s="225"/>
    </row>
    <row r="744" spans="2:9">
      <c r="B744" s="222"/>
      <c r="C744" s="225"/>
      <c r="D744" s="225"/>
      <c r="E744" s="225"/>
      <c r="F744" s="225"/>
      <c r="G744" s="225"/>
      <c r="H744" s="225"/>
      <c r="I744" s="225"/>
    </row>
    <row r="745" spans="2:9">
      <c r="B745" s="222"/>
      <c r="C745" s="225"/>
      <c r="D745" s="225"/>
      <c r="E745" s="225"/>
      <c r="F745" s="225"/>
      <c r="G745" s="225"/>
      <c r="H745" s="225"/>
      <c r="I745" s="225"/>
    </row>
    <row r="746" spans="2:9">
      <c r="B746" s="222"/>
      <c r="C746" s="225"/>
      <c r="D746" s="225"/>
      <c r="E746" s="225"/>
      <c r="F746" s="225"/>
      <c r="G746" s="225"/>
      <c r="H746" s="225"/>
      <c r="I746" s="225"/>
    </row>
    <row r="747" spans="2:9">
      <c r="B747" s="222"/>
      <c r="C747" s="225"/>
      <c r="D747" s="225"/>
      <c r="E747" s="225"/>
      <c r="F747" s="225"/>
      <c r="G747" s="225"/>
      <c r="H747" s="225"/>
      <c r="I747" s="225"/>
    </row>
    <row r="748" spans="2:9">
      <c r="B748" s="222"/>
      <c r="C748" s="225"/>
      <c r="D748" s="225"/>
      <c r="E748" s="225"/>
      <c r="F748" s="225"/>
      <c r="G748" s="225"/>
      <c r="H748" s="225"/>
      <c r="I748" s="225"/>
    </row>
    <row r="749" spans="2:9">
      <c r="B749" s="222"/>
      <c r="C749" s="225"/>
      <c r="D749" s="225"/>
      <c r="E749" s="225"/>
      <c r="F749" s="225"/>
      <c r="G749" s="225"/>
      <c r="H749" s="225"/>
      <c r="I749" s="225"/>
    </row>
    <row r="750" spans="2:9">
      <c r="B750" s="222"/>
      <c r="C750" s="225"/>
      <c r="D750" s="225"/>
      <c r="E750" s="225"/>
      <c r="F750" s="225"/>
      <c r="G750" s="225"/>
      <c r="H750" s="225"/>
      <c r="I750" s="225"/>
    </row>
    <row r="751" spans="2:9">
      <c r="B751" s="222"/>
      <c r="C751" s="225"/>
      <c r="D751" s="225"/>
      <c r="E751" s="225"/>
      <c r="F751" s="225"/>
      <c r="G751" s="225"/>
      <c r="H751" s="225"/>
      <c r="I751" s="225"/>
    </row>
    <row r="752" spans="2:9">
      <c r="B752" s="222"/>
      <c r="C752" s="225"/>
      <c r="D752" s="225"/>
      <c r="E752" s="225"/>
      <c r="F752" s="225"/>
      <c r="G752" s="225"/>
      <c r="H752" s="225"/>
      <c r="I752" s="225"/>
    </row>
    <row r="753" spans="2:9">
      <c r="B753" s="222"/>
      <c r="C753" s="225"/>
      <c r="D753" s="225"/>
      <c r="E753" s="225"/>
      <c r="F753" s="225"/>
      <c r="G753" s="225"/>
      <c r="H753" s="225"/>
      <c r="I753" s="225"/>
    </row>
    <row r="754" spans="2:9">
      <c r="B754" s="222"/>
      <c r="C754" s="225"/>
      <c r="D754" s="225"/>
      <c r="E754" s="225"/>
      <c r="F754" s="225"/>
      <c r="G754" s="225"/>
      <c r="H754" s="225"/>
      <c r="I754" s="225"/>
    </row>
    <row r="755" spans="2:9">
      <c r="B755" s="222"/>
      <c r="C755" s="225"/>
      <c r="D755" s="225"/>
      <c r="E755" s="225"/>
      <c r="F755" s="225"/>
      <c r="G755" s="225"/>
      <c r="H755" s="225"/>
      <c r="I755" s="225"/>
    </row>
    <row r="756" spans="2:9">
      <c r="B756" s="222"/>
      <c r="C756" s="225"/>
      <c r="D756" s="225"/>
      <c r="E756" s="225"/>
      <c r="F756" s="225"/>
      <c r="G756" s="225"/>
      <c r="H756" s="225"/>
      <c r="I756" s="225"/>
    </row>
    <row r="757" spans="2:9">
      <c r="B757" s="222"/>
      <c r="C757" s="225"/>
      <c r="D757" s="225"/>
      <c r="E757" s="225"/>
      <c r="F757" s="225"/>
      <c r="G757" s="225"/>
      <c r="H757" s="225"/>
      <c r="I757" s="225"/>
    </row>
    <row r="758" spans="2:9">
      <c r="B758" s="222"/>
      <c r="C758" s="225"/>
      <c r="D758" s="225"/>
      <c r="E758" s="225"/>
      <c r="F758" s="225"/>
      <c r="G758" s="225"/>
      <c r="H758" s="225"/>
      <c r="I758" s="225"/>
    </row>
    <row r="759" spans="2:9">
      <c r="B759" s="222"/>
      <c r="C759" s="225"/>
      <c r="D759" s="225"/>
      <c r="E759" s="225"/>
      <c r="F759" s="225"/>
      <c r="G759" s="225"/>
      <c r="H759" s="225"/>
      <c r="I759" s="225"/>
    </row>
    <row r="760" spans="2:9">
      <c r="B760" s="222"/>
      <c r="C760" s="225"/>
      <c r="D760" s="225"/>
      <c r="E760" s="225"/>
      <c r="F760" s="225"/>
      <c r="G760" s="225"/>
      <c r="H760" s="225"/>
      <c r="I760" s="225"/>
    </row>
    <row r="761" spans="2:9">
      <c r="B761" s="222"/>
      <c r="C761" s="225"/>
      <c r="D761" s="225"/>
      <c r="E761" s="225"/>
      <c r="F761" s="225"/>
      <c r="G761" s="225"/>
      <c r="H761" s="225"/>
      <c r="I761" s="225"/>
    </row>
    <row r="762" spans="2:9">
      <c r="B762" s="222"/>
      <c r="C762" s="225"/>
      <c r="D762" s="225"/>
      <c r="E762" s="225"/>
      <c r="F762" s="225"/>
      <c r="G762" s="225"/>
      <c r="H762" s="225"/>
      <c r="I762" s="225"/>
    </row>
    <row r="763" spans="2:9">
      <c r="B763" s="222"/>
      <c r="C763" s="225"/>
      <c r="D763" s="225"/>
      <c r="E763" s="225"/>
      <c r="F763" s="225"/>
      <c r="G763" s="225"/>
      <c r="H763" s="225"/>
      <c r="I763" s="225"/>
    </row>
    <row r="764" spans="2:9">
      <c r="B764" s="222"/>
      <c r="C764" s="225"/>
      <c r="D764" s="225"/>
      <c r="E764" s="225"/>
      <c r="F764" s="225"/>
      <c r="G764" s="225"/>
      <c r="H764" s="225"/>
      <c r="I764" s="225"/>
    </row>
    <row r="765" spans="2:9">
      <c r="B765" s="222"/>
      <c r="C765" s="225"/>
      <c r="D765" s="225"/>
      <c r="E765" s="225"/>
      <c r="F765" s="225"/>
      <c r="G765" s="225"/>
      <c r="H765" s="225"/>
      <c r="I765" s="225"/>
    </row>
    <row r="766" spans="2:9">
      <c r="B766" s="222"/>
      <c r="C766" s="225"/>
      <c r="D766" s="225"/>
      <c r="E766" s="225"/>
      <c r="F766" s="225"/>
      <c r="G766" s="225"/>
      <c r="H766" s="225"/>
      <c r="I766" s="225"/>
    </row>
    <row r="767" spans="2:9">
      <c r="B767" s="222"/>
      <c r="C767" s="225"/>
      <c r="D767" s="225"/>
      <c r="E767" s="225"/>
      <c r="F767" s="225"/>
      <c r="G767" s="225"/>
      <c r="H767" s="225"/>
      <c r="I767" s="225"/>
    </row>
    <row r="768" spans="2:9">
      <c r="B768" s="222"/>
      <c r="C768" s="225"/>
      <c r="D768" s="225"/>
      <c r="E768" s="225"/>
      <c r="F768" s="225"/>
      <c r="G768" s="225"/>
      <c r="H768" s="225"/>
      <c r="I768" s="225"/>
    </row>
    <row r="769" spans="2:9">
      <c r="B769" s="222"/>
      <c r="C769" s="225"/>
      <c r="D769" s="225"/>
      <c r="E769" s="225"/>
      <c r="F769" s="225"/>
      <c r="G769" s="225"/>
      <c r="H769" s="225"/>
      <c r="I769" s="225"/>
    </row>
    <row r="770" spans="2:9">
      <c r="B770" s="222"/>
      <c r="C770" s="225"/>
      <c r="D770" s="225"/>
      <c r="E770" s="225"/>
      <c r="F770" s="225"/>
      <c r="G770" s="225"/>
      <c r="H770" s="225"/>
      <c r="I770" s="225"/>
    </row>
    <row r="771" spans="2:9">
      <c r="B771" s="222"/>
      <c r="C771" s="225"/>
      <c r="D771" s="225"/>
      <c r="E771" s="225"/>
      <c r="F771" s="225"/>
      <c r="G771" s="225"/>
      <c r="H771" s="225"/>
      <c r="I771" s="225"/>
    </row>
    <row r="772" spans="2:9">
      <c r="B772" s="222"/>
      <c r="C772" s="225"/>
      <c r="D772" s="225"/>
      <c r="E772" s="225"/>
      <c r="F772" s="225"/>
      <c r="G772" s="225"/>
      <c r="H772" s="225"/>
      <c r="I772" s="225"/>
    </row>
    <row r="773" spans="2:9">
      <c r="B773" s="222"/>
      <c r="C773" s="225"/>
      <c r="D773" s="225"/>
      <c r="E773" s="225"/>
      <c r="F773" s="225"/>
      <c r="G773" s="225"/>
      <c r="H773" s="225"/>
      <c r="I773" s="225"/>
    </row>
    <row r="774" spans="2:9">
      <c r="B774" s="222"/>
      <c r="C774" s="225"/>
      <c r="D774" s="225"/>
      <c r="E774" s="225"/>
      <c r="F774" s="225"/>
      <c r="G774" s="225"/>
      <c r="H774" s="225"/>
      <c r="I774" s="225"/>
    </row>
    <row r="775" spans="2:9">
      <c r="B775" s="222"/>
      <c r="C775" s="225"/>
      <c r="D775" s="225"/>
      <c r="E775" s="225"/>
      <c r="F775" s="225"/>
      <c r="G775" s="225"/>
      <c r="H775" s="225"/>
      <c r="I775" s="225"/>
    </row>
    <row r="776" spans="2:9">
      <c r="B776" s="222"/>
      <c r="C776" s="225"/>
      <c r="D776" s="225"/>
      <c r="E776" s="225"/>
      <c r="F776" s="225"/>
      <c r="G776" s="225"/>
      <c r="H776" s="225"/>
      <c r="I776" s="225"/>
    </row>
    <row r="777" spans="2:9">
      <c r="B777" s="222"/>
      <c r="C777" s="225"/>
      <c r="D777" s="225"/>
      <c r="E777" s="225"/>
      <c r="F777" s="225"/>
      <c r="G777" s="225"/>
      <c r="H777" s="225"/>
      <c r="I777" s="225"/>
    </row>
    <row r="778" spans="2:9">
      <c r="B778" s="222"/>
      <c r="C778" s="225"/>
      <c r="D778" s="225"/>
      <c r="E778" s="225"/>
      <c r="F778" s="225"/>
      <c r="G778" s="225"/>
      <c r="H778" s="225"/>
      <c r="I778" s="225"/>
    </row>
    <row r="779" spans="2:9">
      <c r="B779" s="222"/>
      <c r="C779" s="225"/>
      <c r="D779" s="225"/>
      <c r="E779" s="225"/>
      <c r="F779" s="225"/>
      <c r="G779" s="225"/>
      <c r="H779" s="225"/>
      <c r="I779" s="225"/>
    </row>
    <row r="780" spans="2:9">
      <c r="B780" s="222"/>
      <c r="C780" s="225"/>
      <c r="D780" s="225"/>
      <c r="E780" s="225"/>
      <c r="F780" s="225"/>
      <c r="G780" s="225"/>
      <c r="H780" s="225"/>
      <c r="I780" s="225"/>
    </row>
    <row r="781" spans="2:9">
      <c r="B781" s="222"/>
      <c r="C781" s="225"/>
      <c r="D781" s="225"/>
      <c r="E781" s="225"/>
      <c r="F781" s="225"/>
      <c r="G781" s="225"/>
      <c r="H781" s="225"/>
      <c r="I781" s="225"/>
    </row>
    <row r="782" spans="2:9">
      <c r="B782" s="222"/>
      <c r="C782" s="225"/>
      <c r="D782" s="225"/>
      <c r="E782" s="225"/>
      <c r="F782" s="225"/>
      <c r="G782" s="225"/>
      <c r="H782" s="225"/>
      <c r="I782" s="225"/>
    </row>
    <row r="783" spans="2:9">
      <c r="B783" s="222"/>
      <c r="C783" s="225"/>
      <c r="D783" s="225"/>
      <c r="E783" s="225"/>
      <c r="F783" s="225"/>
      <c r="G783" s="225"/>
      <c r="H783" s="225"/>
      <c r="I783" s="225"/>
    </row>
    <row r="784" spans="2:9">
      <c r="B784" s="222"/>
      <c r="C784" s="225"/>
      <c r="D784" s="225"/>
      <c r="E784" s="225"/>
      <c r="F784" s="225"/>
      <c r="G784" s="225"/>
      <c r="H784" s="225"/>
      <c r="I784" s="225"/>
    </row>
    <row r="785" spans="2:9">
      <c r="B785" s="222"/>
      <c r="C785" s="225"/>
      <c r="D785" s="225"/>
      <c r="E785" s="225"/>
      <c r="F785" s="225"/>
      <c r="G785" s="225"/>
      <c r="H785" s="225"/>
      <c r="I785" s="225"/>
    </row>
    <row r="786" spans="2:9">
      <c r="B786" s="222"/>
      <c r="C786" s="225"/>
      <c r="D786" s="225"/>
      <c r="E786" s="225"/>
      <c r="F786" s="225"/>
      <c r="G786" s="225"/>
      <c r="H786" s="225"/>
      <c r="I786" s="225"/>
    </row>
    <row r="787" spans="2:9">
      <c r="B787" s="222"/>
      <c r="C787" s="225"/>
      <c r="D787" s="225"/>
      <c r="E787" s="225"/>
      <c r="F787" s="225"/>
      <c r="G787" s="225"/>
      <c r="H787" s="225"/>
      <c r="I787" s="225"/>
    </row>
    <row r="788" spans="2:9">
      <c r="B788" s="222"/>
      <c r="C788" s="225"/>
      <c r="D788" s="225"/>
      <c r="E788" s="225"/>
      <c r="F788" s="225"/>
      <c r="G788" s="225"/>
      <c r="H788" s="225"/>
      <c r="I788" s="225"/>
    </row>
    <row r="789" spans="2:9">
      <c r="B789" s="222"/>
      <c r="C789" s="225"/>
      <c r="D789" s="225"/>
      <c r="E789" s="225"/>
      <c r="F789" s="225"/>
      <c r="G789" s="225"/>
      <c r="H789" s="225"/>
      <c r="I789" s="225"/>
    </row>
    <row r="790" spans="2:9">
      <c r="B790" s="222"/>
      <c r="C790" s="225"/>
      <c r="D790" s="225"/>
      <c r="E790" s="225"/>
      <c r="F790" s="225"/>
      <c r="G790" s="225"/>
      <c r="H790" s="225"/>
      <c r="I790" s="225"/>
    </row>
    <row r="791" spans="2:9">
      <c r="B791" s="222"/>
      <c r="C791" s="225"/>
      <c r="D791" s="225"/>
      <c r="E791" s="225"/>
      <c r="F791" s="225"/>
      <c r="G791" s="225"/>
      <c r="H791" s="225"/>
      <c r="I791" s="225"/>
    </row>
    <row r="792" spans="2:9">
      <c r="B792" s="222"/>
      <c r="C792" s="225"/>
      <c r="D792" s="225"/>
      <c r="E792" s="225"/>
      <c r="F792" s="225"/>
      <c r="G792" s="225"/>
      <c r="H792" s="225"/>
      <c r="I792" s="225"/>
    </row>
    <row r="793" spans="2:9">
      <c r="B793" s="222"/>
      <c r="C793" s="225"/>
      <c r="D793" s="225"/>
      <c r="E793" s="225"/>
      <c r="F793" s="225"/>
      <c r="G793" s="225"/>
      <c r="H793" s="225"/>
      <c r="I793" s="225"/>
    </row>
    <row r="794" spans="2:9">
      <c r="B794" s="222"/>
      <c r="C794" s="225"/>
      <c r="D794" s="225"/>
      <c r="E794" s="225"/>
      <c r="F794" s="225"/>
      <c r="G794" s="225"/>
      <c r="H794" s="225"/>
      <c r="I794" s="225"/>
    </row>
    <row r="795" spans="2:9">
      <c r="B795" s="222"/>
      <c r="C795" s="225"/>
      <c r="D795" s="225"/>
      <c r="E795" s="225"/>
      <c r="F795" s="225"/>
      <c r="G795" s="225"/>
      <c r="H795" s="225"/>
      <c r="I795" s="225"/>
    </row>
    <row r="796" spans="2:9">
      <c r="B796" s="222"/>
      <c r="C796" s="225"/>
      <c r="D796" s="225"/>
      <c r="E796" s="225"/>
      <c r="F796" s="225"/>
      <c r="G796" s="225"/>
      <c r="H796" s="225"/>
      <c r="I796" s="225"/>
    </row>
    <row r="797" spans="2:9">
      <c r="B797" s="222"/>
      <c r="C797" s="225"/>
      <c r="D797" s="225"/>
      <c r="E797" s="225"/>
      <c r="F797" s="225"/>
      <c r="G797" s="225"/>
      <c r="H797" s="225"/>
      <c r="I797" s="225"/>
    </row>
    <row r="798" spans="2:9">
      <c r="B798" s="222"/>
      <c r="C798" s="225"/>
      <c r="D798" s="225"/>
      <c r="E798" s="225"/>
      <c r="F798" s="225"/>
      <c r="G798" s="225"/>
      <c r="H798" s="225"/>
      <c r="I798" s="225"/>
    </row>
    <row r="799" spans="2:9">
      <c r="B799" s="222"/>
      <c r="C799" s="225"/>
      <c r="D799" s="225"/>
      <c r="E799" s="225"/>
      <c r="F799" s="225"/>
      <c r="G799" s="225"/>
      <c r="H799" s="225"/>
      <c r="I799" s="225"/>
    </row>
    <row r="800" spans="2:9">
      <c r="B800" s="222"/>
      <c r="C800" s="225"/>
      <c r="D800" s="225"/>
      <c r="E800" s="225"/>
      <c r="F800" s="225"/>
      <c r="G800" s="225"/>
      <c r="H800" s="225"/>
      <c r="I800" s="225"/>
    </row>
    <row r="801" spans="2:9">
      <c r="B801" s="222"/>
      <c r="C801" s="225"/>
      <c r="D801" s="225"/>
      <c r="E801" s="225"/>
      <c r="F801" s="225"/>
      <c r="G801" s="225"/>
      <c r="H801" s="225"/>
      <c r="I801" s="225"/>
    </row>
    <row r="802" spans="2:9">
      <c r="B802" s="222"/>
      <c r="C802" s="225"/>
      <c r="D802" s="225"/>
      <c r="E802" s="225"/>
      <c r="F802" s="225"/>
      <c r="G802" s="225"/>
      <c r="H802" s="225"/>
      <c r="I802" s="225"/>
    </row>
    <row r="803" spans="2:9">
      <c r="B803" s="222"/>
      <c r="C803" s="225"/>
      <c r="D803" s="225"/>
      <c r="E803" s="225"/>
      <c r="F803" s="225"/>
      <c r="G803" s="225"/>
      <c r="H803" s="225"/>
      <c r="I803" s="225"/>
    </row>
    <row r="804" spans="2:9">
      <c r="B804" s="222"/>
      <c r="C804" s="225"/>
      <c r="D804" s="225"/>
      <c r="E804" s="225"/>
      <c r="F804" s="225"/>
      <c r="G804" s="225"/>
      <c r="H804" s="225"/>
      <c r="I804" s="225"/>
    </row>
    <row r="805" spans="2:9">
      <c r="B805" s="222"/>
      <c r="C805" s="225"/>
      <c r="D805" s="225"/>
      <c r="E805" s="225"/>
      <c r="F805" s="225"/>
      <c r="G805" s="225"/>
      <c r="H805" s="225"/>
      <c r="I805" s="225"/>
    </row>
    <row r="806" spans="2:9">
      <c r="B806" s="222"/>
      <c r="C806" s="225"/>
      <c r="D806" s="225"/>
      <c r="E806" s="225"/>
      <c r="F806" s="225"/>
      <c r="G806" s="225"/>
      <c r="H806" s="225"/>
      <c r="I806" s="225"/>
    </row>
    <row r="807" spans="2:9">
      <c r="B807" s="222"/>
      <c r="C807" s="225"/>
      <c r="D807" s="225"/>
      <c r="E807" s="225"/>
      <c r="F807" s="225"/>
      <c r="G807" s="225"/>
      <c r="H807" s="225"/>
      <c r="I807" s="225"/>
    </row>
    <row r="808" spans="2:9">
      <c r="B808" s="222"/>
      <c r="C808" s="225"/>
      <c r="D808" s="225"/>
      <c r="E808" s="225"/>
      <c r="F808" s="225"/>
      <c r="G808" s="225"/>
      <c r="H808" s="225"/>
      <c r="I808" s="225"/>
    </row>
    <row r="809" spans="2:9">
      <c r="B809" s="222"/>
      <c r="C809" s="225"/>
      <c r="D809" s="225"/>
      <c r="E809" s="225"/>
      <c r="F809" s="225"/>
      <c r="G809" s="225"/>
      <c r="H809" s="225"/>
      <c r="I809" s="225"/>
    </row>
    <row r="810" spans="2:9">
      <c r="B810" s="222"/>
      <c r="C810" s="225"/>
      <c r="D810" s="225"/>
      <c r="E810" s="225"/>
      <c r="F810" s="225"/>
      <c r="G810" s="225"/>
      <c r="H810" s="225"/>
      <c r="I810" s="225"/>
    </row>
    <row r="811" spans="2:9">
      <c r="B811" s="222"/>
      <c r="C811" s="225"/>
      <c r="D811" s="225"/>
      <c r="E811" s="225"/>
      <c r="F811" s="225"/>
      <c r="G811" s="225"/>
      <c r="H811" s="225"/>
      <c r="I811" s="225"/>
    </row>
    <row r="812" spans="2:9">
      <c r="B812" s="222"/>
      <c r="C812" s="225"/>
      <c r="D812" s="225"/>
      <c r="E812" s="225"/>
      <c r="F812" s="225"/>
      <c r="G812" s="225"/>
      <c r="H812" s="225"/>
      <c r="I812" s="225"/>
    </row>
    <row r="813" spans="2:9">
      <c r="B813" s="222"/>
      <c r="C813" s="225"/>
      <c r="D813" s="225"/>
      <c r="E813" s="225"/>
      <c r="F813" s="225"/>
      <c r="G813" s="225"/>
      <c r="H813" s="225"/>
      <c r="I813" s="225"/>
    </row>
    <row r="814" spans="2:9">
      <c r="B814" s="222"/>
      <c r="C814" s="225"/>
      <c r="D814" s="225"/>
      <c r="E814" s="225"/>
      <c r="F814" s="225"/>
      <c r="G814" s="225"/>
      <c r="H814" s="225"/>
      <c r="I814" s="225"/>
    </row>
    <row r="815" spans="2:9">
      <c r="B815" s="222"/>
      <c r="C815" s="225"/>
      <c r="D815" s="225"/>
      <c r="E815" s="225"/>
      <c r="F815" s="225"/>
      <c r="G815" s="225"/>
      <c r="H815" s="225"/>
      <c r="I815" s="225"/>
    </row>
    <row r="816" spans="2:9">
      <c r="B816" s="222"/>
      <c r="C816" s="225"/>
      <c r="D816" s="225"/>
      <c r="E816" s="225"/>
      <c r="F816" s="225"/>
      <c r="G816" s="225"/>
      <c r="H816" s="225"/>
      <c r="I816" s="225"/>
    </row>
    <row r="817" spans="2:9">
      <c r="B817" s="222"/>
      <c r="C817" s="225"/>
      <c r="D817" s="225"/>
      <c r="E817" s="225"/>
      <c r="F817" s="225"/>
      <c r="G817" s="225"/>
      <c r="H817" s="225"/>
      <c r="I817" s="225"/>
    </row>
    <row r="818" spans="2:9">
      <c r="B818" s="222"/>
      <c r="C818" s="225"/>
      <c r="D818" s="225"/>
      <c r="E818" s="225"/>
      <c r="F818" s="225"/>
      <c r="G818" s="225"/>
      <c r="H818" s="225"/>
      <c r="I818" s="225"/>
    </row>
    <row r="819" spans="2:9">
      <c r="B819" s="222"/>
      <c r="C819" s="225"/>
      <c r="D819" s="225"/>
      <c r="E819" s="225"/>
      <c r="F819" s="225"/>
      <c r="G819" s="225"/>
      <c r="H819" s="225"/>
      <c r="I819" s="225"/>
    </row>
    <row r="820" spans="2:9">
      <c r="B820" s="222"/>
      <c r="C820" s="225"/>
      <c r="D820" s="225"/>
      <c r="E820" s="225"/>
      <c r="F820" s="225"/>
      <c r="G820" s="225"/>
      <c r="H820" s="225"/>
      <c r="I820" s="225"/>
    </row>
    <row r="821" spans="2:9">
      <c r="B821" s="222"/>
      <c r="C821" s="225"/>
      <c r="D821" s="225"/>
      <c r="E821" s="225"/>
      <c r="F821" s="225"/>
      <c r="G821" s="225"/>
      <c r="H821" s="225"/>
      <c r="I821" s="225"/>
    </row>
    <row r="822" spans="2:9">
      <c r="B822" s="222"/>
      <c r="C822" s="225"/>
      <c r="D822" s="225"/>
      <c r="E822" s="225"/>
      <c r="F822" s="225"/>
      <c r="G822" s="225"/>
      <c r="H822" s="225"/>
      <c r="I822" s="225"/>
    </row>
    <row r="823" spans="2:9">
      <c r="B823" s="222"/>
      <c r="C823" s="225"/>
      <c r="D823" s="225"/>
      <c r="E823" s="225"/>
      <c r="F823" s="225"/>
      <c r="G823" s="225"/>
      <c r="H823" s="225"/>
      <c r="I823" s="225"/>
    </row>
    <row r="824" spans="2:9">
      <c r="B824" s="222"/>
      <c r="C824" s="225"/>
      <c r="D824" s="225"/>
      <c r="E824" s="225"/>
      <c r="F824" s="225"/>
      <c r="G824" s="225"/>
      <c r="H824" s="225"/>
      <c r="I824" s="225"/>
    </row>
    <row r="825" spans="2:9">
      <c r="B825" s="222"/>
      <c r="C825" s="225"/>
      <c r="D825" s="225"/>
      <c r="E825" s="225"/>
      <c r="F825" s="225"/>
      <c r="G825" s="225"/>
      <c r="H825" s="225"/>
      <c r="I825" s="225"/>
    </row>
    <row r="826" spans="2:9">
      <c r="B826" s="222"/>
      <c r="C826" s="225"/>
      <c r="D826" s="225"/>
      <c r="E826" s="225"/>
      <c r="F826" s="225"/>
      <c r="G826" s="225"/>
      <c r="H826" s="225"/>
      <c r="I826" s="225"/>
    </row>
    <row r="827" spans="2:9">
      <c r="B827" s="222"/>
      <c r="C827" s="225"/>
      <c r="D827" s="225"/>
      <c r="E827" s="225"/>
      <c r="F827" s="225"/>
      <c r="G827" s="225"/>
      <c r="H827" s="225"/>
      <c r="I827" s="225"/>
    </row>
    <row r="828" spans="2:9">
      <c r="B828" s="222"/>
      <c r="C828" s="225"/>
      <c r="D828" s="225"/>
      <c r="E828" s="225"/>
      <c r="F828" s="225"/>
      <c r="G828" s="225"/>
      <c r="H828" s="225"/>
      <c r="I828" s="225"/>
    </row>
    <row r="829" spans="2:9">
      <c r="B829" s="222"/>
      <c r="C829" s="225"/>
      <c r="D829" s="225"/>
      <c r="E829" s="225"/>
      <c r="F829" s="225"/>
      <c r="G829" s="225"/>
      <c r="H829" s="225"/>
      <c r="I829" s="225"/>
    </row>
    <row r="830" spans="2:9">
      <c r="B830" s="222"/>
      <c r="C830" s="225"/>
      <c r="D830" s="225"/>
      <c r="E830" s="225"/>
      <c r="F830" s="225"/>
      <c r="G830" s="225"/>
      <c r="H830" s="225"/>
      <c r="I830" s="225"/>
    </row>
    <row r="831" spans="2:9">
      <c r="B831" s="222"/>
      <c r="C831" s="225"/>
      <c r="D831" s="225"/>
      <c r="E831" s="225"/>
      <c r="F831" s="225"/>
      <c r="G831" s="225"/>
      <c r="H831" s="225"/>
      <c r="I831" s="225"/>
    </row>
    <row r="832" spans="2:9">
      <c r="B832" s="222"/>
      <c r="C832" s="225"/>
      <c r="D832" s="225"/>
      <c r="E832" s="225"/>
      <c r="F832" s="225"/>
      <c r="G832" s="225"/>
      <c r="H832" s="225"/>
      <c r="I832" s="225"/>
    </row>
    <row r="833" spans="2:9">
      <c r="B833" s="222"/>
      <c r="C833" s="225"/>
      <c r="D833" s="225"/>
      <c r="E833" s="225"/>
      <c r="F833" s="225"/>
      <c r="G833" s="225"/>
      <c r="H833" s="225"/>
      <c r="I833" s="225"/>
    </row>
    <row r="834" spans="2:9">
      <c r="B834" s="222"/>
      <c r="C834" s="225"/>
      <c r="D834" s="225"/>
      <c r="E834" s="225"/>
      <c r="F834" s="225"/>
      <c r="G834" s="225"/>
      <c r="H834" s="225"/>
      <c r="I834" s="225"/>
    </row>
    <row r="835" spans="2:9">
      <c r="B835" s="222"/>
      <c r="C835" s="225"/>
      <c r="D835" s="225"/>
      <c r="E835" s="225"/>
      <c r="F835" s="225"/>
      <c r="G835" s="225"/>
      <c r="H835" s="225"/>
      <c r="I835" s="225"/>
    </row>
    <row r="836" spans="2:9">
      <c r="B836" s="222"/>
      <c r="C836" s="225"/>
      <c r="D836" s="225"/>
      <c r="E836" s="225"/>
      <c r="F836" s="225"/>
      <c r="G836" s="225"/>
      <c r="H836" s="225"/>
      <c r="I836" s="225"/>
    </row>
    <row r="837" spans="2:9">
      <c r="B837" s="222"/>
      <c r="C837" s="225"/>
      <c r="D837" s="225"/>
      <c r="E837" s="225"/>
      <c r="F837" s="225"/>
      <c r="G837" s="225"/>
      <c r="H837" s="225"/>
      <c r="I837" s="225"/>
    </row>
    <row r="838" spans="2:9">
      <c r="B838" s="222"/>
      <c r="C838" s="225"/>
      <c r="D838" s="225"/>
      <c r="E838" s="225"/>
      <c r="F838" s="225"/>
      <c r="G838" s="225"/>
      <c r="H838" s="225"/>
      <c r="I838" s="225"/>
    </row>
    <row r="839" spans="2:9">
      <c r="B839" s="222"/>
      <c r="C839" s="225"/>
      <c r="D839" s="225"/>
      <c r="E839" s="225"/>
      <c r="F839" s="225"/>
      <c r="G839" s="225"/>
      <c r="H839" s="225"/>
      <c r="I839" s="225"/>
    </row>
    <row r="840" spans="2:9">
      <c r="B840" s="222"/>
      <c r="C840" s="225"/>
      <c r="D840" s="225"/>
      <c r="E840" s="225"/>
      <c r="F840" s="225"/>
      <c r="G840" s="225"/>
      <c r="H840" s="225"/>
      <c r="I840" s="225"/>
    </row>
    <row r="841" spans="2:9">
      <c r="B841" s="222"/>
      <c r="C841" s="225"/>
      <c r="D841" s="225"/>
      <c r="E841" s="225"/>
      <c r="F841" s="225"/>
      <c r="G841" s="225"/>
      <c r="H841" s="225"/>
      <c r="I841" s="225"/>
    </row>
    <row r="842" spans="2:9">
      <c r="B842" s="222"/>
      <c r="C842" s="225"/>
      <c r="D842" s="225"/>
      <c r="E842" s="225"/>
      <c r="F842" s="225"/>
      <c r="G842" s="225"/>
      <c r="H842" s="225"/>
      <c r="I842" s="225"/>
    </row>
    <row r="843" spans="2:9">
      <c r="B843" s="222"/>
      <c r="C843" s="225"/>
      <c r="D843" s="225"/>
      <c r="E843" s="225"/>
      <c r="F843" s="225"/>
      <c r="G843" s="225"/>
      <c r="H843" s="225"/>
      <c r="I843" s="225"/>
    </row>
    <row r="844" spans="2:9">
      <c r="B844" s="222"/>
      <c r="C844" s="225"/>
      <c r="D844" s="225"/>
      <c r="E844" s="225"/>
      <c r="F844" s="225"/>
      <c r="G844" s="225"/>
      <c r="H844" s="225"/>
      <c r="I844" s="225"/>
    </row>
    <row r="845" spans="2:9">
      <c r="B845" s="222"/>
      <c r="C845" s="225"/>
      <c r="D845" s="225"/>
      <c r="E845" s="225"/>
      <c r="F845" s="225"/>
      <c r="G845" s="225"/>
      <c r="H845" s="225"/>
      <c r="I845" s="225"/>
    </row>
    <row r="846" spans="2:9">
      <c r="B846" s="222"/>
      <c r="C846" s="225"/>
      <c r="D846" s="225"/>
      <c r="E846" s="225"/>
      <c r="F846" s="225"/>
      <c r="G846" s="225"/>
      <c r="H846" s="225"/>
      <c r="I846" s="225"/>
    </row>
    <row r="847" spans="2:9">
      <c r="B847" s="222"/>
      <c r="C847" s="225"/>
      <c r="D847" s="225"/>
      <c r="E847" s="225"/>
      <c r="F847" s="225"/>
      <c r="G847" s="225"/>
      <c r="H847" s="225"/>
      <c r="I847" s="225"/>
    </row>
    <row r="848" spans="2:9">
      <c r="B848" s="222"/>
      <c r="C848" s="225"/>
      <c r="D848" s="225"/>
      <c r="E848" s="225"/>
      <c r="F848" s="225"/>
      <c r="G848" s="225"/>
      <c r="H848" s="225"/>
      <c r="I848" s="225"/>
    </row>
    <row r="849" spans="2:9">
      <c r="B849" s="222"/>
      <c r="C849" s="225"/>
      <c r="D849" s="225"/>
      <c r="E849" s="225"/>
      <c r="F849" s="225"/>
      <c r="G849" s="225"/>
      <c r="H849" s="225"/>
      <c r="I849" s="225"/>
    </row>
    <row r="850" spans="2:9">
      <c r="B850" s="222"/>
      <c r="C850" s="225"/>
      <c r="D850" s="225"/>
      <c r="E850" s="225"/>
      <c r="F850" s="225"/>
      <c r="G850" s="225"/>
      <c r="H850" s="225"/>
      <c r="I850" s="225"/>
    </row>
    <row r="851" spans="2:9">
      <c r="B851" s="222"/>
      <c r="C851" s="225"/>
      <c r="D851" s="225"/>
      <c r="E851" s="225"/>
      <c r="F851" s="225"/>
      <c r="G851" s="225"/>
      <c r="H851" s="225"/>
      <c r="I851" s="225"/>
    </row>
    <row r="852" spans="2:9">
      <c r="B852" s="222"/>
      <c r="C852" s="225"/>
      <c r="D852" s="225"/>
      <c r="E852" s="225"/>
      <c r="F852" s="225"/>
      <c r="G852" s="225"/>
      <c r="H852" s="225"/>
      <c r="I852" s="225"/>
    </row>
    <row r="853" spans="2:9">
      <c r="B853" s="222"/>
      <c r="C853" s="225"/>
      <c r="D853" s="225"/>
      <c r="E853" s="225"/>
      <c r="F853" s="225"/>
      <c r="G853" s="225"/>
      <c r="H853" s="225"/>
      <c r="I853" s="225"/>
    </row>
    <row r="854" spans="2:9">
      <c r="B854" s="222"/>
      <c r="C854" s="225"/>
      <c r="D854" s="225"/>
      <c r="E854" s="225"/>
      <c r="F854" s="225"/>
      <c r="G854" s="225"/>
      <c r="H854" s="225"/>
      <c r="I854" s="225"/>
    </row>
    <row r="855" spans="2:9">
      <c r="B855" s="222"/>
      <c r="C855" s="225"/>
      <c r="D855" s="225"/>
      <c r="E855" s="225"/>
      <c r="F855" s="225"/>
      <c r="G855" s="225"/>
      <c r="H855" s="225"/>
      <c r="I855" s="225"/>
    </row>
    <row r="856" spans="2:9">
      <c r="B856" s="222"/>
      <c r="C856" s="225"/>
      <c r="D856" s="225"/>
      <c r="E856" s="225"/>
      <c r="F856" s="225"/>
      <c r="G856" s="225"/>
      <c r="H856" s="225"/>
      <c r="I856" s="225"/>
    </row>
    <row r="857" spans="2:9">
      <c r="B857" s="222"/>
      <c r="C857" s="225"/>
      <c r="D857" s="225"/>
      <c r="E857" s="225"/>
      <c r="F857" s="225"/>
      <c r="G857" s="225"/>
      <c r="H857" s="225"/>
      <c r="I857" s="225"/>
    </row>
    <row r="858" spans="2:9">
      <c r="B858" s="222"/>
      <c r="C858" s="225"/>
      <c r="D858" s="225"/>
      <c r="E858" s="225"/>
      <c r="F858" s="225"/>
      <c r="G858" s="225"/>
      <c r="H858" s="225"/>
      <c r="I858" s="225"/>
    </row>
    <row r="859" spans="2:9">
      <c r="B859" s="222"/>
      <c r="C859" s="225"/>
      <c r="D859" s="225"/>
      <c r="E859" s="225"/>
      <c r="F859" s="225"/>
      <c r="G859" s="225"/>
      <c r="H859" s="225"/>
      <c r="I859" s="225"/>
    </row>
    <row r="860" spans="2:9">
      <c r="B860" s="222"/>
      <c r="C860" s="225"/>
      <c r="D860" s="225"/>
      <c r="E860" s="225"/>
      <c r="F860" s="225"/>
      <c r="G860" s="225"/>
      <c r="H860" s="225"/>
      <c r="I860" s="225"/>
    </row>
    <row r="861" spans="2:9">
      <c r="B861" s="222"/>
      <c r="C861" s="225"/>
      <c r="D861" s="225"/>
      <c r="E861" s="225"/>
      <c r="F861" s="225"/>
      <c r="G861" s="225"/>
      <c r="H861" s="225"/>
      <c r="I861" s="225"/>
    </row>
    <row r="862" spans="2:9">
      <c r="B862" s="222"/>
      <c r="C862" s="225"/>
      <c r="D862" s="225"/>
      <c r="E862" s="225"/>
      <c r="F862" s="225"/>
      <c r="G862" s="225"/>
      <c r="H862" s="225"/>
      <c r="I862" s="225"/>
    </row>
    <row r="863" spans="2:9">
      <c r="B863" s="222"/>
      <c r="C863" s="225"/>
      <c r="D863" s="225"/>
      <c r="E863" s="225"/>
      <c r="F863" s="225"/>
      <c r="G863" s="225"/>
      <c r="H863" s="225"/>
      <c r="I863" s="225"/>
    </row>
    <row r="864" spans="2:9">
      <c r="B864" s="222"/>
      <c r="C864" s="225"/>
      <c r="D864" s="225"/>
      <c r="E864" s="225"/>
      <c r="F864" s="225"/>
      <c r="G864" s="225"/>
      <c r="H864" s="225"/>
      <c r="I864" s="225"/>
    </row>
    <row r="865" spans="2:9">
      <c r="B865" s="222"/>
      <c r="C865" s="225"/>
      <c r="D865" s="225"/>
      <c r="E865" s="225"/>
      <c r="F865" s="225"/>
      <c r="G865" s="225"/>
      <c r="H865" s="225"/>
      <c r="I865" s="225"/>
    </row>
    <row r="866" spans="2:9">
      <c r="B866" s="222"/>
      <c r="C866" s="225"/>
      <c r="D866" s="225"/>
      <c r="E866" s="225"/>
      <c r="F866" s="225"/>
      <c r="G866" s="225"/>
      <c r="H866" s="225"/>
      <c r="I866" s="225"/>
    </row>
    <row r="867" spans="2:9">
      <c r="B867" s="222"/>
      <c r="C867" s="225"/>
      <c r="D867" s="225"/>
      <c r="E867" s="225"/>
      <c r="F867" s="225"/>
      <c r="G867" s="225"/>
      <c r="H867" s="225"/>
      <c r="I867" s="225"/>
    </row>
    <row r="868" spans="2:9">
      <c r="B868" s="222"/>
      <c r="C868" s="225"/>
      <c r="D868" s="225"/>
      <c r="E868" s="225"/>
      <c r="F868" s="225"/>
      <c r="G868" s="225"/>
      <c r="H868" s="225"/>
      <c r="I868" s="225"/>
    </row>
    <row r="869" spans="2:9">
      <c r="B869" s="222"/>
      <c r="C869" s="225"/>
      <c r="D869" s="225"/>
      <c r="E869" s="225"/>
      <c r="F869" s="225"/>
      <c r="G869" s="225"/>
      <c r="H869" s="225"/>
      <c r="I869" s="225"/>
    </row>
    <row r="870" spans="2:9">
      <c r="B870" s="222"/>
      <c r="C870" s="225"/>
      <c r="D870" s="225"/>
      <c r="E870" s="225"/>
      <c r="F870" s="225"/>
      <c r="G870" s="225"/>
      <c r="H870" s="225"/>
      <c r="I870" s="225"/>
    </row>
    <row r="871" spans="2:9">
      <c r="B871" s="222"/>
      <c r="C871" s="225"/>
      <c r="D871" s="225"/>
      <c r="E871" s="225"/>
      <c r="F871" s="225"/>
      <c r="G871" s="225"/>
      <c r="H871" s="225"/>
      <c r="I871" s="225"/>
    </row>
    <row r="872" spans="2:9">
      <c r="B872" s="222"/>
      <c r="C872" s="225"/>
      <c r="D872" s="225"/>
      <c r="E872" s="225"/>
      <c r="F872" s="225"/>
      <c r="G872" s="225"/>
      <c r="H872" s="225"/>
      <c r="I872" s="225"/>
    </row>
    <row r="873" spans="2:9">
      <c r="B873" s="222"/>
      <c r="C873" s="225"/>
      <c r="D873" s="225"/>
      <c r="E873" s="225"/>
      <c r="F873" s="225"/>
      <c r="G873" s="225"/>
      <c r="H873" s="225"/>
      <c r="I873" s="225"/>
    </row>
    <row r="874" spans="2:9">
      <c r="B874" s="222"/>
      <c r="C874" s="225"/>
      <c r="D874" s="225"/>
      <c r="E874" s="225"/>
      <c r="F874" s="225"/>
      <c r="G874" s="225"/>
      <c r="H874" s="225"/>
      <c r="I874" s="225"/>
    </row>
    <row r="875" spans="2:9">
      <c r="B875" s="222"/>
      <c r="C875" s="225"/>
      <c r="D875" s="225"/>
      <c r="E875" s="225"/>
      <c r="F875" s="225"/>
      <c r="G875" s="225"/>
      <c r="H875" s="225"/>
      <c r="I875" s="225"/>
    </row>
    <row r="876" spans="2:9">
      <c r="B876" s="222"/>
      <c r="C876" s="225"/>
      <c r="D876" s="225"/>
      <c r="E876" s="225"/>
      <c r="F876" s="225"/>
      <c r="G876" s="225"/>
      <c r="H876" s="225"/>
      <c r="I876" s="225"/>
    </row>
    <row r="877" spans="2:9">
      <c r="B877" s="222"/>
      <c r="C877" s="225"/>
      <c r="D877" s="225"/>
      <c r="E877" s="225"/>
      <c r="F877" s="225"/>
      <c r="G877" s="225"/>
      <c r="H877" s="225"/>
      <c r="I877" s="225"/>
    </row>
    <row r="878" spans="2:9">
      <c r="B878" s="222"/>
      <c r="C878" s="225"/>
      <c r="D878" s="225"/>
      <c r="E878" s="225"/>
      <c r="F878" s="225"/>
      <c r="G878" s="225"/>
      <c r="H878" s="225"/>
      <c r="I878" s="225"/>
    </row>
    <row r="879" spans="2:9">
      <c r="B879" s="222"/>
      <c r="C879" s="225"/>
      <c r="D879" s="225"/>
      <c r="E879" s="225"/>
      <c r="F879" s="225"/>
      <c r="G879" s="225"/>
      <c r="H879" s="225"/>
      <c r="I879" s="225"/>
    </row>
    <row r="880" spans="2:9">
      <c r="B880" s="222"/>
      <c r="C880" s="225"/>
      <c r="D880" s="225"/>
      <c r="E880" s="225"/>
      <c r="F880" s="225"/>
      <c r="G880" s="225"/>
      <c r="H880" s="225"/>
      <c r="I880" s="225"/>
    </row>
    <row r="881" spans="2:9">
      <c r="B881" s="222"/>
      <c r="C881" s="225"/>
      <c r="D881" s="225"/>
      <c r="E881" s="225"/>
      <c r="F881" s="225"/>
      <c r="G881" s="225"/>
      <c r="H881" s="225"/>
      <c r="I881" s="225"/>
    </row>
    <row r="882" spans="2:9">
      <c r="B882" s="222"/>
      <c r="C882" s="225"/>
      <c r="D882" s="225"/>
      <c r="E882" s="225"/>
      <c r="F882" s="225"/>
      <c r="G882" s="225"/>
      <c r="H882" s="225"/>
      <c r="I882" s="225"/>
    </row>
    <row r="883" spans="2:9">
      <c r="B883" s="222"/>
      <c r="C883" s="225"/>
      <c r="D883" s="225"/>
      <c r="E883" s="225"/>
      <c r="F883" s="225"/>
      <c r="G883" s="225"/>
      <c r="H883" s="225"/>
      <c r="I883" s="225"/>
    </row>
    <row r="884" spans="2:9">
      <c r="B884" s="222"/>
      <c r="C884" s="225"/>
      <c r="D884" s="225"/>
      <c r="E884" s="225"/>
      <c r="F884" s="225"/>
      <c r="G884" s="225"/>
      <c r="H884" s="225"/>
      <c r="I884" s="225"/>
    </row>
    <row r="885" spans="2:9">
      <c r="B885" s="222"/>
      <c r="C885" s="225"/>
      <c r="D885" s="225"/>
      <c r="E885" s="225"/>
      <c r="F885" s="225"/>
      <c r="G885" s="225"/>
      <c r="H885" s="225"/>
      <c r="I885" s="225"/>
    </row>
    <row r="886" spans="2:9">
      <c r="B886" s="222"/>
      <c r="C886" s="225"/>
      <c r="D886" s="225"/>
      <c r="E886" s="225"/>
      <c r="F886" s="225"/>
      <c r="G886" s="225"/>
      <c r="H886" s="225"/>
      <c r="I886" s="225"/>
    </row>
    <row r="887" spans="2:9">
      <c r="B887" s="222"/>
      <c r="C887" s="225"/>
      <c r="D887" s="225"/>
      <c r="E887" s="225"/>
      <c r="F887" s="225"/>
      <c r="G887" s="225"/>
      <c r="H887" s="225"/>
      <c r="I887" s="225"/>
    </row>
    <row r="888" spans="2:9">
      <c r="B888" s="222"/>
      <c r="C888" s="225"/>
      <c r="D888" s="225"/>
      <c r="E888" s="225"/>
      <c r="F888" s="225"/>
      <c r="G888" s="225"/>
      <c r="H888" s="225"/>
      <c r="I888" s="225"/>
    </row>
    <row r="889" spans="2:9">
      <c r="B889" s="222"/>
      <c r="C889" s="225"/>
      <c r="D889" s="225"/>
      <c r="E889" s="225"/>
      <c r="F889" s="225"/>
      <c r="G889" s="225"/>
      <c r="H889" s="225"/>
      <c r="I889" s="225"/>
    </row>
    <row r="890" spans="2:9">
      <c r="B890" s="222"/>
      <c r="C890" s="225"/>
      <c r="D890" s="225"/>
      <c r="E890" s="225"/>
      <c r="F890" s="225"/>
      <c r="G890" s="225"/>
      <c r="H890" s="225"/>
      <c r="I890" s="225"/>
    </row>
    <row r="891" spans="2:9">
      <c r="B891" s="222"/>
      <c r="C891" s="225"/>
      <c r="D891" s="225"/>
      <c r="E891" s="225"/>
      <c r="F891" s="225"/>
      <c r="G891" s="225"/>
      <c r="H891" s="225"/>
      <c r="I891" s="225"/>
    </row>
    <row r="892" spans="2:9">
      <c r="B892" s="222"/>
      <c r="C892" s="225"/>
      <c r="D892" s="225"/>
      <c r="E892" s="225"/>
      <c r="F892" s="225"/>
      <c r="G892" s="225"/>
      <c r="H892" s="225"/>
      <c r="I892" s="225"/>
    </row>
    <row r="893" spans="2:9">
      <c r="B893" s="222"/>
      <c r="C893" s="225"/>
      <c r="D893" s="225"/>
      <c r="E893" s="225"/>
      <c r="F893" s="225"/>
      <c r="G893" s="225"/>
      <c r="H893" s="225"/>
      <c r="I893" s="225"/>
    </row>
    <row r="894" spans="2:9">
      <c r="B894" s="222"/>
      <c r="C894" s="225"/>
      <c r="D894" s="225"/>
      <c r="E894" s="225"/>
      <c r="F894" s="225"/>
      <c r="G894" s="225"/>
      <c r="H894" s="225"/>
      <c r="I894" s="225"/>
    </row>
    <row r="895" spans="2:9">
      <c r="B895" s="222"/>
      <c r="C895" s="225"/>
      <c r="D895" s="225"/>
      <c r="E895" s="225"/>
      <c r="F895" s="225"/>
      <c r="G895" s="225"/>
      <c r="H895" s="225"/>
      <c r="I895" s="225"/>
    </row>
    <row r="896" spans="2:9">
      <c r="B896" s="222"/>
      <c r="C896" s="225"/>
      <c r="D896" s="225"/>
      <c r="E896" s="225"/>
      <c r="F896" s="225"/>
      <c r="G896" s="225"/>
      <c r="H896" s="225"/>
      <c r="I896" s="225"/>
    </row>
    <row r="897" spans="2:9">
      <c r="B897" s="222"/>
      <c r="C897" s="225"/>
      <c r="D897" s="225"/>
      <c r="E897" s="225"/>
      <c r="F897" s="225"/>
      <c r="G897" s="225"/>
      <c r="H897" s="225"/>
      <c r="I897" s="225"/>
    </row>
    <row r="898" spans="2:9">
      <c r="B898" s="222"/>
      <c r="C898" s="225"/>
      <c r="D898" s="225"/>
      <c r="E898" s="225"/>
      <c r="F898" s="225"/>
      <c r="G898" s="225"/>
      <c r="H898" s="225"/>
      <c r="I898" s="225"/>
    </row>
    <row r="899" spans="2:9">
      <c r="B899" s="222"/>
      <c r="C899" s="225"/>
      <c r="D899" s="225"/>
      <c r="E899" s="225"/>
      <c r="F899" s="225"/>
      <c r="G899" s="225"/>
      <c r="H899" s="225"/>
      <c r="I899" s="225"/>
    </row>
    <row r="900" spans="2:9">
      <c r="B900" s="222"/>
      <c r="C900" s="225"/>
      <c r="D900" s="225"/>
      <c r="E900" s="225"/>
      <c r="F900" s="225"/>
      <c r="G900" s="225"/>
      <c r="H900" s="225"/>
      <c r="I900" s="225"/>
    </row>
    <row r="901" spans="2:9">
      <c r="B901" s="222"/>
      <c r="C901" s="225"/>
      <c r="D901" s="225"/>
      <c r="E901" s="225"/>
      <c r="F901" s="225"/>
      <c r="G901" s="225"/>
      <c r="H901" s="225"/>
      <c r="I901" s="225"/>
    </row>
    <row r="902" spans="2:9">
      <c r="B902" s="222"/>
      <c r="C902" s="225"/>
      <c r="D902" s="225"/>
      <c r="E902" s="225"/>
      <c r="F902" s="225"/>
      <c r="G902" s="225"/>
      <c r="H902" s="225"/>
      <c r="I902" s="225"/>
    </row>
    <row r="903" spans="2:9">
      <c r="B903" s="222"/>
      <c r="C903" s="225"/>
      <c r="D903" s="225"/>
      <c r="E903" s="225"/>
      <c r="F903" s="225"/>
      <c r="G903" s="225"/>
      <c r="H903" s="225"/>
      <c r="I903" s="225"/>
    </row>
    <row r="904" spans="2:9">
      <c r="B904" s="222"/>
      <c r="C904" s="225"/>
      <c r="D904" s="225"/>
      <c r="E904" s="225"/>
      <c r="F904" s="225"/>
      <c r="G904" s="225"/>
      <c r="H904" s="225"/>
      <c r="I904" s="225"/>
    </row>
    <row r="905" spans="2:9">
      <c r="B905" s="222"/>
      <c r="C905" s="225"/>
      <c r="D905" s="225"/>
      <c r="E905" s="225"/>
      <c r="F905" s="225"/>
      <c r="G905" s="225"/>
      <c r="H905" s="225"/>
      <c r="I905" s="225"/>
    </row>
    <row r="906" spans="2:9">
      <c r="B906" s="222"/>
      <c r="C906" s="225"/>
      <c r="D906" s="225"/>
      <c r="E906" s="225"/>
      <c r="F906" s="225"/>
      <c r="G906" s="225"/>
      <c r="H906" s="225"/>
      <c r="I906" s="225"/>
    </row>
    <row r="907" spans="2:9">
      <c r="B907" s="222"/>
      <c r="C907" s="225"/>
      <c r="D907" s="225"/>
      <c r="E907" s="225"/>
      <c r="F907" s="225"/>
      <c r="G907" s="225"/>
      <c r="H907" s="225"/>
      <c r="I907" s="225"/>
    </row>
    <row r="908" spans="2:9">
      <c r="B908" s="222"/>
      <c r="C908" s="225"/>
      <c r="D908" s="225"/>
      <c r="E908" s="225"/>
      <c r="F908" s="225"/>
      <c r="G908" s="225"/>
      <c r="H908" s="225"/>
      <c r="I908" s="225"/>
    </row>
    <row r="909" spans="2:9">
      <c r="B909" s="222"/>
      <c r="C909" s="225"/>
      <c r="D909" s="225"/>
      <c r="E909" s="225"/>
      <c r="F909" s="225"/>
      <c r="G909" s="225"/>
      <c r="H909" s="225"/>
      <c r="I909" s="225"/>
    </row>
    <row r="910" spans="2:9">
      <c r="B910" s="222"/>
      <c r="C910" s="225"/>
      <c r="D910" s="225"/>
      <c r="E910" s="225"/>
      <c r="F910" s="225"/>
      <c r="G910" s="225"/>
      <c r="H910" s="225"/>
      <c r="I910" s="225"/>
    </row>
    <row r="911" spans="2:9">
      <c r="B911" s="222"/>
      <c r="C911" s="225"/>
      <c r="D911" s="225"/>
      <c r="E911" s="225"/>
      <c r="F911" s="225"/>
      <c r="G911" s="225"/>
      <c r="H911" s="225"/>
      <c r="I911" s="225"/>
    </row>
    <row r="912" spans="2:9">
      <c r="B912" s="222"/>
      <c r="C912" s="225"/>
      <c r="D912" s="225"/>
      <c r="E912" s="225"/>
      <c r="F912" s="225"/>
      <c r="G912" s="225"/>
      <c r="H912" s="225"/>
      <c r="I912" s="225"/>
    </row>
    <row r="913" spans="2:9">
      <c r="B913" s="222"/>
      <c r="C913" s="225"/>
      <c r="D913" s="225"/>
      <c r="E913" s="225"/>
      <c r="F913" s="225"/>
      <c r="G913" s="225"/>
      <c r="H913" s="225"/>
      <c r="I913" s="225"/>
    </row>
    <row r="914" spans="2:9">
      <c r="B914" s="222"/>
      <c r="C914" s="225"/>
      <c r="D914" s="225"/>
      <c r="E914" s="225"/>
      <c r="F914" s="225"/>
      <c r="G914" s="225"/>
      <c r="H914" s="225"/>
      <c r="I914" s="225"/>
    </row>
    <row r="915" spans="2:9">
      <c r="B915" s="222"/>
      <c r="C915" s="225"/>
      <c r="D915" s="225"/>
      <c r="E915" s="225"/>
      <c r="F915" s="225"/>
      <c r="G915" s="225"/>
      <c r="H915" s="225"/>
      <c r="I915" s="225"/>
    </row>
    <row r="916" spans="2:9">
      <c r="B916" s="222"/>
      <c r="C916" s="225"/>
      <c r="D916" s="225"/>
      <c r="E916" s="225"/>
      <c r="F916" s="225"/>
      <c r="G916" s="225"/>
      <c r="H916" s="225"/>
      <c r="I916" s="225"/>
    </row>
    <row r="917" spans="2:9">
      <c r="B917" s="222"/>
      <c r="C917" s="225"/>
      <c r="D917" s="225"/>
      <c r="E917" s="225"/>
      <c r="F917" s="225"/>
      <c r="G917" s="225"/>
      <c r="H917" s="225"/>
      <c r="I917" s="225"/>
    </row>
    <row r="918" spans="2:9">
      <c r="B918" s="222"/>
      <c r="C918" s="225"/>
      <c r="D918" s="225"/>
      <c r="E918" s="225"/>
      <c r="F918" s="225"/>
      <c r="G918" s="225"/>
      <c r="H918" s="225"/>
      <c r="I918" s="225"/>
    </row>
    <row r="919" spans="2:9">
      <c r="B919" s="222"/>
      <c r="C919" s="225"/>
      <c r="D919" s="225"/>
      <c r="E919" s="225"/>
      <c r="F919" s="225"/>
      <c r="G919" s="225"/>
      <c r="H919" s="225"/>
      <c r="I919" s="225"/>
    </row>
    <row r="920" spans="2:9">
      <c r="B920" s="222"/>
      <c r="C920" s="225"/>
      <c r="D920" s="225"/>
      <c r="E920" s="225"/>
      <c r="F920" s="225"/>
      <c r="G920" s="225"/>
      <c r="H920" s="225"/>
      <c r="I920" s="225"/>
    </row>
    <row r="921" spans="2:9">
      <c r="B921" s="222"/>
      <c r="C921" s="225"/>
      <c r="D921" s="225"/>
      <c r="E921" s="225"/>
      <c r="F921" s="225"/>
      <c r="G921" s="225"/>
      <c r="H921" s="225"/>
      <c r="I921" s="225"/>
    </row>
    <row r="922" spans="2:9">
      <c r="B922" s="222"/>
      <c r="C922" s="225"/>
      <c r="D922" s="225"/>
      <c r="E922" s="225"/>
      <c r="F922" s="225"/>
      <c r="G922" s="225"/>
      <c r="H922" s="225"/>
      <c r="I922" s="225"/>
    </row>
    <row r="923" spans="2:9">
      <c r="B923" s="222"/>
      <c r="C923" s="225"/>
      <c r="D923" s="225"/>
      <c r="E923" s="225"/>
      <c r="F923" s="225"/>
      <c r="G923" s="225"/>
      <c r="H923" s="225"/>
      <c r="I923" s="225"/>
    </row>
    <row r="924" spans="2:9">
      <c r="B924" s="222"/>
      <c r="C924" s="225"/>
      <c r="D924" s="225"/>
      <c r="E924" s="225"/>
      <c r="F924" s="225"/>
      <c r="G924" s="225"/>
      <c r="H924" s="225"/>
      <c r="I924" s="225"/>
    </row>
    <row r="925" spans="2:9">
      <c r="B925" s="222"/>
      <c r="C925" s="225"/>
      <c r="D925" s="225"/>
      <c r="E925" s="225"/>
      <c r="F925" s="225"/>
      <c r="G925" s="225"/>
      <c r="H925" s="225"/>
      <c r="I925" s="225"/>
    </row>
    <row r="926" spans="2:9">
      <c r="B926" s="222"/>
      <c r="C926" s="225"/>
      <c r="D926" s="225"/>
      <c r="E926" s="225"/>
      <c r="F926" s="225"/>
      <c r="G926" s="225"/>
      <c r="H926" s="225"/>
      <c r="I926" s="225"/>
    </row>
    <row r="927" spans="2:9">
      <c r="B927" s="222"/>
      <c r="C927" s="225"/>
      <c r="D927" s="225"/>
      <c r="E927" s="225"/>
      <c r="F927" s="225"/>
      <c r="G927" s="225"/>
      <c r="H927" s="225"/>
      <c r="I927" s="225"/>
    </row>
    <row r="928" spans="2:9">
      <c r="B928" s="222"/>
      <c r="C928" s="225"/>
      <c r="D928" s="225"/>
      <c r="E928" s="225"/>
      <c r="F928" s="225"/>
      <c r="G928" s="225"/>
      <c r="H928" s="225"/>
      <c r="I928" s="225"/>
    </row>
    <row r="929" spans="2:9">
      <c r="B929" s="222"/>
      <c r="C929" s="225"/>
      <c r="D929" s="225"/>
      <c r="E929" s="225"/>
      <c r="F929" s="225"/>
      <c r="G929" s="225"/>
      <c r="H929" s="225"/>
      <c r="I929" s="225"/>
    </row>
    <row r="930" spans="2:9">
      <c r="B930" s="222"/>
      <c r="C930" s="225"/>
      <c r="D930" s="225"/>
      <c r="E930" s="225"/>
      <c r="F930" s="225"/>
      <c r="G930" s="225"/>
      <c r="H930" s="225"/>
      <c r="I930" s="225"/>
    </row>
    <row r="931" spans="2:9">
      <c r="B931" s="222"/>
      <c r="C931" s="225"/>
      <c r="D931" s="225"/>
      <c r="E931" s="225"/>
      <c r="F931" s="225"/>
      <c r="G931" s="225"/>
      <c r="H931" s="225"/>
      <c r="I931" s="225"/>
    </row>
    <row r="932" spans="2:9">
      <c r="B932" s="222"/>
      <c r="C932" s="225"/>
      <c r="D932" s="225"/>
      <c r="E932" s="225"/>
      <c r="F932" s="225"/>
      <c r="G932" s="225"/>
      <c r="H932" s="225"/>
      <c r="I932" s="225"/>
    </row>
    <row r="933" spans="2:9">
      <c r="B933" s="222"/>
      <c r="C933" s="225"/>
      <c r="D933" s="225"/>
      <c r="E933" s="225"/>
      <c r="F933" s="225"/>
      <c r="G933" s="225"/>
      <c r="H933" s="225"/>
      <c r="I933" s="225"/>
    </row>
    <row r="934" spans="2:9">
      <c r="B934" s="222"/>
      <c r="C934" s="225"/>
      <c r="D934" s="225"/>
      <c r="E934" s="225"/>
      <c r="F934" s="225"/>
      <c r="G934" s="225"/>
      <c r="H934" s="225"/>
      <c r="I934" s="225"/>
    </row>
    <row r="935" spans="2:9">
      <c r="B935" s="222"/>
      <c r="C935" s="225"/>
      <c r="D935" s="225"/>
      <c r="E935" s="225"/>
      <c r="F935" s="225"/>
      <c r="G935" s="225"/>
      <c r="H935" s="225"/>
      <c r="I935" s="225"/>
    </row>
    <row r="936" spans="2:9">
      <c r="B936" s="222"/>
      <c r="C936" s="225"/>
      <c r="D936" s="225"/>
      <c r="E936" s="225"/>
      <c r="F936" s="225"/>
      <c r="G936" s="225"/>
      <c r="H936" s="225"/>
      <c r="I936" s="225"/>
    </row>
    <row r="937" spans="2:9">
      <c r="B937" s="222"/>
      <c r="C937" s="225"/>
      <c r="D937" s="225"/>
      <c r="E937" s="225"/>
      <c r="F937" s="225"/>
      <c r="G937" s="225"/>
      <c r="H937" s="225"/>
      <c r="I937" s="225"/>
    </row>
    <row r="938" spans="2:9">
      <c r="B938" s="222"/>
      <c r="C938" s="225"/>
      <c r="D938" s="225"/>
      <c r="E938" s="225"/>
      <c r="F938" s="225"/>
      <c r="G938" s="225"/>
      <c r="H938" s="225"/>
      <c r="I938" s="225"/>
    </row>
    <row r="939" spans="2:9">
      <c r="B939" s="222"/>
      <c r="C939" s="225"/>
      <c r="D939" s="225"/>
      <c r="E939" s="225"/>
      <c r="F939" s="225"/>
      <c r="G939" s="225"/>
      <c r="H939" s="225"/>
      <c r="I939" s="225"/>
    </row>
    <row r="940" spans="2:9">
      <c r="B940" s="222"/>
      <c r="C940" s="225"/>
      <c r="D940" s="225"/>
      <c r="E940" s="225"/>
      <c r="F940" s="225"/>
      <c r="G940" s="225"/>
      <c r="H940" s="225"/>
      <c r="I940" s="225"/>
    </row>
    <row r="941" spans="2:9">
      <c r="B941" s="222"/>
      <c r="C941" s="225"/>
      <c r="D941" s="225"/>
      <c r="E941" s="225"/>
      <c r="F941" s="225"/>
      <c r="G941" s="225"/>
      <c r="H941" s="225"/>
      <c r="I941" s="225"/>
    </row>
    <row r="942" spans="2:9">
      <c r="B942" s="222"/>
      <c r="C942" s="225"/>
      <c r="D942" s="225"/>
      <c r="E942" s="225"/>
      <c r="F942" s="225"/>
      <c r="G942" s="225"/>
      <c r="H942" s="225"/>
      <c r="I942" s="225"/>
    </row>
    <row r="943" spans="2:9">
      <c r="B943" s="222"/>
      <c r="C943" s="225"/>
      <c r="D943" s="225"/>
      <c r="E943" s="225"/>
      <c r="F943" s="225"/>
      <c r="G943" s="225"/>
      <c r="H943" s="225"/>
      <c r="I943" s="225"/>
    </row>
    <row r="944" spans="2:9">
      <c r="B944" s="222"/>
      <c r="C944" s="225"/>
      <c r="D944" s="225"/>
      <c r="E944" s="225"/>
      <c r="F944" s="225"/>
      <c r="G944" s="225"/>
      <c r="H944" s="225"/>
      <c r="I944" s="225"/>
    </row>
    <row r="945" spans="2:9">
      <c r="B945" s="222"/>
      <c r="C945" s="225"/>
      <c r="D945" s="225"/>
      <c r="E945" s="225"/>
      <c r="F945" s="225"/>
      <c r="G945" s="225"/>
      <c r="H945" s="225"/>
      <c r="I945" s="225"/>
    </row>
    <row r="946" spans="2:9">
      <c r="B946" s="222"/>
      <c r="C946" s="225"/>
      <c r="D946" s="225"/>
      <c r="E946" s="225"/>
      <c r="F946" s="225"/>
      <c r="G946" s="225"/>
      <c r="H946" s="225"/>
      <c r="I946" s="225"/>
    </row>
    <row r="947" spans="2:9">
      <c r="B947" s="222"/>
      <c r="C947" s="225"/>
      <c r="D947" s="225"/>
      <c r="E947" s="225"/>
      <c r="F947" s="225"/>
      <c r="G947" s="225"/>
      <c r="H947" s="225"/>
      <c r="I947" s="225"/>
    </row>
    <row r="948" spans="2:9">
      <c r="B948" s="222"/>
      <c r="C948" s="225"/>
      <c r="D948" s="225"/>
      <c r="E948" s="225"/>
      <c r="F948" s="225"/>
      <c r="G948" s="225"/>
      <c r="H948" s="225"/>
      <c r="I948" s="225"/>
    </row>
    <row r="949" spans="2:9">
      <c r="B949" s="222"/>
      <c r="C949" s="225"/>
      <c r="D949" s="225"/>
      <c r="E949" s="225"/>
      <c r="F949" s="225"/>
      <c r="G949" s="225"/>
      <c r="H949" s="225"/>
      <c r="I949" s="225"/>
    </row>
    <row r="950" spans="2:9">
      <c r="B950" s="222"/>
      <c r="C950" s="225"/>
      <c r="D950" s="225"/>
      <c r="E950" s="225"/>
      <c r="F950" s="225"/>
      <c r="G950" s="225"/>
      <c r="H950" s="225"/>
      <c r="I950" s="225"/>
    </row>
    <row r="951" spans="2:9">
      <c r="B951" s="222"/>
      <c r="C951" s="225"/>
      <c r="D951" s="225"/>
      <c r="E951" s="225"/>
      <c r="F951" s="225"/>
      <c r="G951" s="225"/>
      <c r="H951" s="225"/>
      <c r="I951" s="225"/>
    </row>
    <row r="952" spans="2:9">
      <c r="B952" s="222"/>
      <c r="C952" s="225"/>
      <c r="D952" s="225"/>
      <c r="E952" s="225"/>
      <c r="F952" s="225"/>
      <c r="G952" s="225"/>
      <c r="H952" s="225"/>
      <c r="I952" s="225"/>
    </row>
    <row r="953" spans="2:9">
      <c r="B953" s="222"/>
      <c r="C953" s="225"/>
      <c r="D953" s="225"/>
      <c r="E953" s="225"/>
      <c r="F953" s="225"/>
      <c r="G953" s="225"/>
      <c r="H953" s="225"/>
      <c r="I953" s="225"/>
    </row>
    <row r="954" spans="2:9">
      <c r="B954" s="222"/>
      <c r="C954" s="225"/>
      <c r="D954" s="225"/>
      <c r="E954" s="225"/>
      <c r="F954" s="225"/>
      <c r="G954" s="225"/>
      <c r="H954" s="225"/>
      <c r="I954" s="225"/>
    </row>
    <row r="955" spans="2:9">
      <c r="B955" s="222"/>
      <c r="C955" s="225"/>
      <c r="D955" s="225"/>
      <c r="E955" s="225"/>
      <c r="F955" s="225"/>
      <c r="G955" s="225"/>
      <c r="H955" s="225"/>
      <c r="I955" s="225"/>
    </row>
    <row r="956" spans="2:9">
      <c r="B956" s="222"/>
      <c r="C956" s="225"/>
      <c r="D956" s="225"/>
      <c r="E956" s="225"/>
      <c r="F956" s="225"/>
      <c r="G956" s="225"/>
      <c r="H956" s="225"/>
      <c r="I956" s="225"/>
    </row>
    <row r="957" spans="2:9">
      <c r="B957" s="222"/>
      <c r="C957" s="225"/>
      <c r="D957" s="225"/>
      <c r="E957" s="225"/>
      <c r="F957" s="225"/>
      <c r="G957" s="225"/>
      <c r="H957" s="225"/>
      <c r="I957" s="225"/>
    </row>
    <row r="958" spans="2:9">
      <c r="B958" s="222"/>
      <c r="C958" s="225"/>
      <c r="D958" s="225"/>
      <c r="E958" s="225"/>
      <c r="F958" s="225"/>
      <c r="G958" s="225"/>
      <c r="H958" s="225"/>
      <c r="I958" s="225"/>
    </row>
    <row r="959" spans="2:9">
      <c r="B959" s="222"/>
      <c r="C959" s="225"/>
      <c r="D959" s="225"/>
      <c r="E959" s="225"/>
      <c r="F959" s="225"/>
      <c r="G959" s="225"/>
      <c r="H959" s="225"/>
      <c r="I959" s="225"/>
    </row>
    <row r="960" spans="2:9">
      <c r="B960" s="222"/>
      <c r="C960" s="225"/>
      <c r="D960" s="225"/>
      <c r="E960" s="225"/>
      <c r="F960" s="225"/>
      <c r="G960" s="225"/>
      <c r="H960" s="225"/>
      <c r="I960" s="225"/>
    </row>
    <row r="961" spans="2:9">
      <c r="B961" s="222"/>
      <c r="C961" s="225"/>
      <c r="D961" s="225"/>
      <c r="E961" s="225"/>
      <c r="F961" s="225"/>
      <c r="G961" s="225"/>
      <c r="H961" s="225"/>
      <c r="I961" s="225"/>
    </row>
    <row r="962" spans="2:9">
      <c r="B962" s="222"/>
      <c r="C962" s="225"/>
      <c r="D962" s="225"/>
      <c r="E962" s="225"/>
      <c r="F962" s="225"/>
      <c r="G962" s="225"/>
      <c r="H962" s="225"/>
      <c r="I962" s="225"/>
    </row>
    <row r="963" spans="2:9">
      <c r="B963" s="222"/>
      <c r="C963" s="225"/>
      <c r="D963" s="225"/>
      <c r="E963" s="225"/>
      <c r="F963" s="225"/>
      <c r="G963" s="225"/>
      <c r="H963" s="225"/>
      <c r="I963" s="225"/>
    </row>
    <row r="964" spans="2:9">
      <c r="B964" s="222"/>
      <c r="C964" s="225"/>
      <c r="D964" s="225"/>
      <c r="E964" s="225"/>
      <c r="F964" s="225"/>
      <c r="G964" s="225"/>
      <c r="H964" s="225"/>
      <c r="I964" s="225"/>
    </row>
    <row r="965" spans="2:9">
      <c r="B965" s="222"/>
      <c r="C965" s="225"/>
      <c r="D965" s="225"/>
      <c r="E965" s="225"/>
      <c r="F965" s="225"/>
      <c r="G965" s="225"/>
      <c r="H965" s="225"/>
      <c r="I965" s="225"/>
    </row>
    <row r="966" spans="2:9">
      <c r="B966" s="222"/>
      <c r="C966" s="225"/>
      <c r="D966" s="225"/>
      <c r="E966" s="225"/>
      <c r="F966" s="225"/>
      <c r="G966" s="225"/>
      <c r="H966" s="225"/>
      <c r="I966" s="225"/>
    </row>
    <row r="967" spans="2:9">
      <c r="B967" s="222"/>
      <c r="C967" s="225"/>
      <c r="D967" s="225"/>
      <c r="E967" s="225"/>
      <c r="F967" s="225"/>
      <c r="G967" s="225"/>
      <c r="H967" s="225"/>
      <c r="I967" s="225"/>
    </row>
    <row r="968" spans="2:9">
      <c r="B968" s="222"/>
      <c r="C968" s="225"/>
      <c r="D968" s="225"/>
      <c r="E968" s="225"/>
      <c r="F968" s="225"/>
      <c r="G968" s="225"/>
      <c r="H968" s="225"/>
      <c r="I968" s="225"/>
    </row>
    <row r="969" spans="2:9">
      <c r="B969" s="222"/>
      <c r="C969" s="225"/>
      <c r="D969" s="225"/>
      <c r="E969" s="225"/>
      <c r="F969" s="225"/>
      <c r="G969" s="225"/>
      <c r="H969" s="225"/>
      <c r="I969" s="225"/>
    </row>
    <row r="970" spans="2:9">
      <c r="B970" s="222"/>
      <c r="C970" s="225"/>
      <c r="D970" s="225"/>
      <c r="E970" s="225"/>
      <c r="F970" s="225"/>
      <c r="G970" s="225"/>
      <c r="H970" s="225"/>
      <c r="I970" s="225"/>
    </row>
    <row r="971" spans="2:9">
      <c r="B971" s="222"/>
      <c r="C971" s="225"/>
      <c r="D971" s="225"/>
      <c r="E971" s="225"/>
      <c r="F971" s="225"/>
      <c r="G971" s="225"/>
      <c r="H971" s="225"/>
      <c r="I971" s="225"/>
    </row>
    <row r="972" spans="2:9">
      <c r="B972" s="222"/>
      <c r="C972" s="225"/>
      <c r="D972" s="225"/>
      <c r="E972" s="225"/>
      <c r="F972" s="225"/>
      <c r="G972" s="225"/>
      <c r="H972" s="225"/>
      <c r="I972" s="225"/>
    </row>
    <row r="973" spans="2:9">
      <c r="B973" s="222"/>
      <c r="C973" s="225"/>
      <c r="D973" s="225"/>
      <c r="E973" s="225"/>
      <c r="F973" s="225"/>
      <c r="G973" s="225"/>
      <c r="H973" s="225"/>
      <c r="I973" s="225"/>
    </row>
    <row r="974" spans="2:9">
      <c r="B974" s="222"/>
      <c r="C974" s="225"/>
      <c r="D974" s="225"/>
      <c r="E974" s="225"/>
      <c r="F974" s="225"/>
      <c r="G974" s="225"/>
      <c r="H974" s="225"/>
      <c r="I974" s="225"/>
    </row>
    <row r="975" spans="2:9">
      <c r="B975" s="222"/>
      <c r="C975" s="225"/>
      <c r="D975" s="225"/>
      <c r="E975" s="225"/>
      <c r="F975" s="225"/>
      <c r="G975" s="225"/>
      <c r="H975" s="225"/>
      <c r="I975" s="225"/>
    </row>
    <row r="976" spans="2:9">
      <c r="B976" s="222"/>
      <c r="C976" s="225"/>
      <c r="D976" s="225"/>
      <c r="E976" s="225"/>
      <c r="F976" s="225"/>
      <c r="G976" s="225"/>
      <c r="H976" s="225"/>
      <c r="I976" s="225"/>
    </row>
    <row r="977" spans="2:9">
      <c r="B977" s="222"/>
      <c r="C977" s="225"/>
      <c r="D977" s="225"/>
      <c r="E977" s="225"/>
      <c r="F977" s="225"/>
      <c r="G977" s="225"/>
      <c r="H977" s="225"/>
      <c r="I977" s="225"/>
    </row>
    <row r="978" spans="2:9">
      <c r="B978" s="222"/>
      <c r="C978" s="225"/>
      <c r="D978" s="225"/>
      <c r="E978" s="225"/>
      <c r="F978" s="225"/>
      <c r="G978" s="225"/>
      <c r="H978" s="225"/>
      <c r="I978" s="225"/>
    </row>
    <row r="979" spans="2:9">
      <c r="B979" s="222"/>
      <c r="C979" s="225"/>
      <c r="D979" s="225"/>
      <c r="E979" s="225"/>
      <c r="F979" s="225"/>
      <c r="G979" s="225"/>
      <c r="H979" s="225"/>
      <c r="I979" s="225"/>
    </row>
    <row r="980" spans="2:9">
      <c r="B980" s="222"/>
      <c r="C980" s="225"/>
      <c r="D980" s="225"/>
      <c r="E980" s="225"/>
      <c r="F980" s="225"/>
      <c r="G980" s="225"/>
      <c r="H980" s="225"/>
      <c r="I980" s="225"/>
    </row>
    <row r="981" spans="2:9">
      <c r="B981" s="222"/>
      <c r="C981" s="225"/>
      <c r="D981" s="225"/>
      <c r="E981" s="225"/>
      <c r="F981" s="225"/>
      <c r="G981" s="225"/>
      <c r="H981" s="225"/>
      <c r="I981" s="225"/>
    </row>
    <row r="982" spans="2:9">
      <c r="B982" s="222"/>
      <c r="C982" s="225"/>
      <c r="D982" s="225"/>
      <c r="E982" s="225"/>
      <c r="F982" s="225"/>
      <c r="G982" s="225"/>
      <c r="H982" s="225"/>
      <c r="I982" s="225"/>
    </row>
    <row r="983" spans="2:9">
      <c r="B983" s="222"/>
      <c r="C983" s="225"/>
      <c r="D983" s="225"/>
      <c r="E983" s="225"/>
      <c r="F983" s="225"/>
      <c r="G983" s="225"/>
      <c r="H983" s="225"/>
      <c r="I983" s="225"/>
    </row>
    <row r="984" spans="2:9">
      <c r="B984" s="222"/>
      <c r="C984" s="225"/>
      <c r="D984" s="225"/>
      <c r="E984" s="225"/>
      <c r="F984" s="225"/>
      <c r="G984" s="225"/>
      <c r="H984" s="225"/>
      <c r="I984" s="225"/>
    </row>
    <row r="985" spans="2:9">
      <c r="B985" s="222"/>
      <c r="C985" s="225"/>
      <c r="D985" s="225"/>
      <c r="E985" s="225"/>
      <c r="F985" s="225"/>
      <c r="G985" s="225"/>
      <c r="H985" s="225"/>
      <c r="I985" s="225"/>
    </row>
    <row r="986" spans="2:9">
      <c r="B986" s="222"/>
      <c r="C986" s="225"/>
      <c r="D986" s="225"/>
      <c r="E986" s="225"/>
      <c r="F986" s="225"/>
      <c r="G986" s="225"/>
      <c r="H986" s="225"/>
      <c r="I986" s="225"/>
    </row>
    <row r="987" spans="2:9">
      <c r="B987" s="222"/>
      <c r="C987" s="225"/>
      <c r="D987" s="225"/>
      <c r="E987" s="225"/>
      <c r="F987" s="225"/>
      <c r="G987" s="225"/>
      <c r="H987" s="225"/>
      <c r="I987" s="225"/>
    </row>
    <row r="988" spans="2:9">
      <c r="B988" s="222"/>
      <c r="C988" s="225"/>
      <c r="D988" s="225"/>
      <c r="E988" s="225"/>
      <c r="F988" s="225"/>
      <c r="G988" s="225"/>
      <c r="H988" s="225"/>
      <c r="I988" s="225"/>
    </row>
    <row r="989" spans="2:9">
      <c r="B989" s="222"/>
      <c r="C989" s="225"/>
      <c r="D989" s="225"/>
      <c r="E989" s="225"/>
      <c r="F989" s="225"/>
      <c r="G989" s="225"/>
      <c r="H989" s="225"/>
      <c r="I989" s="225"/>
    </row>
    <row r="990" spans="2:9">
      <c r="B990" s="222"/>
      <c r="C990" s="225"/>
      <c r="D990" s="225"/>
      <c r="E990" s="225"/>
      <c r="F990" s="225"/>
      <c r="G990" s="225"/>
      <c r="H990" s="225"/>
      <c r="I990" s="225"/>
    </row>
    <row r="991" spans="2:9">
      <c r="B991" s="222"/>
      <c r="C991" s="225"/>
      <c r="D991" s="225"/>
      <c r="E991" s="225"/>
      <c r="F991" s="225"/>
      <c r="G991" s="225"/>
      <c r="H991" s="225"/>
      <c r="I991" s="225"/>
    </row>
    <row r="992" spans="2:9">
      <c r="B992" s="222"/>
      <c r="C992" s="225"/>
      <c r="D992" s="225"/>
      <c r="E992" s="225"/>
      <c r="F992" s="225"/>
      <c r="G992" s="225"/>
      <c r="H992" s="225"/>
      <c r="I992" s="225"/>
    </row>
    <row r="993" spans="2:9">
      <c r="B993" s="222"/>
      <c r="C993" s="225"/>
      <c r="D993" s="225"/>
      <c r="E993" s="225"/>
      <c r="F993" s="225"/>
      <c r="G993" s="225"/>
      <c r="H993" s="225"/>
      <c r="I993" s="225"/>
    </row>
    <row r="994" spans="2:9">
      <c r="B994" s="222"/>
      <c r="C994" s="225"/>
      <c r="D994" s="225"/>
      <c r="E994" s="225"/>
      <c r="F994" s="225"/>
      <c r="G994" s="225"/>
      <c r="H994" s="225"/>
      <c r="I994" s="225"/>
    </row>
    <row r="995" spans="2:9">
      <c r="B995" s="222"/>
      <c r="C995" s="225"/>
      <c r="D995" s="225"/>
      <c r="E995" s="225"/>
      <c r="F995" s="225"/>
      <c r="G995" s="225"/>
      <c r="H995" s="225"/>
      <c r="I995" s="225"/>
    </row>
    <row r="996" spans="2:9">
      <c r="B996" s="222"/>
      <c r="C996" s="225"/>
      <c r="D996" s="225"/>
      <c r="E996" s="225"/>
      <c r="F996" s="225"/>
      <c r="G996" s="225"/>
      <c r="H996" s="225"/>
      <c r="I996" s="225"/>
    </row>
    <row r="997" spans="2:9">
      <c r="B997" s="222"/>
      <c r="C997" s="225"/>
      <c r="D997" s="225"/>
      <c r="E997" s="225"/>
      <c r="F997" s="225"/>
      <c r="G997" s="225"/>
      <c r="H997" s="225"/>
      <c r="I997" s="225"/>
    </row>
    <row r="998" spans="2:9">
      <c r="B998" s="222"/>
      <c r="C998" s="225"/>
      <c r="D998" s="225"/>
      <c r="E998" s="225"/>
      <c r="F998" s="225"/>
      <c r="G998" s="225"/>
      <c r="H998" s="225"/>
      <c r="I998" s="225"/>
    </row>
    <row r="999" spans="2:9">
      <c r="B999" s="222"/>
      <c r="C999" s="225"/>
      <c r="D999" s="225"/>
      <c r="E999" s="225"/>
      <c r="F999" s="225"/>
      <c r="G999" s="225"/>
      <c r="H999" s="225"/>
      <c r="I999" s="225"/>
    </row>
    <row r="1000" spans="2:9">
      <c r="B1000" s="222"/>
      <c r="C1000" s="225"/>
      <c r="D1000" s="225"/>
      <c r="E1000" s="225"/>
      <c r="F1000" s="225"/>
      <c r="G1000" s="225"/>
      <c r="H1000" s="225"/>
      <c r="I1000" s="225"/>
    </row>
    <row r="1001" spans="2:9">
      <c r="B1001" s="222"/>
      <c r="C1001" s="225"/>
      <c r="D1001" s="225"/>
      <c r="E1001" s="225"/>
      <c r="F1001" s="225"/>
      <c r="G1001" s="225"/>
      <c r="H1001" s="225"/>
      <c r="I1001" s="225"/>
    </row>
    <row r="1002" spans="2:9">
      <c r="B1002" s="222"/>
      <c r="C1002" s="225"/>
      <c r="D1002" s="225"/>
      <c r="E1002" s="225"/>
      <c r="F1002" s="225"/>
      <c r="G1002" s="225"/>
      <c r="H1002" s="225"/>
      <c r="I1002" s="225"/>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6" width="45.85546875" style="231" customWidth="1"/>
    <col min="7" max="8" width="21.85546875" style="231" customWidth="1"/>
    <col min="9" max="16384" width="9.140625" style="241"/>
  </cols>
  <sheetData>
    <row r="1" spans="1:8">
      <c r="A1" s="221"/>
      <c r="B1" s="215" t="s">
        <v>582</v>
      </c>
      <c r="C1" s="249"/>
      <c r="D1" s="250"/>
      <c r="E1" s="250"/>
      <c r="F1" s="250"/>
      <c r="G1" s="225"/>
      <c r="H1" s="225"/>
    </row>
    <row r="2" spans="1:8">
      <c r="A2" s="247" t="s">
        <v>267</v>
      </c>
      <c r="B2" s="231" t="s">
        <v>27</v>
      </c>
      <c r="C2" s="247" t="s">
        <v>150</v>
      </c>
      <c r="D2" s="247"/>
      <c r="E2" s="247"/>
      <c r="F2" s="247"/>
      <c r="G2" s="225"/>
      <c r="H2" s="225"/>
    </row>
    <row r="3" spans="1:8">
      <c r="A3" s="247" t="s">
        <v>260</v>
      </c>
      <c r="B3" s="899" t="s">
        <v>316</v>
      </c>
      <c r="C3" s="899" t="s">
        <v>583</v>
      </c>
      <c r="D3" s="899" t="s">
        <v>584</v>
      </c>
      <c r="E3" s="899" t="s">
        <v>585</v>
      </c>
      <c r="F3" s="899" t="s">
        <v>586</v>
      </c>
      <c r="G3" s="243"/>
      <c r="H3" s="243"/>
    </row>
    <row r="4" spans="1:8" ht="25.5">
      <c r="A4" s="231"/>
      <c r="B4" s="908" t="s">
        <v>274</v>
      </c>
      <c r="C4" s="900" t="s">
        <v>490</v>
      </c>
      <c r="D4" s="900" t="s">
        <v>587</v>
      </c>
      <c r="E4" s="900" t="s">
        <v>555</v>
      </c>
      <c r="F4" s="900" t="s">
        <v>588</v>
      </c>
      <c r="G4" s="244"/>
    </row>
    <row r="5" spans="1:8" ht="38.25">
      <c r="A5" s="231"/>
      <c r="B5" s="908" t="s">
        <v>284</v>
      </c>
      <c r="C5" s="902" t="s">
        <v>559</v>
      </c>
      <c r="D5" s="902" t="s">
        <v>589</v>
      </c>
      <c r="E5" s="902" t="s">
        <v>590</v>
      </c>
      <c r="F5" s="902" t="s">
        <v>591</v>
      </c>
      <c r="G5" s="243"/>
      <c r="H5" s="243"/>
    </row>
    <row r="6" spans="1:8" ht="25.5">
      <c r="A6" s="231"/>
      <c r="B6" s="917">
        <v>1</v>
      </c>
      <c r="C6" s="895" t="s">
        <v>497</v>
      </c>
      <c r="D6" s="895" t="s">
        <v>869</v>
      </c>
      <c r="E6" s="895"/>
      <c r="F6" s="895" t="s">
        <v>542</v>
      </c>
      <c r="G6" s="245">
        <v>1</v>
      </c>
    </row>
    <row r="7" spans="1:8">
      <c r="A7" s="231"/>
      <c r="B7" s="917">
        <v>2</v>
      </c>
      <c r="C7" s="895"/>
      <c r="D7" s="895"/>
      <c r="E7" s="895"/>
      <c r="F7" s="895" t="s">
        <v>543</v>
      </c>
      <c r="G7" s="245">
        <v>2</v>
      </c>
      <c r="H7" s="243"/>
    </row>
    <row r="8" spans="1:8">
      <c r="A8" s="231"/>
      <c r="B8" s="917">
        <v>3</v>
      </c>
      <c r="C8" s="906"/>
      <c r="D8" s="895"/>
      <c r="E8" s="895"/>
      <c r="F8" s="895"/>
      <c r="G8" s="245">
        <v>3</v>
      </c>
    </row>
    <row r="9" spans="1:8">
      <c r="A9" s="231"/>
      <c r="B9" s="917">
        <v>4</v>
      </c>
      <c r="C9" s="895"/>
      <c r="D9" s="895"/>
      <c r="E9" s="895"/>
      <c r="F9" s="895"/>
      <c r="G9" s="245">
        <v>4</v>
      </c>
      <c r="H9" s="243"/>
    </row>
    <row r="10" spans="1:8">
      <c r="A10" s="231"/>
      <c r="B10" s="917">
        <v>5</v>
      </c>
      <c r="C10" s="895"/>
      <c r="D10" s="905"/>
      <c r="E10" s="905"/>
      <c r="F10" s="905"/>
      <c r="G10" s="245">
        <v>5</v>
      </c>
    </row>
    <row r="11" spans="1:8" ht="38.25">
      <c r="A11" s="231"/>
      <c r="B11" s="917">
        <v>6</v>
      </c>
      <c r="C11" s="906"/>
      <c r="D11" s="895" t="s">
        <v>965</v>
      </c>
      <c r="E11" s="895"/>
      <c r="F11" s="895" t="s">
        <v>592</v>
      </c>
      <c r="G11" s="245">
        <v>6</v>
      </c>
      <c r="H11" s="243"/>
    </row>
    <row r="12" spans="1:8" ht="25.5">
      <c r="A12" s="231"/>
      <c r="B12" s="917">
        <v>7</v>
      </c>
      <c r="C12" s="895" t="s">
        <v>890</v>
      </c>
      <c r="D12" s="905"/>
      <c r="E12" s="905"/>
      <c r="F12" s="905"/>
      <c r="G12" s="245">
        <v>7</v>
      </c>
    </row>
    <row r="13" spans="1:8">
      <c r="A13" s="231"/>
      <c r="B13" s="917">
        <v>8</v>
      </c>
      <c r="C13" s="895"/>
      <c r="D13" s="895"/>
      <c r="E13" s="895" t="s">
        <v>560</v>
      </c>
      <c r="F13" s="895"/>
      <c r="G13" s="245">
        <v>8</v>
      </c>
      <c r="H13" s="243"/>
    </row>
    <row r="14" spans="1:8">
      <c r="A14" s="231"/>
      <c r="B14" s="917">
        <v>9</v>
      </c>
      <c r="C14" s="895"/>
      <c r="D14" s="895"/>
      <c r="E14" s="895"/>
      <c r="F14" s="895"/>
      <c r="G14" s="245">
        <v>9</v>
      </c>
    </row>
    <row r="15" spans="1:8" ht="25.5">
      <c r="A15" s="231"/>
      <c r="B15" s="917">
        <v>10</v>
      </c>
      <c r="C15" s="895" t="s">
        <v>593</v>
      </c>
      <c r="D15" s="895" t="s">
        <v>966</v>
      </c>
      <c r="E15" s="895" t="s">
        <v>561</v>
      </c>
      <c r="F15" s="895" t="s">
        <v>547</v>
      </c>
      <c r="G15" s="245">
        <v>10</v>
      </c>
      <c r="H15" s="243"/>
    </row>
    <row r="16" spans="1:8">
      <c r="B16" s="222"/>
      <c r="C16" s="225"/>
      <c r="D16" s="225"/>
      <c r="E16" s="225"/>
      <c r="F16" s="225"/>
      <c r="G16" s="244"/>
    </row>
    <row r="17" spans="2:14">
      <c r="B17" s="222"/>
      <c r="C17" s="225"/>
      <c r="D17" s="225"/>
      <c r="E17" s="225"/>
      <c r="F17" s="225"/>
      <c r="G17" s="243"/>
      <c r="H17" s="243"/>
    </row>
    <row r="18" spans="2:14">
      <c r="B18" s="222"/>
      <c r="C18" s="225"/>
      <c r="D18" s="225"/>
      <c r="E18" s="225"/>
      <c r="F18" s="225"/>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C6</f>
        <v>Guesstimated</v>
      </c>
      <c r="D23" s="225" t="str">
        <f>D6</f>
        <v>Customer Service Line and Meter Locations inventory is not maintained or updated</v>
      </c>
      <c r="E23" s="231" t="str">
        <f>E13</f>
        <v>No field validation is conducted</v>
      </c>
      <c r="F23" s="225" t="str">
        <f>F6</f>
        <v>Policy doesn't exist</v>
      </c>
      <c r="G23" s="225"/>
      <c r="H23" s="225"/>
    </row>
    <row r="24" spans="2:14">
      <c r="B24" s="233"/>
      <c r="C24" s="225" t="str">
        <f>C12</f>
        <v>Input extrapolated from study sampling a portion of the system</v>
      </c>
      <c r="D24" s="225" t="str">
        <f>D11</f>
        <v>Additions or subtractions are updated in the service line and meter locations inventory, but less than annually</v>
      </c>
      <c r="E24" s="231" t="str">
        <f>E15</f>
        <v>Field validation is accomplished (i.e. through normal work order processes or specific validation projects)</v>
      </c>
      <c r="F24" s="225" t="str">
        <f>F7</f>
        <v>Policy exists, but is unclear</v>
      </c>
      <c r="G24" s="225"/>
      <c r="H24" s="225"/>
    </row>
    <row r="25" spans="2:14">
      <c r="B25" s="233"/>
      <c r="C25" s="225" t="str">
        <f>C15</f>
        <v>Derived from full mapping and customer inventory</v>
      </c>
      <c r="D25" s="231" t="str">
        <f>D15</f>
        <v>Additions or subtractions are updated in the service line and meter locations inventory, at least annually</v>
      </c>
      <c r="E25" s="225"/>
      <c r="F25" s="225" t="str">
        <f>F11</f>
        <v>Policy is clear, but adherence in practice is uncertain</v>
      </c>
      <c r="G25" s="225"/>
      <c r="H25" s="225"/>
    </row>
    <row r="26" spans="2:14">
      <c r="B26" s="233"/>
      <c r="C26" s="225"/>
      <c r="D26" s="225"/>
      <c r="E26" s="225"/>
      <c r="F26" s="225" t="str">
        <f>F15</f>
        <v>Policy is clear, and adherance in practice is consistent</v>
      </c>
      <c r="H26" s="225"/>
      <c r="L26" s="225"/>
      <c r="N26" s="225"/>
    </row>
    <row r="27" spans="2:14">
      <c r="B27" s="233"/>
      <c r="C27" s="225"/>
      <c r="D27" s="225"/>
      <c r="E27" s="225"/>
      <c r="F27" s="225"/>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150</v>
      </c>
      <c r="C34" s="225"/>
      <c r="D34" s="225"/>
      <c r="E34" s="225"/>
      <c r="F34" s="225"/>
      <c r="G34" s="225"/>
      <c r="H34" s="225"/>
    </row>
    <row r="35" spans="2:8">
      <c r="B35" s="234" t="s">
        <v>559</v>
      </c>
      <c r="C35" s="225"/>
      <c r="D35" s="225"/>
      <c r="E35" s="225"/>
      <c r="F35" s="225"/>
      <c r="G35" s="225"/>
      <c r="H35" s="225"/>
    </row>
    <row r="36" spans="2:8">
      <c r="B36" s="234" t="s">
        <v>589</v>
      </c>
      <c r="C36" s="225"/>
      <c r="D36" s="225"/>
      <c r="E36" s="225"/>
      <c r="F36" s="225"/>
      <c r="G36" s="225"/>
      <c r="H36" s="225"/>
    </row>
    <row r="37" spans="2:8">
      <c r="B37" s="234" t="s">
        <v>590</v>
      </c>
      <c r="C37" s="225"/>
      <c r="D37" s="225"/>
      <c r="E37" s="225"/>
      <c r="F37" s="225"/>
      <c r="G37" s="225"/>
      <c r="H37" s="225"/>
    </row>
    <row r="38" spans="2:8">
      <c r="B38" s="234" t="s">
        <v>591</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A1:N1002"/>
  <sheetViews>
    <sheetView topLeftCell="B1" zoomScaleNormal="100" workbookViewId="0">
      <selection activeCell="D13" sqref="D13"/>
    </sheetView>
  </sheetViews>
  <sheetFormatPr defaultColWidth="9.140625" defaultRowHeight="12.75"/>
  <cols>
    <col min="1" max="1" width="9.140625" style="241"/>
    <col min="2" max="2" width="12.85546875" style="231" customWidth="1"/>
    <col min="3" max="3" width="78.5703125" style="247" bestFit="1" customWidth="1"/>
    <col min="4" max="7" width="32.42578125" style="247" customWidth="1"/>
    <col min="8" max="8" width="3.85546875" style="231" bestFit="1" customWidth="1"/>
    <col min="9" max="16384" width="9.140625" style="241"/>
  </cols>
  <sheetData>
    <row r="1" spans="1:8">
      <c r="A1" s="221"/>
      <c r="B1" s="215" t="s">
        <v>597</v>
      </c>
      <c r="C1" s="249"/>
      <c r="D1" s="250"/>
      <c r="E1" s="256" t="s">
        <v>315</v>
      </c>
      <c r="F1" s="250"/>
      <c r="H1" s="225"/>
    </row>
    <row r="2" spans="1:8">
      <c r="A2" s="221"/>
      <c r="B2" s="239"/>
      <c r="C2" s="239"/>
      <c r="D2" s="239"/>
      <c r="E2" s="239"/>
      <c r="F2" s="295" t="s">
        <v>315</v>
      </c>
      <c r="H2" s="225"/>
    </row>
    <row r="3" spans="1:8">
      <c r="A3" s="221"/>
      <c r="B3" s="899" t="s">
        <v>316</v>
      </c>
      <c r="C3" s="899" t="s">
        <v>614</v>
      </c>
      <c r="D3" s="899" t="s">
        <v>615</v>
      </c>
      <c r="E3" s="899" t="s">
        <v>616</v>
      </c>
      <c r="F3" s="899" t="s">
        <v>619</v>
      </c>
      <c r="G3" s="899" t="s">
        <v>618</v>
      </c>
      <c r="H3" s="243"/>
    </row>
    <row r="4" spans="1:8" ht="25.5">
      <c r="A4" s="221"/>
      <c r="B4" s="908" t="s">
        <v>274</v>
      </c>
      <c r="C4" s="900" t="s">
        <v>598</v>
      </c>
      <c r="D4" s="900" t="s">
        <v>599</v>
      </c>
      <c r="E4" s="900" t="s">
        <v>600</v>
      </c>
      <c r="F4" s="900" t="s">
        <v>601</v>
      </c>
      <c r="G4" s="253" t="s">
        <v>490</v>
      </c>
    </row>
    <row r="5" spans="1:8" ht="51">
      <c r="A5" s="221"/>
      <c r="B5" s="908" t="s">
        <v>284</v>
      </c>
      <c r="C5" s="902" t="s">
        <v>602</v>
      </c>
      <c r="D5" s="902" t="s">
        <v>603</v>
      </c>
      <c r="E5" s="902" t="s">
        <v>758</v>
      </c>
      <c r="F5" s="902" t="s">
        <v>871</v>
      </c>
      <c r="G5" s="905" t="s">
        <v>559</v>
      </c>
      <c r="H5" s="243"/>
    </row>
    <row r="6" spans="1:8">
      <c r="A6" s="221"/>
      <c r="B6" s="918">
        <v>1</v>
      </c>
      <c r="C6" s="895"/>
      <c r="D6" s="895"/>
      <c r="E6" s="895"/>
      <c r="F6" s="895"/>
      <c r="G6" s="905"/>
      <c r="H6" s="254">
        <v>1</v>
      </c>
    </row>
    <row r="7" spans="1:8">
      <c r="A7" s="221"/>
      <c r="B7" s="918">
        <v>2</v>
      </c>
      <c r="C7" s="895"/>
      <c r="D7" s="895"/>
      <c r="E7" s="895"/>
      <c r="F7" s="895"/>
      <c r="G7" s="905"/>
      <c r="H7" s="254">
        <v>2</v>
      </c>
    </row>
    <row r="8" spans="1:8">
      <c r="A8" s="221"/>
      <c r="B8" s="918">
        <v>3</v>
      </c>
      <c r="D8" s="895"/>
      <c r="F8" s="895"/>
      <c r="G8" s="905" t="s">
        <v>497</v>
      </c>
      <c r="H8" s="254">
        <v>3</v>
      </c>
    </row>
    <row r="9" spans="1:8">
      <c r="A9" s="221"/>
      <c r="B9" s="918">
        <v>4</v>
      </c>
      <c r="C9" s="895"/>
      <c r="D9" s="895"/>
      <c r="E9" s="895"/>
      <c r="F9" s="895"/>
      <c r="G9" s="905"/>
      <c r="H9" s="254">
        <v>4</v>
      </c>
    </row>
    <row r="10" spans="1:8" ht="38.25">
      <c r="A10" s="221"/>
      <c r="B10" s="918">
        <v>5</v>
      </c>
      <c r="C10" s="895"/>
      <c r="D10" s="905"/>
      <c r="F10" s="905"/>
      <c r="G10" s="905" t="s">
        <v>906</v>
      </c>
      <c r="H10" s="254">
        <v>5</v>
      </c>
    </row>
    <row r="11" spans="1:8" ht="25.5">
      <c r="A11" s="221"/>
      <c r="B11" s="918">
        <v>6</v>
      </c>
      <c r="C11" s="906" t="s">
        <v>986</v>
      </c>
      <c r="D11" s="895"/>
      <c r="E11" s="895" t="s">
        <v>604</v>
      </c>
      <c r="F11" s="895"/>
      <c r="G11" s="905"/>
      <c r="H11" s="254">
        <v>6</v>
      </c>
    </row>
    <row r="12" spans="1:8" ht="38.25">
      <c r="A12" s="221"/>
      <c r="B12" s="918">
        <v>7</v>
      </c>
      <c r="C12" s="895"/>
      <c r="D12" s="905"/>
      <c r="F12" s="905" t="s">
        <v>607</v>
      </c>
      <c r="G12" s="905" t="s">
        <v>608</v>
      </c>
      <c r="H12" s="254">
        <v>7</v>
      </c>
    </row>
    <row r="13" spans="1:8" ht="38.25">
      <c r="A13" s="221"/>
      <c r="B13" s="918">
        <v>8</v>
      </c>
      <c r="C13" s="895" t="s">
        <v>987</v>
      </c>
      <c r="D13" s="895" t="s">
        <v>605</v>
      </c>
      <c r="E13" s="905" t="s">
        <v>759</v>
      </c>
      <c r="F13" s="895"/>
      <c r="G13" s="905"/>
      <c r="H13" s="254">
        <v>8</v>
      </c>
    </row>
    <row r="14" spans="1:8" ht="51">
      <c r="A14" s="221"/>
      <c r="B14" s="918">
        <v>9</v>
      </c>
      <c r="C14" s="895"/>
      <c r="D14" s="895"/>
      <c r="E14" s="905" t="s">
        <v>606</v>
      </c>
      <c r="F14" s="895" t="s">
        <v>609</v>
      </c>
      <c r="G14" s="905" t="s">
        <v>610</v>
      </c>
      <c r="H14" s="254">
        <v>9</v>
      </c>
    </row>
    <row r="15" spans="1:8" ht="38.25">
      <c r="A15" s="221"/>
      <c r="B15" s="918">
        <v>9</v>
      </c>
      <c r="C15" s="895"/>
      <c r="D15" s="895"/>
      <c r="E15" s="895"/>
      <c r="F15" s="895"/>
      <c r="G15" s="919" t="s">
        <v>716</v>
      </c>
      <c r="H15" s="254">
        <v>9</v>
      </c>
    </row>
    <row r="16" spans="1:8" ht="38.25">
      <c r="B16" s="255">
        <v>10</v>
      </c>
      <c r="C16" s="919" t="s">
        <v>988</v>
      </c>
      <c r="D16" s="905" t="s">
        <v>611</v>
      </c>
      <c r="E16" s="905" t="s">
        <v>612</v>
      </c>
      <c r="F16" s="905" t="s">
        <v>891</v>
      </c>
      <c r="G16" s="905" t="s">
        <v>613</v>
      </c>
      <c r="H16" s="255">
        <v>10</v>
      </c>
    </row>
    <row r="17" spans="2:14" ht="25.5">
      <c r="B17" s="255">
        <v>10</v>
      </c>
      <c r="C17" s="905" t="s">
        <v>872</v>
      </c>
      <c r="D17" s="907" t="s">
        <v>760</v>
      </c>
      <c r="E17" s="905"/>
      <c r="F17" s="905"/>
      <c r="G17" s="905"/>
      <c r="H17" s="255">
        <v>10</v>
      </c>
    </row>
    <row r="18" spans="2:14">
      <c r="B18" s="222"/>
      <c r="G18" s="253"/>
    </row>
    <row r="19" spans="2:14">
      <c r="B19" s="222"/>
      <c r="H19" s="225"/>
    </row>
    <row r="20" spans="2:14">
      <c r="B20" s="222"/>
      <c r="H20" s="225"/>
    </row>
    <row r="21" spans="2:14">
      <c r="B21" s="222"/>
      <c r="H21" s="225"/>
    </row>
    <row r="22" spans="2:14">
      <c r="B22" s="222"/>
      <c r="H22" s="225"/>
    </row>
    <row r="23" spans="2:14">
      <c r="B23" s="233" t="s">
        <v>341</v>
      </c>
      <c r="C23" s="247" t="str">
        <f>C11</f>
        <v>Normally-closed boundary valves between zones have never been confirmed to be fully closed</v>
      </c>
      <c r="D23" s="247" t="str">
        <f>D13</f>
        <v>Collected only if there are low pressure complaints, or new development requests</v>
      </c>
      <c r="E23" s="247" t="str">
        <f>E11</f>
        <v>Continuous pressure data is not collected</v>
      </c>
      <c r="F23" s="247" t="str">
        <f>F12</f>
        <v>Temporary data logger(s) deployed, but limited and not capturing seasonal variation during the year</v>
      </c>
      <c r="G23" s="247" t="str">
        <f>G8</f>
        <v>Guesstimated</v>
      </c>
      <c r="H23" s="225"/>
    </row>
    <row r="24" spans="2:14">
      <c r="B24" s="233"/>
      <c r="C24" s="247" t="str">
        <f>C13</f>
        <v>Normally-closed boundary valves between zones have been confirmed to be fully closed more than 3 years ago</v>
      </c>
      <c r="D24" s="247" t="str">
        <f>D16</f>
        <v>Collected annually during routine system flushing and/or hydrant testing</v>
      </c>
      <c r="E24" s="247" t="str">
        <f>E13</f>
        <v>At zone boundary conditions only (i.e. supply entry points, PRVs, booster stations)</v>
      </c>
      <c r="F24" s="247" t="str">
        <f>F14</f>
        <v>Temporary data logger(s) deployed, adequately capturing seasonal variation during the year</v>
      </c>
      <c r="G24" s="247" t="str">
        <f>G10</f>
        <v xml:space="preserve">Loose estimate inferred from field measurements, but no analysis nor calculations performed </v>
      </c>
      <c r="H24" s="225"/>
    </row>
    <row r="25" spans="2:14">
      <c r="B25" s="233"/>
      <c r="C25" s="247" t="str">
        <f>C16</f>
        <v>Normally-closed boundary valves between zones have been confirmed within the past 3 years to be fully closed</v>
      </c>
      <c r="D25" s="247">
        <f>D12</f>
        <v>0</v>
      </c>
      <c r="E25" s="247" t="str">
        <f>E14</f>
        <v>At zone boundary conditions, plus some locations inside the zone(s) but not representing the full pressure profile</v>
      </c>
      <c r="F25" s="247" t="str">
        <f>F16</f>
        <v>Year-round data collection via permanent monitoring</v>
      </c>
      <c r="G25" s="247" t="str">
        <f>G12</f>
        <v>Calculated from field data as a simple average</v>
      </c>
      <c r="H25" s="225"/>
    </row>
    <row r="26" spans="2:14">
      <c r="B26" s="233"/>
      <c r="C26" s="247" t="str">
        <f>C17</f>
        <v>Not applicable, the system operates as a single pressure zone</v>
      </c>
      <c r="E26" s="247" t="str">
        <f>E16</f>
        <v>At zone boundary conditions, plus locations inside the zone(s) representing the full pressure profile</v>
      </c>
      <c r="G26" s="247" t="str">
        <f>G14</f>
        <v>Calculated from field data as a weighted average, compliant with methods described in the M36 Manual</v>
      </c>
      <c r="H26" s="225"/>
      <c r="L26" s="225"/>
      <c r="N26" s="225"/>
    </row>
    <row r="27" spans="2:14">
      <c r="B27" s="233"/>
      <c r="G27" s="247" t="str">
        <f>G15</f>
        <v>Derived from hydraulic model, where model has not been field calibrated in the last 5 years</v>
      </c>
      <c r="H27" s="225"/>
      <c r="N27" s="225"/>
    </row>
    <row r="28" spans="2:14">
      <c r="B28" s="233"/>
      <c r="G28" s="247" t="str">
        <f>G16</f>
        <v>Derived from hydraulic model, where model has been field calibrated in the last 5 years</v>
      </c>
      <c r="H28" s="225"/>
    </row>
    <row r="29" spans="2:14">
      <c r="B29" s="233"/>
      <c r="H29" s="225"/>
    </row>
    <row r="30" spans="2:14">
      <c r="B30" s="232"/>
      <c r="H30" s="225"/>
    </row>
    <row r="31" spans="2:14">
      <c r="B31" s="232"/>
      <c r="H31" s="225"/>
    </row>
    <row r="32" spans="2:14">
      <c r="B32" s="233"/>
      <c r="H32" s="225"/>
    </row>
    <row r="33" spans="2:8">
      <c r="B33" s="198" t="s">
        <v>818</v>
      </c>
      <c r="H33" s="225"/>
    </row>
    <row r="34" spans="2:8">
      <c r="B34" s="234">
        <f>C2</f>
        <v>0</v>
      </c>
      <c r="H34" s="225"/>
    </row>
    <row r="35" spans="2:8">
      <c r="B35" s="234" t="s">
        <v>602</v>
      </c>
      <c r="H35" s="225"/>
    </row>
    <row r="36" spans="2:8">
      <c r="B36" s="234" t="s">
        <v>603</v>
      </c>
      <c r="H36" s="225"/>
    </row>
    <row r="37" spans="2:8">
      <c r="B37" s="234" t="s">
        <v>758</v>
      </c>
      <c r="H37" s="225"/>
    </row>
    <row r="38" spans="2:8">
      <c r="B38" s="234" t="s">
        <v>871</v>
      </c>
      <c r="H38" s="225"/>
    </row>
    <row r="39" spans="2:8">
      <c r="B39" s="234" t="s">
        <v>559</v>
      </c>
      <c r="H39" s="225"/>
    </row>
    <row r="40" spans="2:8">
      <c r="B40" s="234"/>
      <c r="H40" s="225"/>
    </row>
    <row r="41" spans="2:8">
      <c r="B41" s="234"/>
      <c r="H41" s="225"/>
    </row>
    <row r="42" spans="2:8">
      <c r="B42" s="234"/>
      <c r="H42" s="225"/>
    </row>
    <row r="43" spans="2:8">
      <c r="B43" s="222"/>
      <c r="H43" s="225"/>
    </row>
    <row r="44" spans="2:8">
      <c r="B44" s="222"/>
      <c r="H44" s="225"/>
    </row>
    <row r="45" spans="2:8">
      <c r="B45" s="222"/>
      <c r="H45" s="225"/>
    </row>
    <row r="46" spans="2:8">
      <c r="B46" s="222"/>
      <c r="H46" s="225"/>
    </row>
    <row r="47" spans="2:8">
      <c r="B47" s="222"/>
      <c r="H47" s="225"/>
    </row>
    <row r="48" spans="2:8">
      <c r="B48" s="222"/>
      <c r="H48" s="225"/>
    </row>
    <row r="49" spans="2:8">
      <c r="B49" s="222"/>
      <c r="H49" s="225"/>
    </row>
    <row r="50" spans="2:8">
      <c r="B50" s="222"/>
      <c r="H50" s="225"/>
    </row>
    <row r="51" spans="2:8">
      <c r="B51" s="222"/>
      <c r="H51" s="225"/>
    </row>
    <row r="52" spans="2:8">
      <c r="B52" s="222"/>
      <c r="H52" s="225"/>
    </row>
    <row r="53" spans="2:8">
      <c r="B53" s="222"/>
      <c r="H53" s="225"/>
    </row>
    <row r="54" spans="2:8">
      <c r="B54" s="222"/>
      <c r="H54" s="225"/>
    </row>
    <row r="55" spans="2:8">
      <c r="B55" s="222"/>
      <c r="H55" s="225"/>
    </row>
    <row r="56" spans="2:8">
      <c r="B56" s="222"/>
      <c r="H56" s="225"/>
    </row>
    <row r="57" spans="2:8">
      <c r="B57" s="222"/>
      <c r="H57" s="225"/>
    </row>
    <row r="58" spans="2:8">
      <c r="B58" s="222"/>
      <c r="H58" s="225"/>
    </row>
    <row r="59" spans="2:8">
      <c r="B59" s="222"/>
      <c r="H59" s="225"/>
    </row>
    <row r="60" spans="2:8">
      <c r="B60" s="222"/>
      <c r="H60" s="225"/>
    </row>
    <row r="61" spans="2:8">
      <c r="B61" s="222"/>
      <c r="H61" s="225"/>
    </row>
    <row r="62" spans="2:8">
      <c r="B62" s="222"/>
      <c r="H62" s="225"/>
    </row>
    <row r="63" spans="2:8">
      <c r="B63" s="222"/>
      <c r="H63" s="225"/>
    </row>
    <row r="64" spans="2:8">
      <c r="B64" s="222"/>
      <c r="H64" s="225"/>
    </row>
    <row r="65" spans="2:8">
      <c r="B65" s="222"/>
      <c r="H65" s="225"/>
    </row>
    <row r="66" spans="2:8">
      <c r="B66" s="222"/>
      <c r="H66" s="225"/>
    </row>
    <row r="67" spans="2:8">
      <c r="B67" s="222"/>
      <c r="H67" s="225"/>
    </row>
    <row r="68" spans="2:8">
      <c r="B68" s="222"/>
      <c r="H68" s="225"/>
    </row>
    <row r="69" spans="2:8">
      <c r="B69" s="222"/>
      <c r="H69" s="225"/>
    </row>
    <row r="70" spans="2:8">
      <c r="B70" s="222"/>
      <c r="H70" s="225"/>
    </row>
    <row r="71" spans="2:8">
      <c r="B71" s="222"/>
      <c r="H71" s="225"/>
    </row>
    <row r="72" spans="2:8">
      <c r="B72" s="222"/>
      <c r="H72" s="225"/>
    </row>
    <row r="73" spans="2:8">
      <c r="B73" s="222"/>
      <c r="H73" s="225"/>
    </row>
    <row r="74" spans="2:8">
      <c r="B74" s="222"/>
      <c r="H74" s="225"/>
    </row>
    <row r="75" spans="2:8">
      <c r="B75" s="222"/>
      <c r="H75" s="225"/>
    </row>
    <row r="76" spans="2:8">
      <c r="B76" s="222"/>
      <c r="H76" s="225"/>
    </row>
    <row r="77" spans="2:8">
      <c r="B77" s="222"/>
      <c r="H77" s="225"/>
    </row>
    <row r="78" spans="2:8">
      <c r="B78" s="222"/>
      <c r="H78" s="225"/>
    </row>
    <row r="79" spans="2:8">
      <c r="B79" s="222"/>
      <c r="H79" s="225"/>
    </row>
    <row r="80" spans="2:8">
      <c r="B80" s="222"/>
      <c r="H80" s="225"/>
    </row>
    <row r="81" spans="2:8">
      <c r="B81" s="222"/>
      <c r="H81" s="225"/>
    </row>
    <row r="82" spans="2:8">
      <c r="B82" s="222"/>
      <c r="H82" s="225"/>
    </row>
    <row r="83" spans="2:8">
      <c r="B83" s="222"/>
      <c r="H83" s="225"/>
    </row>
    <row r="84" spans="2:8">
      <c r="B84" s="222"/>
      <c r="H84" s="225"/>
    </row>
    <row r="85" spans="2:8">
      <c r="B85" s="222"/>
      <c r="H85" s="225"/>
    </row>
    <row r="86" spans="2:8">
      <c r="B86" s="222"/>
      <c r="H86" s="225"/>
    </row>
    <row r="87" spans="2:8">
      <c r="B87" s="222"/>
      <c r="H87" s="225"/>
    </row>
    <row r="88" spans="2:8">
      <c r="B88" s="222"/>
      <c r="H88" s="225"/>
    </row>
    <row r="89" spans="2:8">
      <c r="B89" s="222"/>
      <c r="H89" s="225"/>
    </row>
    <row r="90" spans="2:8">
      <c r="B90" s="222"/>
      <c r="H90" s="225"/>
    </row>
    <row r="91" spans="2:8">
      <c r="B91" s="222"/>
      <c r="H91" s="225"/>
    </row>
    <row r="92" spans="2:8">
      <c r="B92" s="222"/>
      <c r="H92" s="225"/>
    </row>
    <row r="93" spans="2:8">
      <c r="B93" s="222"/>
      <c r="H93" s="225"/>
    </row>
    <row r="94" spans="2:8">
      <c r="B94" s="222"/>
      <c r="H94" s="225"/>
    </row>
    <row r="95" spans="2:8">
      <c r="B95" s="222"/>
      <c r="H95" s="225"/>
    </row>
    <row r="96" spans="2:8">
      <c r="B96" s="222"/>
      <c r="H96" s="225"/>
    </row>
    <row r="97" spans="2:8">
      <c r="B97" s="222"/>
      <c r="H97" s="225"/>
    </row>
    <row r="98" spans="2:8">
      <c r="B98" s="222"/>
      <c r="H98" s="225"/>
    </row>
    <row r="99" spans="2:8">
      <c r="B99" s="222"/>
      <c r="H99" s="225"/>
    </row>
    <row r="100" spans="2:8">
      <c r="B100" s="222"/>
      <c r="H100" s="225"/>
    </row>
    <row r="101" spans="2:8">
      <c r="B101" s="222"/>
      <c r="H101" s="225"/>
    </row>
    <row r="102" spans="2:8">
      <c r="B102" s="222"/>
      <c r="H102" s="225"/>
    </row>
    <row r="103" spans="2:8">
      <c r="B103" s="222"/>
      <c r="H103" s="225"/>
    </row>
    <row r="104" spans="2:8">
      <c r="B104" s="222"/>
      <c r="H104" s="225"/>
    </row>
    <row r="105" spans="2:8">
      <c r="B105" s="222"/>
      <c r="H105" s="225"/>
    </row>
    <row r="106" spans="2:8">
      <c r="B106" s="222"/>
      <c r="H106" s="225"/>
    </row>
    <row r="107" spans="2:8">
      <c r="B107" s="222"/>
      <c r="H107" s="225"/>
    </row>
    <row r="108" spans="2:8">
      <c r="B108" s="222"/>
      <c r="H108" s="225"/>
    </row>
    <row r="109" spans="2:8">
      <c r="B109" s="222"/>
      <c r="H109" s="225"/>
    </row>
    <row r="110" spans="2:8">
      <c r="B110" s="222"/>
      <c r="H110" s="225"/>
    </row>
    <row r="111" spans="2:8">
      <c r="B111" s="222"/>
      <c r="H111" s="225"/>
    </row>
    <row r="112" spans="2:8">
      <c r="B112" s="222"/>
      <c r="H112" s="225"/>
    </row>
    <row r="113" spans="2:8">
      <c r="B113" s="222"/>
      <c r="H113" s="225"/>
    </row>
    <row r="114" spans="2:8">
      <c r="B114" s="222"/>
      <c r="H114" s="225"/>
    </row>
    <row r="115" spans="2:8">
      <c r="B115" s="222"/>
      <c r="H115" s="225"/>
    </row>
    <row r="116" spans="2:8">
      <c r="B116" s="222"/>
      <c r="H116" s="225"/>
    </row>
    <row r="117" spans="2:8">
      <c r="B117" s="222"/>
      <c r="H117" s="225"/>
    </row>
    <row r="118" spans="2:8">
      <c r="B118" s="222"/>
      <c r="H118" s="225"/>
    </row>
    <row r="119" spans="2:8">
      <c r="B119" s="222"/>
      <c r="H119" s="225"/>
    </row>
    <row r="120" spans="2:8">
      <c r="B120" s="222"/>
      <c r="H120" s="225"/>
    </row>
    <row r="121" spans="2:8">
      <c r="B121" s="222"/>
      <c r="H121" s="225"/>
    </row>
    <row r="122" spans="2:8">
      <c r="B122" s="222"/>
      <c r="H122" s="225"/>
    </row>
    <row r="123" spans="2:8">
      <c r="B123" s="222"/>
      <c r="H123" s="225"/>
    </row>
    <row r="124" spans="2:8">
      <c r="B124" s="222"/>
      <c r="H124" s="225"/>
    </row>
    <row r="125" spans="2:8">
      <c r="B125" s="222"/>
      <c r="H125" s="225"/>
    </row>
    <row r="126" spans="2:8">
      <c r="B126" s="222"/>
      <c r="H126" s="225"/>
    </row>
    <row r="127" spans="2:8">
      <c r="B127" s="222"/>
      <c r="H127" s="225"/>
    </row>
    <row r="128" spans="2:8">
      <c r="B128" s="222"/>
      <c r="H128" s="225"/>
    </row>
    <row r="129" spans="2:8">
      <c r="B129" s="222"/>
      <c r="H129" s="225"/>
    </row>
    <row r="130" spans="2:8">
      <c r="B130" s="222"/>
      <c r="H130" s="225"/>
    </row>
    <row r="131" spans="2:8">
      <c r="B131" s="222"/>
      <c r="H131" s="225"/>
    </row>
    <row r="132" spans="2:8">
      <c r="B132" s="222"/>
      <c r="H132" s="225"/>
    </row>
    <row r="133" spans="2:8">
      <c r="B133" s="222"/>
      <c r="H133" s="225"/>
    </row>
    <row r="134" spans="2:8">
      <c r="B134" s="222"/>
      <c r="H134" s="225"/>
    </row>
    <row r="135" spans="2:8">
      <c r="B135" s="222"/>
      <c r="H135" s="225"/>
    </row>
    <row r="136" spans="2:8">
      <c r="B136" s="222"/>
      <c r="H136" s="225"/>
    </row>
    <row r="137" spans="2:8">
      <c r="B137" s="222"/>
      <c r="H137" s="225"/>
    </row>
    <row r="138" spans="2:8">
      <c r="B138" s="222"/>
      <c r="H138" s="225"/>
    </row>
    <row r="139" spans="2:8">
      <c r="B139" s="222"/>
      <c r="H139" s="225"/>
    </row>
    <row r="140" spans="2:8">
      <c r="B140" s="222"/>
      <c r="H140" s="225"/>
    </row>
    <row r="141" spans="2:8">
      <c r="B141" s="222"/>
      <c r="H141" s="225"/>
    </row>
    <row r="142" spans="2:8">
      <c r="B142" s="222"/>
      <c r="H142" s="225"/>
    </row>
    <row r="143" spans="2:8">
      <c r="B143" s="222"/>
      <c r="H143" s="225"/>
    </row>
    <row r="144" spans="2:8">
      <c r="B144" s="222"/>
      <c r="H144" s="225"/>
    </row>
    <row r="145" spans="2:8">
      <c r="B145" s="222"/>
      <c r="H145" s="225"/>
    </row>
    <row r="146" spans="2:8">
      <c r="B146" s="222"/>
      <c r="H146" s="225"/>
    </row>
    <row r="147" spans="2:8">
      <c r="B147" s="222"/>
      <c r="H147" s="225"/>
    </row>
    <row r="148" spans="2:8">
      <c r="B148" s="222"/>
      <c r="H148" s="225"/>
    </row>
    <row r="149" spans="2:8">
      <c r="B149" s="222"/>
      <c r="H149" s="225"/>
    </row>
    <row r="150" spans="2:8">
      <c r="B150" s="222"/>
      <c r="H150" s="225"/>
    </row>
    <row r="151" spans="2:8">
      <c r="B151" s="222"/>
      <c r="H151" s="225"/>
    </row>
    <row r="152" spans="2:8">
      <c r="B152" s="222"/>
      <c r="H152" s="225"/>
    </row>
    <row r="153" spans="2:8">
      <c r="B153" s="222"/>
      <c r="H153" s="225"/>
    </row>
    <row r="154" spans="2:8">
      <c r="B154" s="222"/>
      <c r="H154" s="225"/>
    </row>
    <row r="155" spans="2:8">
      <c r="B155" s="222"/>
      <c r="H155" s="225"/>
    </row>
    <row r="156" spans="2:8">
      <c r="B156" s="222"/>
      <c r="H156" s="225"/>
    </row>
    <row r="157" spans="2:8">
      <c r="B157" s="222"/>
      <c r="H157" s="225"/>
    </row>
    <row r="158" spans="2:8">
      <c r="B158" s="222"/>
      <c r="H158" s="225"/>
    </row>
    <row r="159" spans="2:8">
      <c r="B159" s="222"/>
      <c r="H159" s="225"/>
    </row>
    <row r="160" spans="2:8">
      <c r="B160" s="222"/>
      <c r="H160" s="225"/>
    </row>
    <row r="161" spans="2:8">
      <c r="B161" s="222"/>
      <c r="H161" s="225"/>
    </row>
    <row r="162" spans="2:8">
      <c r="B162" s="222"/>
      <c r="H162" s="225"/>
    </row>
    <row r="163" spans="2:8">
      <c r="B163" s="222"/>
      <c r="H163" s="225"/>
    </row>
    <row r="164" spans="2:8">
      <c r="B164" s="222"/>
      <c r="H164" s="225"/>
    </row>
    <row r="165" spans="2:8">
      <c r="B165" s="222"/>
      <c r="H165" s="225"/>
    </row>
    <row r="166" spans="2:8">
      <c r="B166" s="222"/>
      <c r="H166" s="225"/>
    </row>
    <row r="167" spans="2:8">
      <c r="B167" s="222"/>
      <c r="H167" s="225"/>
    </row>
    <row r="168" spans="2:8">
      <c r="B168" s="222"/>
      <c r="H168" s="225"/>
    </row>
    <row r="169" spans="2:8">
      <c r="B169" s="222"/>
      <c r="H169" s="225"/>
    </row>
    <row r="170" spans="2:8">
      <c r="B170" s="222"/>
      <c r="H170" s="225"/>
    </row>
    <row r="171" spans="2:8">
      <c r="B171" s="222"/>
      <c r="H171" s="225"/>
    </row>
    <row r="172" spans="2:8">
      <c r="B172" s="222"/>
      <c r="H172" s="225"/>
    </row>
    <row r="173" spans="2:8">
      <c r="B173" s="222"/>
      <c r="H173" s="225"/>
    </row>
    <row r="174" spans="2:8">
      <c r="B174" s="222"/>
      <c r="H174" s="225"/>
    </row>
    <row r="175" spans="2:8">
      <c r="B175" s="222"/>
      <c r="H175" s="225"/>
    </row>
    <row r="176" spans="2:8">
      <c r="B176" s="222"/>
      <c r="H176" s="225"/>
    </row>
    <row r="177" spans="2:8">
      <c r="B177" s="222"/>
      <c r="H177" s="225"/>
    </row>
    <row r="178" spans="2:8">
      <c r="B178" s="222"/>
      <c r="H178" s="225"/>
    </row>
    <row r="179" spans="2:8">
      <c r="B179" s="222"/>
      <c r="H179" s="225"/>
    </row>
    <row r="180" spans="2:8">
      <c r="B180" s="222"/>
      <c r="H180" s="225"/>
    </row>
    <row r="181" spans="2:8">
      <c r="B181" s="222"/>
      <c r="H181" s="225"/>
    </row>
    <row r="182" spans="2:8">
      <c r="B182" s="222"/>
      <c r="H182" s="225"/>
    </row>
    <row r="183" spans="2:8">
      <c r="B183" s="222"/>
      <c r="H183" s="225"/>
    </row>
    <row r="184" spans="2:8">
      <c r="B184" s="222"/>
      <c r="H184" s="225"/>
    </row>
    <row r="185" spans="2:8">
      <c r="B185" s="222"/>
      <c r="H185" s="225"/>
    </row>
    <row r="186" spans="2:8">
      <c r="B186" s="222"/>
      <c r="H186" s="225"/>
    </row>
    <row r="187" spans="2:8">
      <c r="B187" s="222"/>
      <c r="H187" s="225"/>
    </row>
    <row r="188" spans="2:8">
      <c r="B188" s="222"/>
      <c r="H188" s="225"/>
    </row>
    <row r="189" spans="2:8">
      <c r="B189" s="222"/>
      <c r="H189" s="225"/>
    </row>
    <row r="190" spans="2:8">
      <c r="B190" s="222"/>
      <c r="H190" s="225"/>
    </row>
    <row r="191" spans="2:8">
      <c r="B191" s="222"/>
      <c r="H191" s="225"/>
    </row>
    <row r="192" spans="2:8">
      <c r="B192" s="222"/>
      <c r="H192" s="225"/>
    </row>
    <row r="193" spans="2:8">
      <c r="B193" s="222"/>
      <c r="H193" s="225"/>
    </row>
    <row r="194" spans="2:8">
      <c r="B194" s="222"/>
      <c r="H194" s="225"/>
    </row>
    <row r="195" spans="2:8">
      <c r="B195" s="222"/>
      <c r="H195" s="225"/>
    </row>
    <row r="196" spans="2:8">
      <c r="B196" s="222"/>
      <c r="H196" s="225"/>
    </row>
    <row r="197" spans="2:8">
      <c r="B197" s="222"/>
      <c r="H197" s="225"/>
    </row>
    <row r="198" spans="2:8">
      <c r="B198" s="222"/>
      <c r="H198" s="225"/>
    </row>
    <row r="199" spans="2:8">
      <c r="B199" s="222"/>
      <c r="H199" s="225"/>
    </row>
    <row r="200" spans="2:8">
      <c r="B200" s="222"/>
      <c r="H200" s="225"/>
    </row>
    <row r="201" spans="2:8">
      <c r="B201" s="222"/>
      <c r="H201" s="225"/>
    </row>
    <row r="202" spans="2:8">
      <c r="B202" s="222"/>
      <c r="H202" s="225"/>
    </row>
    <row r="203" spans="2:8">
      <c r="B203" s="222"/>
      <c r="H203" s="225"/>
    </row>
    <row r="204" spans="2:8">
      <c r="B204" s="222"/>
      <c r="H204" s="225"/>
    </row>
    <row r="205" spans="2:8">
      <c r="B205" s="222"/>
      <c r="H205" s="225"/>
    </row>
    <row r="206" spans="2:8">
      <c r="B206" s="222"/>
      <c r="H206" s="225"/>
    </row>
    <row r="207" spans="2:8">
      <c r="B207" s="222"/>
      <c r="H207" s="225"/>
    </row>
    <row r="208" spans="2:8">
      <c r="B208" s="222"/>
      <c r="H208" s="225"/>
    </row>
    <row r="209" spans="2:8">
      <c r="B209" s="222"/>
      <c r="H209" s="225"/>
    </row>
    <row r="210" spans="2:8">
      <c r="B210" s="222"/>
      <c r="H210" s="225"/>
    </row>
    <row r="211" spans="2:8">
      <c r="B211" s="222"/>
      <c r="H211" s="225"/>
    </row>
    <row r="212" spans="2:8">
      <c r="B212" s="222"/>
      <c r="H212" s="225"/>
    </row>
    <row r="213" spans="2:8">
      <c r="B213" s="222"/>
      <c r="H213" s="225"/>
    </row>
    <row r="214" spans="2:8">
      <c r="B214" s="222"/>
      <c r="H214" s="225"/>
    </row>
    <row r="215" spans="2:8">
      <c r="B215" s="222"/>
      <c r="H215" s="225"/>
    </row>
    <row r="216" spans="2:8">
      <c r="B216" s="222"/>
      <c r="H216" s="225"/>
    </row>
    <row r="217" spans="2:8">
      <c r="B217" s="222"/>
      <c r="H217" s="225"/>
    </row>
    <row r="218" spans="2:8">
      <c r="B218" s="222"/>
      <c r="H218" s="225"/>
    </row>
    <row r="219" spans="2:8">
      <c r="B219" s="222"/>
      <c r="H219" s="225"/>
    </row>
    <row r="220" spans="2:8">
      <c r="B220" s="222"/>
      <c r="H220" s="225"/>
    </row>
    <row r="221" spans="2:8">
      <c r="B221" s="222"/>
      <c r="H221" s="225"/>
    </row>
    <row r="222" spans="2:8">
      <c r="B222" s="222"/>
      <c r="H222" s="225"/>
    </row>
    <row r="223" spans="2:8">
      <c r="B223" s="222"/>
      <c r="H223" s="225"/>
    </row>
    <row r="224" spans="2:8">
      <c r="B224" s="222"/>
      <c r="H224" s="225"/>
    </row>
    <row r="225" spans="2:8">
      <c r="B225" s="222"/>
      <c r="H225" s="225"/>
    </row>
    <row r="226" spans="2:8">
      <c r="B226" s="222"/>
      <c r="H226" s="225"/>
    </row>
    <row r="227" spans="2:8">
      <c r="B227" s="222"/>
      <c r="H227" s="225"/>
    </row>
    <row r="228" spans="2:8">
      <c r="B228" s="222"/>
      <c r="H228" s="225"/>
    </row>
    <row r="229" spans="2:8">
      <c r="B229" s="222"/>
      <c r="H229" s="225"/>
    </row>
    <row r="230" spans="2:8">
      <c r="B230" s="222"/>
      <c r="H230" s="225"/>
    </row>
    <row r="231" spans="2:8">
      <c r="B231" s="222"/>
      <c r="H231" s="225"/>
    </row>
    <row r="232" spans="2:8">
      <c r="B232" s="222"/>
      <c r="H232" s="225"/>
    </row>
    <row r="233" spans="2:8">
      <c r="B233" s="222"/>
      <c r="H233" s="225"/>
    </row>
    <row r="234" spans="2:8">
      <c r="B234" s="222"/>
      <c r="H234" s="225"/>
    </row>
    <row r="235" spans="2:8">
      <c r="B235" s="222"/>
      <c r="H235" s="225"/>
    </row>
    <row r="236" spans="2:8">
      <c r="B236" s="222"/>
      <c r="H236" s="225"/>
    </row>
    <row r="237" spans="2:8">
      <c r="B237" s="222"/>
      <c r="H237" s="225"/>
    </row>
    <row r="238" spans="2:8">
      <c r="B238" s="222"/>
      <c r="H238" s="225"/>
    </row>
    <row r="239" spans="2:8">
      <c r="B239" s="222"/>
      <c r="H239" s="225"/>
    </row>
    <row r="240" spans="2:8">
      <c r="B240" s="222"/>
      <c r="H240" s="225"/>
    </row>
    <row r="241" spans="2:8">
      <c r="B241" s="222"/>
      <c r="H241" s="225"/>
    </row>
    <row r="242" spans="2:8">
      <c r="B242" s="222"/>
      <c r="H242" s="225"/>
    </row>
    <row r="243" spans="2:8">
      <c r="B243" s="222"/>
      <c r="H243" s="225"/>
    </row>
    <row r="244" spans="2:8">
      <c r="B244" s="222"/>
      <c r="H244" s="225"/>
    </row>
    <row r="245" spans="2:8">
      <c r="B245" s="222"/>
      <c r="H245" s="225"/>
    </row>
    <row r="246" spans="2:8">
      <c r="B246" s="222"/>
      <c r="H246" s="225"/>
    </row>
    <row r="247" spans="2:8">
      <c r="B247" s="222"/>
      <c r="H247" s="225"/>
    </row>
    <row r="248" spans="2:8">
      <c r="B248" s="222"/>
      <c r="H248" s="225"/>
    </row>
    <row r="249" spans="2:8">
      <c r="B249" s="222"/>
      <c r="H249" s="225"/>
    </row>
    <row r="250" spans="2:8">
      <c r="B250" s="222"/>
      <c r="H250" s="225"/>
    </row>
    <row r="251" spans="2:8">
      <c r="B251" s="222"/>
      <c r="H251" s="225"/>
    </row>
    <row r="252" spans="2:8">
      <c r="B252" s="222"/>
      <c r="H252" s="225"/>
    </row>
    <row r="253" spans="2:8">
      <c r="B253" s="222"/>
      <c r="H253" s="225"/>
    </row>
    <row r="254" spans="2:8">
      <c r="B254" s="222"/>
      <c r="H254" s="225"/>
    </row>
    <row r="255" spans="2:8">
      <c r="B255" s="222"/>
      <c r="H255" s="225"/>
    </row>
    <row r="256" spans="2:8">
      <c r="B256" s="222"/>
      <c r="H256" s="225"/>
    </row>
    <row r="257" spans="2:8">
      <c r="B257" s="222"/>
      <c r="H257" s="225"/>
    </row>
    <row r="258" spans="2:8">
      <c r="B258" s="222"/>
      <c r="H258" s="225"/>
    </row>
    <row r="259" spans="2:8">
      <c r="B259" s="222"/>
      <c r="H259" s="225"/>
    </row>
    <row r="260" spans="2:8">
      <c r="B260" s="222"/>
      <c r="H260" s="225"/>
    </row>
    <row r="261" spans="2:8">
      <c r="B261" s="222"/>
      <c r="H261" s="225"/>
    </row>
    <row r="262" spans="2:8">
      <c r="B262" s="222"/>
      <c r="H262" s="225"/>
    </row>
    <row r="263" spans="2:8">
      <c r="B263" s="222"/>
      <c r="H263" s="225"/>
    </row>
    <row r="264" spans="2:8">
      <c r="B264" s="222"/>
      <c r="H264" s="225"/>
    </row>
    <row r="265" spans="2:8">
      <c r="B265" s="222"/>
      <c r="H265" s="225"/>
    </row>
    <row r="266" spans="2:8">
      <c r="B266" s="222"/>
      <c r="H266" s="225"/>
    </row>
    <row r="267" spans="2:8">
      <c r="B267" s="222"/>
      <c r="H267" s="225"/>
    </row>
    <row r="268" spans="2:8">
      <c r="B268" s="222"/>
      <c r="H268" s="225"/>
    </row>
    <row r="269" spans="2:8">
      <c r="B269" s="222"/>
      <c r="H269" s="225"/>
    </row>
    <row r="270" spans="2:8">
      <c r="B270" s="222"/>
      <c r="H270" s="225"/>
    </row>
    <row r="271" spans="2:8">
      <c r="B271" s="222"/>
      <c r="H271" s="225"/>
    </row>
    <row r="272" spans="2:8">
      <c r="B272" s="222"/>
      <c r="H272" s="225"/>
    </row>
    <row r="273" spans="2:8">
      <c r="B273" s="222"/>
      <c r="H273" s="225"/>
    </row>
    <row r="274" spans="2:8">
      <c r="B274" s="222"/>
      <c r="H274" s="225"/>
    </row>
    <row r="275" spans="2:8">
      <c r="B275" s="222"/>
      <c r="H275" s="225"/>
    </row>
    <row r="276" spans="2:8">
      <c r="B276" s="222"/>
      <c r="H276" s="225"/>
    </row>
    <row r="277" spans="2:8">
      <c r="B277" s="222"/>
      <c r="H277" s="225"/>
    </row>
    <row r="278" spans="2:8">
      <c r="B278" s="222"/>
      <c r="H278" s="225"/>
    </row>
    <row r="279" spans="2:8">
      <c r="B279" s="222"/>
      <c r="H279" s="225"/>
    </row>
    <row r="280" spans="2:8">
      <c r="B280" s="222"/>
      <c r="H280" s="225"/>
    </row>
    <row r="281" spans="2:8">
      <c r="B281" s="222"/>
      <c r="H281" s="225"/>
    </row>
    <row r="282" spans="2:8">
      <c r="B282" s="222"/>
      <c r="H282" s="225"/>
    </row>
    <row r="283" spans="2:8">
      <c r="B283" s="222"/>
      <c r="H283" s="225"/>
    </row>
    <row r="284" spans="2:8">
      <c r="B284" s="222"/>
      <c r="H284" s="225"/>
    </row>
    <row r="285" spans="2:8">
      <c r="B285" s="222"/>
      <c r="H285" s="225"/>
    </row>
    <row r="286" spans="2:8">
      <c r="B286" s="222"/>
      <c r="H286" s="225"/>
    </row>
    <row r="287" spans="2:8">
      <c r="B287" s="222"/>
      <c r="H287" s="225"/>
    </row>
    <row r="288" spans="2:8">
      <c r="B288" s="222"/>
      <c r="H288" s="225"/>
    </row>
    <row r="289" spans="2:8">
      <c r="B289" s="222"/>
      <c r="H289" s="225"/>
    </row>
    <row r="290" spans="2:8">
      <c r="B290" s="222"/>
      <c r="H290" s="225"/>
    </row>
    <row r="291" spans="2:8">
      <c r="B291" s="222"/>
      <c r="H291" s="225"/>
    </row>
    <row r="292" spans="2:8">
      <c r="B292" s="222"/>
      <c r="H292" s="225"/>
    </row>
    <row r="293" spans="2:8">
      <c r="B293" s="222"/>
      <c r="H293" s="225"/>
    </row>
    <row r="294" spans="2:8">
      <c r="B294" s="222"/>
      <c r="H294" s="225"/>
    </row>
    <row r="295" spans="2:8">
      <c r="B295" s="222"/>
      <c r="H295" s="225"/>
    </row>
    <row r="296" spans="2:8">
      <c r="B296" s="222"/>
      <c r="H296" s="225"/>
    </row>
    <row r="297" spans="2:8">
      <c r="B297" s="222"/>
      <c r="H297" s="225"/>
    </row>
    <row r="298" spans="2:8">
      <c r="B298" s="222"/>
      <c r="H298" s="225"/>
    </row>
    <row r="299" spans="2:8">
      <c r="B299" s="222"/>
      <c r="H299" s="225"/>
    </row>
    <row r="300" spans="2:8">
      <c r="B300" s="222"/>
      <c r="H300" s="225"/>
    </row>
    <row r="301" spans="2:8">
      <c r="B301" s="222"/>
      <c r="H301" s="225"/>
    </row>
    <row r="302" spans="2:8">
      <c r="B302" s="222"/>
      <c r="H302" s="225"/>
    </row>
    <row r="303" spans="2:8">
      <c r="B303" s="222"/>
      <c r="H303" s="225"/>
    </row>
    <row r="304" spans="2:8">
      <c r="B304" s="222"/>
      <c r="H304" s="225"/>
    </row>
    <row r="305" spans="2:8">
      <c r="B305" s="222"/>
      <c r="H305" s="225"/>
    </row>
    <row r="306" spans="2:8">
      <c r="B306" s="222"/>
      <c r="H306" s="225"/>
    </row>
    <row r="307" spans="2:8">
      <c r="B307" s="222"/>
      <c r="H307" s="225"/>
    </row>
    <row r="308" spans="2:8">
      <c r="B308" s="222"/>
      <c r="H308" s="225"/>
    </row>
    <row r="309" spans="2:8">
      <c r="B309" s="222"/>
      <c r="H309" s="225"/>
    </row>
    <row r="310" spans="2:8">
      <c r="B310" s="222"/>
      <c r="H310" s="225"/>
    </row>
    <row r="311" spans="2:8">
      <c r="B311" s="222"/>
      <c r="H311" s="225"/>
    </row>
    <row r="312" spans="2:8">
      <c r="B312" s="222"/>
      <c r="H312" s="225"/>
    </row>
    <row r="313" spans="2:8">
      <c r="B313" s="222"/>
      <c r="H313" s="225"/>
    </row>
    <row r="314" spans="2:8">
      <c r="B314" s="222"/>
      <c r="H314" s="225"/>
    </row>
    <row r="315" spans="2:8">
      <c r="B315" s="222"/>
      <c r="H315" s="225"/>
    </row>
    <row r="316" spans="2:8">
      <c r="B316" s="222"/>
      <c r="H316" s="225"/>
    </row>
    <row r="317" spans="2:8">
      <c r="B317" s="222"/>
      <c r="H317" s="225"/>
    </row>
    <row r="318" spans="2:8">
      <c r="B318" s="222"/>
      <c r="H318" s="225"/>
    </row>
    <row r="319" spans="2:8">
      <c r="B319" s="222"/>
      <c r="H319" s="225"/>
    </row>
    <row r="320" spans="2:8">
      <c r="B320" s="222"/>
      <c r="H320" s="225"/>
    </row>
    <row r="321" spans="2:8">
      <c r="B321" s="222"/>
      <c r="H321" s="225"/>
    </row>
    <row r="322" spans="2:8">
      <c r="B322" s="222"/>
      <c r="H322" s="225"/>
    </row>
    <row r="323" spans="2:8">
      <c r="B323" s="222"/>
      <c r="H323" s="225"/>
    </row>
    <row r="324" spans="2:8">
      <c r="B324" s="222"/>
      <c r="H324" s="225"/>
    </row>
    <row r="325" spans="2:8">
      <c r="B325" s="222"/>
      <c r="H325" s="225"/>
    </row>
    <row r="326" spans="2:8">
      <c r="B326" s="222"/>
      <c r="H326" s="225"/>
    </row>
    <row r="327" spans="2:8">
      <c r="B327" s="222"/>
      <c r="H327" s="225"/>
    </row>
    <row r="328" spans="2:8">
      <c r="B328" s="222"/>
      <c r="H328" s="225"/>
    </row>
    <row r="329" spans="2:8">
      <c r="B329" s="222"/>
      <c r="H329" s="225"/>
    </row>
    <row r="330" spans="2:8">
      <c r="B330" s="222"/>
      <c r="H330" s="225"/>
    </row>
    <row r="331" spans="2:8">
      <c r="B331" s="222"/>
      <c r="H331" s="225"/>
    </row>
    <row r="332" spans="2:8">
      <c r="B332" s="222"/>
      <c r="H332" s="225"/>
    </row>
    <row r="333" spans="2:8">
      <c r="B333" s="222"/>
      <c r="H333" s="225"/>
    </row>
    <row r="334" spans="2:8">
      <c r="B334" s="222"/>
      <c r="H334" s="225"/>
    </row>
    <row r="335" spans="2:8">
      <c r="B335" s="222"/>
      <c r="H335" s="225"/>
    </row>
    <row r="336" spans="2:8">
      <c r="B336" s="222"/>
      <c r="H336" s="225"/>
    </row>
    <row r="337" spans="2:8">
      <c r="B337" s="222"/>
      <c r="H337" s="225"/>
    </row>
    <row r="338" spans="2:8">
      <c r="B338" s="222"/>
      <c r="H338" s="225"/>
    </row>
    <row r="339" spans="2:8">
      <c r="B339" s="222"/>
      <c r="H339" s="225"/>
    </row>
    <row r="340" spans="2:8">
      <c r="B340" s="222"/>
      <c r="H340" s="225"/>
    </row>
    <row r="341" spans="2:8">
      <c r="B341" s="222"/>
      <c r="H341" s="225"/>
    </row>
    <row r="342" spans="2:8">
      <c r="B342" s="222"/>
      <c r="H342" s="225"/>
    </row>
    <row r="343" spans="2:8">
      <c r="B343" s="222"/>
      <c r="H343" s="225"/>
    </row>
    <row r="344" spans="2:8">
      <c r="B344" s="222"/>
      <c r="H344" s="225"/>
    </row>
    <row r="345" spans="2:8">
      <c r="B345" s="222"/>
      <c r="H345" s="225"/>
    </row>
    <row r="346" spans="2:8">
      <c r="B346" s="222"/>
      <c r="H346" s="225"/>
    </row>
    <row r="347" spans="2:8">
      <c r="B347" s="222"/>
      <c r="H347" s="225"/>
    </row>
    <row r="348" spans="2:8">
      <c r="B348" s="222"/>
      <c r="H348" s="225"/>
    </row>
    <row r="349" spans="2:8">
      <c r="B349" s="222"/>
      <c r="H349" s="225"/>
    </row>
    <row r="350" spans="2:8">
      <c r="B350" s="222"/>
      <c r="H350" s="225"/>
    </row>
    <row r="351" spans="2:8">
      <c r="B351" s="222"/>
      <c r="H351" s="225"/>
    </row>
    <row r="352" spans="2:8">
      <c r="B352" s="222"/>
      <c r="H352" s="225"/>
    </row>
    <row r="353" spans="2:8">
      <c r="B353" s="222"/>
      <c r="H353" s="225"/>
    </row>
    <row r="354" spans="2:8">
      <c r="B354" s="222"/>
      <c r="H354" s="225"/>
    </row>
    <row r="355" spans="2:8">
      <c r="B355" s="222"/>
      <c r="H355" s="225"/>
    </row>
    <row r="356" spans="2:8">
      <c r="B356" s="222"/>
      <c r="H356" s="225"/>
    </row>
    <row r="357" spans="2:8">
      <c r="B357" s="222"/>
      <c r="H357" s="225"/>
    </row>
    <row r="358" spans="2:8">
      <c r="B358" s="222"/>
      <c r="H358" s="225"/>
    </row>
    <row r="359" spans="2:8">
      <c r="B359" s="222"/>
      <c r="H359" s="225"/>
    </row>
    <row r="360" spans="2:8">
      <c r="B360" s="222"/>
      <c r="H360" s="225"/>
    </row>
    <row r="361" spans="2:8">
      <c r="B361" s="222"/>
      <c r="H361" s="225"/>
    </row>
    <row r="362" spans="2:8">
      <c r="B362" s="222"/>
      <c r="H362" s="225"/>
    </row>
    <row r="363" spans="2:8">
      <c r="B363" s="222"/>
      <c r="H363" s="225"/>
    </row>
    <row r="364" spans="2:8">
      <c r="B364" s="222"/>
      <c r="H364" s="225"/>
    </row>
    <row r="365" spans="2:8">
      <c r="B365" s="222"/>
      <c r="H365" s="225"/>
    </row>
    <row r="366" spans="2:8">
      <c r="B366" s="222"/>
      <c r="H366" s="225"/>
    </row>
    <row r="367" spans="2:8">
      <c r="B367" s="222"/>
      <c r="H367" s="225"/>
    </row>
    <row r="368" spans="2:8">
      <c r="B368" s="222"/>
      <c r="H368" s="225"/>
    </row>
    <row r="369" spans="2:8">
      <c r="B369" s="222"/>
      <c r="H369" s="225"/>
    </row>
    <row r="370" spans="2:8">
      <c r="B370" s="222"/>
      <c r="H370" s="225"/>
    </row>
    <row r="371" spans="2:8">
      <c r="B371" s="222"/>
      <c r="H371" s="225"/>
    </row>
    <row r="372" spans="2:8">
      <c r="B372" s="222"/>
      <c r="H372" s="225"/>
    </row>
    <row r="373" spans="2:8">
      <c r="B373" s="222"/>
      <c r="H373" s="225"/>
    </row>
    <row r="374" spans="2:8">
      <c r="B374" s="222"/>
      <c r="H374" s="225"/>
    </row>
    <row r="375" spans="2:8">
      <c r="B375" s="222"/>
      <c r="H375" s="225"/>
    </row>
    <row r="376" spans="2:8">
      <c r="B376" s="222"/>
      <c r="H376" s="225"/>
    </row>
    <row r="377" spans="2:8">
      <c r="B377" s="222"/>
      <c r="H377" s="225"/>
    </row>
    <row r="378" spans="2:8">
      <c r="B378" s="222"/>
      <c r="H378" s="225"/>
    </row>
    <row r="379" spans="2:8">
      <c r="B379" s="222"/>
      <c r="H379" s="225"/>
    </row>
    <row r="380" spans="2:8">
      <c r="B380" s="222"/>
      <c r="H380" s="225"/>
    </row>
    <row r="381" spans="2:8">
      <c r="B381" s="222"/>
      <c r="H381" s="225"/>
    </row>
    <row r="382" spans="2:8">
      <c r="B382" s="222"/>
      <c r="H382" s="225"/>
    </row>
    <row r="383" spans="2:8">
      <c r="B383" s="222"/>
      <c r="H383" s="225"/>
    </row>
    <row r="384" spans="2:8">
      <c r="B384" s="222"/>
      <c r="H384" s="225"/>
    </row>
    <row r="385" spans="2:8">
      <c r="B385" s="222"/>
      <c r="H385" s="225"/>
    </row>
    <row r="386" spans="2:8">
      <c r="B386" s="222"/>
      <c r="H386" s="225"/>
    </row>
    <row r="387" spans="2:8">
      <c r="B387" s="222"/>
      <c r="H387" s="225"/>
    </row>
    <row r="388" spans="2:8">
      <c r="B388" s="222"/>
      <c r="H388" s="225"/>
    </row>
    <row r="389" spans="2:8">
      <c r="B389" s="222"/>
      <c r="H389" s="225"/>
    </row>
    <row r="390" spans="2:8">
      <c r="B390" s="222"/>
      <c r="H390" s="225"/>
    </row>
    <row r="391" spans="2:8">
      <c r="B391" s="222"/>
      <c r="H391" s="225"/>
    </row>
    <row r="392" spans="2:8">
      <c r="B392" s="222"/>
      <c r="H392" s="225"/>
    </row>
    <row r="393" spans="2:8">
      <c r="B393" s="222"/>
      <c r="H393" s="225"/>
    </row>
    <row r="394" spans="2:8">
      <c r="B394" s="222"/>
      <c r="H394" s="225"/>
    </row>
    <row r="395" spans="2:8">
      <c r="B395" s="222"/>
      <c r="H395" s="225"/>
    </row>
    <row r="396" spans="2:8">
      <c r="B396" s="222"/>
      <c r="H396" s="225"/>
    </row>
    <row r="397" spans="2:8">
      <c r="B397" s="222"/>
      <c r="H397" s="225"/>
    </row>
    <row r="398" spans="2:8">
      <c r="B398" s="222"/>
      <c r="H398" s="225"/>
    </row>
    <row r="399" spans="2:8">
      <c r="B399" s="222"/>
      <c r="H399" s="225"/>
    </row>
    <row r="400" spans="2:8">
      <c r="B400" s="222"/>
      <c r="H400" s="225"/>
    </row>
    <row r="401" spans="2:8">
      <c r="B401" s="222"/>
      <c r="H401" s="225"/>
    </row>
    <row r="402" spans="2:8">
      <c r="B402" s="222"/>
      <c r="H402" s="225"/>
    </row>
    <row r="403" spans="2:8">
      <c r="B403" s="222"/>
      <c r="H403" s="225"/>
    </row>
    <row r="404" spans="2:8">
      <c r="B404" s="222"/>
      <c r="H404" s="225"/>
    </row>
    <row r="405" spans="2:8">
      <c r="B405" s="222"/>
      <c r="H405" s="225"/>
    </row>
    <row r="406" spans="2:8">
      <c r="B406" s="222"/>
      <c r="H406" s="225"/>
    </row>
    <row r="407" spans="2:8">
      <c r="B407" s="222"/>
      <c r="H407" s="225"/>
    </row>
    <row r="408" spans="2:8">
      <c r="B408" s="222"/>
      <c r="H408" s="225"/>
    </row>
    <row r="409" spans="2:8">
      <c r="B409" s="222"/>
      <c r="H409" s="225"/>
    </row>
    <row r="410" spans="2:8">
      <c r="B410" s="222"/>
      <c r="H410" s="225"/>
    </row>
    <row r="411" spans="2:8">
      <c r="B411" s="222"/>
      <c r="H411" s="225"/>
    </row>
    <row r="412" spans="2:8">
      <c r="B412" s="222"/>
      <c r="H412" s="225"/>
    </row>
    <row r="413" spans="2:8">
      <c r="B413" s="222"/>
      <c r="H413" s="225"/>
    </row>
    <row r="414" spans="2:8">
      <c r="B414" s="222"/>
      <c r="H414" s="225"/>
    </row>
    <row r="415" spans="2:8">
      <c r="B415" s="222"/>
      <c r="H415" s="225"/>
    </row>
    <row r="416" spans="2:8">
      <c r="B416" s="222"/>
      <c r="H416" s="225"/>
    </row>
    <row r="417" spans="2:8">
      <c r="B417" s="222"/>
      <c r="H417" s="225"/>
    </row>
    <row r="418" spans="2:8">
      <c r="B418" s="222"/>
      <c r="H418" s="225"/>
    </row>
    <row r="419" spans="2:8">
      <c r="B419" s="222"/>
      <c r="H419" s="225"/>
    </row>
    <row r="420" spans="2:8">
      <c r="B420" s="222"/>
      <c r="H420" s="225"/>
    </row>
    <row r="421" spans="2:8">
      <c r="B421" s="222"/>
      <c r="H421" s="225"/>
    </row>
    <row r="422" spans="2:8">
      <c r="B422" s="222"/>
      <c r="H422" s="225"/>
    </row>
    <row r="423" spans="2:8">
      <c r="B423" s="222"/>
      <c r="H423" s="225"/>
    </row>
    <row r="424" spans="2:8">
      <c r="B424" s="222"/>
      <c r="H424" s="225"/>
    </row>
    <row r="425" spans="2:8">
      <c r="B425" s="222"/>
      <c r="H425" s="225"/>
    </row>
    <row r="426" spans="2:8">
      <c r="B426" s="222"/>
      <c r="H426" s="225"/>
    </row>
    <row r="427" spans="2:8">
      <c r="B427" s="222"/>
      <c r="H427" s="225"/>
    </row>
    <row r="428" spans="2:8">
      <c r="B428" s="222"/>
      <c r="H428" s="225"/>
    </row>
    <row r="429" spans="2:8">
      <c r="B429" s="222"/>
      <c r="H429" s="225"/>
    </row>
    <row r="430" spans="2:8">
      <c r="B430" s="222"/>
      <c r="H430" s="225"/>
    </row>
    <row r="431" spans="2:8">
      <c r="B431" s="222"/>
      <c r="H431" s="225"/>
    </row>
    <row r="432" spans="2:8">
      <c r="B432" s="222"/>
      <c r="H432" s="225"/>
    </row>
    <row r="433" spans="2:8">
      <c r="B433" s="222"/>
      <c r="H433" s="225"/>
    </row>
    <row r="434" spans="2:8">
      <c r="B434" s="222"/>
      <c r="H434" s="225"/>
    </row>
    <row r="435" spans="2:8">
      <c r="B435" s="222"/>
      <c r="H435" s="225"/>
    </row>
    <row r="436" spans="2:8">
      <c r="B436" s="222"/>
      <c r="H436" s="225"/>
    </row>
    <row r="437" spans="2:8">
      <c r="B437" s="222"/>
      <c r="H437" s="225"/>
    </row>
    <row r="438" spans="2:8">
      <c r="B438" s="222"/>
      <c r="H438" s="225"/>
    </row>
    <row r="439" spans="2:8">
      <c r="B439" s="222"/>
      <c r="H439" s="225"/>
    </row>
    <row r="440" spans="2:8">
      <c r="B440" s="222"/>
      <c r="H440" s="225"/>
    </row>
    <row r="441" spans="2:8">
      <c r="B441" s="222"/>
      <c r="H441" s="225"/>
    </row>
    <row r="442" spans="2:8">
      <c r="B442" s="222"/>
      <c r="H442" s="225"/>
    </row>
    <row r="443" spans="2:8">
      <c r="B443" s="222"/>
      <c r="H443" s="225"/>
    </row>
    <row r="444" spans="2:8">
      <c r="B444" s="222"/>
      <c r="H444" s="225"/>
    </row>
    <row r="445" spans="2:8">
      <c r="B445" s="222"/>
      <c r="H445" s="225"/>
    </row>
    <row r="446" spans="2:8">
      <c r="B446" s="222"/>
      <c r="H446" s="225"/>
    </row>
    <row r="447" spans="2:8">
      <c r="B447" s="222"/>
      <c r="H447" s="225"/>
    </row>
    <row r="448" spans="2:8">
      <c r="B448" s="222"/>
      <c r="H448" s="225"/>
    </row>
    <row r="449" spans="2:8">
      <c r="B449" s="222"/>
      <c r="H449" s="225"/>
    </row>
    <row r="450" spans="2:8">
      <c r="B450" s="222"/>
      <c r="H450" s="225"/>
    </row>
    <row r="451" spans="2:8">
      <c r="B451" s="222"/>
      <c r="H451" s="225"/>
    </row>
    <row r="452" spans="2:8">
      <c r="B452" s="222"/>
      <c r="H452" s="225"/>
    </row>
    <row r="453" spans="2:8">
      <c r="B453" s="222"/>
      <c r="H453" s="225"/>
    </row>
    <row r="454" spans="2:8">
      <c r="B454" s="222"/>
      <c r="H454" s="225"/>
    </row>
    <row r="455" spans="2:8">
      <c r="B455" s="222"/>
      <c r="H455" s="225"/>
    </row>
    <row r="456" spans="2:8">
      <c r="B456" s="222"/>
      <c r="H456" s="225"/>
    </row>
    <row r="457" spans="2:8">
      <c r="B457" s="222"/>
      <c r="H457" s="225"/>
    </row>
    <row r="458" spans="2:8">
      <c r="B458" s="222"/>
      <c r="H458" s="225"/>
    </row>
    <row r="459" spans="2:8">
      <c r="B459" s="222"/>
      <c r="H459" s="225"/>
    </row>
    <row r="460" spans="2:8">
      <c r="B460" s="222"/>
      <c r="H460" s="225"/>
    </row>
    <row r="461" spans="2:8">
      <c r="B461" s="222"/>
      <c r="H461" s="225"/>
    </row>
    <row r="462" spans="2:8">
      <c r="B462" s="222"/>
      <c r="H462" s="225"/>
    </row>
    <row r="463" spans="2:8">
      <c r="B463" s="222"/>
      <c r="H463" s="225"/>
    </row>
    <row r="464" spans="2:8">
      <c r="B464" s="222"/>
      <c r="H464" s="225"/>
    </row>
    <row r="465" spans="2:8">
      <c r="B465" s="222"/>
      <c r="H465" s="225"/>
    </row>
    <row r="466" spans="2:8">
      <c r="B466" s="222"/>
      <c r="H466" s="225"/>
    </row>
    <row r="467" spans="2:8">
      <c r="B467" s="222"/>
      <c r="H467" s="225"/>
    </row>
    <row r="468" spans="2:8">
      <c r="B468" s="222"/>
      <c r="H468" s="225"/>
    </row>
    <row r="469" spans="2:8">
      <c r="B469" s="222"/>
      <c r="H469" s="225"/>
    </row>
    <row r="470" spans="2:8">
      <c r="B470" s="222"/>
      <c r="H470" s="225"/>
    </row>
    <row r="471" spans="2:8">
      <c r="B471" s="222"/>
      <c r="H471" s="225"/>
    </row>
    <row r="472" spans="2:8">
      <c r="B472" s="222"/>
      <c r="H472" s="225"/>
    </row>
    <row r="473" spans="2:8">
      <c r="B473" s="222"/>
      <c r="H473" s="225"/>
    </row>
    <row r="474" spans="2:8">
      <c r="B474" s="222"/>
      <c r="H474" s="225"/>
    </row>
    <row r="475" spans="2:8">
      <c r="B475" s="222"/>
      <c r="H475" s="225"/>
    </row>
    <row r="476" spans="2:8">
      <c r="B476" s="222"/>
      <c r="H476" s="225"/>
    </row>
    <row r="477" spans="2:8">
      <c r="B477" s="222"/>
      <c r="H477" s="225"/>
    </row>
    <row r="478" spans="2:8">
      <c r="B478" s="222"/>
      <c r="H478" s="225"/>
    </row>
    <row r="479" spans="2:8">
      <c r="B479" s="222"/>
      <c r="H479" s="225"/>
    </row>
    <row r="480" spans="2:8">
      <c r="B480" s="222"/>
      <c r="H480" s="225"/>
    </row>
    <row r="481" spans="2:8">
      <c r="B481" s="222"/>
      <c r="H481" s="225"/>
    </row>
    <row r="482" spans="2:8">
      <c r="B482" s="222"/>
      <c r="H482" s="225"/>
    </row>
    <row r="483" spans="2:8">
      <c r="B483" s="222"/>
      <c r="H483" s="225"/>
    </row>
    <row r="484" spans="2:8">
      <c r="B484" s="222"/>
      <c r="H484" s="225"/>
    </row>
    <row r="485" spans="2:8">
      <c r="B485" s="222"/>
      <c r="H485" s="225"/>
    </row>
    <row r="486" spans="2:8">
      <c r="B486" s="222"/>
      <c r="H486" s="225"/>
    </row>
    <row r="487" spans="2:8">
      <c r="B487" s="222"/>
      <c r="H487" s="225"/>
    </row>
    <row r="488" spans="2:8">
      <c r="B488" s="222"/>
      <c r="H488" s="225"/>
    </row>
    <row r="489" spans="2:8">
      <c r="B489" s="222"/>
      <c r="H489" s="225"/>
    </row>
    <row r="490" spans="2:8">
      <c r="B490" s="222"/>
      <c r="H490" s="225"/>
    </row>
    <row r="491" spans="2:8">
      <c r="B491" s="222"/>
      <c r="H491" s="225"/>
    </row>
    <row r="492" spans="2:8">
      <c r="B492" s="222"/>
      <c r="H492" s="225"/>
    </row>
    <row r="493" spans="2:8">
      <c r="B493" s="222"/>
      <c r="H493" s="225"/>
    </row>
    <row r="494" spans="2:8">
      <c r="B494" s="222"/>
      <c r="H494" s="225"/>
    </row>
    <row r="495" spans="2:8">
      <c r="B495" s="222"/>
      <c r="H495" s="225"/>
    </row>
    <row r="496" spans="2:8">
      <c r="B496" s="222"/>
      <c r="H496" s="225"/>
    </row>
    <row r="497" spans="2:8">
      <c r="B497" s="222"/>
      <c r="H497" s="225"/>
    </row>
    <row r="498" spans="2:8">
      <c r="B498" s="222"/>
      <c r="H498" s="225"/>
    </row>
    <row r="499" spans="2:8">
      <c r="B499" s="222"/>
      <c r="H499" s="225"/>
    </row>
    <row r="500" spans="2:8">
      <c r="B500" s="222"/>
      <c r="H500" s="225"/>
    </row>
    <row r="501" spans="2:8">
      <c r="B501" s="222"/>
      <c r="H501" s="225"/>
    </row>
    <row r="502" spans="2:8">
      <c r="B502" s="222"/>
      <c r="H502" s="225"/>
    </row>
    <row r="503" spans="2:8">
      <c r="B503" s="222"/>
      <c r="H503" s="225"/>
    </row>
    <row r="504" spans="2:8">
      <c r="B504" s="222"/>
      <c r="H504" s="225"/>
    </row>
    <row r="505" spans="2:8">
      <c r="B505" s="222"/>
      <c r="H505" s="225"/>
    </row>
    <row r="506" spans="2:8">
      <c r="B506" s="222"/>
      <c r="H506" s="225"/>
    </row>
    <row r="507" spans="2:8">
      <c r="B507" s="222"/>
      <c r="H507" s="225"/>
    </row>
    <row r="508" spans="2:8">
      <c r="B508" s="222"/>
      <c r="H508" s="225"/>
    </row>
    <row r="509" spans="2:8">
      <c r="B509" s="222"/>
      <c r="H509" s="225"/>
    </row>
    <row r="510" spans="2:8">
      <c r="B510" s="222"/>
      <c r="H510" s="225"/>
    </row>
    <row r="511" spans="2:8">
      <c r="B511" s="222"/>
      <c r="H511" s="225"/>
    </row>
    <row r="512" spans="2:8">
      <c r="B512" s="222"/>
      <c r="H512" s="225"/>
    </row>
    <row r="513" spans="2:8">
      <c r="B513" s="222"/>
      <c r="H513" s="225"/>
    </row>
    <row r="514" spans="2:8">
      <c r="B514" s="222"/>
      <c r="H514" s="225"/>
    </row>
    <row r="515" spans="2:8">
      <c r="B515" s="222"/>
      <c r="H515" s="225"/>
    </row>
    <row r="516" spans="2:8">
      <c r="B516" s="222"/>
      <c r="H516" s="225"/>
    </row>
    <row r="517" spans="2:8">
      <c r="B517" s="222"/>
      <c r="H517" s="225"/>
    </row>
    <row r="518" spans="2:8">
      <c r="B518" s="222"/>
      <c r="H518" s="225"/>
    </row>
    <row r="519" spans="2:8">
      <c r="B519" s="222"/>
      <c r="H519" s="225"/>
    </row>
    <row r="520" spans="2:8">
      <c r="B520" s="222"/>
      <c r="H520" s="225"/>
    </row>
    <row r="521" spans="2:8">
      <c r="B521" s="222"/>
      <c r="H521" s="225"/>
    </row>
    <row r="522" spans="2:8">
      <c r="B522" s="222"/>
      <c r="H522" s="225"/>
    </row>
    <row r="523" spans="2:8">
      <c r="B523" s="222"/>
      <c r="H523" s="225"/>
    </row>
    <row r="524" spans="2:8">
      <c r="B524" s="222"/>
      <c r="H524" s="225"/>
    </row>
    <row r="525" spans="2:8">
      <c r="B525" s="222"/>
      <c r="H525" s="225"/>
    </row>
    <row r="526" spans="2:8">
      <c r="B526" s="222"/>
      <c r="H526" s="225"/>
    </row>
    <row r="527" spans="2:8">
      <c r="B527" s="222"/>
      <c r="H527" s="225"/>
    </row>
    <row r="528" spans="2:8">
      <c r="B528" s="222"/>
      <c r="H528" s="225"/>
    </row>
    <row r="529" spans="2:8">
      <c r="B529" s="222"/>
      <c r="H529" s="225"/>
    </row>
    <row r="530" spans="2:8">
      <c r="B530" s="222"/>
      <c r="H530" s="225"/>
    </row>
    <row r="531" spans="2:8">
      <c r="B531" s="222"/>
      <c r="H531" s="225"/>
    </row>
    <row r="532" spans="2:8">
      <c r="B532" s="222"/>
      <c r="H532" s="225"/>
    </row>
    <row r="533" spans="2:8">
      <c r="B533" s="222"/>
      <c r="H533" s="225"/>
    </row>
    <row r="534" spans="2:8">
      <c r="B534" s="222"/>
      <c r="H534" s="225"/>
    </row>
    <row r="535" spans="2:8">
      <c r="B535" s="222"/>
      <c r="H535" s="225"/>
    </row>
    <row r="536" spans="2:8">
      <c r="B536" s="222"/>
      <c r="H536" s="225"/>
    </row>
    <row r="537" spans="2:8">
      <c r="B537" s="222"/>
      <c r="H537" s="225"/>
    </row>
    <row r="538" spans="2:8">
      <c r="B538" s="222"/>
      <c r="H538" s="225"/>
    </row>
    <row r="539" spans="2:8">
      <c r="B539" s="222"/>
      <c r="H539" s="225"/>
    </row>
    <row r="540" spans="2:8">
      <c r="B540" s="222"/>
      <c r="H540" s="225"/>
    </row>
    <row r="541" spans="2:8">
      <c r="B541" s="222"/>
      <c r="H541" s="225"/>
    </row>
    <row r="542" spans="2:8">
      <c r="B542" s="222"/>
      <c r="H542" s="225"/>
    </row>
    <row r="543" spans="2:8">
      <c r="B543" s="222"/>
      <c r="H543" s="225"/>
    </row>
    <row r="544" spans="2:8">
      <c r="B544" s="222"/>
      <c r="H544" s="225"/>
    </row>
    <row r="545" spans="2:8">
      <c r="B545" s="222"/>
      <c r="H545" s="225"/>
    </row>
    <row r="546" spans="2:8">
      <c r="B546" s="222"/>
      <c r="H546" s="225"/>
    </row>
    <row r="547" spans="2:8">
      <c r="B547" s="222"/>
      <c r="H547" s="225"/>
    </row>
    <row r="548" spans="2:8">
      <c r="B548" s="222"/>
      <c r="H548" s="225"/>
    </row>
    <row r="549" spans="2:8">
      <c r="B549" s="222"/>
      <c r="H549" s="225"/>
    </row>
    <row r="550" spans="2:8">
      <c r="B550" s="222"/>
      <c r="H550" s="225"/>
    </row>
    <row r="551" spans="2:8">
      <c r="B551" s="222"/>
      <c r="H551" s="225"/>
    </row>
    <row r="552" spans="2:8">
      <c r="B552" s="222"/>
      <c r="H552" s="225"/>
    </row>
    <row r="553" spans="2:8">
      <c r="B553" s="222"/>
      <c r="H553" s="225"/>
    </row>
    <row r="554" spans="2:8">
      <c r="B554" s="222"/>
      <c r="H554" s="225"/>
    </row>
    <row r="555" spans="2:8">
      <c r="B555" s="222"/>
      <c r="H555" s="225"/>
    </row>
    <row r="556" spans="2:8">
      <c r="B556" s="222"/>
      <c r="H556" s="225"/>
    </row>
    <row r="557" spans="2:8">
      <c r="B557" s="222"/>
      <c r="H557" s="225"/>
    </row>
    <row r="558" spans="2:8">
      <c r="B558" s="222"/>
      <c r="H558" s="225"/>
    </row>
    <row r="559" spans="2:8">
      <c r="B559" s="222"/>
      <c r="H559" s="225"/>
    </row>
    <row r="560" spans="2:8">
      <c r="B560" s="222"/>
      <c r="H560" s="225"/>
    </row>
    <row r="561" spans="2:8">
      <c r="B561" s="222"/>
      <c r="H561" s="225"/>
    </row>
    <row r="562" spans="2:8">
      <c r="B562" s="222"/>
      <c r="H562" s="225"/>
    </row>
    <row r="563" spans="2:8">
      <c r="B563" s="222"/>
      <c r="H563" s="225"/>
    </row>
    <row r="564" spans="2:8">
      <c r="B564" s="222"/>
      <c r="H564" s="225"/>
    </row>
    <row r="565" spans="2:8">
      <c r="B565" s="222"/>
      <c r="H565" s="225"/>
    </row>
    <row r="566" spans="2:8">
      <c r="B566" s="222"/>
      <c r="H566" s="225"/>
    </row>
    <row r="567" spans="2:8">
      <c r="B567" s="222"/>
      <c r="H567" s="225"/>
    </row>
    <row r="568" spans="2:8">
      <c r="B568" s="222"/>
      <c r="H568" s="225"/>
    </row>
    <row r="569" spans="2:8">
      <c r="B569" s="222"/>
      <c r="H569" s="225"/>
    </row>
    <row r="570" spans="2:8">
      <c r="B570" s="222"/>
      <c r="H570" s="225"/>
    </row>
    <row r="571" spans="2:8">
      <c r="B571" s="222"/>
      <c r="H571" s="225"/>
    </row>
    <row r="572" spans="2:8">
      <c r="B572" s="222"/>
      <c r="H572" s="225"/>
    </row>
    <row r="573" spans="2:8">
      <c r="B573" s="222"/>
      <c r="H573" s="225"/>
    </row>
    <row r="574" spans="2:8">
      <c r="B574" s="222"/>
      <c r="H574" s="225"/>
    </row>
    <row r="575" spans="2:8">
      <c r="B575" s="222"/>
      <c r="H575" s="225"/>
    </row>
    <row r="576" spans="2:8">
      <c r="B576" s="222"/>
      <c r="H576" s="225"/>
    </row>
    <row r="577" spans="2:8">
      <c r="B577" s="222"/>
      <c r="H577" s="225"/>
    </row>
    <row r="578" spans="2:8">
      <c r="B578" s="222"/>
      <c r="H578" s="225"/>
    </row>
    <row r="579" spans="2:8">
      <c r="B579" s="222"/>
      <c r="H579" s="225"/>
    </row>
    <row r="580" spans="2:8">
      <c r="B580" s="222"/>
      <c r="H580" s="225"/>
    </row>
    <row r="581" spans="2:8">
      <c r="B581" s="222"/>
      <c r="H581" s="225"/>
    </row>
    <row r="582" spans="2:8">
      <c r="B582" s="222"/>
      <c r="H582" s="225"/>
    </row>
    <row r="583" spans="2:8">
      <c r="B583" s="222"/>
      <c r="H583" s="225"/>
    </row>
    <row r="584" spans="2:8">
      <c r="B584" s="222"/>
      <c r="H584" s="225"/>
    </row>
    <row r="585" spans="2:8">
      <c r="B585" s="222"/>
      <c r="H585" s="225"/>
    </row>
    <row r="586" spans="2:8">
      <c r="B586" s="222"/>
      <c r="H586" s="225"/>
    </row>
    <row r="587" spans="2:8">
      <c r="B587" s="222"/>
      <c r="H587" s="225"/>
    </row>
    <row r="588" spans="2:8">
      <c r="B588" s="222"/>
      <c r="H588" s="225"/>
    </row>
    <row r="589" spans="2:8">
      <c r="B589" s="222"/>
      <c r="H589" s="225"/>
    </row>
    <row r="590" spans="2:8">
      <c r="B590" s="222"/>
      <c r="H590" s="225"/>
    </row>
    <row r="591" spans="2:8">
      <c r="B591" s="222"/>
      <c r="H591" s="225"/>
    </row>
    <row r="592" spans="2:8">
      <c r="B592" s="222"/>
      <c r="H592" s="225"/>
    </row>
    <row r="593" spans="2:8">
      <c r="B593" s="222"/>
      <c r="H593" s="225"/>
    </row>
    <row r="594" spans="2:8">
      <c r="B594" s="222"/>
      <c r="H594" s="225"/>
    </row>
    <row r="595" spans="2:8">
      <c r="B595" s="222"/>
      <c r="H595" s="225"/>
    </row>
    <row r="596" spans="2:8">
      <c r="B596" s="222"/>
      <c r="H596" s="225"/>
    </row>
    <row r="597" spans="2:8">
      <c r="B597" s="222"/>
      <c r="H597" s="225"/>
    </row>
    <row r="598" spans="2:8">
      <c r="B598" s="222"/>
      <c r="H598" s="225"/>
    </row>
    <row r="599" spans="2:8">
      <c r="B599" s="222"/>
      <c r="H599" s="225"/>
    </row>
    <row r="600" spans="2:8">
      <c r="B600" s="222"/>
      <c r="H600" s="225"/>
    </row>
    <row r="601" spans="2:8">
      <c r="B601" s="222"/>
      <c r="H601" s="225"/>
    </row>
    <row r="602" spans="2:8">
      <c r="B602" s="222"/>
      <c r="H602" s="225"/>
    </row>
    <row r="603" spans="2:8">
      <c r="B603" s="222"/>
      <c r="H603" s="225"/>
    </row>
    <row r="604" spans="2:8">
      <c r="B604" s="222"/>
      <c r="H604" s="225"/>
    </row>
    <row r="605" spans="2:8">
      <c r="B605" s="222"/>
      <c r="H605" s="225"/>
    </row>
    <row r="606" spans="2:8">
      <c r="B606" s="222"/>
      <c r="H606" s="225"/>
    </row>
    <row r="607" spans="2:8">
      <c r="B607" s="222"/>
      <c r="H607" s="225"/>
    </row>
    <row r="608" spans="2:8">
      <c r="B608" s="222"/>
      <c r="H608" s="225"/>
    </row>
    <row r="609" spans="2:8">
      <c r="B609" s="222"/>
      <c r="H609" s="225"/>
    </row>
    <row r="610" spans="2:8">
      <c r="B610" s="222"/>
      <c r="H610" s="225"/>
    </row>
    <row r="611" spans="2:8">
      <c r="B611" s="222"/>
      <c r="H611" s="225"/>
    </row>
    <row r="612" spans="2:8">
      <c r="B612" s="222"/>
      <c r="H612" s="225"/>
    </row>
    <row r="613" spans="2:8">
      <c r="B613" s="222"/>
      <c r="H613" s="225"/>
    </row>
    <row r="614" spans="2:8">
      <c r="B614" s="222"/>
      <c r="H614" s="225"/>
    </row>
    <row r="615" spans="2:8">
      <c r="B615" s="222"/>
      <c r="H615" s="225"/>
    </row>
    <row r="616" spans="2:8">
      <c r="B616" s="222"/>
      <c r="H616" s="225"/>
    </row>
    <row r="617" spans="2:8">
      <c r="B617" s="222"/>
      <c r="H617" s="225"/>
    </row>
    <row r="618" spans="2:8">
      <c r="B618" s="222"/>
      <c r="H618" s="225"/>
    </row>
    <row r="619" spans="2:8">
      <c r="B619" s="222"/>
      <c r="H619" s="225"/>
    </row>
    <row r="620" spans="2:8">
      <c r="B620" s="222"/>
      <c r="H620" s="225"/>
    </row>
    <row r="621" spans="2:8">
      <c r="B621" s="222"/>
      <c r="H621" s="225"/>
    </row>
    <row r="622" spans="2:8">
      <c r="B622" s="222"/>
      <c r="H622" s="225"/>
    </row>
    <row r="623" spans="2:8">
      <c r="B623" s="222"/>
      <c r="H623" s="225"/>
    </row>
    <row r="624" spans="2:8">
      <c r="B624" s="222"/>
      <c r="H624" s="225"/>
    </row>
    <row r="625" spans="2:8">
      <c r="B625" s="222"/>
      <c r="H625" s="225"/>
    </row>
    <row r="626" spans="2:8">
      <c r="B626" s="222"/>
      <c r="H626" s="225"/>
    </row>
    <row r="627" spans="2:8">
      <c r="B627" s="222"/>
      <c r="H627" s="225"/>
    </row>
    <row r="628" spans="2:8">
      <c r="B628" s="222"/>
      <c r="H628" s="225"/>
    </row>
    <row r="629" spans="2:8">
      <c r="B629" s="222"/>
      <c r="H629" s="225"/>
    </row>
    <row r="630" spans="2:8">
      <c r="B630" s="222"/>
      <c r="H630" s="225"/>
    </row>
    <row r="631" spans="2:8">
      <c r="B631" s="222"/>
      <c r="H631" s="225"/>
    </row>
    <row r="632" spans="2:8">
      <c r="B632" s="222"/>
      <c r="H632" s="225"/>
    </row>
    <row r="633" spans="2:8">
      <c r="B633" s="222"/>
      <c r="H633" s="225"/>
    </row>
    <row r="634" spans="2:8">
      <c r="B634" s="222"/>
      <c r="H634" s="225"/>
    </row>
    <row r="635" spans="2:8">
      <c r="B635" s="222"/>
      <c r="H635" s="225"/>
    </row>
    <row r="636" spans="2:8">
      <c r="B636" s="222"/>
      <c r="H636" s="225"/>
    </row>
    <row r="637" spans="2:8">
      <c r="B637" s="222"/>
      <c r="H637" s="225"/>
    </row>
    <row r="638" spans="2:8">
      <c r="B638" s="222"/>
      <c r="H638" s="225"/>
    </row>
    <row r="639" spans="2:8">
      <c r="B639" s="222"/>
      <c r="H639" s="225"/>
    </row>
    <row r="640" spans="2:8">
      <c r="B640" s="222"/>
      <c r="H640" s="225"/>
    </row>
    <row r="641" spans="2:8">
      <c r="B641" s="222"/>
      <c r="H641" s="225"/>
    </row>
    <row r="642" spans="2:8">
      <c r="B642" s="222"/>
      <c r="H642" s="225"/>
    </row>
    <row r="643" spans="2:8">
      <c r="B643" s="222"/>
      <c r="H643" s="225"/>
    </row>
    <row r="644" spans="2:8">
      <c r="B644" s="222"/>
      <c r="H644" s="225"/>
    </row>
    <row r="645" spans="2:8">
      <c r="B645" s="222"/>
      <c r="H645" s="225"/>
    </row>
    <row r="646" spans="2:8">
      <c r="B646" s="222"/>
      <c r="H646" s="225"/>
    </row>
    <row r="647" spans="2:8">
      <c r="B647" s="222"/>
      <c r="H647" s="225"/>
    </row>
    <row r="648" spans="2:8">
      <c r="B648" s="222"/>
      <c r="H648" s="225"/>
    </row>
    <row r="649" spans="2:8">
      <c r="B649" s="222"/>
      <c r="H649" s="225"/>
    </row>
    <row r="650" spans="2:8">
      <c r="B650" s="222"/>
      <c r="H650" s="225"/>
    </row>
    <row r="651" spans="2:8">
      <c r="B651" s="222"/>
      <c r="H651" s="225"/>
    </row>
    <row r="652" spans="2:8">
      <c r="B652" s="222"/>
      <c r="H652" s="225"/>
    </row>
    <row r="653" spans="2:8">
      <c r="B653" s="222"/>
      <c r="H653" s="225"/>
    </row>
    <row r="654" spans="2:8">
      <c r="B654" s="222"/>
      <c r="H654" s="225"/>
    </row>
    <row r="655" spans="2:8">
      <c r="B655" s="222"/>
      <c r="H655" s="225"/>
    </row>
    <row r="656" spans="2:8">
      <c r="B656" s="222"/>
      <c r="H656" s="225"/>
    </row>
    <row r="657" spans="2:8">
      <c r="B657" s="222"/>
      <c r="H657" s="225"/>
    </row>
    <row r="658" spans="2:8">
      <c r="B658" s="222"/>
      <c r="H658" s="225"/>
    </row>
    <row r="659" spans="2:8">
      <c r="B659" s="222"/>
      <c r="H659" s="225"/>
    </row>
    <row r="660" spans="2:8">
      <c r="B660" s="222"/>
      <c r="H660" s="225"/>
    </row>
    <row r="661" spans="2:8">
      <c r="B661" s="222"/>
      <c r="H661" s="225"/>
    </row>
    <row r="662" spans="2:8">
      <c r="B662" s="222"/>
      <c r="H662" s="225"/>
    </row>
    <row r="663" spans="2:8">
      <c r="B663" s="222"/>
      <c r="H663" s="225"/>
    </row>
    <row r="664" spans="2:8">
      <c r="B664" s="222"/>
      <c r="H664" s="225"/>
    </row>
    <row r="665" spans="2:8">
      <c r="B665" s="222"/>
      <c r="H665" s="225"/>
    </row>
    <row r="666" spans="2:8">
      <c r="B666" s="222"/>
      <c r="H666" s="225"/>
    </row>
    <row r="667" spans="2:8">
      <c r="B667" s="222"/>
      <c r="H667" s="225"/>
    </row>
    <row r="668" spans="2:8">
      <c r="B668" s="222"/>
      <c r="H668" s="225"/>
    </row>
    <row r="669" spans="2:8">
      <c r="B669" s="222"/>
      <c r="H669" s="225"/>
    </row>
    <row r="670" spans="2:8">
      <c r="B670" s="222"/>
      <c r="H670" s="225"/>
    </row>
    <row r="671" spans="2:8">
      <c r="B671" s="222"/>
      <c r="H671" s="225"/>
    </row>
    <row r="672" spans="2:8">
      <c r="B672" s="222"/>
      <c r="H672" s="225"/>
    </row>
    <row r="673" spans="2:8">
      <c r="B673" s="222"/>
      <c r="H673" s="225"/>
    </row>
    <row r="674" spans="2:8">
      <c r="B674" s="222"/>
      <c r="H674" s="225"/>
    </row>
    <row r="675" spans="2:8">
      <c r="B675" s="222"/>
      <c r="H675" s="225"/>
    </row>
    <row r="676" spans="2:8">
      <c r="B676" s="222"/>
      <c r="H676" s="225"/>
    </row>
    <row r="677" spans="2:8">
      <c r="B677" s="222"/>
      <c r="H677" s="225"/>
    </row>
    <row r="678" spans="2:8">
      <c r="B678" s="222"/>
      <c r="H678" s="225"/>
    </row>
    <row r="679" spans="2:8">
      <c r="B679" s="222"/>
      <c r="H679" s="225"/>
    </row>
    <row r="680" spans="2:8">
      <c r="B680" s="222"/>
      <c r="H680" s="225"/>
    </row>
    <row r="681" spans="2:8">
      <c r="B681" s="222"/>
      <c r="H681" s="225"/>
    </row>
    <row r="682" spans="2:8">
      <c r="B682" s="222"/>
      <c r="H682" s="225"/>
    </row>
    <row r="683" spans="2:8">
      <c r="B683" s="222"/>
      <c r="H683" s="225"/>
    </row>
    <row r="684" spans="2:8">
      <c r="B684" s="222"/>
      <c r="H684" s="225"/>
    </row>
    <row r="685" spans="2:8">
      <c r="B685" s="222"/>
      <c r="H685" s="225"/>
    </row>
    <row r="686" spans="2:8">
      <c r="B686" s="222"/>
      <c r="H686" s="225"/>
    </row>
    <row r="687" spans="2:8">
      <c r="B687" s="222"/>
      <c r="H687" s="225"/>
    </row>
    <row r="688" spans="2:8">
      <c r="B688" s="222"/>
      <c r="H688" s="225"/>
    </row>
    <row r="689" spans="2:8">
      <c r="B689" s="222"/>
      <c r="H689" s="225"/>
    </row>
    <row r="690" spans="2:8">
      <c r="B690" s="222"/>
      <c r="H690" s="225"/>
    </row>
    <row r="691" spans="2:8">
      <c r="B691" s="222"/>
      <c r="H691" s="225"/>
    </row>
    <row r="692" spans="2:8">
      <c r="B692" s="222"/>
      <c r="H692" s="225"/>
    </row>
    <row r="693" spans="2:8">
      <c r="B693" s="222"/>
      <c r="H693" s="225"/>
    </row>
    <row r="694" spans="2:8">
      <c r="B694" s="222"/>
      <c r="H694" s="225"/>
    </row>
    <row r="695" spans="2:8">
      <c r="B695" s="222"/>
      <c r="H695" s="225"/>
    </row>
    <row r="696" spans="2:8">
      <c r="B696" s="222"/>
      <c r="H696" s="225"/>
    </row>
    <row r="697" spans="2:8">
      <c r="B697" s="222"/>
      <c r="H697" s="225"/>
    </row>
    <row r="698" spans="2:8">
      <c r="B698" s="222"/>
      <c r="H698" s="225"/>
    </row>
    <row r="699" spans="2:8">
      <c r="B699" s="222"/>
      <c r="H699" s="225"/>
    </row>
    <row r="700" spans="2:8">
      <c r="B700" s="222"/>
      <c r="H700" s="225"/>
    </row>
    <row r="701" spans="2:8">
      <c r="B701" s="222"/>
      <c r="H701" s="225"/>
    </row>
    <row r="702" spans="2:8">
      <c r="B702" s="222"/>
      <c r="H702" s="225"/>
    </row>
    <row r="703" spans="2:8">
      <c r="B703" s="222"/>
      <c r="H703" s="225"/>
    </row>
    <row r="704" spans="2:8">
      <c r="B704" s="222"/>
      <c r="H704" s="225"/>
    </row>
    <row r="705" spans="2:8">
      <c r="B705" s="222"/>
      <c r="H705" s="225"/>
    </row>
    <row r="706" spans="2:8">
      <c r="B706" s="222"/>
      <c r="H706" s="225"/>
    </row>
    <row r="707" spans="2:8">
      <c r="B707" s="222"/>
      <c r="H707" s="225"/>
    </row>
    <row r="708" spans="2:8">
      <c r="B708" s="222"/>
      <c r="H708" s="225"/>
    </row>
    <row r="709" spans="2:8">
      <c r="B709" s="222"/>
      <c r="H709" s="225"/>
    </row>
    <row r="710" spans="2:8">
      <c r="B710" s="222"/>
      <c r="H710" s="225"/>
    </row>
    <row r="711" spans="2:8">
      <c r="B711" s="222"/>
      <c r="H711" s="225"/>
    </row>
    <row r="712" spans="2:8">
      <c r="B712" s="222"/>
      <c r="H712" s="225"/>
    </row>
    <row r="713" spans="2:8">
      <c r="B713" s="222"/>
      <c r="H713" s="225"/>
    </row>
    <row r="714" spans="2:8">
      <c r="B714" s="222"/>
      <c r="H714" s="225"/>
    </row>
    <row r="715" spans="2:8">
      <c r="B715" s="222"/>
      <c r="H715" s="225"/>
    </row>
    <row r="716" spans="2:8">
      <c r="B716" s="222"/>
      <c r="H716" s="225"/>
    </row>
    <row r="717" spans="2:8">
      <c r="B717" s="222"/>
      <c r="H717" s="225"/>
    </row>
    <row r="718" spans="2:8">
      <c r="B718" s="222"/>
      <c r="H718" s="225"/>
    </row>
    <row r="719" spans="2:8">
      <c r="B719" s="222"/>
      <c r="H719" s="225"/>
    </row>
    <row r="720" spans="2:8">
      <c r="B720" s="222"/>
      <c r="H720" s="225"/>
    </row>
    <row r="721" spans="2:8">
      <c r="B721" s="222"/>
      <c r="H721" s="225"/>
    </row>
    <row r="722" spans="2:8">
      <c r="B722" s="222"/>
      <c r="H722" s="225"/>
    </row>
    <row r="723" spans="2:8">
      <c r="B723" s="222"/>
      <c r="H723" s="225"/>
    </row>
    <row r="724" spans="2:8">
      <c r="B724" s="222"/>
      <c r="H724" s="225"/>
    </row>
    <row r="725" spans="2:8">
      <c r="B725" s="222"/>
      <c r="H725" s="225"/>
    </row>
    <row r="726" spans="2:8">
      <c r="B726" s="222"/>
      <c r="H726" s="225"/>
    </row>
    <row r="727" spans="2:8">
      <c r="B727" s="222"/>
      <c r="H727" s="225"/>
    </row>
    <row r="728" spans="2:8">
      <c r="B728" s="222"/>
      <c r="H728" s="225"/>
    </row>
    <row r="729" spans="2:8">
      <c r="B729" s="222"/>
      <c r="H729" s="225"/>
    </row>
    <row r="730" spans="2:8">
      <c r="B730" s="222"/>
      <c r="H730" s="225"/>
    </row>
    <row r="731" spans="2:8">
      <c r="B731" s="222"/>
      <c r="H731" s="225"/>
    </row>
    <row r="732" spans="2:8">
      <c r="B732" s="222"/>
      <c r="H732" s="225"/>
    </row>
    <row r="733" spans="2:8">
      <c r="B733" s="222"/>
      <c r="H733" s="225"/>
    </row>
    <row r="734" spans="2:8">
      <c r="B734" s="222"/>
      <c r="H734" s="225"/>
    </row>
    <row r="735" spans="2:8">
      <c r="B735" s="222"/>
      <c r="H735" s="225"/>
    </row>
    <row r="736" spans="2:8">
      <c r="B736" s="222"/>
      <c r="H736" s="225"/>
    </row>
    <row r="737" spans="2:8">
      <c r="B737" s="222"/>
      <c r="H737" s="225"/>
    </row>
    <row r="738" spans="2:8">
      <c r="B738" s="222"/>
      <c r="H738" s="225"/>
    </row>
    <row r="739" spans="2:8">
      <c r="B739" s="222"/>
      <c r="H739" s="225"/>
    </row>
    <row r="740" spans="2:8">
      <c r="B740" s="222"/>
      <c r="H740" s="225"/>
    </row>
    <row r="741" spans="2:8">
      <c r="B741" s="222"/>
      <c r="H741" s="225"/>
    </row>
    <row r="742" spans="2:8">
      <c r="B742" s="222"/>
      <c r="H742" s="225"/>
    </row>
    <row r="743" spans="2:8">
      <c r="B743" s="222"/>
      <c r="H743" s="225"/>
    </row>
    <row r="744" spans="2:8">
      <c r="B744" s="222"/>
      <c r="H744" s="225"/>
    </row>
    <row r="745" spans="2:8">
      <c r="B745" s="222"/>
      <c r="H745" s="225"/>
    </row>
    <row r="746" spans="2:8">
      <c r="B746" s="222"/>
      <c r="H746" s="225"/>
    </row>
    <row r="747" spans="2:8">
      <c r="B747" s="222"/>
      <c r="H747" s="225"/>
    </row>
    <row r="748" spans="2:8">
      <c r="B748" s="222"/>
      <c r="H748" s="225"/>
    </row>
    <row r="749" spans="2:8">
      <c r="B749" s="222"/>
      <c r="H749" s="225"/>
    </row>
    <row r="750" spans="2:8">
      <c r="B750" s="222"/>
      <c r="H750" s="225"/>
    </row>
    <row r="751" spans="2:8">
      <c r="B751" s="222"/>
      <c r="H751" s="225"/>
    </row>
    <row r="752" spans="2:8">
      <c r="B752" s="222"/>
      <c r="H752" s="225"/>
    </row>
    <row r="753" spans="2:8">
      <c r="B753" s="222"/>
      <c r="H753" s="225"/>
    </row>
    <row r="754" spans="2:8">
      <c r="B754" s="222"/>
      <c r="H754" s="225"/>
    </row>
    <row r="755" spans="2:8">
      <c r="B755" s="222"/>
      <c r="H755" s="225"/>
    </row>
    <row r="756" spans="2:8">
      <c r="B756" s="222"/>
      <c r="H756" s="225"/>
    </row>
    <row r="757" spans="2:8">
      <c r="B757" s="222"/>
      <c r="H757" s="225"/>
    </row>
    <row r="758" spans="2:8">
      <c r="B758" s="222"/>
      <c r="H758" s="225"/>
    </row>
    <row r="759" spans="2:8">
      <c r="B759" s="222"/>
      <c r="H759" s="225"/>
    </row>
    <row r="760" spans="2:8">
      <c r="B760" s="222"/>
      <c r="H760" s="225"/>
    </row>
    <row r="761" spans="2:8">
      <c r="B761" s="222"/>
      <c r="H761" s="225"/>
    </row>
    <row r="762" spans="2:8">
      <c r="B762" s="222"/>
      <c r="H762" s="225"/>
    </row>
    <row r="763" spans="2:8">
      <c r="B763" s="222"/>
      <c r="H763" s="225"/>
    </row>
    <row r="764" spans="2:8">
      <c r="B764" s="222"/>
      <c r="H764" s="225"/>
    </row>
    <row r="765" spans="2:8">
      <c r="B765" s="222"/>
      <c r="H765" s="225"/>
    </row>
    <row r="766" spans="2:8">
      <c r="B766" s="222"/>
      <c r="H766" s="225"/>
    </row>
    <row r="767" spans="2:8">
      <c r="B767" s="222"/>
      <c r="H767" s="225"/>
    </row>
    <row r="768" spans="2:8">
      <c r="B768" s="222"/>
      <c r="H768" s="225"/>
    </row>
    <row r="769" spans="2:8">
      <c r="B769" s="222"/>
      <c r="H769" s="225"/>
    </row>
    <row r="770" spans="2:8">
      <c r="B770" s="222"/>
      <c r="H770" s="225"/>
    </row>
    <row r="771" spans="2:8">
      <c r="B771" s="222"/>
      <c r="H771" s="225"/>
    </row>
    <row r="772" spans="2:8">
      <c r="B772" s="222"/>
      <c r="H772" s="225"/>
    </row>
    <row r="773" spans="2:8">
      <c r="B773" s="222"/>
      <c r="H773" s="225"/>
    </row>
    <row r="774" spans="2:8">
      <c r="B774" s="222"/>
      <c r="H774" s="225"/>
    </row>
    <row r="775" spans="2:8">
      <c r="B775" s="222"/>
      <c r="H775" s="225"/>
    </row>
    <row r="776" spans="2:8">
      <c r="B776" s="222"/>
      <c r="H776" s="225"/>
    </row>
    <row r="777" spans="2:8">
      <c r="B777" s="222"/>
      <c r="H777" s="225"/>
    </row>
    <row r="778" spans="2:8">
      <c r="B778" s="222"/>
      <c r="H778" s="225"/>
    </row>
    <row r="779" spans="2:8">
      <c r="B779" s="222"/>
      <c r="H779" s="225"/>
    </row>
    <row r="780" spans="2:8">
      <c r="B780" s="222"/>
      <c r="H780" s="225"/>
    </row>
    <row r="781" spans="2:8">
      <c r="B781" s="222"/>
      <c r="H781" s="225"/>
    </row>
    <row r="782" spans="2:8">
      <c r="B782" s="222"/>
      <c r="H782" s="225"/>
    </row>
    <row r="783" spans="2:8">
      <c r="B783" s="222"/>
      <c r="H783" s="225"/>
    </row>
    <row r="784" spans="2:8">
      <c r="B784" s="222"/>
      <c r="H784" s="225"/>
    </row>
    <row r="785" spans="2:8">
      <c r="B785" s="222"/>
      <c r="H785" s="225"/>
    </row>
    <row r="786" spans="2:8">
      <c r="B786" s="222"/>
      <c r="H786" s="225"/>
    </row>
    <row r="787" spans="2:8">
      <c r="B787" s="222"/>
      <c r="H787" s="225"/>
    </row>
    <row r="788" spans="2:8">
      <c r="B788" s="222"/>
      <c r="H788" s="225"/>
    </row>
    <row r="789" spans="2:8">
      <c r="B789" s="222"/>
      <c r="H789" s="225"/>
    </row>
    <row r="790" spans="2:8">
      <c r="B790" s="222"/>
      <c r="H790" s="225"/>
    </row>
    <row r="791" spans="2:8">
      <c r="B791" s="222"/>
      <c r="H791" s="225"/>
    </row>
    <row r="792" spans="2:8">
      <c r="B792" s="222"/>
      <c r="H792" s="225"/>
    </row>
    <row r="793" spans="2:8">
      <c r="B793" s="222"/>
      <c r="H793" s="225"/>
    </row>
    <row r="794" spans="2:8">
      <c r="B794" s="222"/>
      <c r="H794" s="225"/>
    </row>
    <row r="795" spans="2:8">
      <c r="B795" s="222"/>
      <c r="H795" s="225"/>
    </row>
    <row r="796" spans="2:8">
      <c r="B796" s="222"/>
      <c r="H796" s="225"/>
    </row>
    <row r="797" spans="2:8">
      <c r="B797" s="222"/>
      <c r="H797" s="225"/>
    </row>
    <row r="798" spans="2:8">
      <c r="B798" s="222"/>
      <c r="H798" s="225"/>
    </row>
    <row r="799" spans="2:8">
      <c r="B799" s="222"/>
      <c r="H799" s="225"/>
    </row>
    <row r="800" spans="2:8">
      <c r="B800" s="222"/>
      <c r="H800" s="225"/>
    </row>
    <row r="801" spans="2:8">
      <c r="B801" s="222"/>
      <c r="H801" s="225"/>
    </row>
    <row r="802" spans="2:8">
      <c r="B802" s="222"/>
      <c r="H802" s="225"/>
    </row>
    <row r="803" spans="2:8">
      <c r="B803" s="222"/>
      <c r="H803" s="225"/>
    </row>
    <row r="804" spans="2:8">
      <c r="B804" s="222"/>
      <c r="H804" s="225"/>
    </row>
    <row r="805" spans="2:8">
      <c r="B805" s="222"/>
      <c r="H805" s="225"/>
    </row>
    <row r="806" spans="2:8">
      <c r="B806" s="222"/>
      <c r="H806" s="225"/>
    </row>
    <row r="807" spans="2:8">
      <c r="B807" s="222"/>
      <c r="H807" s="225"/>
    </row>
    <row r="808" spans="2:8">
      <c r="B808" s="222"/>
      <c r="H808" s="225"/>
    </row>
    <row r="809" spans="2:8">
      <c r="B809" s="222"/>
      <c r="H809" s="225"/>
    </row>
    <row r="810" spans="2:8">
      <c r="B810" s="222"/>
      <c r="H810" s="225"/>
    </row>
    <row r="811" spans="2:8">
      <c r="B811" s="222"/>
      <c r="H811" s="225"/>
    </row>
    <row r="812" spans="2:8">
      <c r="B812" s="222"/>
      <c r="H812" s="225"/>
    </row>
    <row r="813" spans="2:8">
      <c r="B813" s="222"/>
      <c r="H813" s="225"/>
    </row>
    <row r="814" spans="2:8">
      <c r="B814" s="222"/>
      <c r="H814" s="225"/>
    </row>
    <row r="815" spans="2:8">
      <c r="B815" s="222"/>
      <c r="H815" s="225"/>
    </row>
    <row r="816" spans="2:8">
      <c r="B816" s="222"/>
      <c r="H816" s="225"/>
    </row>
    <row r="817" spans="2:8">
      <c r="B817" s="222"/>
      <c r="H817" s="225"/>
    </row>
    <row r="818" spans="2:8">
      <c r="B818" s="222"/>
      <c r="H818" s="225"/>
    </row>
    <row r="819" spans="2:8">
      <c r="B819" s="222"/>
      <c r="H819" s="225"/>
    </row>
    <row r="820" spans="2:8">
      <c r="B820" s="222"/>
      <c r="H820" s="225"/>
    </row>
    <row r="821" spans="2:8">
      <c r="B821" s="222"/>
      <c r="H821" s="225"/>
    </row>
    <row r="822" spans="2:8">
      <c r="B822" s="222"/>
      <c r="H822" s="225"/>
    </row>
    <row r="823" spans="2:8">
      <c r="B823" s="222"/>
      <c r="H823" s="225"/>
    </row>
    <row r="824" spans="2:8">
      <c r="B824" s="222"/>
      <c r="H824" s="225"/>
    </row>
    <row r="825" spans="2:8">
      <c r="B825" s="222"/>
      <c r="H825" s="225"/>
    </row>
    <row r="826" spans="2:8">
      <c r="B826" s="222"/>
      <c r="H826" s="225"/>
    </row>
    <row r="827" spans="2:8">
      <c r="B827" s="222"/>
      <c r="H827" s="225"/>
    </row>
    <row r="828" spans="2:8">
      <c r="B828" s="222"/>
      <c r="H828" s="225"/>
    </row>
    <row r="829" spans="2:8">
      <c r="B829" s="222"/>
      <c r="H829" s="225"/>
    </row>
    <row r="830" spans="2:8">
      <c r="B830" s="222"/>
      <c r="H830" s="225"/>
    </row>
    <row r="831" spans="2:8">
      <c r="B831" s="222"/>
      <c r="H831" s="225"/>
    </row>
    <row r="832" spans="2:8">
      <c r="B832" s="222"/>
      <c r="H832" s="225"/>
    </row>
    <row r="833" spans="2:8">
      <c r="B833" s="222"/>
      <c r="H833" s="225"/>
    </row>
    <row r="834" spans="2:8">
      <c r="B834" s="222"/>
      <c r="H834" s="225"/>
    </row>
    <row r="835" spans="2:8">
      <c r="B835" s="222"/>
      <c r="H835" s="225"/>
    </row>
    <row r="836" spans="2:8">
      <c r="B836" s="222"/>
      <c r="H836" s="225"/>
    </row>
    <row r="837" spans="2:8">
      <c r="B837" s="222"/>
      <c r="H837" s="225"/>
    </row>
    <row r="838" spans="2:8">
      <c r="B838" s="222"/>
      <c r="H838" s="225"/>
    </row>
    <row r="839" spans="2:8">
      <c r="B839" s="222"/>
      <c r="H839" s="225"/>
    </row>
    <row r="840" spans="2:8">
      <c r="B840" s="222"/>
      <c r="H840" s="225"/>
    </row>
    <row r="841" spans="2:8">
      <c r="B841" s="222"/>
      <c r="H841" s="225"/>
    </row>
    <row r="842" spans="2:8">
      <c r="B842" s="222"/>
      <c r="H842" s="225"/>
    </row>
    <row r="843" spans="2:8">
      <c r="B843" s="222"/>
      <c r="H843" s="225"/>
    </row>
    <row r="844" spans="2:8">
      <c r="B844" s="222"/>
      <c r="H844" s="225"/>
    </row>
    <row r="845" spans="2:8">
      <c r="B845" s="222"/>
      <c r="H845" s="225"/>
    </row>
    <row r="846" spans="2:8">
      <c r="B846" s="222"/>
      <c r="H846" s="225"/>
    </row>
    <row r="847" spans="2:8">
      <c r="B847" s="222"/>
      <c r="H847" s="225"/>
    </row>
    <row r="848" spans="2:8">
      <c r="B848" s="222"/>
      <c r="H848" s="225"/>
    </row>
    <row r="849" spans="2:8">
      <c r="B849" s="222"/>
      <c r="H849" s="225"/>
    </row>
    <row r="850" spans="2:8">
      <c r="B850" s="222"/>
      <c r="H850" s="225"/>
    </row>
    <row r="851" spans="2:8">
      <c r="B851" s="222"/>
      <c r="H851" s="225"/>
    </row>
    <row r="852" spans="2:8">
      <c r="B852" s="222"/>
      <c r="H852" s="225"/>
    </row>
    <row r="853" spans="2:8">
      <c r="B853" s="222"/>
      <c r="H853" s="225"/>
    </row>
    <row r="854" spans="2:8">
      <c r="B854" s="222"/>
      <c r="H854" s="225"/>
    </row>
    <row r="855" spans="2:8">
      <c r="B855" s="222"/>
      <c r="H855" s="225"/>
    </row>
    <row r="856" spans="2:8">
      <c r="B856" s="222"/>
      <c r="H856" s="225"/>
    </row>
    <row r="857" spans="2:8">
      <c r="B857" s="222"/>
      <c r="H857" s="225"/>
    </row>
    <row r="858" spans="2:8">
      <c r="B858" s="222"/>
      <c r="H858" s="225"/>
    </row>
    <row r="859" spans="2:8">
      <c r="B859" s="222"/>
      <c r="H859" s="225"/>
    </row>
    <row r="860" spans="2:8">
      <c r="B860" s="222"/>
      <c r="H860" s="225"/>
    </row>
    <row r="861" spans="2:8">
      <c r="B861" s="222"/>
      <c r="H861" s="225"/>
    </row>
    <row r="862" spans="2:8">
      <c r="B862" s="222"/>
      <c r="H862" s="225"/>
    </row>
    <row r="863" spans="2:8">
      <c r="B863" s="222"/>
      <c r="H863" s="225"/>
    </row>
    <row r="864" spans="2:8">
      <c r="B864" s="222"/>
      <c r="H864" s="225"/>
    </row>
    <row r="865" spans="2:8">
      <c r="B865" s="222"/>
      <c r="H865" s="225"/>
    </row>
    <row r="866" spans="2:8">
      <c r="B866" s="222"/>
      <c r="H866" s="225"/>
    </row>
    <row r="867" spans="2:8">
      <c r="B867" s="222"/>
      <c r="H867" s="225"/>
    </row>
    <row r="868" spans="2:8">
      <c r="B868" s="222"/>
      <c r="H868" s="225"/>
    </row>
    <row r="869" spans="2:8">
      <c r="B869" s="222"/>
      <c r="H869" s="225"/>
    </row>
    <row r="870" spans="2:8">
      <c r="B870" s="222"/>
      <c r="H870" s="225"/>
    </row>
    <row r="871" spans="2:8">
      <c r="B871" s="222"/>
      <c r="H871" s="225"/>
    </row>
    <row r="872" spans="2:8">
      <c r="B872" s="222"/>
      <c r="H872" s="225"/>
    </row>
    <row r="873" spans="2:8">
      <c r="B873" s="222"/>
      <c r="H873" s="225"/>
    </row>
    <row r="874" spans="2:8">
      <c r="B874" s="222"/>
      <c r="H874" s="225"/>
    </row>
    <row r="875" spans="2:8">
      <c r="B875" s="222"/>
      <c r="H875" s="225"/>
    </row>
    <row r="876" spans="2:8">
      <c r="B876" s="222"/>
      <c r="H876" s="225"/>
    </row>
    <row r="877" spans="2:8">
      <c r="B877" s="222"/>
      <c r="H877" s="225"/>
    </row>
    <row r="878" spans="2:8">
      <c r="B878" s="222"/>
      <c r="H878" s="225"/>
    </row>
    <row r="879" spans="2:8">
      <c r="B879" s="222"/>
      <c r="H879" s="225"/>
    </row>
    <row r="880" spans="2:8">
      <c r="B880" s="222"/>
      <c r="H880" s="225"/>
    </row>
    <row r="881" spans="2:8">
      <c r="B881" s="222"/>
      <c r="H881" s="225"/>
    </row>
    <row r="882" spans="2:8">
      <c r="B882" s="222"/>
      <c r="H882" s="225"/>
    </row>
    <row r="883" spans="2:8">
      <c r="B883" s="222"/>
      <c r="H883" s="225"/>
    </row>
    <row r="884" spans="2:8">
      <c r="B884" s="222"/>
      <c r="H884" s="225"/>
    </row>
    <row r="885" spans="2:8">
      <c r="B885" s="222"/>
      <c r="H885" s="225"/>
    </row>
    <row r="886" spans="2:8">
      <c r="B886" s="222"/>
      <c r="H886" s="225"/>
    </row>
    <row r="887" spans="2:8">
      <c r="B887" s="222"/>
      <c r="H887" s="225"/>
    </row>
    <row r="888" spans="2:8">
      <c r="B888" s="222"/>
      <c r="H888" s="225"/>
    </row>
    <row r="889" spans="2:8">
      <c r="B889" s="222"/>
      <c r="H889" s="225"/>
    </row>
    <row r="890" spans="2:8">
      <c r="B890" s="222"/>
      <c r="H890" s="225"/>
    </row>
    <row r="891" spans="2:8">
      <c r="B891" s="222"/>
      <c r="H891" s="225"/>
    </row>
    <row r="892" spans="2:8">
      <c r="B892" s="222"/>
      <c r="H892" s="225"/>
    </row>
    <row r="893" spans="2:8">
      <c r="B893" s="222"/>
      <c r="H893" s="225"/>
    </row>
    <row r="894" spans="2:8">
      <c r="B894" s="222"/>
      <c r="H894" s="225"/>
    </row>
    <row r="895" spans="2:8">
      <c r="B895" s="222"/>
      <c r="H895" s="225"/>
    </row>
    <row r="896" spans="2:8">
      <c r="B896" s="222"/>
      <c r="H896" s="225"/>
    </row>
    <row r="897" spans="2:8">
      <c r="B897" s="222"/>
      <c r="H897" s="225"/>
    </row>
    <row r="898" spans="2:8">
      <c r="B898" s="222"/>
      <c r="H898" s="225"/>
    </row>
    <row r="899" spans="2:8">
      <c r="B899" s="222"/>
      <c r="H899" s="225"/>
    </row>
    <row r="900" spans="2:8">
      <c r="B900" s="222"/>
      <c r="H900" s="225"/>
    </row>
    <row r="901" spans="2:8">
      <c r="B901" s="222"/>
      <c r="H901" s="225"/>
    </row>
    <row r="902" spans="2:8">
      <c r="B902" s="222"/>
      <c r="H902" s="225"/>
    </row>
    <row r="903" spans="2:8">
      <c r="B903" s="222"/>
      <c r="H903" s="225"/>
    </row>
    <row r="904" spans="2:8">
      <c r="B904" s="222"/>
      <c r="H904" s="225"/>
    </row>
    <row r="905" spans="2:8">
      <c r="B905" s="222"/>
      <c r="H905" s="225"/>
    </row>
    <row r="906" spans="2:8">
      <c r="B906" s="222"/>
      <c r="H906" s="225"/>
    </row>
    <row r="907" spans="2:8">
      <c r="B907" s="222"/>
      <c r="H907" s="225"/>
    </row>
    <row r="908" spans="2:8">
      <c r="B908" s="222"/>
      <c r="H908" s="225"/>
    </row>
    <row r="909" spans="2:8">
      <c r="B909" s="222"/>
      <c r="H909" s="225"/>
    </row>
    <row r="910" spans="2:8">
      <c r="B910" s="222"/>
      <c r="H910" s="225"/>
    </row>
    <row r="911" spans="2:8">
      <c r="B911" s="222"/>
      <c r="H911" s="225"/>
    </row>
    <row r="912" spans="2:8">
      <c r="B912" s="222"/>
      <c r="H912" s="225"/>
    </row>
    <row r="913" spans="2:8">
      <c r="B913" s="222"/>
      <c r="H913" s="225"/>
    </row>
    <row r="914" spans="2:8">
      <c r="B914" s="222"/>
      <c r="H914" s="225"/>
    </row>
    <row r="915" spans="2:8">
      <c r="B915" s="222"/>
      <c r="H915" s="225"/>
    </row>
    <row r="916" spans="2:8">
      <c r="B916" s="222"/>
      <c r="H916" s="225"/>
    </row>
    <row r="917" spans="2:8">
      <c r="B917" s="222"/>
      <c r="H917" s="225"/>
    </row>
    <row r="918" spans="2:8">
      <c r="B918" s="222"/>
      <c r="H918" s="225"/>
    </row>
    <row r="919" spans="2:8">
      <c r="B919" s="222"/>
      <c r="H919" s="225"/>
    </row>
    <row r="920" spans="2:8">
      <c r="B920" s="222"/>
      <c r="H920" s="225"/>
    </row>
    <row r="921" spans="2:8">
      <c r="B921" s="222"/>
      <c r="H921" s="225"/>
    </row>
    <row r="922" spans="2:8">
      <c r="B922" s="222"/>
      <c r="H922" s="225"/>
    </row>
    <row r="923" spans="2:8">
      <c r="B923" s="222"/>
      <c r="H923" s="225"/>
    </row>
    <row r="924" spans="2:8">
      <c r="B924" s="222"/>
      <c r="H924" s="225"/>
    </row>
    <row r="925" spans="2:8">
      <c r="B925" s="222"/>
      <c r="H925" s="225"/>
    </row>
    <row r="926" spans="2:8">
      <c r="B926" s="222"/>
      <c r="H926" s="225"/>
    </row>
    <row r="927" spans="2:8">
      <c r="B927" s="222"/>
      <c r="H927" s="225"/>
    </row>
    <row r="928" spans="2:8">
      <c r="B928" s="222"/>
      <c r="H928" s="225"/>
    </row>
    <row r="929" spans="2:8">
      <c r="B929" s="222"/>
      <c r="H929" s="225"/>
    </row>
    <row r="930" spans="2:8">
      <c r="B930" s="222"/>
      <c r="H930" s="225"/>
    </row>
    <row r="931" spans="2:8">
      <c r="B931" s="222"/>
      <c r="H931" s="225"/>
    </row>
    <row r="932" spans="2:8">
      <c r="B932" s="222"/>
      <c r="H932" s="225"/>
    </row>
    <row r="933" spans="2:8">
      <c r="B933" s="222"/>
      <c r="H933" s="225"/>
    </row>
    <row r="934" spans="2:8">
      <c r="B934" s="222"/>
      <c r="H934" s="225"/>
    </row>
    <row r="935" spans="2:8">
      <c r="B935" s="222"/>
      <c r="H935" s="225"/>
    </row>
    <row r="936" spans="2:8">
      <c r="B936" s="222"/>
      <c r="H936" s="225"/>
    </row>
    <row r="937" spans="2:8">
      <c r="B937" s="222"/>
      <c r="H937" s="225"/>
    </row>
    <row r="938" spans="2:8">
      <c r="B938" s="222"/>
      <c r="H938" s="225"/>
    </row>
    <row r="939" spans="2:8">
      <c r="B939" s="222"/>
      <c r="H939" s="225"/>
    </row>
    <row r="940" spans="2:8">
      <c r="B940" s="222"/>
      <c r="H940" s="225"/>
    </row>
    <row r="941" spans="2:8">
      <c r="B941" s="222"/>
      <c r="H941" s="225"/>
    </row>
    <row r="942" spans="2:8">
      <c r="B942" s="222"/>
      <c r="H942" s="225"/>
    </row>
    <row r="943" spans="2:8">
      <c r="B943" s="222"/>
      <c r="H943" s="225"/>
    </row>
    <row r="944" spans="2:8">
      <c r="B944" s="222"/>
      <c r="H944" s="225"/>
    </row>
    <row r="945" spans="2:8">
      <c r="B945" s="222"/>
      <c r="H945" s="225"/>
    </row>
    <row r="946" spans="2:8">
      <c r="B946" s="222"/>
      <c r="H946" s="225"/>
    </row>
    <row r="947" spans="2:8">
      <c r="B947" s="222"/>
      <c r="H947" s="225"/>
    </row>
    <row r="948" spans="2:8">
      <c r="B948" s="222"/>
      <c r="H948" s="225"/>
    </row>
    <row r="949" spans="2:8">
      <c r="B949" s="222"/>
      <c r="H949" s="225"/>
    </row>
    <row r="950" spans="2:8">
      <c r="B950" s="222"/>
      <c r="H950" s="225"/>
    </row>
    <row r="951" spans="2:8">
      <c r="B951" s="222"/>
      <c r="H951" s="225"/>
    </row>
    <row r="952" spans="2:8">
      <c r="B952" s="222"/>
      <c r="H952" s="225"/>
    </row>
    <row r="953" spans="2:8">
      <c r="B953" s="222"/>
      <c r="H953" s="225"/>
    </row>
    <row r="954" spans="2:8">
      <c r="B954" s="222"/>
      <c r="H954" s="225"/>
    </row>
    <row r="955" spans="2:8">
      <c r="B955" s="222"/>
      <c r="H955" s="225"/>
    </row>
    <row r="956" spans="2:8">
      <c r="B956" s="222"/>
      <c r="H956" s="225"/>
    </row>
    <row r="957" spans="2:8">
      <c r="B957" s="222"/>
      <c r="H957" s="225"/>
    </row>
    <row r="958" spans="2:8">
      <c r="B958" s="222"/>
      <c r="H958" s="225"/>
    </row>
    <row r="959" spans="2:8">
      <c r="B959" s="222"/>
      <c r="H959" s="225"/>
    </row>
    <row r="960" spans="2:8">
      <c r="B960" s="222"/>
      <c r="H960" s="225"/>
    </row>
    <row r="961" spans="2:8">
      <c r="B961" s="222"/>
      <c r="H961" s="225"/>
    </row>
    <row r="962" spans="2:8">
      <c r="B962" s="222"/>
      <c r="H962" s="225"/>
    </row>
    <row r="963" spans="2:8">
      <c r="B963" s="222"/>
      <c r="H963" s="225"/>
    </row>
    <row r="964" spans="2:8">
      <c r="B964" s="222"/>
      <c r="H964" s="225"/>
    </row>
    <row r="965" spans="2:8">
      <c r="B965" s="222"/>
      <c r="H965" s="225"/>
    </row>
    <row r="966" spans="2:8">
      <c r="B966" s="222"/>
      <c r="H966" s="225"/>
    </row>
    <row r="967" spans="2:8">
      <c r="B967" s="222"/>
      <c r="H967" s="225"/>
    </row>
    <row r="968" spans="2:8">
      <c r="B968" s="222"/>
      <c r="H968" s="225"/>
    </row>
    <row r="969" spans="2:8">
      <c r="B969" s="222"/>
      <c r="H969" s="225"/>
    </row>
    <row r="970" spans="2:8">
      <c r="B970" s="222"/>
      <c r="H970" s="225"/>
    </row>
    <row r="971" spans="2:8">
      <c r="B971" s="222"/>
      <c r="H971" s="225"/>
    </row>
    <row r="972" spans="2:8">
      <c r="B972" s="222"/>
      <c r="H972" s="225"/>
    </row>
    <row r="973" spans="2:8">
      <c r="B973" s="222"/>
      <c r="H973" s="225"/>
    </row>
    <row r="974" spans="2:8">
      <c r="B974" s="222"/>
      <c r="H974" s="225"/>
    </row>
    <row r="975" spans="2:8">
      <c r="B975" s="222"/>
      <c r="H975" s="225"/>
    </row>
    <row r="976" spans="2:8">
      <c r="B976" s="222"/>
      <c r="H976" s="225"/>
    </row>
    <row r="977" spans="2:8">
      <c r="B977" s="222"/>
      <c r="H977" s="225"/>
    </row>
    <row r="978" spans="2:8">
      <c r="B978" s="222"/>
      <c r="H978" s="225"/>
    </row>
    <row r="979" spans="2:8">
      <c r="B979" s="222"/>
      <c r="H979" s="225"/>
    </row>
    <row r="980" spans="2:8">
      <c r="B980" s="222"/>
      <c r="H980" s="225"/>
    </row>
    <row r="981" spans="2:8">
      <c r="B981" s="222"/>
      <c r="H981" s="225"/>
    </row>
    <row r="982" spans="2:8">
      <c r="B982" s="222"/>
      <c r="H982" s="225"/>
    </row>
    <row r="983" spans="2:8">
      <c r="B983" s="222"/>
      <c r="H983" s="225"/>
    </row>
    <row r="984" spans="2:8">
      <c r="B984" s="222"/>
      <c r="H984" s="225"/>
    </row>
    <row r="985" spans="2:8">
      <c r="B985" s="222"/>
      <c r="H985" s="225"/>
    </row>
    <row r="986" spans="2:8">
      <c r="B986" s="222"/>
      <c r="H986" s="225"/>
    </row>
    <row r="987" spans="2:8">
      <c r="B987" s="222"/>
      <c r="H987" s="225"/>
    </row>
    <row r="988" spans="2:8">
      <c r="B988" s="222"/>
      <c r="H988" s="225"/>
    </row>
    <row r="989" spans="2:8">
      <c r="B989" s="222"/>
      <c r="H989" s="225"/>
    </row>
    <row r="990" spans="2:8">
      <c r="B990" s="222"/>
      <c r="H990" s="225"/>
    </row>
    <row r="991" spans="2:8">
      <c r="B991" s="222"/>
      <c r="H991" s="225"/>
    </row>
    <row r="992" spans="2:8">
      <c r="B992" s="222"/>
      <c r="H992" s="225"/>
    </row>
    <row r="993" spans="2:8">
      <c r="B993" s="222"/>
      <c r="H993" s="225"/>
    </row>
    <row r="994" spans="2:8">
      <c r="B994" s="222"/>
      <c r="H994" s="225"/>
    </row>
    <row r="995" spans="2:8">
      <c r="B995" s="222"/>
      <c r="H995" s="225"/>
    </row>
    <row r="996" spans="2:8">
      <c r="B996" s="222"/>
      <c r="H996" s="225"/>
    </row>
    <row r="997" spans="2:8">
      <c r="B997" s="222"/>
      <c r="H997" s="225"/>
    </row>
    <row r="998" spans="2:8">
      <c r="B998" s="222"/>
      <c r="H998" s="225"/>
    </row>
    <row r="999" spans="2:8">
      <c r="B999" s="222"/>
      <c r="H999" s="225"/>
    </row>
    <row r="1000" spans="2:8">
      <c r="B1000" s="222"/>
      <c r="H1000" s="225"/>
    </row>
    <row r="1001" spans="2:8">
      <c r="B1001" s="222"/>
      <c r="H1001" s="225"/>
    </row>
    <row r="1002" spans="2:8">
      <c r="B1002" s="222"/>
      <c r="H1002" s="225"/>
    </row>
  </sheetData>
  <sheetProtection password="832B" sheet="1" objects="1" scenarios="1"/>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A1:M1002"/>
  <sheetViews>
    <sheetView zoomScaleNormal="100" workbookViewId="0">
      <selection activeCell="E18" sqref="E18"/>
    </sheetView>
  </sheetViews>
  <sheetFormatPr defaultColWidth="9.140625" defaultRowHeight="12.75"/>
  <cols>
    <col min="1" max="1" width="9.140625" style="241"/>
    <col min="2" max="2" width="12.85546875" style="231" customWidth="1"/>
    <col min="3" max="6" width="32.42578125" style="247" customWidth="1"/>
    <col min="7" max="7" width="2.85546875" style="231" bestFit="1" customWidth="1"/>
    <col min="8" max="16384" width="9.140625" style="241"/>
  </cols>
  <sheetData>
    <row r="1" spans="1:7">
      <c r="A1" s="221"/>
      <c r="B1" s="215" t="s">
        <v>624</v>
      </c>
      <c r="C1" s="249"/>
      <c r="D1" s="250"/>
      <c r="E1" s="256" t="s">
        <v>315</v>
      </c>
      <c r="F1" s="250"/>
      <c r="G1" s="225"/>
    </row>
    <row r="2" spans="1:7">
      <c r="A2" s="221"/>
      <c r="B2" s="239" t="s">
        <v>27</v>
      </c>
      <c r="C2" s="234" t="s">
        <v>875</v>
      </c>
      <c r="D2" s="239"/>
      <c r="E2" s="239"/>
      <c r="F2" s="239"/>
      <c r="G2" s="225"/>
    </row>
    <row r="3" spans="1:7">
      <c r="A3" s="221"/>
      <c r="B3" s="899" t="s">
        <v>316</v>
      </c>
      <c r="C3" s="899" t="s">
        <v>625</v>
      </c>
      <c r="D3" s="899" t="s">
        <v>626</v>
      </c>
      <c r="E3" s="899" t="s">
        <v>627</v>
      </c>
      <c r="F3" s="899" t="s">
        <v>628</v>
      </c>
      <c r="G3" s="243"/>
    </row>
    <row r="4" spans="1:7" ht="25.5">
      <c r="A4" s="221"/>
      <c r="B4" s="908" t="s">
        <v>274</v>
      </c>
      <c r="C4" s="900" t="s">
        <v>629</v>
      </c>
      <c r="D4" s="900" t="s">
        <v>490</v>
      </c>
      <c r="E4" s="900" t="s">
        <v>630</v>
      </c>
      <c r="F4" s="900" t="s">
        <v>513</v>
      </c>
    </row>
    <row r="5" spans="1:7" ht="51">
      <c r="A5" s="221"/>
      <c r="B5" s="908" t="s">
        <v>284</v>
      </c>
      <c r="C5" s="902" t="s">
        <v>631</v>
      </c>
      <c r="D5" s="902" t="s">
        <v>623</v>
      </c>
      <c r="E5" s="902" t="s">
        <v>873</v>
      </c>
      <c r="F5" s="902" t="s">
        <v>515</v>
      </c>
      <c r="G5" s="243"/>
    </row>
    <row r="6" spans="1:7" ht="38.25">
      <c r="A6" s="221"/>
      <c r="B6" s="918">
        <v>1</v>
      </c>
      <c r="C6" s="895" t="s">
        <v>632</v>
      </c>
      <c r="D6" s="895" t="s">
        <v>497</v>
      </c>
      <c r="E6" s="895"/>
      <c r="F6" s="895"/>
      <c r="G6" s="254">
        <v>1</v>
      </c>
    </row>
    <row r="7" spans="1:7">
      <c r="A7" s="221"/>
      <c r="B7" s="918">
        <v>2</v>
      </c>
      <c r="C7" s="895"/>
      <c r="D7" s="895"/>
      <c r="E7" s="895"/>
      <c r="F7" s="895"/>
      <c r="G7" s="254">
        <v>2</v>
      </c>
    </row>
    <row r="8" spans="1:7">
      <c r="A8" s="221"/>
      <c r="B8" s="918">
        <v>3</v>
      </c>
      <c r="C8" s="906"/>
      <c r="D8" s="895"/>
      <c r="E8" s="895"/>
      <c r="F8" s="895"/>
      <c r="G8" s="254">
        <v>3</v>
      </c>
    </row>
    <row r="9" spans="1:7">
      <c r="A9" s="221"/>
      <c r="B9" s="918">
        <v>4</v>
      </c>
      <c r="C9" s="895"/>
      <c r="E9" s="895"/>
      <c r="F9" s="895"/>
      <c r="G9" s="254">
        <v>4</v>
      </c>
    </row>
    <row r="10" spans="1:7" ht="38.25">
      <c r="A10" s="221"/>
      <c r="B10" s="918">
        <v>5</v>
      </c>
      <c r="C10" s="895"/>
      <c r="D10" s="895" t="s">
        <v>633</v>
      </c>
      <c r="E10" s="905"/>
      <c r="F10" s="905"/>
      <c r="G10" s="254">
        <v>5</v>
      </c>
    </row>
    <row r="11" spans="1:7" ht="25.5">
      <c r="A11" s="221"/>
      <c r="B11" s="918">
        <v>5</v>
      </c>
      <c r="C11" s="906"/>
      <c r="D11" s="919" t="s">
        <v>634</v>
      </c>
      <c r="E11" s="905"/>
      <c r="F11" s="895"/>
      <c r="G11" s="254">
        <v>5</v>
      </c>
    </row>
    <row r="12" spans="1:7">
      <c r="A12" s="221"/>
      <c r="B12" s="918">
        <v>6</v>
      </c>
      <c r="C12" s="895"/>
      <c r="D12" s="905"/>
      <c r="E12" s="905"/>
      <c r="F12" s="905"/>
      <c r="G12" s="254">
        <v>6</v>
      </c>
    </row>
    <row r="13" spans="1:7" ht="38.25">
      <c r="A13" s="221"/>
      <c r="B13" s="918">
        <v>7</v>
      </c>
      <c r="C13" s="895"/>
      <c r="D13" s="895"/>
      <c r="E13" s="905" t="s">
        <v>635</v>
      </c>
      <c r="F13" s="895"/>
      <c r="G13" s="254">
        <v>7</v>
      </c>
    </row>
    <row r="14" spans="1:7">
      <c r="A14" s="221"/>
      <c r="B14" s="918">
        <v>8</v>
      </c>
      <c r="C14" s="895"/>
      <c r="D14" s="895"/>
      <c r="E14" s="895"/>
      <c r="F14" s="895"/>
      <c r="G14" s="254">
        <v>8</v>
      </c>
    </row>
    <row r="15" spans="1:7">
      <c r="A15" s="221"/>
      <c r="B15" s="918">
        <v>9</v>
      </c>
      <c r="C15" s="895"/>
      <c r="D15" s="895"/>
      <c r="E15" s="895"/>
      <c r="F15" s="895" t="s">
        <v>267</v>
      </c>
      <c r="G15" s="254">
        <v>9</v>
      </c>
    </row>
    <row r="16" spans="1:7" ht="38.25">
      <c r="B16" s="255">
        <v>10</v>
      </c>
      <c r="C16" s="905" t="s">
        <v>636</v>
      </c>
      <c r="D16" s="905" t="s">
        <v>637</v>
      </c>
      <c r="E16" s="905" t="s">
        <v>267</v>
      </c>
      <c r="F16" s="905" t="s">
        <v>260</v>
      </c>
      <c r="G16" s="255">
        <v>10</v>
      </c>
    </row>
    <row r="17" spans="2:13" ht="38.25">
      <c r="B17" s="255">
        <v>10</v>
      </c>
      <c r="C17" s="905"/>
      <c r="D17" s="919" t="s">
        <v>638</v>
      </c>
      <c r="E17" s="919" t="s">
        <v>639</v>
      </c>
      <c r="F17" s="905"/>
      <c r="G17" s="255">
        <v>10</v>
      </c>
    </row>
    <row r="19" spans="2:13">
      <c r="B19" s="222"/>
      <c r="G19" s="225"/>
    </row>
    <row r="20" spans="2:13">
      <c r="B20" s="222"/>
      <c r="G20" s="225"/>
    </row>
    <row r="21" spans="2:13">
      <c r="B21" s="222"/>
      <c r="G21" s="225"/>
    </row>
    <row r="22" spans="2:13">
      <c r="B22" s="222"/>
      <c r="G22" s="225"/>
    </row>
    <row r="23" spans="2:13">
      <c r="B23" s="233" t="s">
        <v>341</v>
      </c>
      <c r="C23" s="247" t="str">
        <f>C6</f>
        <v>Customer bill calculations have not been checked to confirm the rate structure is correctly implemented</v>
      </c>
      <c r="D23" s="247" t="str">
        <f>D6</f>
        <v>Guesstimated</v>
      </c>
      <c r="E23" s="247" t="str">
        <f>E13</f>
        <v>Yes, but this has not been incorporated into the volume-weighted average calculation</v>
      </c>
      <c r="F23" s="247" t="str">
        <f>F15</f>
        <v>No</v>
      </c>
      <c r="G23" s="225"/>
    </row>
    <row r="24" spans="2:13">
      <c r="B24" s="233"/>
      <c r="C24" s="247" t="str">
        <f>C16</f>
        <v>Customer bill calculations have been checked to confirm the rate structure is correctly implemented</v>
      </c>
      <c r="D24" s="247" t="str">
        <f>D10</f>
        <v>Rate structure has multiple volumetric rates, but only one rate was selected for this input</v>
      </c>
      <c r="E24" s="247" t="str">
        <f>E17</f>
        <v>Yes, and this has been incorporated into the volume-weighted average calculation</v>
      </c>
      <c r="F24" s="247" t="str">
        <f>F16</f>
        <v>Yes</v>
      </c>
      <c r="G24" s="225"/>
    </row>
    <row r="25" spans="2:13">
      <c r="B25" s="233"/>
      <c r="D25" s="247" t="str">
        <f>D11</f>
        <v>A non-weighted average of multiple rates was calculated</v>
      </c>
      <c r="E25" s="247" t="str">
        <f>E16</f>
        <v>No</v>
      </c>
      <c r="G25" s="225"/>
    </row>
    <row r="26" spans="2:13">
      <c r="B26" s="233"/>
      <c r="D26" s="247" t="str">
        <f>D16</f>
        <v>Rate structure has only a single volumetric rate, and this was used as the input</v>
      </c>
      <c r="G26" s="225"/>
      <c r="K26" s="225"/>
      <c r="M26" s="225"/>
    </row>
    <row r="27" spans="2:13">
      <c r="B27" s="233"/>
      <c r="D27" s="247" t="str">
        <f>D17</f>
        <v>A volume-weighted average of all rates was calculated</v>
      </c>
      <c r="G27" s="225"/>
      <c r="M27" s="225"/>
    </row>
    <row r="28" spans="2:13">
      <c r="B28" s="233"/>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t="s">
        <v>875</v>
      </c>
      <c r="G34" s="225"/>
    </row>
    <row r="35" spans="2:7">
      <c r="B35" s="234" t="s">
        <v>631</v>
      </c>
      <c r="G35" s="225"/>
    </row>
    <row r="36" spans="2:7">
      <c r="B36" s="234" t="s">
        <v>623</v>
      </c>
      <c r="G36" s="225"/>
    </row>
    <row r="37" spans="2:7">
      <c r="B37" s="234" t="s">
        <v>873</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G56" s="225"/>
    </row>
    <row r="57" spans="2:7">
      <c r="B57" s="222"/>
      <c r="G57" s="225"/>
    </row>
    <row r="58" spans="2:7">
      <c r="B58" s="222"/>
      <c r="G58" s="225"/>
    </row>
    <row r="59" spans="2:7">
      <c r="B59" s="222"/>
      <c r="G59" s="225"/>
    </row>
    <row r="60" spans="2:7">
      <c r="B60" s="222"/>
      <c r="G60" s="225"/>
    </row>
    <row r="61" spans="2:7">
      <c r="B61" s="222"/>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A1:M1002"/>
  <sheetViews>
    <sheetView topLeftCell="A38" zoomScale="115" zoomScaleNormal="115" workbookViewId="0">
      <selection activeCell="B38" sqref="B38"/>
    </sheetView>
  </sheetViews>
  <sheetFormatPr defaultColWidth="9.140625" defaultRowHeight="12.75"/>
  <cols>
    <col min="1" max="1" width="9.140625" style="241"/>
    <col min="2" max="2" width="12.85546875" style="231" customWidth="1"/>
    <col min="3" max="3" width="31.42578125" style="247" customWidth="1"/>
    <col min="4" max="5" width="77.85546875" style="247" customWidth="1"/>
    <col min="6" max="6" width="28.140625" style="247" customWidth="1"/>
    <col min="7" max="7" width="2.85546875" style="231" bestFit="1" customWidth="1"/>
    <col min="8" max="16384" width="9.140625" style="241"/>
  </cols>
  <sheetData>
    <row r="1" spans="1:7">
      <c r="A1" s="221"/>
      <c r="B1" s="215" t="s">
        <v>648</v>
      </c>
      <c r="C1" s="249"/>
      <c r="D1" s="256" t="s">
        <v>315</v>
      </c>
      <c r="E1" s="250"/>
      <c r="F1" s="258" t="s">
        <v>293</v>
      </c>
      <c r="G1" s="225"/>
    </row>
    <row r="2" spans="1:7">
      <c r="A2" s="221"/>
      <c r="B2" s="239"/>
      <c r="C2" s="239"/>
      <c r="D2" s="239"/>
      <c r="E2" s="239"/>
      <c r="F2" s="239"/>
      <c r="G2" s="225"/>
    </row>
    <row r="3" spans="1:7">
      <c r="A3" s="221"/>
      <c r="B3" s="591" t="s">
        <v>316</v>
      </c>
      <c r="C3" s="591" t="s">
        <v>644</v>
      </c>
      <c r="D3" s="591" t="s">
        <v>645</v>
      </c>
      <c r="E3" s="591" t="s">
        <v>646</v>
      </c>
      <c r="F3" s="591" t="s">
        <v>647</v>
      </c>
      <c r="G3" s="243"/>
    </row>
    <row r="4" spans="1:7" ht="25.5">
      <c r="A4" s="221"/>
      <c r="B4" s="589" t="s">
        <v>274</v>
      </c>
      <c r="C4" s="590" t="s">
        <v>490</v>
      </c>
      <c r="D4" s="590" t="s">
        <v>1105</v>
      </c>
      <c r="E4" s="590" t="s">
        <v>1106</v>
      </c>
      <c r="F4" s="590" t="s">
        <v>513</v>
      </c>
    </row>
    <row r="5" spans="1:7" ht="204">
      <c r="A5" s="221"/>
      <c r="B5" s="589" t="s">
        <v>284</v>
      </c>
      <c r="C5" s="248" t="s">
        <v>623</v>
      </c>
      <c r="D5" s="248" t="s">
        <v>1236</v>
      </c>
      <c r="E5" s="248" t="s">
        <v>1237</v>
      </c>
      <c r="F5" s="248" t="s">
        <v>515</v>
      </c>
      <c r="G5" s="243"/>
    </row>
    <row r="6" spans="1:7">
      <c r="A6" s="221"/>
      <c r="B6" s="600">
        <v>1</v>
      </c>
      <c r="C6" s="235" t="s">
        <v>497</v>
      </c>
      <c r="D6" s="235"/>
      <c r="E6" s="235"/>
      <c r="F6" s="235"/>
      <c r="G6" s="254">
        <v>1</v>
      </c>
    </row>
    <row r="7" spans="1:7">
      <c r="A7" s="221"/>
      <c r="B7" s="600">
        <v>2</v>
      </c>
      <c r="C7" s="235"/>
      <c r="D7" s="235"/>
      <c r="E7" s="235"/>
      <c r="F7" s="235"/>
      <c r="G7" s="254">
        <v>2</v>
      </c>
    </row>
    <row r="8" spans="1:7">
      <c r="A8" s="221"/>
      <c r="B8" s="600">
        <v>3</v>
      </c>
      <c r="C8" s="246"/>
      <c r="D8" s="235" t="s">
        <v>1103</v>
      </c>
      <c r="E8" s="235"/>
      <c r="F8" s="235"/>
      <c r="G8" s="254">
        <v>3</v>
      </c>
    </row>
    <row r="9" spans="1:7" ht="25.5">
      <c r="A9" s="221"/>
      <c r="B9" s="600">
        <v>4</v>
      </c>
      <c r="C9" s="235" t="s">
        <v>649</v>
      </c>
      <c r="D9" s="235"/>
      <c r="E9" s="235"/>
      <c r="F9" s="235"/>
      <c r="G9" s="254">
        <v>4</v>
      </c>
    </row>
    <row r="10" spans="1:7">
      <c r="A10" s="221"/>
      <c r="B10" s="600">
        <v>5</v>
      </c>
      <c r="C10" s="235"/>
      <c r="D10" s="238"/>
      <c r="E10" s="238"/>
      <c r="F10" s="238"/>
      <c r="G10" s="254">
        <v>5</v>
      </c>
    </row>
    <row r="11" spans="1:7">
      <c r="A11" s="221"/>
      <c r="B11" s="600">
        <v>6</v>
      </c>
      <c r="C11" s="246"/>
      <c r="D11" s="235"/>
      <c r="E11" s="238"/>
      <c r="F11" s="235"/>
      <c r="G11" s="254">
        <v>6</v>
      </c>
    </row>
    <row r="12" spans="1:7">
      <c r="A12" s="221"/>
      <c r="B12" s="600">
        <v>7</v>
      </c>
      <c r="C12" s="235"/>
      <c r="D12" s="238"/>
      <c r="E12" s="235"/>
      <c r="F12" s="238"/>
      <c r="G12" s="254">
        <v>7</v>
      </c>
    </row>
    <row r="13" spans="1:7">
      <c r="A13" s="221"/>
      <c r="B13" s="600">
        <v>8</v>
      </c>
      <c r="C13" s="235"/>
      <c r="D13" s="235"/>
      <c r="E13" s="238" t="s">
        <v>1100</v>
      </c>
      <c r="F13" s="235"/>
      <c r="G13" s="254">
        <v>8</v>
      </c>
    </row>
    <row r="14" spans="1:7" ht="25.5">
      <c r="A14" s="221"/>
      <c r="B14" s="600">
        <v>9</v>
      </c>
      <c r="C14" s="235"/>
      <c r="D14" s="235"/>
      <c r="E14" s="235" t="s">
        <v>1102</v>
      </c>
      <c r="F14" s="235" t="s">
        <v>267</v>
      </c>
      <c r="G14" s="254">
        <v>9</v>
      </c>
    </row>
    <row r="15" spans="1:7" ht="51">
      <c r="A15" s="221"/>
      <c r="B15" s="600">
        <v>10</v>
      </c>
      <c r="C15" s="235" t="s">
        <v>876</v>
      </c>
      <c r="D15" s="235" t="s">
        <v>1104</v>
      </c>
      <c r="E15" s="235" t="s">
        <v>1101</v>
      </c>
      <c r="F15" s="235" t="s">
        <v>260</v>
      </c>
      <c r="G15" s="254">
        <v>10</v>
      </c>
    </row>
    <row r="16" spans="1:7" ht="38.25">
      <c r="B16" s="601">
        <v>10</v>
      </c>
      <c r="C16" s="257" t="s">
        <v>877</v>
      </c>
      <c r="D16" s="238"/>
      <c r="E16" s="238"/>
      <c r="F16" s="238"/>
      <c r="G16" s="255">
        <v>10</v>
      </c>
    </row>
    <row r="17" spans="2:13" ht="38.25">
      <c r="B17" s="601">
        <v>10</v>
      </c>
      <c r="C17" s="257" t="s">
        <v>650</v>
      </c>
      <c r="D17" s="238"/>
      <c r="E17" s="238"/>
      <c r="F17" s="238"/>
      <c r="G17" s="255">
        <v>10</v>
      </c>
    </row>
    <row r="18" spans="2:13" ht="38.25">
      <c r="B18" s="602">
        <f>'Interactive Data Grading'!D446</f>
        <v>5</v>
      </c>
      <c r="C18" s="603" t="s">
        <v>656</v>
      </c>
      <c r="D18" s="602" t="s">
        <v>651</v>
      </c>
      <c r="E18" s="240"/>
      <c r="F18" s="240"/>
      <c r="G18" s="260">
        <f>'Interactive Data Grading'!D446</f>
        <v>5</v>
      </c>
    </row>
    <row r="19" spans="2:13" ht="25.5">
      <c r="E19" s="259" t="s">
        <v>652</v>
      </c>
      <c r="F19" s="259"/>
    </row>
    <row r="20" spans="2:13">
      <c r="B20" s="222"/>
      <c r="G20" s="225"/>
    </row>
    <row r="21" spans="2:13">
      <c r="B21" s="222"/>
      <c r="G21" s="225"/>
    </row>
    <row r="22" spans="2:13">
      <c r="B22" s="222"/>
      <c r="G22" s="225"/>
    </row>
    <row r="23" spans="2:13">
      <c r="B23" s="233" t="s">
        <v>341</v>
      </c>
      <c r="C23" s="247" t="str">
        <f>C6</f>
        <v>Guesstimated</v>
      </c>
      <c r="D23" s="247" t="str">
        <f>D8</f>
        <v>Some but not all applicable short-run marginal costs are included</v>
      </c>
      <c r="E23" s="247" t="str">
        <f>E13</f>
        <v>Long-run marginal costs have not been evaluated for applicability, and are not included</v>
      </c>
      <c r="F23" s="247" t="str">
        <f>F14</f>
        <v>No</v>
      </c>
      <c r="G23" s="225"/>
    </row>
    <row r="24" spans="2:13">
      <c r="B24" s="233"/>
      <c r="C24" s="247" t="str">
        <f>C9</f>
        <v>A non-weighted average of multiple sources was calculated</v>
      </c>
      <c r="D24" s="247" t="str">
        <f>D15</f>
        <v>All applicable short-run marginal costs are included</v>
      </c>
      <c r="E24" s="247" t="str">
        <f>E14</f>
        <v>Long-run marginal costs have been evaluated for applicability, and some but not all applicable costs are included</v>
      </c>
      <c r="F24" s="247" t="str">
        <f>F15</f>
        <v>Yes</v>
      </c>
      <c r="G24" s="225"/>
    </row>
    <row r="25" spans="2:13">
      <c r="B25" s="233"/>
      <c r="C25" s="247" t="str">
        <f>C15</f>
        <v xml:space="preserve">Only one source of water exists, which was the basis for the input derivation
</v>
      </c>
      <c r="E25" s="247" t="str">
        <f>E15</f>
        <v xml:space="preserve">Long-run marginal costs have been evaluated for applicability, and all applicable costs are included
</v>
      </c>
      <c r="G25" s="225"/>
    </row>
    <row r="26" spans="2:13">
      <c r="B26" s="233"/>
      <c r="C26" s="247" t="str">
        <f>C16</f>
        <v>Multiple sources of water exist, and a volume-weighted average was calculated for all sources</v>
      </c>
      <c r="G26" s="225"/>
      <c r="K26" s="225"/>
      <c r="M26" s="225"/>
    </row>
    <row r="27" spans="2:13">
      <c r="B27" s="233"/>
      <c r="C27" s="247" t="str">
        <f>C17</f>
        <v>Unit costs for the most expensive source utilized based on utility's discretion</v>
      </c>
      <c r="G27" s="225"/>
      <c r="M27" s="225"/>
    </row>
    <row r="28" spans="2:13">
      <c r="B28" s="233"/>
      <c r="C28" s="247" t="str">
        <f>C18</f>
        <v>The VPC was entered using the CRUC value, based on the utility's discretion</v>
      </c>
      <c r="G28" s="225"/>
    </row>
    <row r="29" spans="2:13">
      <c r="B29" s="233"/>
      <c r="G29" s="225"/>
    </row>
    <row r="30" spans="2:13">
      <c r="B30" s="232"/>
      <c r="G30" s="225"/>
    </row>
    <row r="31" spans="2:13">
      <c r="B31" s="232"/>
      <c r="G31" s="225"/>
    </row>
    <row r="32" spans="2:13">
      <c r="B32" s="233"/>
      <c r="G32" s="225"/>
    </row>
    <row r="33" spans="2:7">
      <c r="B33" s="198" t="s">
        <v>818</v>
      </c>
      <c r="G33" s="225"/>
    </row>
    <row r="34" spans="2:7">
      <c r="B34" s="234"/>
      <c r="G34" s="225"/>
    </row>
    <row r="35" spans="2:7">
      <c r="B35" s="234" t="s">
        <v>623</v>
      </c>
      <c r="G35" s="225"/>
    </row>
    <row r="36" spans="2:7" ht="409.5">
      <c r="B36" s="878" t="s">
        <v>1238</v>
      </c>
      <c r="G36" s="225"/>
    </row>
    <row r="37" spans="2:7" ht="409.5">
      <c r="B37" s="878" t="s">
        <v>1239</v>
      </c>
      <c r="G37" s="225"/>
    </row>
    <row r="38" spans="2:7">
      <c r="B38" s="234" t="s">
        <v>515</v>
      </c>
      <c r="G38" s="225"/>
    </row>
    <row r="39" spans="2:7">
      <c r="B39" s="234"/>
      <c r="G39" s="225"/>
    </row>
    <row r="40" spans="2:7">
      <c r="B40" s="234"/>
      <c r="G40" s="225"/>
    </row>
    <row r="41" spans="2:7">
      <c r="B41" s="234"/>
      <c r="G41" s="225"/>
    </row>
    <row r="42" spans="2:7">
      <c r="B42" s="234"/>
      <c r="G42" s="225"/>
    </row>
    <row r="43" spans="2:7">
      <c r="B43" s="222"/>
      <c r="G43" s="225"/>
    </row>
    <row r="44" spans="2:7">
      <c r="B44" s="222"/>
      <c r="G44" s="225"/>
    </row>
    <row r="45" spans="2:7">
      <c r="B45" s="222"/>
      <c r="G45" s="225"/>
    </row>
    <row r="46" spans="2:7">
      <c r="B46" s="222"/>
      <c r="G46" s="225"/>
    </row>
    <row r="47" spans="2:7">
      <c r="B47" s="222"/>
      <c r="G47" s="225"/>
    </row>
    <row r="48" spans="2:7">
      <c r="B48" s="222"/>
      <c r="G48" s="225"/>
    </row>
    <row r="49" spans="2:7">
      <c r="B49" s="222"/>
      <c r="G49" s="225"/>
    </row>
    <row r="50" spans="2:7">
      <c r="B50" s="222"/>
      <c r="G50" s="225"/>
    </row>
    <row r="51" spans="2:7">
      <c r="B51" s="222"/>
      <c r="G51" s="225"/>
    </row>
    <row r="52" spans="2:7">
      <c r="B52" s="222"/>
      <c r="G52" s="225"/>
    </row>
    <row r="53" spans="2:7">
      <c r="B53" s="222"/>
      <c r="G53" s="225"/>
    </row>
    <row r="54" spans="2:7">
      <c r="B54" s="222"/>
      <c r="G54" s="225"/>
    </row>
    <row r="55" spans="2:7">
      <c r="B55" s="222"/>
      <c r="G55" s="225"/>
    </row>
    <row r="56" spans="2:7">
      <c r="B56" s="222"/>
      <c r="D56" s="946" t="s">
        <v>645</v>
      </c>
      <c r="E56" s="946" t="s">
        <v>646</v>
      </c>
      <c r="G56" s="225"/>
    </row>
    <row r="57" spans="2:7">
      <c r="B57" s="222"/>
      <c r="D57" s="900" t="s">
        <v>1105</v>
      </c>
      <c r="E57" s="900" t="s">
        <v>1106</v>
      </c>
      <c r="G57" s="225"/>
    </row>
    <row r="58" spans="2:7" ht="191.25">
      <c r="B58" s="222"/>
      <c r="D58" s="902" t="s">
        <v>1108</v>
      </c>
      <c r="E58" s="902" t="s">
        <v>1107</v>
      </c>
      <c r="G58" s="225"/>
    </row>
    <row r="59" spans="2:7" ht="25.5">
      <c r="B59" s="222"/>
      <c r="D59" s="947" t="s">
        <v>1103</v>
      </c>
      <c r="E59" s="948" t="s">
        <v>1100</v>
      </c>
      <c r="G59" s="225"/>
    </row>
    <row r="60" spans="2:7" ht="25.5">
      <c r="B60" s="222"/>
      <c r="D60" s="947" t="s">
        <v>1104</v>
      </c>
      <c r="E60" s="947" t="s">
        <v>1102</v>
      </c>
      <c r="G60" s="225"/>
    </row>
    <row r="61" spans="2:7" ht="34.15" customHeight="1">
      <c r="B61" s="222"/>
      <c r="D61" s="592"/>
      <c r="E61" s="949" t="s">
        <v>1101</v>
      </c>
      <c r="G61" s="225"/>
    </row>
    <row r="62" spans="2:7">
      <c r="B62" s="222"/>
      <c r="G62" s="225"/>
    </row>
    <row r="63" spans="2:7">
      <c r="B63" s="222"/>
      <c r="G63" s="225"/>
    </row>
    <row r="64" spans="2:7">
      <c r="B64" s="222"/>
      <c r="G64" s="225"/>
    </row>
    <row r="65" spans="2:7">
      <c r="B65" s="222"/>
      <c r="G65" s="225"/>
    </row>
    <row r="66" spans="2:7">
      <c r="B66" s="222"/>
      <c r="G66" s="225"/>
    </row>
    <row r="67" spans="2:7">
      <c r="B67" s="222"/>
      <c r="G67" s="225"/>
    </row>
    <row r="68" spans="2:7">
      <c r="B68" s="222"/>
      <c r="G68" s="225"/>
    </row>
    <row r="69" spans="2:7">
      <c r="B69" s="222"/>
      <c r="G69" s="225"/>
    </row>
    <row r="70" spans="2:7">
      <c r="B70" s="222"/>
      <c r="G70" s="225"/>
    </row>
    <row r="71" spans="2:7">
      <c r="B71" s="222"/>
      <c r="G71" s="225"/>
    </row>
    <row r="72" spans="2:7">
      <c r="B72" s="222"/>
      <c r="G72" s="225"/>
    </row>
    <row r="73" spans="2:7">
      <c r="B73" s="222"/>
      <c r="G73" s="225"/>
    </row>
    <row r="74" spans="2:7">
      <c r="B74" s="222"/>
      <c r="G74" s="225"/>
    </row>
    <row r="75" spans="2:7">
      <c r="B75" s="222"/>
      <c r="G75" s="225"/>
    </row>
    <row r="76" spans="2:7">
      <c r="B76" s="222"/>
      <c r="G76" s="225"/>
    </row>
    <row r="77" spans="2:7">
      <c r="B77" s="222"/>
      <c r="G77" s="225"/>
    </row>
    <row r="78" spans="2:7">
      <c r="B78" s="222"/>
      <c r="G78" s="225"/>
    </row>
    <row r="79" spans="2:7">
      <c r="B79" s="222"/>
      <c r="G79" s="225"/>
    </row>
    <row r="80" spans="2:7">
      <c r="B80" s="222"/>
      <c r="G80" s="225"/>
    </row>
    <row r="81" spans="2:7">
      <c r="B81" s="222"/>
      <c r="G81" s="225"/>
    </row>
    <row r="82" spans="2:7">
      <c r="B82" s="222"/>
      <c r="G82" s="225"/>
    </row>
    <row r="83" spans="2:7">
      <c r="B83" s="222"/>
      <c r="G83" s="225"/>
    </row>
    <row r="84" spans="2:7">
      <c r="B84" s="222"/>
      <c r="G84" s="225"/>
    </row>
    <row r="85" spans="2:7">
      <c r="B85" s="222"/>
      <c r="G85" s="225"/>
    </row>
    <row r="86" spans="2:7">
      <c r="B86" s="222"/>
      <c r="G86" s="225"/>
    </row>
    <row r="87" spans="2:7">
      <c r="B87" s="222"/>
      <c r="G87" s="225"/>
    </row>
    <row r="88" spans="2:7">
      <c r="B88" s="222"/>
      <c r="G88" s="225"/>
    </row>
    <row r="89" spans="2:7">
      <c r="B89" s="222"/>
      <c r="G89" s="225"/>
    </row>
    <row r="90" spans="2:7">
      <c r="B90" s="222"/>
      <c r="G90" s="225"/>
    </row>
    <row r="91" spans="2:7">
      <c r="B91" s="222"/>
      <c r="G91" s="225"/>
    </row>
    <row r="92" spans="2:7">
      <c r="B92" s="222"/>
      <c r="G92" s="225"/>
    </row>
    <row r="93" spans="2:7">
      <c r="B93" s="222"/>
      <c r="G93" s="225"/>
    </row>
    <row r="94" spans="2:7">
      <c r="B94" s="222"/>
      <c r="G94" s="225"/>
    </row>
    <row r="95" spans="2:7">
      <c r="B95" s="222"/>
      <c r="G95" s="225"/>
    </row>
    <row r="96" spans="2:7">
      <c r="B96" s="222"/>
      <c r="G96" s="225"/>
    </row>
    <row r="97" spans="2:7">
      <c r="B97" s="222"/>
      <c r="G97" s="225"/>
    </row>
    <row r="98" spans="2:7">
      <c r="B98" s="222"/>
      <c r="G98" s="225"/>
    </row>
    <row r="99" spans="2:7">
      <c r="B99" s="222"/>
      <c r="G99" s="225"/>
    </row>
    <row r="100" spans="2:7">
      <c r="B100" s="222"/>
      <c r="G100" s="225"/>
    </row>
    <row r="101" spans="2:7">
      <c r="B101" s="222"/>
      <c r="G101" s="225"/>
    </row>
    <row r="102" spans="2:7">
      <c r="B102" s="222"/>
      <c r="G102" s="225"/>
    </row>
    <row r="103" spans="2:7">
      <c r="B103" s="222"/>
      <c r="G103" s="225"/>
    </row>
    <row r="104" spans="2:7">
      <c r="B104" s="222"/>
      <c r="G104" s="225"/>
    </row>
    <row r="105" spans="2:7">
      <c r="B105" s="222"/>
      <c r="G105" s="225"/>
    </row>
    <row r="106" spans="2:7">
      <c r="B106" s="222"/>
      <c r="G106" s="225"/>
    </row>
    <row r="107" spans="2:7">
      <c r="B107" s="222"/>
      <c r="G107" s="225"/>
    </row>
    <row r="108" spans="2:7">
      <c r="B108" s="222"/>
      <c r="G108" s="225"/>
    </row>
    <row r="109" spans="2:7">
      <c r="B109" s="222"/>
      <c r="G109" s="225"/>
    </row>
    <row r="110" spans="2:7">
      <c r="B110" s="222"/>
      <c r="G110" s="225"/>
    </row>
    <row r="111" spans="2:7">
      <c r="B111" s="222"/>
      <c r="G111" s="225"/>
    </row>
    <row r="112" spans="2:7">
      <c r="B112" s="222"/>
      <c r="G112" s="225"/>
    </row>
    <row r="113" spans="2:7">
      <c r="B113" s="222"/>
      <c r="G113" s="225"/>
    </row>
    <row r="114" spans="2:7">
      <c r="B114" s="222"/>
      <c r="G114" s="225"/>
    </row>
    <row r="115" spans="2:7">
      <c r="B115" s="222"/>
      <c r="G115" s="225"/>
    </row>
    <row r="116" spans="2:7">
      <c r="B116" s="222"/>
      <c r="G116" s="225"/>
    </row>
    <row r="117" spans="2:7">
      <c r="B117" s="222"/>
      <c r="G117" s="225"/>
    </row>
    <row r="118" spans="2:7">
      <c r="B118" s="222"/>
      <c r="G118" s="225"/>
    </row>
    <row r="119" spans="2:7">
      <c r="B119" s="222"/>
      <c r="G119" s="225"/>
    </row>
    <row r="120" spans="2:7">
      <c r="B120" s="222"/>
      <c r="G120" s="225"/>
    </row>
    <row r="121" spans="2:7">
      <c r="B121" s="222"/>
      <c r="G121" s="225"/>
    </row>
    <row r="122" spans="2:7">
      <c r="B122" s="222"/>
      <c r="G122" s="225"/>
    </row>
    <row r="123" spans="2:7">
      <c r="B123" s="222"/>
      <c r="G123" s="225"/>
    </row>
    <row r="124" spans="2:7">
      <c r="B124" s="222"/>
      <c r="G124" s="225"/>
    </row>
    <row r="125" spans="2:7">
      <c r="B125" s="222"/>
      <c r="G125" s="225"/>
    </row>
    <row r="126" spans="2:7">
      <c r="B126" s="222"/>
      <c r="G126" s="225"/>
    </row>
    <row r="127" spans="2:7">
      <c r="B127" s="222"/>
      <c r="G127" s="225"/>
    </row>
    <row r="128" spans="2:7">
      <c r="B128" s="222"/>
      <c r="G128" s="225"/>
    </row>
    <row r="129" spans="2:7">
      <c r="B129" s="222"/>
      <c r="G129" s="225"/>
    </row>
    <row r="130" spans="2:7">
      <c r="B130" s="222"/>
      <c r="G130" s="225"/>
    </row>
    <row r="131" spans="2:7">
      <c r="B131" s="222"/>
      <c r="G131" s="225"/>
    </row>
    <row r="132" spans="2:7">
      <c r="B132" s="222"/>
      <c r="G132" s="225"/>
    </row>
    <row r="133" spans="2:7">
      <c r="B133" s="222"/>
      <c r="G133" s="225"/>
    </row>
    <row r="134" spans="2:7">
      <c r="B134" s="222"/>
      <c r="G134" s="225"/>
    </row>
    <row r="135" spans="2:7">
      <c r="B135" s="222"/>
      <c r="G135" s="225"/>
    </row>
    <row r="136" spans="2:7">
      <c r="B136" s="222"/>
      <c r="G136" s="225"/>
    </row>
    <row r="137" spans="2:7">
      <c r="B137" s="222"/>
      <c r="G137" s="225"/>
    </row>
    <row r="138" spans="2:7">
      <c r="B138" s="222"/>
      <c r="G138" s="225"/>
    </row>
    <row r="139" spans="2:7">
      <c r="B139" s="222"/>
      <c r="G139" s="225"/>
    </row>
    <row r="140" spans="2:7">
      <c r="B140" s="222"/>
      <c r="G140" s="225"/>
    </row>
    <row r="141" spans="2:7">
      <c r="B141" s="222"/>
      <c r="G141" s="225"/>
    </row>
    <row r="142" spans="2:7">
      <c r="B142" s="222"/>
      <c r="G142" s="225"/>
    </row>
    <row r="143" spans="2:7">
      <c r="B143" s="222"/>
      <c r="G143" s="225"/>
    </row>
    <row r="144" spans="2:7">
      <c r="B144" s="222"/>
      <c r="G144" s="225"/>
    </row>
    <row r="145" spans="2:7">
      <c r="B145" s="222"/>
      <c r="G145" s="225"/>
    </row>
    <row r="146" spans="2:7">
      <c r="B146" s="222"/>
      <c r="G146" s="225"/>
    </row>
    <row r="147" spans="2:7">
      <c r="B147" s="222"/>
      <c r="G147" s="225"/>
    </row>
    <row r="148" spans="2:7">
      <c r="B148" s="222"/>
      <c r="G148" s="225"/>
    </row>
    <row r="149" spans="2:7">
      <c r="B149" s="222"/>
      <c r="G149" s="225"/>
    </row>
    <row r="150" spans="2:7">
      <c r="B150" s="222"/>
      <c r="G150" s="225"/>
    </row>
    <row r="151" spans="2:7">
      <c r="B151" s="222"/>
      <c r="G151" s="225"/>
    </row>
    <row r="152" spans="2:7">
      <c r="B152" s="222"/>
      <c r="G152" s="225"/>
    </row>
    <row r="153" spans="2:7">
      <c r="B153" s="222"/>
      <c r="G153" s="225"/>
    </row>
    <row r="154" spans="2:7">
      <c r="B154" s="222"/>
      <c r="G154" s="225"/>
    </row>
    <row r="155" spans="2:7">
      <c r="B155" s="222"/>
      <c r="G155" s="225"/>
    </row>
    <row r="156" spans="2:7">
      <c r="B156" s="222"/>
      <c r="G156" s="225"/>
    </row>
    <row r="157" spans="2:7">
      <c r="B157" s="222"/>
      <c r="G157" s="225"/>
    </row>
    <row r="158" spans="2:7">
      <c r="B158" s="222"/>
      <c r="G158" s="225"/>
    </row>
    <row r="159" spans="2:7">
      <c r="B159" s="222"/>
      <c r="G159" s="225"/>
    </row>
    <row r="160" spans="2:7">
      <c r="B160" s="222"/>
      <c r="G160" s="225"/>
    </row>
    <row r="161" spans="2:7">
      <c r="B161" s="222"/>
      <c r="G161" s="225"/>
    </row>
    <row r="162" spans="2:7">
      <c r="B162" s="222"/>
      <c r="G162" s="225"/>
    </row>
    <row r="163" spans="2:7">
      <c r="B163" s="222"/>
      <c r="G163" s="225"/>
    </row>
    <row r="164" spans="2:7">
      <c r="B164" s="222"/>
      <c r="G164" s="225"/>
    </row>
    <row r="165" spans="2:7">
      <c r="B165" s="222"/>
      <c r="G165" s="225"/>
    </row>
    <row r="166" spans="2:7">
      <c r="B166" s="222"/>
      <c r="G166" s="225"/>
    </row>
    <row r="167" spans="2:7">
      <c r="B167" s="222"/>
      <c r="G167" s="225"/>
    </row>
    <row r="168" spans="2:7">
      <c r="B168" s="222"/>
      <c r="G168" s="225"/>
    </row>
    <row r="169" spans="2:7">
      <c r="B169" s="222"/>
      <c r="G169" s="225"/>
    </row>
    <row r="170" spans="2:7">
      <c r="B170" s="222"/>
      <c r="G170" s="225"/>
    </row>
    <row r="171" spans="2:7">
      <c r="B171" s="222"/>
      <c r="G171" s="225"/>
    </row>
    <row r="172" spans="2:7">
      <c r="B172" s="222"/>
      <c r="G172" s="225"/>
    </row>
    <row r="173" spans="2:7">
      <c r="B173" s="222"/>
      <c r="G173" s="225"/>
    </row>
    <row r="174" spans="2:7">
      <c r="B174" s="222"/>
      <c r="G174" s="225"/>
    </row>
    <row r="175" spans="2:7">
      <c r="B175" s="222"/>
      <c r="G175" s="225"/>
    </row>
    <row r="176" spans="2:7">
      <c r="B176" s="222"/>
      <c r="G176" s="225"/>
    </row>
    <row r="177" spans="2:7">
      <c r="B177" s="222"/>
      <c r="G177" s="225"/>
    </row>
    <row r="178" spans="2:7">
      <c r="B178" s="222"/>
      <c r="G178" s="225"/>
    </row>
    <row r="179" spans="2:7">
      <c r="B179" s="222"/>
      <c r="G179" s="225"/>
    </row>
    <row r="180" spans="2:7">
      <c r="B180" s="222"/>
      <c r="G180" s="225"/>
    </row>
    <row r="181" spans="2:7">
      <c r="B181" s="222"/>
      <c r="G181" s="225"/>
    </row>
    <row r="182" spans="2:7">
      <c r="B182" s="222"/>
      <c r="G182" s="225"/>
    </row>
    <row r="183" spans="2:7">
      <c r="B183" s="222"/>
      <c r="G183" s="225"/>
    </row>
    <row r="184" spans="2:7">
      <c r="B184" s="222"/>
      <c r="G184" s="225"/>
    </row>
    <row r="185" spans="2:7">
      <c r="B185" s="222"/>
      <c r="G185" s="225"/>
    </row>
    <row r="186" spans="2:7">
      <c r="B186" s="222"/>
      <c r="G186" s="225"/>
    </row>
    <row r="187" spans="2:7">
      <c r="B187" s="222"/>
      <c r="G187" s="225"/>
    </row>
    <row r="188" spans="2:7">
      <c r="B188" s="222"/>
      <c r="G188" s="225"/>
    </row>
    <row r="189" spans="2:7">
      <c r="B189" s="222"/>
      <c r="G189" s="225"/>
    </row>
    <row r="190" spans="2:7">
      <c r="B190" s="222"/>
      <c r="G190" s="225"/>
    </row>
    <row r="191" spans="2:7">
      <c r="B191" s="222"/>
      <c r="G191" s="225"/>
    </row>
    <row r="192" spans="2:7">
      <c r="B192" s="222"/>
      <c r="G192" s="225"/>
    </row>
    <row r="193" spans="2:7">
      <c r="B193" s="222"/>
      <c r="G193" s="225"/>
    </row>
    <row r="194" spans="2:7">
      <c r="B194" s="222"/>
      <c r="G194" s="225"/>
    </row>
    <row r="195" spans="2:7">
      <c r="B195" s="222"/>
      <c r="G195" s="225"/>
    </row>
    <row r="196" spans="2:7">
      <c r="B196" s="222"/>
      <c r="G196" s="225"/>
    </row>
    <row r="197" spans="2:7">
      <c r="B197" s="222"/>
      <c r="G197" s="225"/>
    </row>
    <row r="198" spans="2:7">
      <c r="B198" s="222"/>
      <c r="G198" s="225"/>
    </row>
    <row r="199" spans="2:7">
      <c r="B199" s="222"/>
      <c r="G199" s="225"/>
    </row>
    <row r="200" spans="2:7">
      <c r="B200" s="222"/>
      <c r="G200" s="225"/>
    </row>
    <row r="201" spans="2:7">
      <c r="B201" s="222"/>
      <c r="G201" s="225"/>
    </row>
    <row r="202" spans="2:7">
      <c r="B202" s="222"/>
      <c r="G202" s="225"/>
    </row>
    <row r="203" spans="2:7">
      <c r="B203" s="222"/>
      <c r="G203" s="225"/>
    </row>
    <row r="204" spans="2:7">
      <c r="B204" s="222"/>
      <c r="G204" s="225"/>
    </row>
    <row r="205" spans="2:7">
      <c r="B205" s="222"/>
      <c r="G205" s="225"/>
    </row>
    <row r="206" spans="2:7">
      <c r="B206" s="222"/>
      <c r="G206" s="225"/>
    </row>
    <row r="207" spans="2:7">
      <c r="B207" s="222"/>
      <c r="G207" s="225"/>
    </row>
    <row r="208" spans="2:7">
      <c r="B208" s="222"/>
      <c r="G208" s="225"/>
    </row>
    <row r="209" spans="2:7">
      <c r="B209" s="222"/>
      <c r="G209" s="225"/>
    </row>
    <row r="210" spans="2:7">
      <c r="B210" s="222"/>
      <c r="G210" s="225"/>
    </row>
    <row r="211" spans="2:7">
      <c r="B211" s="222"/>
      <c r="G211" s="225"/>
    </row>
    <row r="212" spans="2:7">
      <c r="B212" s="222"/>
      <c r="G212" s="225"/>
    </row>
    <row r="213" spans="2:7">
      <c r="B213" s="222"/>
      <c r="G213" s="225"/>
    </row>
    <row r="214" spans="2:7">
      <c r="B214" s="222"/>
      <c r="G214" s="225"/>
    </row>
    <row r="215" spans="2:7">
      <c r="B215" s="222"/>
      <c r="G215" s="225"/>
    </row>
    <row r="216" spans="2:7">
      <c r="B216" s="222"/>
      <c r="G216" s="225"/>
    </row>
    <row r="217" spans="2:7">
      <c r="B217" s="222"/>
      <c r="G217" s="225"/>
    </row>
    <row r="218" spans="2:7">
      <c r="B218" s="222"/>
      <c r="G218" s="225"/>
    </row>
    <row r="219" spans="2:7">
      <c r="B219" s="222"/>
      <c r="G219" s="225"/>
    </row>
    <row r="220" spans="2:7">
      <c r="B220" s="222"/>
      <c r="G220" s="225"/>
    </row>
    <row r="221" spans="2:7">
      <c r="B221" s="222"/>
      <c r="G221" s="225"/>
    </row>
    <row r="222" spans="2:7">
      <c r="B222" s="222"/>
      <c r="G222" s="225"/>
    </row>
    <row r="223" spans="2:7">
      <c r="B223" s="222"/>
      <c r="G223" s="225"/>
    </row>
    <row r="224" spans="2:7">
      <c r="B224" s="222"/>
      <c r="G224" s="225"/>
    </row>
    <row r="225" spans="2:7">
      <c r="B225" s="222"/>
      <c r="G225" s="225"/>
    </row>
    <row r="226" spans="2:7">
      <c r="B226" s="222"/>
      <c r="G226" s="225"/>
    </row>
    <row r="227" spans="2:7">
      <c r="B227" s="222"/>
      <c r="G227" s="225"/>
    </row>
    <row r="228" spans="2:7">
      <c r="B228" s="222"/>
      <c r="G228" s="225"/>
    </row>
    <row r="229" spans="2:7">
      <c r="B229" s="222"/>
      <c r="G229" s="225"/>
    </row>
    <row r="230" spans="2:7">
      <c r="B230" s="222"/>
      <c r="G230" s="225"/>
    </row>
    <row r="231" spans="2:7">
      <c r="B231" s="222"/>
      <c r="G231" s="225"/>
    </row>
    <row r="232" spans="2:7">
      <c r="B232" s="222"/>
      <c r="G232" s="225"/>
    </row>
    <row r="233" spans="2:7">
      <c r="B233" s="222"/>
      <c r="G233" s="225"/>
    </row>
    <row r="234" spans="2:7">
      <c r="B234" s="222"/>
      <c r="G234" s="225"/>
    </row>
    <row r="235" spans="2:7">
      <c r="B235" s="222"/>
      <c r="G235" s="225"/>
    </row>
    <row r="236" spans="2:7">
      <c r="B236" s="222"/>
      <c r="G236" s="225"/>
    </row>
    <row r="237" spans="2:7">
      <c r="B237" s="222"/>
      <c r="G237" s="225"/>
    </row>
    <row r="238" spans="2:7">
      <c r="B238" s="222"/>
      <c r="G238" s="225"/>
    </row>
    <row r="239" spans="2:7">
      <c r="B239" s="222"/>
      <c r="G239" s="225"/>
    </row>
    <row r="240" spans="2:7">
      <c r="B240" s="222"/>
      <c r="G240" s="225"/>
    </row>
    <row r="241" spans="2:7">
      <c r="B241" s="222"/>
      <c r="G241" s="225"/>
    </row>
    <row r="242" spans="2:7">
      <c r="B242" s="222"/>
      <c r="G242" s="225"/>
    </row>
    <row r="243" spans="2:7">
      <c r="B243" s="222"/>
      <c r="G243" s="225"/>
    </row>
    <row r="244" spans="2:7">
      <c r="B244" s="222"/>
      <c r="G244" s="225"/>
    </row>
    <row r="245" spans="2:7">
      <c r="B245" s="222"/>
      <c r="G245" s="225"/>
    </row>
    <row r="246" spans="2:7">
      <c r="B246" s="222"/>
      <c r="G246" s="225"/>
    </row>
    <row r="247" spans="2:7">
      <c r="B247" s="222"/>
      <c r="G247" s="225"/>
    </row>
    <row r="248" spans="2:7">
      <c r="B248" s="222"/>
      <c r="G248" s="225"/>
    </row>
    <row r="249" spans="2:7">
      <c r="B249" s="222"/>
      <c r="G249" s="225"/>
    </row>
    <row r="250" spans="2:7">
      <c r="B250" s="222"/>
      <c r="G250" s="225"/>
    </row>
    <row r="251" spans="2:7">
      <c r="B251" s="222"/>
      <c r="G251" s="225"/>
    </row>
    <row r="252" spans="2:7">
      <c r="B252" s="222"/>
      <c r="G252" s="225"/>
    </row>
    <row r="253" spans="2:7">
      <c r="B253" s="222"/>
      <c r="G253" s="225"/>
    </row>
    <row r="254" spans="2:7">
      <c r="B254" s="222"/>
      <c r="G254" s="225"/>
    </row>
    <row r="255" spans="2:7">
      <c r="B255" s="222"/>
      <c r="G255" s="225"/>
    </row>
    <row r="256" spans="2:7">
      <c r="B256" s="222"/>
      <c r="G256" s="225"/>
    </row>
    <row r="257" spans="2:7">
      <c r="B257" s="222"/>
      <c r="G257" s="225"/>
    </row>
    <row r="258" spans="2:7">
      <c r="B258" s="222"/>
      <c r="G258" s="225"/>
    </row>
    <row r="259" spans="2:7">
      <c r="B259" s="222"/>
      <c r="G259" s="225"/>
    </row>
    <row r="260" spans="2:7">
      <c r="B260" s="222"/>
      <c r="G260" s="225"/>
    </row>
    <row r="261" spans="2:7">
      <c r="B261" s="222"/>
      <c r="G261" s="225"/>
    </row>
    <row r="262" spans="2:7">
      <c r="B262" s="222"/>
      <c r="G262" s="225"/>
    </row>
    <row r="263" spans="2:7">
      <c r="B263" s="222"/>
      <c r="G263" s="225"/>
    </row>
    <row r="264" spans="2:7">
      <c r="B264" s="222"/>
      <c r="G264" s="225"/>
    </row>
    <row r="265" spans="2:7">
      <c r="B265" s="222"/>
      <c r="G265" s="225"/>
    </row>
    <row r="266" spans="2:7">
      <c r="B266" s="222"/>
      <c r="G266" s="225"/>
    </row>
    <row r="267" spans="2:7">
      <c r="B267" s="222"/>
      <c r="G267" s="225"/>
    </row>
    <row r="268" spans="2:7">
      <c r="B268" s="222"/>
      <c r="G268" s="225"/>
    </row>
    <row r="269" spans="2:7">
      <c r="B269" s="222"/>
      <c r="G269" s="225"/>
    </row>
    <row r="270" spans="2:7">
      <c r="B270" s="222"/>
      <c r="G270" s="225"/>
    </row>
    <row r="271" spans="2:7">
      <c r="B271" s="222"/>
      <c r="G271" s="225"/>
    </row>
    <row r="272" spans="2:7">
      <c r="B272" s="222"/>
      <c r="G272" s="225"/>
    </row>
    <row r="273" spans="2:7">
      <c r="B273" s="222"/>
      <c r="G273" s="225"/>
    </row>
    <row r="274" spans="2:7">
      <c r="B274" s="222"/>
      <c r="G274" s="225"/>
    </row>
    <row r="275" spans="2:7">
      <c r="B275" s="222"/>
      <c r="G275" s="225"/>
    </row>
    <row r="276" spans="2:7">
      <c r="B276" s="222"/>
      <c r="G276" s="225"/>
    </row>
    <row r="277" spans="2:7">
      <c r="B277" s="222"/>
      <c r="G277" s="225"/>
    </row>
    <row r="278" spans="2:7">
      <c r="B278" s="222"/>
      <c r="G278" s="225"/>
    </row>
    <row r="279" spans="2:7">
      <c r="B279" s="222"/>
      <c r="G279" s="225"/>
    </row>
    <row r="280" spans="2:7">
      <c r="B280" s="222"/>
      <c r="G280" s="225"/>
    </row>
    <row r="281" spans="2:7">
      <c r="B281" s="222"/>
      <c r="G281" s="225"/>
    </row>
    <row r="282" spans="2:7">
      <c r="B282" s="222"/>
      <c r="G282" s="225"/>
    </row>
    <row r="283" spans="2:7">
      <c r="B283" s="222"/>
      <c r="G283" s="225"/>
    </row>
    <row r="284" spans="2:7">
      <c r="B284" s="222"/>
      <c r="G284" s="225"/>
    </row>
    <row r="285" spans="2:7">
      <c r="B285" s="222"/>
      <c r="G285" s="225"/>
    </row>
    <row r="286" spans="2:7">
      <c r="B286" s="222"/>
      <c r="G286" s="225"/>
    </row>
    <row r="287" spans="2:7">
      <c r="B287" s="222"/>
      <c r="G287" s="225"/>
    </row>
    <row r="288" spans="2:7">
      <c r="B288" s="222"/>
      <c r="G288" s="225"/>
    </row>
    <row r="289" spans="2:7">
      <c r="B289" s="222"/>
      <c r="G289" s="225"/>
    </row>
    <row r="290" spans="2:7">
      <c r="B290" s="222"/>
      <c r="G290" s="225"/>
    </row>
    <row r="291" spans="2:7">
      <c r="B291" s="222"/>
      <c r="G291" s="225"/>
    </row>
    <row r="292" spans="2:7">
      <c r="B292" s="222"/>
      <c r="G292" s="225"/>
    </row>
    <row r="293" spans="2:7">
      <c r="B293" s="222"/>
      <c r="G293" s="225"/>
    </row>
    <row r="294" spans="2:7">
      <c r="B294" s="222"/>
      <c r="G294" s="225"/>
    </row>
    <row r="295" spans="2:7">
      <c r="B295" s="222"/>
      <c r="G295" s="225"/>
    </row>
    <row r="296" spans="2:7">
      <c r="B296" s="222"/>
      <c r="G296" s="225"/>
    </row>
    <row r="297" spans="2:7">
      <c r="B297" s="222"/>
      <c r="G297" s="225"/>
    </row>
    <row r="298" spans="2:7">
      <c r="B298" s="222"/>
      <c r="G298" s="225"/>
    </row>
    <row r="299" spans="2:7">
      <c r="B299" s="222"/>
      <c r="G299" s="225"/>
    </row>
    <row r="300" spans="2:7">
      <c r="B300" s="222"/>
      <c r="G300" s="225"/>
    </row>
    <row r="301" spans="2:7">
      <c r="B301" s="222"/>
      <c r="G301" s="225"/>
    </row>
    <row r="302" spans="2:7">
      <c r="B302" s="222"/>
      <c r="G302" s="225"/>
    </row>
    <row r="303" spans="2:7">
      <c r="B303" s="222"/>
      <c r="G303" s="225"/>
    </row>
    <row r="304" spans="2:7">
      <c r="B304" s="222"/>
      <c r="G304" s="225"/>
    </row>
    <row r="305" spans="2:7">
      <c r="B305" s="222"/>
      <c r="G305" s="225"/>
    </row>
    <row r="306" spans="2:7">
      <c r="B306" s="222"/>
      <c r="G306" s="225"/>
    </row>
    <row r="307" spans="2:7">
      <c r="B307" s="222"/>
      <c r="G307" s="225"/>
    </row>
    <row r="308" spans="2:7">
      <c r="B308" s="222"/>
      <c r="G308" s="225"/>
    </row>
    <row r="309" spans="2:7">
      <c r="B309" s="222"/>
      <c r="G309" s="225"/>
    </row>
    <row r="310" spans="2:7">
      <c r="B310" s="222"/>
      <c r="G310" s="225"/>
    </row>
    <row r="311" spans="2:7">
      <c r="B311" s="222"/>
      <c r="G311" s="225"/>
    </row>
    <row r="312" spans="2:7">
      <c r="B312" s="222"/>
      <c r="G312" s="225"/>
    </row>
    <row r="313" spans="2:7">
      <c r="B313" s="222"/>
      <c r="G313" s="225"/>
    </row>
    <row r="314" spans="2:7">
      <c r="B314" s="222"/>
      <c r="G314" s="225"/>
    </row>
    <row r="315" spans="2:7">
      <c r="B315" s="222"/>
      <c r="G315" s="225"/>
    </row>
    <row r="316" spans="2:7">
      <c r="B316" s="222"/>
      <c r="G316" s="225"/>
    </row>
    <row r="317" spans="2:7">
      <c r="B317" s="222"/>
      <c r="G317" s="225"/>
    </row>
    <row r="318" spans="2:7">
      <c r="B318" s="222"/>
      <c r="G318" s="225"/>
    </row>
    <row r="319" spans="2:7">
      <c r="B319" s="222"/>
      <c r="G319" s="225"/>
    </row>
    <row r="320" spans="2:7">
      <c r="B320" s="222"/>
      <c r="G320" s="225"/>
    </row>
    <row r="321" spans="2:7">
      <c r="B321" s="222"/>
      <c r="G321" s="225"/>
    </row>
    <row r="322" spans="2:7">
      <c r="B322" s="222"/>
      <c r="G322" s="225"/>
    </row>
    <row r="323" spans="2:7">
      <c r="B323" s="222"/>
      <c r="G323" s="225"/>
    </row>
    <row r="324" spans="2:7">
      <c r="B324" s="222"/>
      <c r="G324" s="225"/>
    </row>
    <row r="325" spans="2:7">
      <c r="B325" s="222"/>
      <c r="G325" s="225"/>
    </row>
    <row r="326" spans="2:7">
      <c r="B326" s="222"/>
      <c r="G326" s="225"/>
    </row>
    <row r="327" spans="2:7">
      <c r="B327" s="222"/>
      <c r="G327" s="225"/>
    </row>
    <row r="328" spans="2:7">
      <c r="B328" s="222"/>
      <c r="G328" s="225"/>
    </row>
    <row r="329" spans="2:7">
      <c r="B329" s="222"/>
      <c r="G329" s="225"/>
    </row>
    <row r="330" spans="2:7">
      <c r="B330" s="222"/>
      <c r="G330" s="225"/>
    </row>
    <row r="331" spans="2:7">
      <c r="B331" s="222"/>
      <c r="G331" s="225"/>
    </row>
    <row r="332" spans="2:7">
      <c r="B332" s="222"/>
      <c r="G332" s="225"/>
    </row>
    <row r="333" spans="2:7">
      <c r="B333" s="222"/>
      <c r="G333" s="225"/>
    </row>
    <row r="334" spans="2:7">
      <c r="B334" s="222"/>
      <c r="G334" s="225"/>
    </row>
    <row r="335" spans="2:7">
      <c r="B335" s="222"/>
      <c r="G335" s="225"/>
    </row>
    <row r="336" spans="2:7">
      <c r="B336" s="222"/>
      <c r="G336" s="225"/>
    </row>
    <row r="337" spans="2:7">
      <c r="B337" s="222"/>
      <c r="G337" s="225"/>
    </row>
    <row r="338" spans="2:7">
      <c r="B338" s="222"/>
      <c r="G338" s="225"/>
    </row>
    <row r="339" spans="2:7">
      <c r="B339" s="222"/>
      <c r="G339" s="225"/>
    </row>
    <row r="340" spans="2:7">
      <c r="B340" s="222"/>
      <c r="G340" s="225"/>
    </row>
    <row r="341" spans="2:7">
      <c r="B341" s="222"/>
      <c r="G341" s="225"/>
    </row>
    <row r="342" spans="2:7">
      <c r="B342" s="222"/>
      <c r="G342" s="225"/>
    </row>
    <row r="343" spans="2:7">
      <c r="B343" s="222"/>
      <c r="G343" s="225"/>
    </row>
    <row r="344" spans="2:7">
      <c r="B344" s="222"/>
      <c r="G344" s="225"/>
    </row>
    <row r="345" spans="2:7">
      <c r="B345" s="222"/>
      <c r="G345" s="225"/>
    </row>
    <row r="346" spans="2:7">
      <c r="B346" s="222"/>
      <c r="G346" s="225"/>
    </row>
    <row r="347" spans="2:7">
      <c r="B347" s="222"/>
      <c r="G347" s="225"/>
    </row>
    <row r="348" spans="2:7">
      <c r="B348" s="222"/>
      <c r="G348" s="225"/>
    </row>
    <row r="349" spans="2:7">
      <c r="B349" s="222"/>
      <c r="G349" s="225"/>
    </row>
    <row r="350" spans="2:7">
      <c r="B350" s="222"/>
      <c r="G350" s="225"/>
    </row>
    <row r="351" spans="2:7">
      <c r="B351" s="222"/>
      <c r="G351" s="225"/>
    </row>
    <row r="352" spans="2:7">
      <c r="B352" s="222"/>
      <c r="G352" s="225"/>
    </row>
    <row r="353" spans="2:7">
      <c r="B353" s="222"/>
      <c r="G353" s="225"/>
    </row>
    <row r="354" spans="2:7">
      <c r="B354" s="222"/>
      <c r="G354" s="225"/>
    </row>
    <row r="355" spans="2:7">
      <c r="B355" s="222"/>
      <c r="G355" s="225"/>
    </row>
    <row r="356" spans="2:7">
      <c r="B356" s="222"/>
      <c r="G356" s="225"/>
    </row>
    <row r="357" spans="2:7">
      <c r="B357" s="222"/>
      <c r="G357" s="225"/>
    </row>
    <row r="358" spans="2:7">
      <c r="B358" s="222"/>
      <c r="G358" s="225"/>
    </row>
    <row r="359" spans="2:7">
      <c r="B359" s="222"/>
      <c r="G359" s="225"/>
    </row>
    <row r="360" spans="2:7">
      <c r="B360" s="222"/>
      <c r="G360" s="225"/>
    </row>
    <row r="361" spans="2:7">
      <c r="B361" s="222"/>
      <c r="G361" s="225"/>
    </row>
    <row r="362" spans="2:7">
      <c r="B362" s="222"/>
      <c r="G362" s="225"/>
    </row>
    <row r="363" spans="2:7">
      <c r="B363" s="222"/>
      <c r="G363" s="225"/>
    </row>
    <row r="364" spans="2:7">
      <c r="B364" s="222"/>
      <c r="G364" s="225"/>
    </row>
    <row r="365" spans="2:7">
      <c r="B365" s="222"/>
      <c r="G365" s="225"/>
    </row>
    <row r="366" spans="2:7">
      <c r="B366" s="222"/>
      <c r="G366" s="225"/>
    </row>
    <row r="367" spans="2:7">
      <c r="B367" s="222"/>
      <c r="G367" s="225"/>
    </row>
    <row r="368" spans="2:7">
      <c r="B368" s="222"/>
      <c r="G368" s="225"/>
    </row>
    <row r="369" spans="2:7">
      <c r="B369" s="222"/>
      <c r="G369" s="225"/>
    </row>
    <row r="370" spans="2:7">
      <c r="B370" s="222"/>
      <c r="G370" s="225"/>
    </row>
    <row r="371" spans="2:7">
      <c r="B371" s="222"/>
      <c r="G371" s="225"/>
    </row>
    <row r="372" spans="2:7">
      <c r="B372" s="222"/>
      <c r="G372" s="225"/>
    </row>
    <row r="373" spans="2:7">
      <c r="B373" s="222"/>
      <c r="G373" s="225"/>
    </row>
    <row r="374" spans="2:7">
      <c r="B374" s="222"/>
      <c r="G374" s="225"/>
    </row>
    <row r="375" spans="2:7">
      <c r="B375" s="222"/>
      <c r="G375" s="225"/>
    </row>
    <row r="376" spans="2:7">
      <c r="B376" s="222"/>
      <c r="G376" s="225"/>
    </row>
    <row r="377" spans="2:7">
      <c r="B377" s="222"/>
      <c r="G377" s="225"/>
    </row>
    <row r="378" spans="2:7">
      <c r="B378" s="222"/>
      <c r="G378" s="225"/>
    </row>
    <row r="379" spans="2:7">
      <c r="B379" s="222"/>
      <c r="G379" s="225"/>
    </row>
    <row r="380" spans="2:7">
      <c r="B380" s="222"/>
      <c r="G380" s="225"/>
    </row>
    <row r="381" spans="2:7">
      <c r="B381" s="222"/>
      <c r="G381" s="225"/>
    </row>
    <row r="382" spans="2:7">
      <c r="B382" s="222"/>
      <c r="G382" s="225"/>
    </row>
    <row r="383" spans="2:7">
      <c r="B383" s="222"/>
      <c r="G383" s="225"/>
    </row>
    <row r="384" spans="2:7">
      <c r="B384" s="222"/>
      <c r="G384" s="225"/>
    </row>
    <row r="385" spans="2:7">
      <c r="B385" s="222"/>
      <c r="G385" s="225"/>
    </row>
    <row r="386" spans="2:7">
      <c r="B386" s="222"/>
      <c r="G386" s="225"/>
    </row>
    <row r="387" spans="2:7">
      <c r="B387" s="222"/>
      <c r="G387" s="225"/>
    </row>
    <row r="388" spans="2:7">
      <c r="B388" s="222"/>
      <c r="G388" s="225"/>
    </row>
    <row r="389" spans="2:7">
      <c r="B389" s="222"/>
      <c r="G389" s="225"/>
    </row>
    <row r="390" spans="2:7">
      <c r="B390" s="222"/>
      <c r="G390" s="225"/>
    </row>
    <row r="391" spans="2:7">
      <c r="B391" s="222"/>
      <c r="G391" s="225"/>
    </row>
    <row r="392" spans="2:7">
      <c r="B392" s="222"/>
      <c r="G392" s="225"/>
    </row>
    <row r="393" spans="2:7">
      <c r="B393" s="222"/>
      <c r="G393" s="225"/>
    </row>
    <row r="394" spans="2:7">
      <c r="B394" s="222"/>
      <c r="G394" s="225"/>
    </row>
    <row r="395" spans="2:7">
      <c r="B395" s="222"/>
      <c r="G395" s="225"/>
    </row>
    <row r="396" spans="2:7">
      <c r="B396" s="222"/>
      <c r="G396" s="225"/>
    </row>
    <row r="397" spans="2:7">
      <c r="B397" s="222"/>
      <c r="G397" s="225"/>
    </row>
    <row r="398" spans="2:7">
      <c r="B398" s="222"/>
      <c r="G398" s="225"/>
    </row>
    <row r="399" spans="2:7">
      <c r="B399" s="222"/>
      <c r="G399" s="225"/>
    </row>
    <row r="400" spans="2:7">
      <c r="B400" s="222"/>
      <c r="G400" s="225"/>
    </row>
    <row r="401" spans="2:7">
      <c r="B401" s="222"/>
      <c r="G401" s="225"/>
    </row>
    <row r="402" spans="2:7">
      <c r="B402" s="222"/>
      <c r="G402" s="225"/>
    </row>
    <row r="403" spans="2:7">
      <c r="B403" s="222"/>
      <c r="G403" s="225"/>
    </row>
    <row r="404" spans="2:7">
      <c r="B404" s="222"/>
      <c r="G404" s="225"/>
    </row>
    <row r="405" spans="2:7">
      <c r="B405" s="222"/>
      <c r="G405" s="225"/>
    </row>
    <row r="406" spans="2:7">
      <c r="B406" s="222"/>
      <c r="G406" s="225"/>
    </row>
    <row r="407" spans="2:7">
      <c r="B407" s="222"/>
      <c r="G407" s="225"/>
    </row>
    <row r="408" spans="2:7">
      <c r="B408" s="222"/>
      <c r="G408" s="225"/>
    </row>
    <row r="409" spans="2:7">
      <c r="B409" s="222"/>
      <c r="G409" s="225"/>
    </row>
    <row r="410" spans="2:7">
      <c r="B410" s="222"/>
      <c r="G410" s="225"/>
    </row>
    <row r="411" spans="2:7">
      <c r="B411" s="222"/>
      <c r="G411" s="225"/>
    </row>
    <row r="412" spans="2:7">
      <c r="B412" s="222"/>
      <c r="G412" s="225"/>
    </row>
    <row r="413" spans="2:7">
      <c r="B413" s="222"/>
      <c r="G413" s="225"/>
    </row>
    <row r="414" spans="2:7">
      <c r="B414" s="222"/>
      <c r="G414" s="225"/>
    </row>
    <row r="415" spans="2:7">
      <c r="B415" s="222"/>
      <c r="G415" s="225"/>
    </row>
    <row r="416" spans="2:7">
      <c r="B416" s="222"/>
      <c r="G416" s="225"/>
    </row>
    <row r="417" spans="2:7">
      <c r="B417" s="222"/>
      <c r="G417" s="225"/>
    </row>
    <row r="418" spans="2:7">
      <c r="B418" s="222"/>
      <c r="G418" s="225"/>
    </row>
    <row r="419" spans="2:7">
      <c r="B419" s="222"/>
      <c r="G419" s="225"/>
    </row>
    <row r="420" spans="2:7">
      <c r="B420" s="222"/>
      <c r="G420" s="225"/>
    </row>
    <row r="421" spans="2:7">
      <c r="B421" s="222"/>
      <c r="G421" s="225"/>
    </row>
    <row r="422" spans="2:7">
      <c r="B422" s="222"/>
      <c r="G422" s="225"/>
    </row>
    <row r="423" spans="2:7">
      <c r="B423" s="222"/>
      <c r="G423" s="225"/>
    </row>
    <row r="424" spans="2:7">
      <c r="B424" s="222"/>
      <c r="G424" s="225"/>
    </row>
    <row r="425" spans="2:7">
      <c r="B425" s="222"/>
      <c r="G425" s="225"/>
    </row>
    <row r="426" spans="2:7">
      <c r="B426" s="222"/>
      <c r="G426" s="225"/>
    </row>
    <row r="427" spans="2:7">
      <c r="B427" s="222"/>
      <c r="G427" s="225"/>
    </row>
    <row r="428" spans="2:7">
      <c r="B428" s="222"/>
      <c r="G428" s="225"/>
    </row>
    <row r="429" spans="2:7">
      <c r="B429" s="222"/>
      <c r="G429" s="225"/>
    </row>
    <row r="430" spans="2:7">
      <c r="B430" s="222"/>
      <c r="G430" s="225"/>
    </row>
    <row r="431" spans="2:7">
      <c r="B431" s="222"/>
      <c r="G431" s="225"/>
    </row>
    <row r="432" spans="2:7">
      <c r="B432" s="222"/>
      <c r="G432" s="225"/>
    </row>
    <row r="433" spans="2:7">
      <c r="B433" s="222"/>
      <c r="G433" s="225"/>
    </row>
    <row r="434" spans="2:7">
      <c r="B434" s="222"/>
      <c r="G434" s="225"/>
    </row>
    <row r="435" spans="2:7">
      <c r="B435" s="222"/>
      <c r="G435" s="225"/>
    </row>
    <row r="436" spans="2:7">
      <c r="B436" s="222"/>
      <c r="G436" s="225"/>
    </row>
    <row r="437" spans="2:7">
      <c r="B437" s="222"/>
      <c r="G437" s="225"/>
    </row>
    <row r="438" spans="2:7">
      <c r="B438" s="222"/>
      <c r="G438" s="225"/>
    </row>
    <row r="439" spans="2:7">
      <c r="B439" s="222"/>
      <c r="G439" s="225"/>
    </row>
    <row r="440" spans="2:7">
      <c r="B440" s="222"/>
      <c r="G440" s="225"/>
    </row>
    <row r="441" spans="2:7">
      <c r="B441" s="222"/>
      <c r="G441" s="225"/>
    </row>
    <row r="442" spans="2:7">
      <c r="B442" s="222"/>
      <c r="G442" s="225"/>
    </row>
    <row r="443" spans="2:7">
      <c r="B443" s="222"/>
      <c r="G443" s="225"/>
    </row>
    <row r="444" spans="2:7">
      <c r="B444" s="222"/>
      <c r="G444" s="225"/>
    </row>
    <row r="445" spans="2:7">
      <c r="B445" s="222"/>
      <c r="G445" s="225"/>
    </row>
    <row r="446" spans="2:7">
      <c r="B446" s="222"/>
      <c r="G446" s="225"/>
    </row>
    <row r="447" spans="2:7">
      <c r="B447" s="222"/>
      <c r="G447" s="225"/>
    </row>
    <row r="448" spans="2:7">
      <c r="B448" s="222"/>
      <c r="G448" s="225"/>
    </row>
    <row r="449" spans="2:7">
      <c r="B449" s="222"/>
      <c r="G449" s="225"/>
    </row>
    <row r="450" spans="2:7">
      <c r="B450" s="222"/>
      <c r="G450" s="225"/>
    </row>
    <row r="451" spans="2:7">
      <c r="B451" s="222"/>
      <c r="G451" s="225"/>
    </row>
    <row r="452" spans="2:7">
      <c r="B452" s="222"/>
      <c r="G452" s="225"/>
    </row>
    <row r="453" spans="2:7">
      <c r="B453" s="222"/>
      <c r="G453" s="225"/>
    </row>
    <row r="454" spans="2:7">
      <c r="B454" s="222"/>
      <c r="G454" s="225"/>
    </row>
    <row r="455" spans="2:7">
      <c r="B455" s="222"/>
      <c r="G455" s="225"/>
    </row>
    <row r="456" spans="2:7">
      <c r="B456" s="222"/>
      <c r="G456" s="225"/>
    </row>
    <row r="457" spans="2:7">
      <c r="B457" s="222"/>
      <c r="G457" s="225"/>
    </row>
    <row r="458" spans="2:7">
      <c r="B458" s="222"/>
      <c r="G458" s="225"/>
    </row>
    <row r="459" spans="2:7">
      <c r="B459" s="222"/>
      <c r="G459" s="225"/>
    </row>
    <row r="460" spans="2:7">
      <c r="B460" s="222"/>
      <c r="G460" s="225"/>
    </row>
    <row r="461" spans="2:7">
      <c r="B461" s="222"/>
      <c r="G461" s="225"/>
    </row>
    <row r="462" spans="2:7">
      <c r="B462" s="222"/>
      <c r="G462" s="225"/>
    </row>
    <row r="463" spans="2:7">
      <c r="B463" s="222"/>
      <c r="G463" s="225"/>
    </row>
    <row r="464" spans="2:7">
      <c r="B464" s="222"/>
      <c r="G464" s="225"/>
    </row>
    <row r="465" spans="2:7">
      <c r="B465" s="222"/>
      <c r="G465" s="225"/>
    </row>
    <row r="466" spans="2:7">
      <c r="B466" s="222"/>
      <c r="G466" s="225"/>
    </row>
    <row r="467" spans="2:7">
      <c r="B467" s="222"/>
      <c r="G467" s="225"/>
    </row>
    <row r="468" spans="2:7">
      <c r="B468" s="222"/>
      <c r="G468" s="225"/>
    </row>
    <row r="469" spans="2:7">
      <c r="B469" s="222"/>
      <c r="G469" s="225"/>
    </row>
    <row r="470" spans="2:7">
      <c r="B470" s="222"/>
      <c r="G470" s="225"/>
    </row>
    <row r="471" spans="2:7">
      <c r="B471" s="222"/>
      <c r="G471" s="225"/>
    </row>
    <row r="472" spans="2:7">
      <c r="B472" s="222"/>
      <c r="G472" s="225"/>
    </row>
    <row r="473" spans="2:7">
      <c r="B473" s="222"/>
      <c r="G473" s="225"/>
    </row>
    <row r="474" spans="2:7">
      <c r="B474" s="222"/>
      <c r="G474" s="225"/>
    </row>
    <row r="475" spans="2:7">
      <c r="B475" s="222"/>
      <c r="G475" s="225"/>
    </row>
    <row r="476" spans="2:7">
      <c r="B476" s="222"/>
      <c r="G476" s="225"/>
    </row>
    <row r="477" spans="2:7">
      <c r="B477" s="222"/>
      <c r="G477" s="225"/>
    </row>
    <row r="478" spans="2:7">
      <c r="B478" s="222"/>
      <c r="G478" s="225"/>
    </row>
    <row r="479" spans="2:7">
      <c r="B479" s="222"/>
      <c r="G479" s="225"/>
    </row>
    <row r="480" spans="2:7">
      <c r="B480" s="222"/>
      <c r="G480" s="225"/>
    </row>
    <row r="481" spans="2:7">
      <c r="B481" s="222"/>
      <c r="G481" s="225"/>
    </row>
    <row r="482" spans="2:7">
      <c r="B482" s="222"/>
      <c r="G482" s="225"/>
    </row>
    <row r="483" spans="2:7">
      <c r="B483" s="222"/>
      <c r="G483" s="225"/>
    </row>
    <row r="484" spans="2:7">
      <c r="B484" s="222"/>
      <c r="G484" s="225"/>
    </row>
    <row r="485" spans="2:7">
      <c r="B485" s="222"/>
      <c r="G485" s="225"/>
    </row>
    <row r="486" spans="2:7">
      <c r="B486" s="222"/>
      <c r="G486" s="225"/>
    </row>
    <row r="487" spans="2:7">
      <c r="B487" s="222"/>
      <c r="G487" s="225"/>
    </row>
    <row r="488" spans="2:7">
      <c r="B488" s="222"/>
      <c r="G488" s="225"/>
    </row>
    <row r="489" spans="2:7">
      <c r="B489" s="222"/>
      <c r="G489" s="225"/>
    </row>
    <row r="490" spans="2:7">
      <c r="B490" s="222"/>
      <c r="G490" s="225"/>
    </row>
    <row r="491" spans="2:7">
      <c r="B491" s="222"/>
      <c r="G491" s="225"/>
    </row>
    <row r="492" spans="2:7">
      <c r="B492" s="222"/>
      <c r="G492" s="225"/>
    </row>
    <row r="493" spans="2:7">
      <c r="B493" s="222"/>
      <c r="G493" s="225"/>
    </row>
    <row r="494" spans="2:7">
      <c r="B494" s="222"/>
      <c r="G494" s="225"/>
    </row>
    <row r="495" spans="2:7">
      <c r="B495" s="222"/>
      <c r="G495" s="225"/>
    </row>
    <row r="496" spans="2:7">
      <c r="B496" s="222"/>
      <c r="G496" s="225"/>
    </row>
    <row r="497" spans="2:7">
      <c r="B497" s="222"/>
      <c r="G497" s="225"/>
    </row>
    <row r="498" spans="2:7">
      <c r="B498" s="222"/>
      <c r="G498" s="225"/>
    </row>
    <row r="499" spans="2:7">
      <c r="B499" s="222"/>
      <c r="G499" s="225"/>
    </row>
    <row r="500" spans="2:7">
      <c r="B500" s="222"/>
      <c r="G500" s="225"/>
    </row>
    <row r="501" spans="2:7">
      <c r="B501" s="222"/>
      <c r="G501" s="225"/>
    </row>
    <row r="502" spans="2:7">
      <c r="B502" s="222"/>
      <c r="G502" s="225"/>
    </row>
    <row r="503" spans="2:7">
      <c r="B503" s="222"/>
      <c r="G503" s="225"/>
    </row>
    <row r="504" spans="2:7">
      <c r="B504" s="222"/>
      <c r="G504" s="225"/>
    </row>
    <row r="505" spans="2:7">
      <c r="B505" s="222"/>
      <c r="G505" s="225"/>
    </row>
    <row r="506" spans="2:7">
      <c r="B506" s="222"/>
      <c r="G506" s="225"/>
    </row>
    <row r="507" spans="2:7">
      <c r="B507" s="222"/>
      <c r="G507" s="225"/>
    </row>
    <row r="508" spans="2:7">
      <c r="B508" s="222"/>
      <c r="G508" s="225"/>
    </row>
    <row r="509" spans="2:7">
      <c r="B509" s="222"/>
      <c r="G509" s="225"/>
    </row>
    <row r="510" spans="2:7">
      <c r="B510" s="222"/>
      <c r="G510" s="225"/>
    </row>
    <row r="511" spans="2:7">
      <c r="B511" s="222"/>
      <c r="G511" s="225"/>
    </row>
    <row r="512" spans="2:7">
      <c r="B512" s="222"/>
      <c r="G512" s="225"/>
    </row>
    <row r="513" spans="2:7">
      <c r="B513" s="222"/>
      <c r="G513" s="225"/>
    </row>
    <row r="514" spans="2:7">
      <c r="B514" s="222"/>
      <c r="G514" s="225"/>
    </row>
    <row r="515" spans="2:7">
      <c r="B515" s="222"/>
      <c r="G515" s="225"/>
    </row>
    <row r="516" spans="2:7">
      <c r="B516" s="222"/>
      <c r="G516" s="225"/>
    </row>
    <row r="517" spans="2:7">
      <c r="B517" s="222"/>
      <c r="G517" s="225"/>
    </row>
    <row r="518" spans="2:7">
      <c r="B518" s="222"/>
      <c r="G518" s="225"/>
    </row>
    <row r="519" spans="2:7">
      <c r="B519" s="222"/>
      <c r="G519" s="225"/>
    </row>
    <row r="520" spans="2:7">
      <c r="B520" s="222"/>
      <c r="G520" s="225"/>
    </row>
    <row r="521" spans="2:7">
      <c r="B521" s="222"/>
      <c r="G521" s="225"/>
    </row>
    <row r="522" spans="2:7">
      <c r="B522" s="222"/>
      <c r="G522" s="225"/>
    </row>
    <row r="523" spans="2:7">
      <c r="B523" s="222"/>
      <c r="G523" s="225"/>
    </row>
    <row r="524" spans="2:7">
      <c r="B524" s="222"/>
      <c r="G524" s="225"/>
    </row>
    <row r="525" spans="2:7">
      <c r="B525" s="222"/>
      <c r="G525" s="225"/>
    </row>
    <row r="526" spans="2:7">
      <c r="B526" s="222"/>
      <c r="G526" s="225"/>
    </row>
    <row r="527" spans="2:7">
      <c r="B527" s="222"/>
      <c r="G527" s="225"/>
    </row>
    <row r="528" spans="2:7">
      <c r="B528" s="222"/>
      <c r="G528" s="225"/>
    </row>
    <row r="529" spans="2:7">
      <c r="B529" s="222"/>
      <c r="G529" s="225"/>
    </row>
    <row r="530" spans="2:7">
      <c r="B530" s="222"/>
      <c r="G530" s="225"/>
    </row>
    <row r="531" spans="2:7">
      <c r="B531" s="222"/>
      <c r="G531" s="225"/>
    </row>
    <row r="532" spans="2:7">
      <c r="B532" s="222"/>
      <c r="G532" s="225"/>
    </row>
    <row r="533" spans="2:7">
      <c r="B533" s="222"/>
      <c r="G533" s="225"/>
    </row>
    <row r="534" spans="2:7">
      <c r="B534" s="222"/>
      <c r="G534" s="225"/>
    </row>
    <row r="535" spans="2:7">
      <c r="B535" s="222"/>
      <c r="G535" s="225"/>
    </row>
    <row r="536" spans="2:7">
      <c r="B536" s="222"/>
      <c r="G536" s="225"/>
    </row>
    <row r="537" spans="2:7">
      <c r="B537" s="222"/>
      <c r="G537" s="225"/>
    </row>
    <row r="538" spans="2:7">
      <c r="B538" s="222"/>
      <c r="G538" s="225"/>
    </row>
    <row r="539" spans="2:7">
      <c r="B539" s="222"/>
      <c r="G539" s="225"/>
    </row>
    <row r="540" spans="2:7">
      <c r="B540" s="222"/>
      <c r="G540" s="225"/>
    </row>
    <row r="541" spans="2:7">
      <c r="B541" s="222"/>
      <c r="G541" s="225"/>
    </row>
    <row r="542" spans="2:7">
      <c r="B542" s="222"/>
      <c r="G542" s="225"/>
    </row>
    <row r="543" spans="2:7">
      <c r="B543" s="222"/>
      <c r="G543" s="225"/>
    </row>
    <row r="544" spans="2:7">
      <c r="B544" s="222"/>
      <c r="G544" s="225"/>
    </row>
    <row r="545" spans="2:7">
      <c r="B545" s="222"/>
      <c r="G545" s="225"/>
    </row>
    <row r="546" spans="2:7">
      <c r="B546" s="222"/>
      <c r="G546" s="225"/>
    </row>
    <row r="547" spans="2:7">
      <c r="B547" s="222"/>
      <c r="G547" s="225"/>
    </row>
    <row r="548" spans="2:7">
      <c r="B548" s="222"/>
      <c r="G548" s="225"/>
    </row>
    <row r="549" spans="2:7">
      <c r="B549" s="222"/>
      <c r="G549" s="225"/>
    </row>
    <row r="550" spans="2:7">
      <c r="B550" s="222"/>
      <c r="G550" s="225"/>
    </row>
    <row r="551" spans="2:7">
      <c r="B551" s="222"/>
      <c r="G551" s="225"/>
    </row>
    <row r="552" spans="2:7">
      <c r="B552" s="222"/>
      <c r="G552" s="225"/>
    </row>
    <row r="553" spans="2:7">
      <c r="B553" s="222"/>
      <c r="G553" s="225"/>
    </row>
    <row r="554" spans="2:7">
      <c r="B554" s="222"/>
      <c r="G554" s="225"/>
    </row>
    <row r="555" spans="2:7">
      <c r="B555" s="222"/>
      <c r="G555" s="225"/>
    </row>
    <row r="556" spans="2:7">
      <c r="B556" s="222"/>
      <c r="G556" s="225"/>
    </row>
    <row r="557" spans="2:7">
      <c r="B557" s="222"/>
      <c r="G557" s="225"/>
    </row>
    <row r="558" spans="2:7">
      <c r="B558" s="222"/>
      <c r="G558" s="225"/>
    </row>
    <row r="559" spans="2:7">
      <c r="B559" s="222"/>
      <c r="G559" s="225"/>
    </row>
    <row r="560" spans="2:7">
      <c r="B560" s="222"/>
      <c r="G560" s="225"/>
    </row>
    <row r="561" spans="2:7">
      <c r="B561" s="222"/>
      <c r="G561" s="225"/>
    </row>
    <row r="562" spans="2:7">
      <c r="B562" s="222"/>
      <c r="G562" s="225"/>
    </row>
    <row r="563" spans="2:7">
      <c r="B563" s="222"/>
      <c r="G563" s="225"/>
    </row>
    <row r="564" spans="2:7">
      <c r="B564" s="222"/>
      <c r="G564" s="225"/>
    </row>
    <row r="565" spans="2:7">
      <c r="B565" s="222"/>
      <c r="G565" s="225"/>
    </row>
    <row r="566" spans="2:7">
      <c r="B566" s="222"/>
      <c r="G566" s="225"/>
    </row>
    <row r="567" spans="2:7">
      <c r="B567" s="222"/>
      <c r="G567" s="225"/>
    </row>
    <row r="568" spans="2:7">
      <c r="B568" s="222"/>
      <c r="G568" s="225"/>
    </row>
    <row r="569" spans="2:7">
      <c r="B569" s="222"/>
      <c r="G569" s="225"/>
    </row>
    <row r="570" spans="2:7">
      <c r="B570" s="222"/>
      <c r="G570" s="225"/>
    </row>
    <row r="571" spans="2:7">
      <c r="B571" s="222"/>
      <c r="G571" s="225"/>
    </row>
    <row r="572" spans="2:7">
      <c r="B572" s="222"/>
      <c r="G572" s="225"/>
    </row>
    <row r="573" spans="2:7">
      <c r="B573" s="222"/>
      <c r="G573" s="225"/>
    </row>
    <row r="574" spans="2:7">
      <c r="B574" s="222"/>
      <c r="G574" s="225"/>
    </row>
    <row r="575" spans="2:7">
      <c r="B575" s="222"/>
      <c r="G575" s="225"/>
    </row>
    <row r="576" spans="2:7">
      <c r="B576" s="222"/>
      <c r="G576" s="225"/>
    </row>
    <row r="577" spans="2:7">
      <c r="B577" s="222"/>
      <c r="G577" s="225"/>
    </row>
    <row r="578" spans="2:7">
      <c r="B578" s="222"/>
      <c r="G578" s="225"/>
    </row>
    <row r="579" spans="2:7">
      <c r="B579" s="222"/>
      <c r="G579" s="225"/>
    </row>
    <row r="580" spans="2:7">
      <c r="B580" s="222"/>
      <c r="G580" s="225"/>
    </row>
    <row r="581" spans="2:7">
      <c r="B581" s="222"/>
      <c r="G581" s="225"/>
    </row>
    <row r="582" spans="2:7">
      <c r="B582" s="222"/>
      <c r="G582" s="225"/>
    </row>
    <row r="583" spans="2:7">
      <c r="B583" s="222"/>
      <c r="G583" s="225"/>
    </row>
    <row r="584" spans="2:7">
      <c r="B584" s="222"/>
      <c r="G584" s="225"/>
    </row>
    <row r="585" spans="2:7">
      <c r="B585" s="222"/>
      <c r="G585" s="225"/>
    </row>
    <row r="586" spans="2:7">
      <c r="B586" s="222"/>
      <c r="G586" s="225"/>
    </row>
    <row r="587" spans="2:7">
      <c r="B587" s="222"/>
      <c r="G587" s="225"/>
    </row>
    <row r="588" spans="2:7">
      <c r="B588" s="222"/>
      <c r="G588" s="225"/>
    </row>
    <row r="589" spans="2:7">
      <c r="B589" s="222"/>
      <c r="G589" s="225"/>
    </row>
    <row r="590" spans="2:7">
      <c r="B590" s="222"/>
      <c r="G590" s="225"/>
    </row>
    <row r="591" spans="2:7">
      <c r="B591" s="222"/>
      <c r="G591" s="225"/>
    </row>
    <row r="592" spans="2:7">
      <c r="B592" s="222"/>
      <c r="G592" s="225"/>
    </row>
    <row r="593" spans="2:7">
      <c r="B593" s="222"/>
      <c r="G593" s="225"/>
    </row>
    <row r="594" spans="2:7">
      <c r="B594" s="222"/>
      <c r="G594" s="225"/>
    </row>
    <row r="595" spans="2:7">
      <c r="B595" s="222"/>
      <c r="G595" s="225"/>
    </row>
    <row r="596" spans="2:7">
      <c r="B596" s="222"/>
      <c r="G596" s="225"/>
    </row>
    <row r="597" spans="2:7">
      <c r="B597" s="222"/>
      <c r="G597" s="225"/>
    </row>
    <row r="598" spans="2:7">
      <c r="B598" s="222"/>
      <c r="G598" s="225"/>
    </row>
    <row r="599" spans="2:7">
      <c r="B599" s="222"/>
      <c r="G599" s="225"/>
    </row>
    <row r="600" spans="2:7">
      <c r="B600" s="222"/>
      <c r="G600" s="225"/>
    </row>
    <row r="601" spans="2:7">
      <c r="B601" s="222"/>
      <c r="G601" s="225"/>
    </row>
    <row r="602" spans="2:7">
      <c r="B602" s="222"/>
      <c r="G602" s="225"/>
    </row>
    <row r="603" spans="2:7">
      <c r="B603" s="222"/>
      <c r="G603" s="225"/>
    </row>
    <row r="604" spans="2:7">
      <c r="B604" s="222"/>
      <c r="G604" s="225"/>
    </row>
    <row r="605" spans="2:7">
      <c r="B605" s="222"/>
      <c r="G605" s="225"/>
    </row>
    <row r="606" spans="2:7">
      <c r="B606" s="222"/>
      <c r="G606" s="225"/>
    </row>
    <row r="607" spans="2:7">
      <c r="B607" s="222"/>
      <c r="G607" s="225"/>
    </row>
    <row r="608" spans="2:7">
      <c r="B608" s="222"/>
      <c r="G608" s="225"/>
    </row>
    <row r="609" spans="2:7">
      <c r="B609" s="222"/>
      <c r="G609" s="225"/>
    </row>
    <row r="610" spans="2:7">
      <c r="B610" s="222"/>
      <c r="G610" s="225"/>
    </row>
    <row r="611" spans="2:7">
      <c r="B611" s="222"/>
      <c r="G611" s="225"/>
    </row>
    <row r="612" spans="2:7">
      <c r="B612" s="222"/>
      <c r="G612" s="225"/>
    </row>
    <row r="613" spans="2:7">
      <c r="B613" s="222"/>
      <c r="G613" s="225"/>
    </row>
    <row r="614" spans="2:7">
      <c r="B614" s="222"/>
      <c r="G614" s="225"/>
    </row>
    <row r="615" spans="2:7">
      <c r="B615" s="222"/>
      <c r="G615" s="225"/>
    </row>
    <row r="616" spans="2:7">
      <c r="B616" s="222"/>
      <c r="G616" s="225"/>
    </row>
    <row r="617" spans="2:7">
      <c r="B617" s="222"/>
      <c r="G617" s="225"/>
    </row>
    <row r="618" spans="2:7">
      <c r="B618" s="222"/>
      <c r="G618" s="225"/>
    </row>
    <row r="619" spans="2:7">
      <c r="B619" s="222"/>
      <c r="G619" s="225"/>
    </row>
    <row r="620" spans="2:7">
      <c r="B620" s="222"/>
      <c r="G620" s="225"/>
    </row>
    <row r="621" spans="2:7">
      <c r="B621" s="222"/>
      <c r="G621" s="225"/>
    </row>
    <row r="622" spans="2:7">
      <c r="B622" s="222"/>
      <c r="G622" s="225"/>
    </row>
    <row r="623" spans="2:7">
      <c r="B623" s="222"/>
      <c r="G623" s="225"/>
    </row>
    <row r="624" spans="2:7">
      <c r="B624" s="222"/>
      <c r="G624" s="225"/>
    </row>
    <row r="625" spans="2:7">
      <c r="B625" s="222"/>
      <c r="G625" s="225"/>
    </row>
    <row r="626" spans="2:7">
      <c r="B626" s="222"/>
      <c r="G626" s="225"/>
    </row>
    <row r="627" spans="2:7">
      <c r="B627" s="222"/>
      <c r="G627" s="225"/>
    </row>
    <row r="628" spans="2:7">
      <c r="B628" s="222"/>
      <c r="G628" s="225"/>
    </row>
    <row r="629" spans="2:7">
      <c r="B629" s="222"/>
      <c r="G629" s="225"/>
    </row>
    <row r="630" spans="2:7">
      <c r="B630" s="222"/>
      <c r="G630" s="225"/>
    </row>
    <row r="631" spans="2:7">
      <c r="B631" s="222"/>
      <c r="G631" s="225"/>
    </row>
    <row r="632" spans="2:7">
      <c r="B632" s="222"/>
      <c r="G632" s="225"/>
    </row>
    <row r="633" spans="2:7">
      <c r="B633" s="222"/>
      <c r="G633" s="225"/>
    </row>
    <row r="634" spans="2:7">
      <c r="B634" s="222"/>
      <c r="G634" s="225"/>
    </row>
    <row r="635" spans="2:7">
      <c r="B635" s="222"/>
      <c r="G635" s="225"/>
    </row>
    <row r="636" spans="2:7">
      <c r="B636" s="222"/>
      <c r="G636" s="225"/>
    </row>
    <row r="637" spans="2:7">
      <c r="B637" s="222"/>
      <c r="G637" s="225"/>
    </row>
    <row r="638" spans="2:7">
      <c r="B638" s="222"/>
      <c r="G638" s="225"/>
    </row>
    <row r="639" spans="2:7">
      <c r="B639" s="222"/>
      <c r="G639" s="225"/>
    </row>
    <row r="640" spans="2:7">
      <c r="B640" s="222"/>
      <c r="G640" s="225"/>
    </row>
    <row r="641" spans="2:7">
      <c r="B641" s="222"/>
      <c r="G641" s="225"/>
    </row>
    <row r="642" spans="2:7">
      <c r="B642" s="222"/>
      <c r="G642" s="225"/>
    </row>
    <row r="643" spans="2:7">
      <c r="B643" s="222"/>
      <c r="G643" s="225"/>
    </row>
    <row r="644" spans="2:7">
      <c r="B644" s="222"/>
      <c r="G644" s="225"/>
    </row>
    <row r="645" spans="2:7">
      <c r="B645" s="222"/>
      <c r="G645" s="225"/>
    </row>
    <row r="646" spans="2:7">
      <c r="B646" s="222"/>
      <c r="G646" s="225"/>
    </row>
    <row r="647" spans="2:7">
      <c r="B647" s="222"/>
      <c r="G647" s="225"/>
    </row>
    <row r="648" spans="2:7">
      <c r="B648" s="222"/>
      <c r="G648" s="225"/>
    </row>
    <row r="649" spans="2:7">
      <c r="B649" s="222"/>
      <c r="G649" s="225"/>
    </row>
    <row r="650" spans="2:7">
      <c r="B650" s="222"/>
      <c r="G650" s="225"/>
    </row>
    <row r="651" spans="2:7">
      <c r="B651" s="222"/>
      <c r="G651" s="225"/>
    </row>
    <row r="652" spans="2:7">
      <c r="B652" s="222"/>
      <c r="G652" s="225"/>
    </row>
    <row r="653" spans="2:7">
      <c r="B653" s="222"/>
      <c r="G653" s="225"/>
    </row>
    <row r="654" spans="2:7">
      <c r="B654" s="222"/>
      <c r="G654" s="225"/>
    </row>
    <row r="655" spans="2:7">
      <c r="B655" s="222"/>
      <c r="G655" s="225"/>
    </row>
    <row r="656" spans="2:7">
      <c r="B656" s="222"/>
      <c r="G656" s="225"/>
    </row>
    <row r="657" spans="2:7">
      <c r="B657" s="222"/>
      <c r="G657" s="225"/>
    </row>
    <row r="658" spans="2:7">
      <c r="B658" s="222"/>
      <c r="G658" s="225"/>
    </row>
    <row r="659" spans="2:7">
      <c r="B659" s="222"/>
      <c r="G659" s="225"/>
    </row>
    <row r="660" spans="2:7">
      <c r="B660" s="222"/>
      <c r="G660" s="225"/>
    </row>
    <row r="661" spans="2:7">
      <c r="B661" s="222"/>
      <c r="G661" s="225"/>
    </row>
    <row r="662" spans="2:7">
      <c r="B662" s="222"/>
      <c r="G662" s="225"/>
    </row>
    <row r="663" spans="2:7">
      <c r="B663" s="222"/>
      <c r="G663" s="225"/>
    </row>
    <row r="664" spans="2:7">
      <c r="B664" s="222"/>
      <c r="G664" s="225"/>
    </row>
    <row r="665" spans="2:7">
      <c r="B665" s="222"/>
      <c r="G665" s="225"/>
    </row>
    <row r="666" spans="2:7">
      <c r="B666" s="222"/>
      <c r="G666" s="225"/>
    </row>
    <row r="667" spans="2:7">
      <c r="B667" s="222"/>
      <c r="G667" s="225"/>
    </row>
    <row r="668" spans="2:7">
      <c r="B668" s="222"/>
      <c r="G668" s="225"/>
    </row>
    <row r="669" spans="2:7">
      <c r="B669" s="222"/>
      <c r="G669" s="225"/>
    </row>
    <row r="670" spans="2:7">
      <c r="B670" s="222"/>
      <c r="G670" s="225"/>
    </row>
    <row r="671" spans="2:7">
      <c r="B671" s="222"/>
      <c r="G671" s="225"/>
    </row>
    <row r="672" spans="2:7">
      <c r="B672" s="222"/>
      <c r="G672" s="225"/>
    </row>
    <row r="673" spans="2:7">
      <c r="B673" s="222"/>
      <c r="G673" s="225"/>
    </row>
    <row r="674" spans="2:7">
      <c r="B674" s="222"/>
      <c r="G674" s="225"/>
    </row>
    <row r="675" spans="2:7">
      <c r="B675" s="222"/>
      <c r="G675" s="225"/>
    </row>
    <row r="676" spans="2:7">
      <c r="B676" s="222"/>
      <c r="G676" s="225"/>
    </row>
    <row r="677" spans="2:7">
      <c r="B677" s="222"/>
      <c r="G677" s="225"/>
    </row>
    <row r="678" spans="2:7">
      <c r="B678" s="222"/>
      <c r="G678" s="225"/>
    </row>
    <row r="679" spans="2:7">
      <c r="B679" s="222"/>
      <c r="G679" s="225"/>
    </row>
    <row r="680" spans="2:7">
      <c r="B680" s="222"/>
      <c r="G680" s="225"/>
    </row>
    <row r="681" spans="2:7">
      <c r="B681" s="222"/>
      <c r="G681" s="225"/>
    </row>
    <row r="682" spans="2:7">
      <c r="B682" s="222"/>
      <c r="G682" s="225"/>
    </row>
    <row r="683" spans="2:7">
      <c r="B683" s="222"/>
      <c r="G683" s="225"/>
    </row>
    <row r="684" spans="2:7">
      <c r="B684" s="222"/>
      <c r="G684" s="225"/>
    </row>
    <row r="685" spans="2:7">
      <c r="B685" s="222"/>
      <c r="G685" s="225"/>
    </row>
    <row r="686" spans="2:7">
      <c r="B686" s="222"/>
      <c r="G686" s="225"/>
    </row>
    <row r="687" spans="2:7">
      <c r="B687" s="222"/>
      <c r="G687" s="225"/>
    </row>
    <row r="688" spans="2:7">
      <c r="B688" s="222"/>
      <c r="G688" s="225"/>
    </row>
    <row r="689" spans="2:7">
      <c r="B689" s="222"/>
      <c r="G689" s="225"/>
    </row>
    <row r="690" spans="2:7">
      <c r="B690" s="222"/>
      <c r="G690" s="225"/>
    </row>
    <row r="691" spans="2:7">
      <c r="B691" s="222"/>
      <c r="G691" s="225"/>
    </row>
    <row r="692" spans="2:7">
      <c r="B692" s="222"/>
      <c r="G692" s="225"/>
    </row>
    <row r="693" spans="2:7">
      <c r="B693" s="222"/>
      <c r="G693" s="225"/>
    </row>
    <row r="694" spans="2:7">
      <c r="B694" s="222"/>
      <c r="G694" s="225"/>
    </row>
    <row r="695" spans="2:7">
      <c r="B695" s="222"/>
      <c r="G695" s="225"/>
    </row>
    <row r="696" spans="2:7">
      <c r="B696" s="222"/>
      <c r="G696" s="225"/>
    </row>
    <row r="697" spans="2:7">
      <c r="B697" s="222"/>
      <c r="G697" s="225"/>
    </row>
    <row r="698" spans="2:7">
      <c r="B698" s="222"/>
      <c r="G698" s="225"/>
    </row>
    <row r="699" spans="2:7">
      <c r="B699" s="222"/>
      <c r="G699" s="225"/>
    </row>
    <row r="700" spans="2:7">
      <c r="B700" s="222"/>
      <c r="G700" s="225"/>
    </row>
    <row r="701" spans="2:7">
      <c r="B701" s="222"/>
      <c r="G701" s="225"/>
    </row>
    <row r="702" spans="2:7">
      <c r="B702" s="222"/>
      <c r="G702" s="225"/>
    </row>
    <row r="703" spans="2:7">
      <c r="B703" s="222"/>
      <c r="G703" s="225"/>
    </row>
    <row r="704" spans="2:7">
      <c r="B704" s="222"/>
      <c r="G704" s="225"/>
    </row>
    <row r="705" spans="2:7">
      <c r="B705" s="222"/>
      <c r="G705" s="225"/>
    </row>
    <row r="706" spans="2:7">
      <c r="B706" s="222"/>
      <c r="G706" s="225"/>
    </row>
    <row r="707" spans="2:7">
      <c r="B707" s="222"/>
      <c r="G707" s="225"/>
    </row>
    <row r="708" spans="2:7">
      <c r="B708" s="222"/>
      <c r="G708" s="225"/>
    </row>
    <row r="709" spans="2:7">
      <c r="B709" s="222"/>
      <c r="G709" s="225"/>
    </row>
    <row r="710" spans="2:7">
      <c r="B710" s="222"/>
      <c r="G710" s="225"/>
    </row>
    <row r="711" spans="2:7">
      <c r="B711" s="222"/>
      <c r="G711" s="225"/>
    </row>
    <row r="712" spans="2:7">
      <c r="B712" s="222"/>
      <c r="G712" s="225"/>
    </row>
    <row r="713" spans="2:7">
      <c r="B713" s="222"/>
      <c r="G713" s="225"/>
    </row>
    <row r="714" spans="2:7">
      <c r="B714" s="222"/>
      <c r="G714" s="225"/>
    </row>
    <row r="715" spans="2:7">
      <c r="B715" s="222"/>
      <c r="G715" s="225"/>
    </row>
    <row r="716" spans="2:7">
      <c r="B716" s="222"/>
      <c r="G716" s="225"/>
    </row>
    <row r="717" spans="2:7">
      <c r="B717" s="222"/>
      <c r="G717" s="225"/>
    </row>
    <row r="718" spans="2:7">
      <c r="B718" s="222"/>
      <c r="G718" s="225"/>
    </row>
    <row r="719" spans="2:7">
      <c r="B719" s="222"/>
      <c r="G719" s="225"/>
    </row>
    <row r="720" spans="2:7">
      <c r="B720" s="222"/>
      <c r="G720" s="225"/>
    </row>
    <row r="721" spans="2:7">
      <c r="B721" s="222"/>
      <c r="G721" s="225"/>
    </row>
    <row r="722" spans="2:7">
      <c r="B722" s="222"/>
      <c r="G722" s="225"/>
    </row>
    <row r="723" spans="2:7">
      <c r="B723" s="222"/>
      <c r="G723" s="225"/>
    </row>
    <row r="724" spans="2:7">
      <c r="B724" s="222"/>
      <c r="G724" s="225"/>
    </row>
    <row r="725" spans="2:7">
      <c r="B725" s="222"/>
      <c r="G725" s="225"/>
    </row>
    <row r="726" spans="2:7">
      <c r="B726" s="222"/>
      <c r="G726" s="225"/>
    </row>
    <row r="727" spans="2:7">
      <c r="B727" s="222"/>
      <c r="G727" s="225"/>
    </row>
    <row r="728" spans="2:7">
      <c r="B728" s="222"/>
      <c r="G728" s="225"/>
    </row>
    <row r="729" spans="2:7">
      <c r="B729" s="222"/>
      <c r="G729" s="225"/>
    </row>
    <row r="730" spans="2:7">
      <c r="B730" s="222"/>
      <c r="G730" s="225"/>
    </row>
    <row r="731" spans="2:7">
      <c r="B731" s="222"/>
      <c r="G731" s="225"/>
    </row>
    <row r="732" spans="2:7">
      <c r="B732" s="222"/>
      <c r="G732" s="225"/>
    </row>
    <row r="733" spans="2:7">
      <c r="B733" s="222"/>
      <c r="G733" s="225"/>
    </row>
    <row r="734" spans="2:7">
      <c r="B734" s="222"/>
      <c r="G734" s="225"/>
    </row>
    <row r="735" spans="2:7">
      <c r="B735" s="222"/>
      <c r="G735" s="225"/>
    </row>
    <row r="736" spans="2:7">
      <c r="B736" s="222"/>
      <c r="G736" s="225"/>
    </row>
    <row r="737" spans="2:7">
      <c r="B737" s="222"/>
      <c r="G737" s="225"/>
    </row>
    <row r="738" spans="2:7">
      <c r="B738" s="222"/>
      <c r="G738" s="225"/>
    </row>
    <row r="739" spans="2:7">
      <c r="B739" s="222"/>
      <c r="G739" s="225"/>
    </row>
    <row r="740" spans="2:7">
      <c r="B740" s="222"/>
      <c r="G740" s="225"/>
    </row>
    <row r="741" spans="2:7">
      <c r="B741" s="222"/>
      <c r="G741" s="225"/>
    </row>
    <row r="742" spans="2:7">
      <c r="B742" s="222"/>
      <c r="G742" s="225"/>
    </row>
    <row r="743" spans="2:7">
      <c r="B743" s="222"/>
      <c r="G743" s="225"/>
    </row>
    <row r="744" spans="2:7">
      <c r="B744" s="222"/>
      <c r="G744" s="225"/>
    </row>
    <row r="745" spans="2:7">
      <c r="B745" s="222"/>
      <c r="G745" s="225"/>
    </row>
    <row r="746" spans="2:7">
      <c r="B746" s="222"/>
      <c r="G746" s="225"/>
    </row>
    <row r="747" spans="2:7">
      <c r="B747" s="222"/>
      <c r="G747" s="225"/>
    </row>
    <row r="748" spans="2:7">
      <c r="B748" s="222"/>
      <c r="G748" s="225"/>
    </row>
    <row r="749" spans="2:7">
      <c r="B749" s="222"/>
      <c r="G749" s="225"/>
    </row>
    <row r="750" spans="2:7">
      <c r="B750" s="222"/>
      <c r="G750" s="225"/>
    </row>
    <row r="751" spans="2:7">
      <c r="B751" s="222"/>
      <c r="G751" s="225"/>
    </row>
    <row r="752" spans="2:7">
      <c r="B752" s="222"/>
      <c r="G752" s="225"/>
    </row>
    <row r="753" spans="2:7">
      <c r="B753" s="222"/>
      <c r="G753" s="225"/>
    </row>
    <row r="754" spans="2:7">
      <c r="B754" s="222"/>
      <c r="G754" s="225"/>
    </row>
    <row r="755" spans="2:7">
      <c r="B755" s="222"/>
      <c r="G755" s="225"/>
    </row>
    <row r="756" spans="2:7">
      <c r="B756" s="222"/>
      <c r="G756" s="225"/>
    </row>
    <row r="757" spans="2:7">
      <c r="B757" s="222"/>
      <c r="G757" s="225"/>
    </row>
    <row r="758" spans="2:7">
      <c r="B758" s="222"/>
      <c r="G758" s="225"/>
    </row>
    <row r="759" spans="2:7">
      <c r="B759" s="222"/>
      <c r="G759" s="225"/>
    </row>
    <row r="760" spans="2:7">
      <c r="B760" s="222"/>
      <c r="G760" s="225"/>
    </row>
    <row r="761" spans="2:7">
      <c r="B761" s="222"/>
      <c r="G761" s="225"/>
    </row>
    <row r="762" spans="2:7">
      <c r="B762" s="222"/>
      <c r="G762" s="225"/>
    </row>
    <row r="763" spans="2:7">
      <c r="B763" s="222"/>
      <c r="G763" s="225"/>
    </row>
    <row r="764" spans="2:7">
      <c r="B764" s="222"/>
      <c r="G764" s="225"/>
    </row>
    <row r="765" spans="2:7">
      <c r="B765" s="222"/>
      <c r="G765" s="225"/>
    </row>
    <row r="766" spans="2:7">
      <c r="B766" s="222"/>
      <c r="G766" s="225"/>
    </row>
    <row r="767" spans="2:7">
      <c r="B767" s="222"/>
      <c r="G767" s="225"/>
    </row>
    <row r="768" spans="2:7">
      <c r="B768" s="222"/>
      <c r="G768" s="225"/>
    </row>
    <row r="769" spans="2:7">
      <c r="B769" s="222"/>
      <c r="G769" s="225"/>
    </row>
    <row r="770" spans="2:7">
      <c r="B770" s="222"/>
      <c r="G770" s="225"/>
    </row>
    <row r="771" spans="2:7">
      <c r="B771" s="222"/>
      <c r="G771" s="225"/>
    </row>
    <row r="772" spans="2:7">
      <c r="B772" s="222"/>
      <c r="G772" s="225"/>
    </row>
    <row r="773" spans="2:7">
      <c r="B773" s="222"/>
      <c r="G773" s="225"/>
    </row>
    <row r="774" spans="2:7">
      <c r="B774" s="222"/>
      <c r="G774" s="225"/>
    </row>
    <row r="775" spans="2:7">
      <c r="B775" s="222"/>
      <c r="G775" s="225"/>
    </row>
    <row r="776" spans="2:7">
      <c r="B776" s="222"/>
      <c r="G776" s="225"/>
    </row>
    <row r="777" spans="2:7">
      <c r="B777" s="222"/>
      <c r="G777" s="225"/>
    </row>
    <row r="778" spans="2:7">
      <c r="B778" s="222"/>
      <c r="G778" s="225"/>
    </row>
    <row r="779" spans="2:7">
      <c r="B779" s="222"/>
      <c r="G779" s="225"/>
    </row>
    <row r="780" spans="2:7">
      <c r="B780" s="222"/>
      <c r="G780" s="225"/>
    </row>
    <row r="781" spans="2:7">
      <c r="B781" s="222"/>
      <c r="G781" s="225"/>
    </row>
    <row r="782" spans="2:7">
      <c r="B782" s="222"/>
      <c r="G782" s="225"/>
    </row>
    <row r="783" spans="2:7">
      <c r="B783" s="222"/>
      <c r="G783" s="225"/>
    </row>
    <row r="784" spans="2:7">
      <c r="B784" s="222"/>
      <c r="G784" s="225"/>
    </row>
    <row r="785" spans="2:7">
      <c r="B785" s="222"/>
      <c r="G785" s="225"/>
    </row>
    <row r="786" spans="2:7">
      <c r="B786" s="222"/>
      <c r="G786" s="225"/>
    </row>
    <row r="787" spans="2:7">
      <c r="B787" s="222"/>
      <c r="G787" s="225"/>
    </row>
    <row r="788" spans="2:7">
      <c r="B788" s="222"/>
      <c r="G788" s="225"/>
    </row>
    <row r="789" spans="2:7">
      <c r="B789" s="222"/>
      <c r="G789" s="225"/>
    </row>
    <row r="790" spans="2:7">
      <c r="B790" s="222"/>
      <c r="G790" s="225"/>
    </row>
    <row r="791" spans="2:7">
      <c r="B791" s="222"/>
      <c r="G791" s="225"/>
    </row>
    <row r="792" spans="2:7">
      <c r="B792" s="222"/>
      <c r="G792" s="225"/>
    </row>
    <row r="793" spans="2:7">
      <c r="B793" s="222"/>
      <c r="G793" s="225"/>
    </row>
    <row r="794" spans="2:7">
      <c r="B794" s="222"/>
      <c r="G794" s="225"/>
    </row>
    <row r="795" spans="2:7">
      <c r="B795" s="222"/>
      <c r="G795" s="225"/>
    </row>
    <row r="796" spans="2:7">
      <c r="B796" s="222"/>
      <c r="G796" s="225"/>
    </row>
    <row r="797" spans="2:7">
      <c r="B797" s="222"/>
      <c r="G797" s="225"/>
    </row>
    <row r="798" spans="2:7">
      <c r="B798" s="222"/>
      <c r="G798" s="225"/>
    </row>
    <row r="799" spans="2:7">
      <c r="B799" s="222"/>
      <c r="G799" s="225"/>
    </row>
    <row r="800" spans="2:7">
      <c r="B800" s="222"/>
      <c r="G800" s="225"/>
    </row>
    <row r="801" spans="2:7">
      <c r="B801" s="222"/>
      <c r="G801" s="225"/>
    </row>
    <row r="802" spans="2:7">
      <c r="B802" s="222"/>
      <c r="G802" s="225"/>
    </row>
    <row r="803" spans="2:7">
      <c r="B803" s="222"/>
      <c r="G803" s="225"/>
    </row>
    <row r="804" spans="2:7">
      <c r="B804" s="222"/>
      <c r="G804" s="225"/>
    </row>
    <row r="805" spans="2:7">
      <c r="B805" s="222"/>
      <c r="G805" s="225"/>
    </row>
    <row r="806" spans="2:7">
      <c r="B806" s="222"/>
      <c r="G806" s="225"/>
    </row>
    <row r="807" spans="2:7">
      <c r="B807" s="222"/>
      <c r="G807" s="225"/>
    </row>
    <row r="808" spans="2:7">
      <c r="B808" s="222"/>
      <c r="G808" s="225"/>
    </row>
    <row r="809" spans="2:7">
      <c r="B809" s="222"/>
      <c r="G809" s="225"/>
    </row>
    <row r="810" spans="2:7">
      <c r="B810" s="222"/>
      <c r="G810" s="225"/>
    </row>
    <row r="811" spans="2:7">
      <c r="B811" s="222"/>
      <c r="G811" s="225"/>
    </row>
    <row r="812" spans="2:7">
      <c r="B812" s="222"/>
      <c r="G812" s="225"/>
    </row>
    <row r="813" spans="2:7">
      <c r="B813" s="222"/>
      <c r="G813" s="225"/>
    </row>
    <row r="814" spans="2:7">
      <c r="B814" s="222"/>
      <c r="G814" s="225"/>
    </row>
    <row r="815" spans="2:7">
      <c r="B815" s="222"/>
      <c r="G815" s="225"/>
    </row>
    <row r="816" spans="2:7">
      <c r="B816" s="222"/>
      <c r="G816" s="225"/>
    </row>
    <row r="817" spans="2:7">
      <c r="B817" s="222"/>
      <c r="G817" s="225"/>
    </row>
    <row r="818" spans="2:7">
      <c r="B818" s="222"/>
      <c r="G818" s="225"/>
    </row>
    <row r="819" spans="2:7">
      <c r="B819" s="222"/>
      <c r="G819" s="225"/>
    </row>
    <row r="820" spans="2:7">
      <c r="B820" s="222"/>
      <c r="G820" s="225"/>
    </row>
    <row r="821" spans="2:7">
      <c r="B821" s="222"/>
      <c r="G821" s="225"/>
    </row>
    <row r="822" spans="2:7">
      <c r="B822" s="222"/>
      <c r="G822" s="225"/>
    </row>
    <row r="823" spans="2:7">
      <c r="B823" s="222"/>
      <c r="G823" s="225"/>
    </row>
    <row r="824" spans="2:7">
      <c r="B824" s="222"/>
      <c r="G824" s="225"/>
    </row>
    <row r="825" spans="2:7">
      <c r="B825" s="222"/>
      <c r="G825" s="225"/>
    </row>
    <row r="826" spans="2:7">
      <c r="B826" s="222"/>
      <c r="G826" s="225"/>
    </row>
    <row r="827" spans="2:7">
      <c r="B827" s="222"/>
      <c r="G827" s="225"/>
    </row>
    <row r="828" spans="2:7">
      <c r="B828" s="222"/>
      <c r="G828" s="225"/>
    </row>
    <row r="829" spans="2:7">
      <c r="B829" s="222"/>
      <c r="G829" s="225"/>
    </row>
    <row r="830" spans="2:7">
      <c r="B830" s="222"/>
      <c r="G830" s="225"/>
    </row>
    <row r="831" spans="2:7">
      <c r="B831" s="222"/>
      <c r="G831" s="225"/>
    </row>
    <row r="832" spans="2:7">
      <c r="B832" s="222"/>
      <c r="G832" s="225"/>
    </row>
    <row r="833" spans="2:7">
      <c r="B833" s="222"/>
      <c r="G833" s="225"/>
    </row>
    <row r="834" spans="2:7">
      <c r="B834" s="222"/>
      <c r="G834" s="225"/>
    </row>
    <row r="835" spans="2:7">
      <c r="B835" s="222"/>
      <c r="G835" s="225"/>
    </row>
    <row r="836" spans="2:7">
      <c r="B836" s="222"/>
      <c r="G836" s="225"/>
    </row>
    <row r="837" spans="2:7">
      <c r="B837" s="222"/>
      <c r="G837" s="225"/>
    </row>
    <row r="838" spans="2:7">
      <c r="B838" s="222"/>
      <c r="G838" s="225"/>
    </row>
    <row r="839" spans="2:7">
      <c r="B839" s="222"/>
      <c r="G839" s="225"/>
    </row>
    <row r="840" spans="2:7">
      <c r="B840" s="222"/>
      <c r="G840" s="225"/>
    </row>
    <row r="841" spans="2:7">
      <c r="B841" s="222"/>
      <c r="G841" s="225"/>
    </row>
    <row r="842" spans="2:7">
      <c r="B842" s="222"/>
      <c r="G842" s="225"/>
    </row>
    <row r="843" spans="2:7">
      <c r="B843" s="222"/>
      <c r="G843" s="225"/>
    </row>
    <row r="844" spans="2:7">
      <c r="B844" s="222"/>
      <c r="G844" s="225"/>
    </row>
    <row r="845" spans="2:7">
      <c r="B845" s="222"/>
      <c r="G845" s="225"/>
    </row>
    <row r="846" spans="2:7">
      <c r="B846" s="222"/>
      <c r="G846" s="225"/>
    </row>
    <row r="847" spans="2:7">
      <c r="B847" s="222"/>
      <c r="G847" s="225"/>
    </row>
    <row r="848" spans="2:7">
      <c r="B848" s="222"/>
      <c r="G848" s="225"/>
    </row>
    <row r="849" spans="2:7">
      <c r="B849" s="222"/>
      <c r="G849" s="225"/>
    </row>
    <row r="850" spans="2:7">
      <c r="B850" s="222"/>
      <c r="G850" s="225"/>
    </row>
    <row r="851" spans="2:7">
      <c r="B851" s="222"/>
      <c r="G851" s="225"/>
    </row>
    <row r="852" spans="2:7">
      <c r="B852" s="222"/>
      <c r="G852" s="225"/>
    </row>
    <row r="853" spans="2:7">
      <c r="B853" s="222"/>
      <c r="G853" s="225"/>
    </row>
    <row r="854" spans="2:7">
      <c r="B854" s="222"/>
      <c r="G854" s="225"/>
    </row>
    <row r="855" spans="2:7">
      <c r="B855" s="222"/>
      <c r="G855" s="225"/>
    </row>
    <row r="856" spans="2:7">
      <c r="B856" s="222"/>
      <c r="G856" s="225"/>
    </row>
    <row r="857" spans="2:7">
      <c r="B857" s="222"/>
      <c r="G857" s="225"/>
    </row>
    <row r="858" spans="2:7">
      <c r="B858" s="222"/>
      <c r="G858" s="225"/>
    </row>
    <row r="859" spans="2:7">
      <c r="B859" s="222"/>
      <c r="G859" s="225"/>
    </row>
    <row r="860" spans="2:7">
      <c r="B860" s="222"/>
      <c r="G860" s="225"/>
    </row>
    <row r="861" spans="2:7">
      <c r="B861" s="222"/>
      <c r="G861" s="225"/>
    </row>
    <row r="862" spans="2:7">
      <c r="B862" s="222"/>
      <c r="G862" s="225"/>
    </row>
    <row r="863" spans="2:7">
      <c r="B863" s="222"/>
      <c r="G863" s="225"/>
    </row>
    <row r="864" spans="2:7">
      <c r="B864" s="222"/>
      <c r="G864" s="225"/>
    </row>
    <row r="865" spans="2:7">
      <c r="B865" s="222"/>
      <c r="G865" s="225"/>
    </row>
    <row r="866" spans="2:7">
      <c r="B866" s="222"/>
      <c r="G866" s="225"/>
    </row>
    <row r="867" spans="2:7">
      <c r="B867" s="222"/>
      <c r="G867" s="225"/>
    </row>
    <row r="868" spans="2:7">
      <c r="B868" s="222"/>
      <c r="G868" s="225"/>
    </row>
    <row r="869" spans="2:7">
      <c r="B869" s="222"/>
      <c r="G869" s="225"/>
    </row>
    <row r="870" spans="2:7">
      <c r="B870" s="222"/>
      <c r="G870" s="225"/>
    </row>
    <row r="871" spans="2:7">
      <c r="B871" s="222"/>
      <c r="G871" s="225"/>
    </row>
    <row r="872" spans="2:7">
      <c r="B872" s="222"/>
      <c r="G872" s="225"/>
    </row>
    <row r="873" spans="2:7">
      <c r="B873" s="222"/>
      <c r="G873" s="225"/>
    </row>
    <row r="874" spans="2:7">
      <c r="B874" s="222"/>
      <c r="G874" s="225"/>
    </row>
    <row r="875" spans="2:7">
      <c r="B875" s="222"/>
      <c r="G875" s="225"/>
    </row>
    <row r="876" spans="2:7">
      <c r="B876" s="222"/>
      <c r="G876" s="225"/>
    </row>
    <row r="877" spans="2:7">
      <c r="B877" s="222"/>
      <c r="G877" s="225"/>
    </row>
    <row r="878" spans="2:7">
      <c r="B878" s="222"/>
      <c r="G878" s="225"/>
    </row>
    <row r="879" spans="2:7">
      <c r="B879" s="222"/>
      <c r="G879" s="225"/>
    </row>
    <row r="880" spans="2:7">
      <c r="B880" s="222"/>
      <c r="G880" s="225"/>
    </row>
    <row r="881" spans="2:7">
      <c r="B881" s="222"/>
      <c r="G881" s="225"/>
    </row>
    <row r="882" spans="2:7">
      <c r="B882" s="222"/>
      <c r="G882" s="225"/>
    </row>
    <row r="883" spans="2:7">
      <c r="B883" s="222"/>
      <c r="G883" s="225"/>
    </row>
    <row r="884" spans="2:7">
      <c r="B884" s="222"/>
      <c r="G884" s="225"/>
    </row>
    <row r="885" spans="2:7">
      <c r="B885" s="222"/>
      <c r="G885" s="225"/>
    </row>
    <row r="886" spans="2:7">
      <c r="B886" s="222"/>
      <c r="G886" s="225"/>
    </row>
    <row r="887" spans="2:7">
      <c r="B887" s="222"/>
      <c r="G887" s="225"/>
    </row>
    <row r="888" spans="2:7">
      <c r="B888" s="222"/>
      <c r="G888" s="225"/>
    </row>
    <row r="889" spans="2:7">
      <c r="B889" s="222"/>
      <c r="G889" s="225"/>
    </row>
    <row r="890" spans="2:7">
      <c r="B890" s="222"/>
      <c r="G890" s="225"/>
    </row>
    <row r="891" spans="2:7">
      <c r="B891" s="222"/>
      <c r="G891" s="225"/>
    </row>
    <row r="892" spans="2:7">
      <c r="B892" s="222"/>
      <c r="G892" s="225"/>
    </row>
    <row r="893" spans="2:7">
      <c r="B893" s="222"/>
      <c r="G893" s="225"/>
    </row>
    <row r="894" spans="2:7">
      <c r="B894" s="222"/>
      <c r="G894" s="225"/>
    </row>
    <row r="895" spans="2:7">
      <c r="B895" s="222"/>
      <c r="G895" s="225"/>
    </row>
    <row r="896" spans="2:7">
      <c r="B896" s="222"/>
      <c r="G896" s="225"/>
    </row>
    <row r="897" spans="2:7">
      <c r="B897" s="222"/>
      <c r="G897" s="225"/>
    </row>
    <row r="898" spans="2:7">
      <c r="B898" s="222"/>
      <c r="G898" s="225"/>
    </row>
    <row r="899" spans="2:7">
      <c r="B899" s="222"/>
      <c r="G899" s="225"/>
    </row>
    <row r="900" spans="2:7">
      <c r="B900" s="222"/>
      <c r="G900" s="225"/>
    </row>
    <row r="901" spans="2:7">
      <c r="B901" s="222"/>
      <c r="G901" s="225"/>
    </row>
    <row r="902" spans="2:7">
      <c r="B902" s="222"/>
      <c r="G902" s="225"/>
    </row>
    <row r="903" spans="2:7">
      <c r="B903" s="222"/>
      <c r="G903" s="225"/>
    </row>
    <row r="904" spans="2:7">
      <c r="B904" s="222"/>
      <c r="G904" s="225"/>
    </row>
    <row r="905" spans="2:7">
      <c r="B905" s="222"/>
      <c r="G905" s="225"/>
    </row>
    <row r="906" spans="2:7">
      <c r="B906" s="222"/>
      <c r="G906" s="225"/>
    </row>
    <row r="907" spans="2:7">
      <c r="B907" s="222"/>
      <c r="G907" s="225"/>
    </row>
    <row r="908" spans="2:7">
      <c r="B908" s="222"/>
      <c r="G908" s="225"/>
    </row>
    <row r="909" spans="2:7">
      <c r="B909" s="222"/>
      <c r="G909" s="225"/>
    </row>
    <row r="910" spans="2:7">
      <c r="B910" s="222"/>
      <c r="G910" s="225"/>
    </row>
    <row r="911" spans="2:7">
      <c r="B911" s="222"/>
      <c r="G911" s="225"/>
    </row>
    <row r="912" spans="2:7">
      <c r="B912" s="222"/>
      <c r="G912" s="225"/>
    </row>
    <row r="913" spans="2:7">
      <c r="B913" s="222"/>
      <c r="G913" s="225"/>
    </row>
    <row r="914" spans="2:7">
      <c r="B914" s="222"/>
      <c r="G914" s="225"/>
    </row>
    <row r="915" spans="2:7">
      <c r="B915" s="222"/>
      <c r="G915" s="225"/>
    </row>
    <row r="916" spans="2:7">
      <c r="B916" s="222"/>
      <c r="G916" s="225"/>
    </row>
    <row r="917" spans="2:7">
      <c r="B917" s="222"/>
      <c r="G917" s="225"/>
    </row>
    <row r="918" spans="2:7">
      <c r="B918" s="222"/>
      <c r="G918" s="225"/>
    </row>
    <row r="919" spans="2:7">
      <c r="B919" s="222"/>
      <c r="G919" s="225"/>
    </row>
    <row r="920" spans="2:7">
      <c r="B920" s="222"/>
      <c r="G920" s="225"/>
    </row>
    <row r="921" spans="2:7">
      <c r="B921" s="222"/>
      <c r="G921" s="225"/>
    </row>
    <row r="922" spans="2:7">
      <c r="B922" s="222"/>
      <c r="G922" s="225"/>
    </row>
    <row r="923" spans="2:7">
      <c r="B923" s="222"/>
      <c r="G923" s="225"/>
    </row>
    <row r="924" spans="2:7">
      <c r="B924" s="222"/>
      <c r="G924" s="225"/>
    </row>
    <row r="925" spans="2:7">
      <c r="B925" s="222"/>
      <c r="G925" s="225"/>
    </row>
    <row r="926" spans="2:7">
      <c r="B926" s="222"/>
      <c r="G926" s="225"/>
    </row>
    <row r="927" spans="2:7">
      <c r="B927" s="222"/>
      <c r="G927" s="225"/>
    </row>
    <row r="928" spans="2:7">
      <c r="B928" s="222"/>
      <c r="G928" s="225"/>
    </row>
    <row r="929" spans="2:7">
      <c r="B929" s="222"/>
      <c r="G929" s="225"/>
    </row>
    <row r="930" spans="2:7">
      <c r="B930" s="222"/>
      <c r="G930" s="225"/>
    </row>
    <row r="931" spans="2:7">
      <c r="B931" s="222"/>
      <c r="G931" s="225"/>
    </row>
    <row r="932" spans="2:7">
      <c r="B932" s="222"/>
      <c r="G932" s="225"/>
    </row>
    <row r="933" spans="2:7">
      <c r="B933" s="222"/>
      <c r="G933" s="225"/>
    </row>
    <row r="934" spans="2:7">
      <c r="B934" s="222"/>
      <c r="G934" s="225"/>
    </row>
    <row r="935" spans="2:7">
      <c r="B935" s="222"/>
      <c r="G935" s="225"/>
    </row>
    <row r="936" spans="2:7">
      <c r="B936" s="222"/>
      <c r="G936" s="225"/>
    </row>
    <row r="937" spans="2:7">
      <c r="B937" s="222"/>
      <c r="G937" s="225"/>
    </row>
    <row r="938" spans="2:7">
      <c r="B938" s="222"/>
      <c r="G938" s="225"/>
    </row>
    <row r="939" spans="2:7">
      <c r="B939" s="222"/>
      <c r="G939" s="225"/>
    </row>
    <row r="940" spans="2:7">
      <c r="B940" s="222"/>
      <c r="G940" s="225"/>
    </row>
    <row r="941" spans="2:7">
      <c r="B941" s="222"/>
      <c r="G941" s="225"/>
    </row>
    <row r="942" spans="2:7">
      <c r="B942" s="222"/>
      <c r="G942" s="225"/>
    </row>
    <row r="943" spans="2:7">
      <c r="B943" s="222"/>
      <c r="G943" s="225"/>
    </row>
    <row r="944" spans="2:7">
      <c r="B944" s="222"/>
      <c r="G944" s="225"/>
    </row>
    <row r="945" spans="2:7">
      <c r="B945" s="222"/>
      <c r="G945" s="225"/>
    </row>
    <row r="946" spans="2:7">
      <c r="B946" s="222"/>
      <c r="G946" s="225"/>
    </row>
    <row r="947" spans="2:7">
      <c r="B947" s="222"/>
      <c r="G947" s="225"/>
    </row>
    <row r="948" spans="2:7">
      <c r="B948" s="222"/>
      <c r="G948" s="225"/>
    </row>
    <row r="949" spans="2:7">
      <c r="B949" s="222"/>
      <c r="G949" s="225"/>
    </row>
    <row r="950" spans="2:7">
      <c r="B950" s="222"/>
      <c r="G950" s="225"/>
    </row>
    <row r="951" spans="2:7">
      <c r="B951" s="222"/>
      <c r="G951" s="225"/>
    </row>
    <row r="952" spans="2:7">
      <c r="B952" s="222"/>
      <c r="G952" s="225"/>
    </row>
    <row r="953" spans="2:7">
      <c r="B953" s="222"/>
      <c r="G953" s="225"/>
    </row>
    <row r="954" spans="2:7">
      <c r="B954" s="222"/>
      <c r="G954" s="225"/>
    </row>
    <row r="955" spans="2:7">
      <c r="B955" s="222"/>
      <c r="G955" s="225"/>
    </row>
    <row r="956" spans="2:7">
      <c r="B956" s="222"/>
      <c r="G956" s="225"/>
    </row>
    <row r="957" spans="2:7">
      <c r="B957" s="222"/>
      <c r="G957" s="225"/>
    </row>
    <row r="958" spans="2:7">
      <c r="B958" s="222"/>
      <c r="G958" s="225"/>
    </row>
    <row r="959" spans="2:7">
      <c r="B959" s="222"/>
      <c r="G959" s="225"/>
    </row>
    <row r="960" spans="2:7">
      <c r="B960" s="222"/>
      <c r="G960" s="225"/>
    </row>
    <row r="961" spans="2:7">
      <c r="B961" s="222"/>
      <c r="G961" s="225"/>
    </row>
    <row r="962" spans="2:7">
      <c r="B962" s="222"/>
      <c r="G962" s="225"/>
    </row>
    <row r="963" spans="2:7">
      <c r="B963" s="222"/>
      <c r="G963" s="225"/>
    </row>
    <row r="964" spans="2:7">
      <c r="B964" s="222"/>
      <c r="G964" s="225"/>
    </row>
    <row r="965" spans="2:7">
      <c r="B965" s="222"/>
      <c r="G965" s="225"/>
    </row>
    <row r="966" spans="2:7">
      <c r="B966" s="222"/>
      <c r="G966" s="225"/>
    </row>
    <row r="967" spans="2:7">
      <c r="B967" s="222"/>
      <c r="G967" s="225"/>
    </row>
    <row r="968" spans="2:7">
      <c r="B968" s="222"/>
      <c r="G968" s="225"/>
    </row>
    <row r="969" spans="2:7">
      <c r="B969" s="222"/>
      <c r="G969" s="225"/>
    </row>
    <row r="970" spans="2:7">
      <c r="B970" s="222"/>
      <c r="G970" s="225"/>
    </row>
    <row r="971" spans="2:7">
      <c r="B971" s="222"/>
      <c r="G971" s="225"/>
    </row>
    <row r="972" spans="2:7">
      <c r="B972" s="222"/>
      <c r="G972" s="225"/>
    </row>
    <row r="973" spans="2:7">
      <c r="B973" s="222"/>
      <c r="G973" s="225"/>
    </row>
    <row r="974" spans="2:7">
      <c r="B974" s="222"/>
      <c r="G974" s="225"/>
    </row>
    <row r="975" spans="2:7">
      <c r="B975" s="222"/>
      <c r="G975" s="225"/>
    </row>
    <row r="976" spans="2:7">
      <c r="B976" s="222"/>
      <c r="G976" s="225"/>
    </row>
    <row r="977" spans="2:7">
      <c r="B977" s="222"/>
      <c r="G977" s="225"/>
    </row>
    <row r="978" spans="2:7">
      <c r="B978" s="222"/>
      <c r="G978" s="225"/>
    </row>
    <row r="979" spans="2:7">
      <c r="B979" s="222"/>
      <c r="G979" s="225"/>
    </row>
    <row r="980" spans="2:7">
      <c r="B980" s="222"/>
      <c r="G980" s="225"/>
    </row>
    <row r="981" spans="2:7">
      <c r="B981" s="222"/>
      <c r="G981" s="225"/>
    </row>
    <row r="982" spans="2:7">
      <c r="B982" s="222"/>
      <c r="G982" s="225"/>
    </row>
    <row r="983" spans="2:7">
      <c r="B983" s="222"/>
      <c r="G983" s="225"/>
    </row>
    <row r="984" spans="2:7">
      <c r="B984" s="222"/>
      <c r="G984" s="225"/>
    </row>
    <row r="985" spans="2:7">
      <c r="B985" s="222"/>
      <c r="G985" s="225"/>
    </row>
    <row r="986" spans="2:7">
      <c r="B986" s="222"/>
      <c r="G986" s="225"/>
    </row>
    <row r="987" spans="2:7">
      <c r="B987" s="222"/>
      <c r="G987" s="225"/>
    </row>
    <row r="988" spans="2:7">
      <c r="B988" s="222"/>
      <c r="G988" s="225"/>
    </row>
    <row r="989" spans="2:7">
      <c r="B989" s="222"/>
      <c r="G989" s="225"/>
    </row>
    <row r="990" spans="2:7">
      <c r="B990" s="222"/>
      <c r="G990" s="225"/>
    </row>
    <row r="991" spans="2:7">
      <c r="B991" s="222"/>
      <c r="G991" s="225"/>
    </row>
    <row r="992" spans="2:7">
      <c r="B992" s="222"/>
      <c r="G992" s="225"/>
    </row>
    <row r="993" spans="2:7">
      <c r="B993" s="222"/>
      <c r="G993" s="225"/>
    </row>
    <row r="994" spans="2:7">
      <c r="B994" s="222"/>
      <c r="G994" s="225"/>
    </row>
    <row r="995" spans="2:7">
      <c r="B995" s="222"/>
      <c r="G995" s="225"/>
    </row>
    <row r="996" spans="2:7">
      <c r="B996" s="222"/>
      <c r="G996" s="225"/>
    </row>
    <row r="997" spans="2:7">
      <c r="B997" s="222"/>
      <c r="G997" s="225"/>
    </row>
    <row r="998" spans="2:7">
      <c r="B998" s="222"/>
      <c r="G998" s="225"/>
    </row>
    <row r="999" spans="2:7">
      <c r="B999" s="222"/>
      <c r="G999" s="225"/>
    </row>
    <row r="1000" spans="2:7">
      <c r="B1000" s="222"/>
      <c r="G1000" s="225"/>
    </row>
    <row r="1001" spans="2:7">
      <c r="B1001" s="222"/>
      <c r="G1001" s="225"/>
    </row>
    <row r="1002" spans="2:7">
      <c r="B1002" s="222"/>
      <c r="G1002" s="225"/>
    </row>
  </sheetData>
  <sheetProtection password="832B" sheet="1" objects="1" scenarios="1"/>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213"/>
    <col min="2" max="2" width="11.85546875" style="213" customWidth="1"/>
    <col min="3" max="6" width="40.42578125" style="213" customWidth="1"/>
    <col min="7" max="9" width="22.85546875" style="213" customWidth="1"/>
    <col min="10" max="16384" width="9.140625" style="213"/>
  </cols>
  <sheetData>
    <row r="1" spans="2:7" ht="25.5">
      <c r="B1" s="215" t="s">
        <v>327</v>
      </c>
      <c r="F1" s="216" t="s">
        <v>315</v>
      </c>
    </row>
    <row r="2" spans="2:7">
      <c r="B2" s="265" t="s">
        <v>27</v>
      </c>
      <c r="C2" s="265" t="s">
        <v>273</v>
      </c>
      <c r="D2" s="265"/>
      <c r="E2" s="265"/>
      <c r="F2" s="265"/>
    </row>
    <row r="3" spans="2:7">
      <c r="B3" s="265" t="s">
        <v>316</v>
      </c>
      <c r="C3" s="885" t="s">
        <v>337</v>
      </c>
      <c r="D3" s="885" t="s">
        <v>338</v>
      </c>
      <c r="E3" s="885" t="s">
        <v>339</v>
      </c>
      <c r="F3" s="885" t="s">
        <v>340</v>
      </c>
    </row>
    <row r="4" spans="2:7" ht="25.5">
      <c r="B4" s="265" t="s">
        <v>274</v>
      </c>
      <c r="C4" s="265" t="s">
        <v>328</v>
      </c>
      <c r="D4" s="265" t="s">
        <v>329</v>
      </c>
      <c r="E4" s="265" t="s">
        <v>330</v>
      </c>
      <c r="F4" s="265" t="s">
        <v>331</v>
      </c>
    </row>
    <row r="5" spans="2:7" ht="51">
      <c r="B5" s="265" t="s">
        <v>284</v>
      </c>
      <c r="C5" s="265" t="s">
        <v>332</v>
      </c>
      <c r="D5" s="265" t="s">
        <v>333</v>
      </c>
      <c r="E5" s="265" t="s">
        <v>1188</v>
      </c>
      <c r="F5" s="885" t="s">
        <v>1187</v>
      </c>
    </row>
    <row r="6" spans="2:7">
      <c r="B6" s="265">
        <v>1</v>
      </c>
      <c r="C6" s="265"/>
      <c r="D6" s="265"/>
      <c r="E6" s="265"/>
      <c r="F6" s="265"/>
      <c r="G6" s="218">
        <v>1</v>
      </c>
    </row>
    <row r="7" spans="2:7">
      <c r="B7" s="265">
        <v>2</v>
      </c>
      <c r="C7" s="265"/>
      <c r="D7" s="265"/>
      <c r="E7" s="265"/>
      <c r="F7" s="265"/>
      <c r="G7" s="218">
        <v>2</v>
      </c>
    </row>
    <row r="8" spans="2:7">
      <c r="B8" s="265">
        <v>3</v>
      </c>
      <c r="C8" s="265"/>
      <c r="D8" s="265"/>
      <c r="E8" s="265"/>
      <c r="F8" s="265"/>
      <c r="G8" s="218">
        <v>3</v>
      </c>
    </row>
    <row r="9" spans="2:7">
      <c r="B9" s="265">
        <v>4</v>
      </c>
      <c r="C9" s="265" t="s">
        <v>267</v>
      </c>
      <c r="D9" s="265"/>
      <c r="E9" s="265"/>
      <c r="F9" s="885" t="s">
        <v>1183</v>
      </c>
      <c r="G9" s="218">
        <v>4</v>
      </c>
    </row>
    <row r="10" spans="2:7">
      <c r="B10" s="265">
        <v>5</v>
      </c>
      <c r="C10" s="265"/>
      <c r="D10" s="265"/>
      <c r="E10" s="265"/>
      <c r="F10" s="265"/>
      <c r="G10" s="218">
        <v>5</v>
      </c>
    </row>
    <row r="11" spans="2:7">
      <c r="B11" s="265">
        <v>6</v>
      </c>
      <c r="C11" s="265"/>
      <c r="D11" s="265"/>
      <c r="E11" s="265"/>
      <c r="F11" s="265"/>
      <c r="G11" s="218">
        <v>6</v>
      </c>
    </row>
    <row r="12" spans="2:7">
      <c r="B12" s="265">
        <v>7</v>
      </c>
      <c r="C12" s="265"/>
      <c r="D12" s="265"/>
      <c r="E12" s="265"/>
      <c r="F12" s="265"/>
      <c r="G12" s="218">
        <v>7</v>
      </c>
    </row>
    <row r="13" spans="2:7">
      <c r="B13" s="265">
        <v>8</v>
      </c>
      <c r="C13" s="265"/>
      <c r="D13" s="265" t="s">
        <v>267</v>
      </c>
      <c r="E13" s="265"/>
      <c r="F13" s="265"/>
      <c r="G13" s="218">
        <v>8</v>
      </c>
    </row>
    <row r="14" spans="2:7">
      <c r="B14" s="265">
        <v>8</v>
      </c>
      <c r="C14" s="265"/>
      <c r="D14" s="886" t="s">
        <v>334</v>
      </c>
      <c r="E14" s="265"/>
      <c r="F14" s="265"/>
      <c r="G14" s="218">
        <v>8</v>
      </c>
    </row>
    <row r="15" spans="2:7">
      <c r="B15" s="265">
        <v>9</v>
      </c>
      <c r="C15" s="265"/>
      <c r="D15" s="265"/>
      <c r="E15" s="265" t="s">
        <v>267</v>
      </c>
      <c r="F15" s="265"/>
      <c r="G15" s="218">
        <v>9</v>
      </c>
    </row>
    <row r="16" spans="2:7">
      <c r="B16" s="265">
        <v>10</v>
      </c>
      <c r="C16" s="265" t="s">
        <v>260</v>
      </c>
      <c r="D16" s="265" t="s">
        <v>260</v>
      </c>
      <c r="E16" s="265" t="s">
        <v>260</v>
      </c>
      <c r="F16" s="885" t="s">
        <v>335</v>
      </c>
      <c r="G16" s="218">
        <v>10</v>
      </c>
    </row>
    <row r="17" spans="2:7" ht="25.5">
      <c r="B17" s="265">
        <v>10</v>
      </c>
      <c r="C17" s="886" t="s">
        <v>819</v>
      </c>
      <c r="D17" s="886" t="s">
        <v>819</v>
      </c>
      <c r="E17" s="886" t="s">
        <v>819</v>
      </c>
      <c r="F17" s="886" t="s">
        <v>336</v>
      </c>
      <c r="G17" s="218">
        <v>10</v>
      </c>
    </row>
    <row r="18" spans="2:7" ht="25.5">
      <c r="B18" s="265">
        <v>10</v>
      </c>
      <c r="C18" s="886"/>
      <c r="D18" s="886"/>
      <c r="E18" s="886"/>
      <c r="F18" s="886" t="s">
        <v>880</v>
      </c>
      <c r="G18" s="218">
        <v>10</v>
      </c>
    </row>
    <row r="23" spans="2:7">
      <c r="B23" s="204" t="s">
        <v>343</v>
      </c>
      <c r="C23" s="213" t="str">
        <f>C9</f>
        <v>No</v>
      </c>
      <c r="D23" s="213" t="str">
        <f>D13</f>
        <v>No</v>
      </c>
      <c r="E23" s="213" t="str">
        <f>E15</f>
        <v>No</v>
      </c>
      <c r="F23" s="213" t="str">
        <f>F9</f>
        <v>Results are available but not analyzed</v>
      </c>
    </row>
    <row r="24" spans="2:7">
      <c r="C24" s="213" t="str">
        <f>C16</f>
        <v>Yes</v>
      </c>
      <c r="D24" s="213" t="str">
        <f>D14</f>
        <v>Not sure</v>
      </c>
      <c r="E24" s="213" t="str">
        <f>E16</f>
        <v>Yes</v>
      </c>
      <c r="F24" s="213" t="str">
        <f>F16</f>
        <v>Yes, results are analyzed and incorporated</v>
      </c>
    </row>
    <row r="25" spans="2:7">
      <c r="C25" s="213" t="str">
        <f>C17</f>
        <v>n/a given no distribution storage</v>
      </c>
      <c r="D25" s="213" t="str">
        <f>D16</f>
        <v>Yes</v>
      </c>
      <c r="E25" s="213" t="str">
        <f>E17</f>
        <v>n/a given no distribution storage</v>
      </c>
      <c r="F25" s="213" t="str">
        <f>F17</f>
        <v>Yes, results are analyzed and a 'no-adjustment' was determined</v>
      </c>
    </row>
    <row r="26" spans="2:7">
      <c r="D26" s="213" t="str">
        <f>D17</f>
        <v>n/a given no distribution storage</v>
      </c>
      <c r="F26" s="213" t="str">
        <f>F18</f>
        <v>No error adjustment made due to absence of testing or calibration results</v>
      </c>
    </row>
    <row r="33" spans="2:2">
      <c r="B33" s="198" t="s">
        <v>820</v>
      </c>
    </row>
    <row r="34" spans="2:2">
      <c r="B34" s="217" t="s">
        <v>980</v>
      </c>
    </row>
    <row r="35" spans="2:2">
      <c r="B35" s="217" t="s">
        <v>333</v>
      </c>
    </row>
    <row r="36" spans="2:2">
      <c r="B36" s="217" t="str">
        <f>E5</f>
        <v>Is the annual net distribution storage change included in either the VOS input or the VOSEA input?</v>
      </c>
    </row>
    <row r="37" spans="2:2">
      <c r="B37" s="217" t="str">
        <f>F5</f>
        <v>Are the flow accuracy test and/or electronic calibration results included in the VOSEA input in the water audit?</v>
      </c>
    </row>
    <row r="40" spans="2:2">
      <c r="B40" s="217"/>
    </row>
    <row r="41" spans="2:2">
      <c r="B41" s="217"/>
    </row>
  </sheetData>
  <sheetProtection password="832B" sheet="1" objects="1" scenarios="1"/>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tabSelected="1" zoomScale="105" zoomScaleNormal="105" workbookViewId="0">
      <pane ySplit="6" topLeftCell="A7" activePane="bottomLeft" state="frozen"/>
      <selection pane="bottomLeft" activeCell="AB21" sqref="AB21:AL21"/>
    </sheetView>
  </sheetViews>
  <sheetFormatPr defaultColWidth="0" defaultRowHeight="12.75"/>
  <cols>
    <col min="1" max="1" width="1.5703125" style="111" customWidth="1"/>
    <col min="2" max="53" width="3.42578125" style="111" customWidth="1"/>
    <col min="54" max="54" width="4.140625" style="111" customWidth="1"/>
    <col min="55" max="55" width="1.42578125" style="111" customWidth="1"/>
    <col min="56" max="56" width="9.140625" style="111" customWidth="1"/>
    <col min="57" max="57" width="10" style="111" customWidth="1"/>
    <col min="58" max="62" width="8.85546875" style="111" customWidth="1"/>
    <col min="63" max="63" width="11.42578125" style="111" bestFit="1" customWidth="1"/>
    <col min="64" max="292" width="8.85546875" style="111" customWidth="1"/>
    <col min="293" max="16384" width="3.140625" style="111" hidden="1"/>
  </cols>
  <sheetData>
    <row r="1" spans="1:55" s="54" customFormat="1" ht="8.25" customHeight="1" thickBot="1">
      <c r="A1" s="758" t="s">
        <v>1273</v>
      </c>
      <c r="B1" s="759"/>
      <c r="C1" s="113"/>
      <c r="D1" s="113"/>
      <c r="E1" s="113"/>
      <c r="F1" s="113"/>
      <c r="G1" s="113"/>
      <c r="H1" s="113"/>
      <c r="I1" s="113"/>
      <c r="J1" s="113"/>
      <c r="K1" s="113"/>
      <c r="L1" s="113"/>
      <c r="M1" s="113"/>
      <c r="N1" s="113"/>
      <c r="O1" s="113"/>
      <c r="P1" s="113"/>
      <c r="Q1" s="113"/>
      <c r="R1" s="113"/>
      <c r="S1" s="113"/>
      <c r="T1" s="113"/>
      <c r="U1" s="113"/>
      <c r="V1" s="113"/>
      <c r="W1" s="113"/>
      <c r="X1" s="113"/>
      <c r="Y1" s="113"/>
      <c r="Z1" s="113"/>
      <c r="AA1" s="113"/>
      <c r="AB1" s="113"/>
      <c r="AC1" s="113"/>
      <c r="AD1" s="113"/>
      <c r="AE1" s="113"/>
      <c r="AF1" s="113"/>
      <c r="AG1" s="113"/>
      <c r="AH1" s="113"/>
      <c r="AI1" s="113"/>
      <c r="AJ1" s="113"/>
      <c r="AK1" s="113"/>
      <c r="AL1" s="113"/>
      <c r="AM1" s="113"/>
      <c r="AN1" s="113"/>
      <c r="AO1" s="113"/>
      <c r="AP1" s="113"/>
      <c r="AQ1" s="113"/>
      <c r="AR1" s="113"/>
      <c r="AS1" s="113"/>
      <c r="AT1" s="113"/>
      <c r="AU1" s="113"/>
      <c r="AV1" s="113"/>
      <c r="AW1" s="113"/>
      <c r="AX1" s="113"/>
      <c r="AY1" s="113"/>
      <c r="AZ1" s="113"/>
      <c r="BA1" s="113"/>
      <c r="BB1" s="113"/>
      <c r="BC1" s="113"/>
    </row>
    <row r="2" spans="1:55" s="110" customFormat="1" ht="42.75" customHeight="1" thickTop="1">
      <c r="A2" s="114"/>
      <c r="B2" s="1139" t="s">
        <v>1191</v>
      </c>
      <c r="C2" s="1140"/>
      <c r="D2" s="1140"/>
      <c r="E2" s="1140"/>
      <c r="F2" s="1140"/>
      <c r="G2" s="1140"/>
      <c r="H2" s="1140"/>
      <c r="I2" s="1140"/>
      <c r="J2" s="1140"/>
      <c r="K2" s="1140"/>
      <c r="L2" s="1140"/>
      <c r="M2" s="1140"/>
      <c r="N2" s="1140"/>
      <c r="O2" s="1140"/>
      <c r="P2" s="1140"/>
      <c r="Q2" s="1140"/>
      <c r="R2" s="1140"/>
      <c r="S2" s="1140"/>
      <c r="T2" s="1140"/>
      <c r="U2" s="1140"/>
      <c r="V2" s="1140"/>
      <c r="W2" s="1140"/>
      <c r="X2" s="1140"/>
      <c r="Y2" s="1140"/>
      <c r="Z2" s="1140"/>
      <c r="AA2" s="1140"/>
      <c r="AB2" s="1140"/>
      <c r="AC2" s="1140"/>
      <c r="AD2" s="1140"/>
      <c r="AE2" s="1140"/>
      <c r="AF2" s="1140"/>
      <c r="AG2" s="1140"/>
      <c r="AH2" s="1140"/>
      <c r="AI2" s="1141"/>
      <c r="AJ2" s="1141"/>
      <c r="AK2" s="1141"/>
      <c r="AL2" s="1141"/>
      <c r="AM2" s="1141"/>
      <c r="AN2" s="1141"/>
      <c r="AO2" s="1141"/>
      <c r="AP2" s="1141"/>
      <c r="AQ2" s="1141"/>
      <c r="AR2" s="1141"/>
      <c r="AS2" s="1141"/>
      <c r="AT2" s="1141"/>
      <c r="AU2" s="1141"/>
      <c r="AV2" s="1141"/>
      <c r="AW2" s="1141"/>
      <c r="AX2" s="1141"/>
      <c r="AY2" s="1141"/>
      <c r="AZ2" s="1141"/>
      <c r="BA2" s="1141"/>
      <c r="BB2" s="1142"/>
      <c r="BC2" s="114"/>
    </row>
    <row r="3" spans="1:55" s="54" customFormat="1" ht="12.95" customHeight="1">
      <c r="A3" s="113"/>
      <c r="B3" s="1150" t="s">
        <v>1242</v>
      </c>
      <c r="C3" s="1151"/>
      <c r="D3" s="1151"/>
      <c r="E3" s="1151"/>
      <c r="F3" s="1151"/>
      <c r="G3" s="1151"/>
      <c r="H3" s="1151"/>
      <c r="I3" s="1151"/>
      <c r="J3" s="1151"/>
      <c r="K3" s="1151"/>
      <c r="L3" s="1151"/>
      <c r="M3" s="1151"/>
      <c r="N3" s="1151"/>
      <c r="O3" s="1151"/>
      <c r="P3" s="1151"/>
      <c r="Q3" s="1151"/>
      <c r="R3" s="1151"/>
      <c r="S3" s="1151"/>
      <c r="T3" s="1151"/>
      <c r="U3" s="1151"/>
      <c r="V3" s="1151"/>
      <c r="W3" s="1151"/>
      <c r="X3" s="1151"/>
      <c r="Y3" s="1151"/>
      <c r="Z3" s="1151"/>
      <c r="AA3" s="1151"/>
      <c r="AB3" s="1151"/>
      <c r="AC3" s="1151"/>
      <c r="AD3" s="1151"/>
      <c r="AE3" s="1151"/>
      <c r="AF3" s="1151"/>
      <c r="AG3" s="1151"/>
      <c r="AH3" s="1151"/>
      <c r="AI3" s="1151"/>
      <c r="AJ3" s="1151"/>
      <c r="AK3" s="1151"/>
      <c r="AL3" s="1151"/>
      <c r="AM3" s="1151"/>
      <c r="AN3" s="1151"/>
      <c r="AO3" s="1151"/>
      <c r="AP3" s="1151"/>
      <c r="AQ3" s="1151"/>
      <c r="AR3" s="1151"/>
      <c r="AS3" s="1151"/>
      <c r="AT3" s="1151"/>
      <c r="AU3" s="1151"/>
      <c r="AV3" s="1151"/>
      <c r="AW3" s="1151"/>
      <c r="AX3" s="1151"/>
      <c r="AY3" s="1151"/>
      <c r="AZ3" s="1151"/>
      <c r="BA3" s="1151"/>
      <c r="BB3" s="1152"/>
      <c r="BC3" s="113"/>
    </row>
    <row r="4" spans="1:55" s="54" customFormat="1" ht="12.95" customHeight="1">
      <c r="A4" s="113"/>
      <c r="B4" s="1150"/>
      <c r="C4" s="1151"/>
      <c r="D4" s="1151"/>
      <c r="E4" s="1151"/>
      <c r="F4" s="1151"/>
      <c r="G4" s="1151"/>
      <c r="H4" s="1151"/>
      <c r="I4" s="1151"/>
      <c r="J4" s="1151"/>
      <c r="K4" s="1151"/>
      <c r="L4" s="1151"/>
      <c r="M4" s="1151"/>
      <c r="N4" s="1151"/>
      <c r="O4" s="1151"/>
      <c r="P4" s="1151"/>
      <c r="Q4" s="1151"/>
      <c r="R4" s="1151"/>
      <c r="S4" s="1151"/>
      <c r="T4" s="1151"/>
      <c r="U4" s="1151"/>
      <c r="V4" s="1151"/>
      <c r="W4" s="1151"/>
      <c r="X4" s="1151"/>
      <c r="Y4" s="1151"/>
      <c r="Z4" s="1151"/>
      <c r="AA4" s="1151"/>
      <c r="AB4" s="1151"/>
      <c r="AC4" s="1151"/>
      <c r="AD4" s="1151"/>
      <c r="AE4" s="1151"/>
      <c r="AF4" s="1151"/>
      <c r="AG4" s="1151"/>
      <c r="AH4" s="1151"/>
      <c r="AI4" s="1151"/>
      <c r="AJ4" s="1151"/>
      <c r="AK4" s="1151"/>
      <c r="AL4" s="1151"/>
      <c r="AM4" s="1151"/>
      <c r="AN4" s="1151"/>
      <c r="AO4" s="1151"/>
      <c r="AP4" s="1151"/>
      <c r="AQ4" s="1151"/>
      <c r="AR4" s="1151"/>
      <c r="AS4" s="1151"/>
      <c r="AT4" s="1151"/>
      <c r="AU4" s="1151"/>
      <c r="AV4" s="1151"/>
      <c r="AW4" s="1151"/>
      <c r="AX4" s="1151"/>
      <c r="AY4" s="1151"/>
      <c r="AZ4" s="1151"/>
      <c r="BA4" s="1151"/>
      <c r="BB4" s="1152"/>
      <c r="BC4" s="113"/>
    </row>
    <row r="5" spans="1:55" s="54" customFormat="1" ht="12.95" customHeight="1">
      <c r="A5" s="113"/>
      <c r="B5" s="1150"/>
      <c r="C5" s="1151"/>
      <c r="D5" s="1151"/>
      <c r="E5" s="1151"/>
      <c r="F5" s="1151"/>
      <c r="G5" s="1151"/>
      <c r="H5" s="1151"/>
      <c r="I5" s="1151"/>
      <c r="J5" s="1151"/>
      <c r="K5" s="1151"/>
      <c r="L5" s="1151"/>
      <c r="M5" s="1151"/>
      <c r="N5" s="1151"/>
      <c r="O5" s="1151"/>
      <c r="P5" s="1151"/>
      <c r="Q5" s="1151"/>
      <c r="R5" s="1151"/>
      <c r="S5" s="1151"/>
      <c r="T5" s="1151"/>
      <c r="U5" s="1151"/>
      <c r="V5" s="1151"/>
      <c r="W5" s="1151"/>
      <c r="X5" s="1151"/>
      <c r="Y5" s="1151"/>
      <c r="Z5" s="1151"/>
      <c r="AA5" s="1151"/>
      <c r="AB5" s="1151"/>
      <c r="AC5" s="1151"/>
      <c r="AD5" s="1151"/>
      <c r="AE5" s="1151"/>
      <c r="AF5" s="1151"/>
      <c r="AG5" s="1151"/>
      <c r="AH5" s="1151"/>
      <c r="AI5" s="1151"/>
      <c r="AJ5" s="1151"/>
      <c r="AK5" s="1151"/>
      <c r="AL5" s="1151"/>
      <c r="AM5" s="1151"/>
      <c r="AN5" s="1151"/>
      <c r="AO5" s="1151"/>
      <c r="AP5" s="1151"/>
      <c r="AQ5" s="1151"/>
      <c r="AR5" s="1151"/>
      <c r="AS5" s="1151"/>
      <c r="AT5" s="1151"/>
      <c r="AU5" s="1151"/>
      <c r="AV5" s="1151"/>
      <c r="AW5" s="1151"/>
      <c r="AX5" s="1151"/>
      <c r="AY5" s="1151"/>
      <c r="AZ5" s="1151"/>
      <c r="BA5" s="1151"/>
      <c r="BB5" s="1152"/>
      <c r="BC5" s="113"/>
    </row>
    <row r="6" spans="1:55" s="54" customFormat="1" ht="12.95" customHeight="1">
      <c r="A6" s="113"/>
      <c r="B6" s="1150"/>
      <c r="C6" s="1151"/>
      <c r="D6" s="1151"/>
      <c r="E6" s="1151"/>
      <c r="F6" s="1151"/>
      <c r="G6" s="1151"/>
      <c r="H6" s="1151"/>
      <c r="I6" s="1151"/>
      <c r="J6" s="1151"/>
      <c r="K6" s="1151"/>
      <c r="L6" s="1151"/>
      <c r="M6" s="1151"/>
      <c r="N6" s="1151"/>
      <c r="O6" s="1151"/>
      <c r="P6" s="1151"/>
      <c r="Q6" s="1151"/>
      <c r="R6" s="1151"/>
      <c r="S6" s="1151"/>
      <c r="T6" s="1151"/>
      <c r="U6" s="1151"/>
      <c r="V6" s="1151"/>
      <c r="W6" s="1151"/>
      <c r="X6" s="1151"/>
      <c r="Y6" s="1151"/>
      <c r="Z6" s="1151"/>
      <c r="AA6" s="1151"/>
      <c r="AB6" s="1151"/>
      <c r="AC6" s="1151"/>
      <c r="AD6" s="1151"/>
      <c r="AE6" s="1151"/>
      <c r="AF6" s="1151"/>
      <c r="AG6" s="1151"/>
      <c r="AH6" s="1151"/>
      <c r="AI6" s="1151"/>
      <c r="AJ6" s="1151"/>
      <c r="AK6" s="1151"/>
      <c r="AL6" s="1151"/>
      <c r="AM6" s="1151"/>
      <c r="AN6" s="1151"/>
      <c r="AO6" s="1151"/>
      <c r="AP6" s="1151"/>
      <c r="AQ6" s="1151"/>
      <c r="AR6" s="1151"/>
      <c r="AS6" s="1151"/>
      <c r="AT6" s="1151"/>
      <c r="AU6" s="1151"/>
      <c r="AV6" s="1151"/>
      <c r="AW6" s="1151"/>
      <c r="AX6" s="1151"/>
      <c r="AY6" s="1151"/>
      <c r="AZ6" s="1151"/>
      <c r="BA6" s="1151"/>
      <c r="BB6" s="1152"/>
      <c r="BC6" s="113"/>
    </row>
    <row r="7" spans="1:55" s="54" customFormat="1" ht="12.95" customHeight="1">
      <c r="A7" s="113"/>
      <c r="B7" s="733"/>
      <c r="C7" s="1147" t="s">
        <v>1213</v>
      </c>
      <c r="D7" s="1147"/>
      <c r="E7" s="1147"/>
      <c r="F7" s="1147"/>
      <c r="G7" s="1147"/>
      <c r="H7" s="1147"/>
      <c r="I7" s="1147"/>
      <c r="J7" s="1147"/>
      <c r="K7" s="1147"/>
      <c r="L7" s="1147"/>
      <c r="M7" s="1147"/>
      <c r="N7" s="1147"/>
      <c r="O7" s="1147"/>
      <c r="P7" s="1147"/>
      <c r="Q7" s="1147"/>
      <c r="R7" s="1147"/>
      <c r="S7" s="1147"/>
      <c r="T7" s="1147"/>
      <c r="U7" s="1143" t="s">
        <v>1015</v>
      </c>
      <c r="V7" s="1143"/>
      <c r="W7" s="1143"/>
      <c r="X7" s="1143"/>
      <c r="Y7" s="1143"/>
      <c r="Z7" s="1143"/>
      <c r="AA7" s="1143"/>
      <c r="AB7" s="1143"/>
      <c r="AC7" s="1143"/>
      <c r="AD7" s="1143"/>
      <c r="AE7" s="1143"/>
      <c r="AF7" s="1143"/>
      <c r="AG7" s="1143"/>
      <c r="AH7" s="1143"/>
      <c r="AI7" s="1143"/>
      <c r="AJ7" s="1143"/>
      <c r="AK7" s="1143"/>
      <c r="AL7" s="1143"/>
      <c r="AM7" s="1143"/>
      <c r="AN7" s="277"/>
      <c r="AO7" s="1143" t="s">
        <v>929</v>
      </c>
      <c r="AP7" s="1143"/>
      <c r="AQ7" s="1143"/>
      <c r="AR7" s="1143"/>
      <c r="AS7" s="1143"/>
      <c r="AT7" s="1143"/>
      <c r="AU7" s="1143"/>
      <c r="AV7" s="1143"/>
      <c r="AW7" s="1148" t="s">
        <v>1014</v>
      </c>
      <c r="AX7" s="1148"/>
      <c r="AY7" s="1148"/>
      <c r="AZ7" s="1148"/>
      <c r="BA7" s="1148"/>
      <c r="BB7" s="1149"/>
      <c r="BC7" s="113"/>
    </row>
    <row r="8" spans="1:55" s="54" customFormat="1" ht="16.899999999999999" customHeight="1">
      <c r="A8" s="113"/>
      <c r="B8" s="733"/>
      <c r="C8" s="1147"/>
      <c r="D8" s="1147"/>
      <c r="E8" s="1147"/>
      <c r="F8" s="1147"/>
      <c r="G8" s="1147"/>
      <c r="H8" s="1147"/>
      <c r="I8" s="1147"/>
      <c r="J8" s="1147"/>
      <c r="K8" s="1147"/>
      <c r="L8" s="1147"/>
      <c r="M8" s="1147"/>
      <c r="N8" s="1147"/>
      <c r="O8" s="1147"/>
      <c r="P8" s="1147"/>
      <c r="Q8" s="1147"/>
      <c r="R8" s="1147"/>
      <c r="S8" s="1147"/>
      <c r="T8" s="1147"/>
      <c r="U8" s="1143"/>
      <c r="V8" s="1143"/>
      <c r="W8" s="1143"/>
      <c r="X8" s="1143"/>
      <c r="Y8" s="1143"/>
      <c r="Z8" s="1143"/>
      <c r="AA8" s="1143"/>
      <c r="AB8" s="1143"/>
      <c r="AC8" s="1143"/>
      <c r="AD8" s="1143"/>
      <c r="AE8" s="1143"/>
      <c r="AF8" s="1143"/>
      <c r="AG8" s="1143"/>
      <c r="AH8" s="1143"/>
      <c r="AI8" s="1143"/>
      <c r="AJ8" s="1143"/>
      <c r="AK8" s="1143"/>
      <c r="AL8" s="1143"/>
      <c r="AM8" s="1143"/>
      <c r="AN8" s="277"/>
      <c r="AO8" s="1143"/>
      <c r="AP8" s="1143"/>
      <c r="AQ8" s="1143"/>
      <c r="AR8" s="1143"/>
      <c r="AS8" s="1143"/>
      <c r="AT8" s="1143"/>
      <c r="AU8" s="1143"/>
      <c r="AV8" s="1143"/>
      <c r="AW8" s="1148"/>
      <c r="AX8" s="1148"/>
      <c r="AY8" s="1148"/>
      <c r="AZ8" s="1148"/>
      <c r="BA8" s="1148"/>
      <c r="BB8" s="1149"/>
      <c r="BC8" s="113"/>
    </row>
    <row r="9" spans="1:55" s="54" customFormat="1" ht="12.95" customHeight="1">
      <c r="A9" s="113"/>
      <c r="B9" s="1153" t="s">
        <v>936</v>
      </c>
      <c r="C9" s="1154"/>
      <c r="D9" s="1154"/>
      <c r="E9" s="1154"/>
      <c r="F9" s="1154"/>
      <c r="G9" s="1113" t="s">
        <v>937</v>
      </c>
      <c r="H9" s="1113"/>
      <c r="I9" s="1113"/>
      <c r="J9" s="1113"/>
      <c r="K9" s="1113"/>
      <c r="L9" s="1113"/>
      <c r="M9" s="1113"/>
      <c r="N9" s="1113"/>
      <c r="O9" s="1113"/>
      <c r="P9" s="1113"/>
      <c r="Q9" s="1113"/>
      <c r="R9" s="1113"/>
      <c r="S9" s="1113"/>
      <c r="T9" s="1113"/>
      <c r="U9" s="691"/>
      <c r="V9" s="691"/>
      <c r="W9" s="691"/>
      <c r="X9" s="691"/>
      <c r="Y9" s="691"/>
      <c r="Z9" s="691"/>
      <c r="AA9" s="692" t="s">
        <v>771</v>
      </c>
      <c r="AB9" s="1120" t="s">
        <v>1277</v>
      </c>
      <c r="AC9" s="1121"/>
      <c r="AD9" s="1121"/>
      <c r="AE9" s="1121"/>
      <c r="AF9" s="1121"/>
      <c r="AG9" s="1121"/>
      <c r="AH9" s="1121"/>
      <c r="AI9" s="1121"/>
      <c r="AJ9" s="1121"/>
      <c r="AK9" s="1121"/>
      <c r="AL9" s="1122"/>
      <c r="AM9" s="277"/>
      <c r="AN9" s="277"/>
      <c r="AO9"/>
      <c r="AP9" s="693" t="s">
        <v>907</v>
      </c>
      <c r="AQ9" s="694" t="s">
        <v>272</v>
      </c>
      <c r="AR9" s="695"/>
      <c r="AS9" s="277"/>
      <c r="AT9" s="277"/>
      <c r="AU9" s="277"/>
      <c r="AV9"/>
      <c r="AW9"/>
      <c r="AX9"/>
      <c r="AY9"/>
      <c r="AZ9"/>
      <c r="BA9"/>
      <c r="BB9" s="690"/>
      <c r="BC9" s="113"/>
    </row>
    <row r="10" spans="1:55" s="54" customFormat="1" ht="12.95" customHeight="1">
      <c r="A10" s="113"/>
      <c r="B10" s="1153"/>
      <c r="C10" s="1154"/>
      <c r="D10" s="1154"/>
      <c r="E10" s="1154"/>
      <c r="F10" s="1154"/>
      <c r="G10" s="1113"/>
      <c r="H10" s="1113"/>
      <c r="I10" s="1113"/>
      <c r="J10" s="1113"/>
      <c r="K10" s="1113"/>
      <c r="L10" s="1113"/>
      <c r="M10" s="1113"/>
      <c r="N10" s="1113"/>
      <c r="O10" s="1113"/>
      <c r="P10" s="1113"/>
      <c r="Q10" s="1113"/>
      <c r="R10" s="1113"/>
      <c r="S10" s="1113"/>
      <c r="T10" s="1113"/>
      <c r="U10" s="691"/>
      <c r="V10" s="691"/>
      <c r="W10" s="691"/>
      <c r="X10" s="691"/>
      <c r="Y10" s="691"/>
      <c r="Z10" s="691"/>
      <c r="AA10" s="692" t="s">
        <v>143</v>
      </c>
      <c r="AB10" s="1120" t="s">
        <v>1279</v>
      </c>
      <c r="AC10" s="1121"/>
      <c r="AD10" s="1121"/>
      <c r="AE10" s="1121"/>
      <c r="AF10" s="1121"/>
      <c r="AG10" s="1121"/>
      <c r="AH10" s="1121"/>
      <c r="AI10" s="1121"/>
      <c r="AJ10" s="1121"/>
      <c r="AK10" s="1121"/>
      <c r="AL10" s="1122"/>
      <c r="AM10" s="277"/>
      <c r="AN10" s="277"/>
      <c r="AO10"/>
      <c r="AP10" s="693" t="s">
        <v>921</v>
      </c>
      <c r="AQ10" s="694" t="s">
        <v>931</v>
      </c>
      <c r="AR10" s="277"/>
      <c r="AS10" s="277"/>
      <c r="AT10" s="277"/>
      <c r="AU10" s="277"/>
      <c r="AV10"/>
      <c r="AW10"/>
      <c r="AX10"/>
      <c r="AY10"/>
      <c r="AZ10"/>
      <c r="BA10"/>
      <c r="BB10" s="690"/>
      <c r="BC10" s="113"/>
    </row>
    <row r="11" spans="1:55" s="54" customFormat="1" ht="12.95" customHeight="1">
      <c r="A11" s="113"/>
      <c r="B11" s="1153"/>
      <c r="C11" s="1154"/>
      <c r="D11" s="1154"/>
      <c r="E11" s="1154"/>
      <c r="F11" s="1154"/>
      <c r="G11" s="1113"/>
      <c r="H11" s="1113"/>
      <c r="I11" s="1113"/>
      <c r="J11" s="1113"/>
      <c r="K11" s="1113"/>
      <c r="L11" s="1113"/>
      <c r="M11" s="1113"/>
      <c r="N11" s="1113"/>
      <c r="O11" s="1113"/>
      <c r="P11" s="1113"/>
      <c r="Q11" s="1113"/>
      <c r="R11" s="1113"/>
      <c r="S11" s="1113"/>
      <c r="T11" s="1113"/>
      <c r="U11" s="691"/>
      <c r="V11" s="691"/>
      <c r="W11" s="691"/>
      <c r="X11" s="691"/>
      <c r="Y11" s="691"/>
      <c r="Z11" s="691"/>
      <c r="AA11" s="692" t="s">
        <v>998</v>
      </c>
      <c r="AB11" s="1144" t="s">
        <v>1280</v>
      </c>
      <c r="AC11" s="1145"/>
      <c r="AD11" s="1145"/>
      <c r="AE11" s="1145"/>
      <c r="AF11" s="1145"/>
      <c r="AG11" s="1145"/>
      <c r="AH11" s="1145"/>
      <c r="AI11" s="1145"/>
      <c r="AJ11" s="1145"/>
      <c r="AK11" s="1145"/>
      <c r="AL11" s="1146"/>
      <c r="AM11" s="277"/>
      <c r="AN11" s="277"/>
      <c r="AO11"/>
      <c r="AP11" s="693" t="s">
        <v>908</v>
      </c>
      <c r="AQ11" s="694" t="s">
        <v>16</v>
      </c>
      <c r="AR11" s="277"/>
      <c r="AS11" s="277"/>
      <c r="AT11" s="277"/>
      <c r="AU11" s="277"/>
      <c r="AV11"/>
      <c r="AW11"/>
      <c r="AX11"/>
      <c r="AY11"/>
      <c r="AZ11"/>
      <c r="BA11"/>
      <c r="BB11" s="690"/>
      <c r="BC11" s="113"/>
    </row>
    <row r="12" spans="1:55" s="54" customFormat="1" ht="12.95" customHeight="1">
      <c r="A12" s="113"/>
      <c r="B12" s="1153" t="s">
        <v>667</v>
      </c>
      <c r="C12" s="1154"/>
      <c r="D12" s="1154"/>
      <c r="E12" s="1154"/>
      <c r="F12" s="1154"/>
      <c r="G12" s="1113" t="s">
        <v>939</v>
      </c>
      <c r="H12" s="1113"/>
      <c r="I12" s="1113"/>
      <c r="J12" s="1113"/>
      <c r="K12" s="1113"/>
      <c r="L12" s="1113"/>
      <c r="M12" s="1113"/>
      <c r="N12" s="1113"/>
      <c r="O12" s="1113"/>
      <c r="P12" s="1113"/>
      <c r="Q12" s="1113"/>
      <c r="R12" s="1113"/>
      <c r="S12" s="1113"/>
      <c r="T12" s="1113"/>
      <c r="U12" s="691"/>
      <c r="V12" s="691"/>
      <c r="W12" s="691"/>
      <c r="X12" s="691"/>
      <c r="Y12" s="691"/>
      <c r="Z12" s="691"/>
      <c r="AA12" s="692" t="s">
        <v>256</v>
      </c>
      <c r="AB12" s="1118" t="s">
        <v>1281</v>
      </c>
      <c r="AC12" s="1116"/>
      <c r="AD12" s="1116"/>
      <c r="AE12" s="1116"/>
      <c r="AF12" s="1116"/>
      <c r="AG12" s="1116"/>
      <c r="AH12" s="1119"/>
      <c r="AI12" s="1116"/>
      <c r="AJ12" s="1116"/>
      <c r="AK12" s="1116"/>
      <c r="AL12" s="1117"/>
      <c r="AM12" s="277"/>
      <c r="AN12" s="277"/>
      <c r="AO12"/>
      <c r="AP12" s="693" t="s">
        <v>922</v>
      </c>
      <c r="AQ12" s="694" t="s">
        <v>932</v>
      </c>
      <c r="AR12" s="277"/>
      <c r="AS12" s="277"/>
      <c r="AT12"/>
      <c r="AU12"/>
      <c r="AV12"/>
      <c r="AW12"/>
      <c r="AX12"/>
      <c r="AY12"/>
      <c r="AZ12"/>
      <c r="BA12"/>
      <c r="BB12" s="690"/>
      <c r="BC12" s="113"/>
    </row>
    <row r="13" spans="1:55" s="54" customFormat="1" ht="12.95" customHeight="1">
      <c r="A13" s="113"/>
      <c r="B13" s="1153"/>
      <c r="C13" s="1154"/>
      <c r="D13" s="1154"/>
      <c r="E13" s="1154"/>
      <c r="F13" s="1154"/>
      <c r="G13" s="1113"/>
      <c r="H13" s="1113"/>
      <c r="I13" s="1113"/>
      <c r="J13" s="1113"/>
      <c r="K13" s="1113"/>
      <c r="L13" s="1113"/>
      <c r="M13" s="1113"/>
      <c r="N13" s="1113"/>
      <c r="O13" s="1113"/>
      <c r="P13" s="1113"/>
      <c r="Q13" s="1113"/>
      <c r="R13" s="1113"/>
      <c r="S13" s="1113"/>
      <c r="T13" s="1113"/>
      <c r="U13" s="691"/>
      <c r="V13" s="691"/>
      <c r="W13" s="691"/>
      <c r="X13" s="691"/>
      <c r="Y13" s="691"/>
      <c r="Z13" s="691"/>
      <c r="AA13" s="692" t="s">
        <v>144</v>
      </c>
      <c r="AB13" s="1120" t="s">
        <v>1275</v>
      </c>
      <c r="AC13" s="1121"/>
      <c r="AD13" s="1121"/>
      <c r="AE13" s="1121"/>
      <c r="AF13" s="1121"/>
      <c r="AG13" s="1121"/>
      <c r="AH13" s="1121"/>
      <c r="AI13" s="1121"/>
      <c r="AJ13" s="1121"/>
      <c r="AK13" s="1121"/>
      <c r="AL13" s="1122"/>
      <c r="AM13" s="277"/>
      <c r="AN13" s="277"/>
      <c r="AO13"/>
      <c r="AP13" s="693" t="s">
        <v>909</v>
      </c>
      <c r="AQ13" s="694" t="s">
        <v>17</v>
      </c>
      <c r="AR13" s="277"/>
      <c r="AS13" s="277"/>
      <c r="AT13"/>
      <c r="AU13"/>
      <c r="AV13"/>
      <c r="AW13"/>
      <c r="AX13"/>
      <c r="AY13"/>
      <c r="AZ13" s="277"/>
      <c r="BA13" s="277"/>
      <c r="BB13" s="688"/>
      <c r="BC13" s="113"/>
    </row>
    <row r="14" spans="1:55" s="54" customFormat="1" ht="12.95" customHeight="1">
      <c r="A14" s="113"/>
      <c r="B14" s="1153"/>
      <c r="C14" s="1154"/>
      <c r="D14" s="1154"/>
      <c r="E14" s="1154"/>
      <c r="F14" s="1154"/>
      <c r="G14" s="1113"/>
      <c r="H14" s="1113"/>
      <c r="I14" s="1113"/>
      <c r="J14" s="1113"/>
      <c r="K14" s="1113"/>
      <c r="L14" s="1113"/>
      <c r="M14" s="1113"/>
      <c r="N14" s="1113"/>
      <c r="O14" s="1113"/>
      <c r="P14" s="1113"/>
      <c r="Q14" s="1113"/>
      <c r="R14" s="1113"/>
      <c r="S14" s="1113"/>
      <c r="T14" s="1113"/>
      <c r="U14" s="691"/>
      <c r="V14" s="691"/>
      <c r="W14" s="691"/>
      <c r="X14" s="691"/>
      <c r="Y14" s="691"/>
      <c r="Z14" s="691"/>
      <c r="AA14" s="692" t="s">
        <v>141</v>
      </c>
      <c r="AB14" s="1133" t="s">
        <v>205</v>
      </c>
      <c r="AC14" s="1134"/>
      <c r="AD14" s="1134"/>
      <c r="AE14" s="1134"/>
      <c r="AF14" s="1134"/>
      <c r="AG14" s="1134"/>
      <c r="AH14" s="1134"/>
      <c r="AI14" s="1134"/>
      <c r="AJ14" s="1134"/>
      <c r="AK14" s="1134"/>
      <c r="AL14" s="1135"/>
      <c r="AM14" s="277"/>
      <c r="AN14" s="277"/>
      <c r="AO14"/>
      <c r="AP14" s="693" t="s">
        <v>923</v>
      </c>
      <c r="AQ14" s="694" t="s">
        <v>933</v>
      </c>
      <c r="AR14" s="277"/>
      <c r="AS14" s="277"/>
      <c r="AT14"/>
      <c r="AU14"/>
      <c r="AV14"/>
      <c r="AW14"/>
      <c r="AX14"/>
      <c r="AY14"/>
      <c r="AZ14" s="277"/>
      <c r="BA14" s="277"/>
      <c r="BB14" s="688"/>
      <c r="BC14" s="113"/>
    </row>
    <row r="15" spans="1:55" s="54" customFormat="1" ht="12.95" customHeight="1">
      <c r="A15" s="113"/>
      <c r="B15" s="1114" t="s">
        <v>673</v>
      </c>
      <c r="C15" s="1115"/>
      <c r="D15" s="1115"/>
      <c r="E15" s="1115"/>
      <c r="F15" s="1115"/>
      <c r="G15" s="1113" t="s">
        <v>940</v>
      </c>
      <c r="H15" s="1113"/>
      <c r="I15" s="1113"/>
      <c r="J15" s="1113"/>
      <c r="K15" s="1113"/>
      <c r="L15" s="1113"/>
      <c r="M15" s="1113"/>
      <c r="N15" s="1113"/>
      <c r="O15" s="1113"/>
      <c r="P15" s="1113"/>
      <c r="Q15" s="1113"/>
      <c r="R15" s="1113"/>
      <c r="S15" s="1113"/>
      <c r="T15" s="1113"/>
      <c r="U15" s="691"/>
      <c r="V15" s="691"/>
      <c r="W15" s="691"/>
      <c r="X15" s="691"/>
      <c r="Y15" s="691"/>
      <c r="Z15" s="691"/>
      <c r="AA15" s="706" t="s">
        <v>953</v>
      </c>
      <c r="AB15" s="1123"/>
      <c r="AC15" s="1123"/>
      <c r="AD15" s="1123"/>
      <c r="AE15" s="1123"/>
      <c r="AF15" s="1123"/>
      <c r="AG15" s="1123"/>
      <c r="AH15" s="1123"/>
      <c r="AI15" s="1123"/>
      <c r="AJ15" s="1123"/>
      <c r="AK15" s="1123"/>
      <c r="AL15" s="1123"/>
      <c r="AM15" s="277"/>
      <c r="AN15" s="277"/>
      <c r="AO15"/>
      <c r="AP15" s="693" t="s">
        <v>910</v>
      </c>
      <c r="AQ15" s="694" t="s">
        <v>520</v>
      </c>
      <c r="AR15" s="277"/>
      <c r="AS15" s="277"/>
      <c r="AT15"/>
      <c r="AU15"/>
      <c r="AV15"/>
      <c r="AW15"/>
      <c r="AX15"/>
      <c r="AY15"/>
      <c r="AZ15" s="277"/>
      <c r="BA15" s="277"/>
      <c r="BB15" s="688"/>
      <c r="BC15" s="113"/>
    </row>
    <row r="16" spans="1:55" s="54" customFormat="1" ht="12.95" customHeight="1">
      <c r="A16" s="113"/>
      <c r="B16" s="1114"/>
      <c r="C16" s="1115"/>
      <c r="D16" s="1115"/>
      <c r="E16" s="1115"/>
      <c r="F16" s="1115"/>
      <c r="G16" s="1113"/>
      <c r="H16" s="1113"/>
      <c r="I16" s="1113"/>
      <c r="J16" s="1113"/>
      <c r="K16" s="1113"/>
      <c r="L16" s="1113"/>
      <c r="M16" s="1113"/>
      <c r="N16" s="1113"/>
      <c r="O16" s="1113"/>
      <c r="P16" s="1113"/>
      <c r="Q16" s="1113"/>
      <c r="R16" s="1113"/>
      <c r="S16" s="1113"/>
      <c r="T16" s="1113"/>
      <c r="U16" s="691"/>
      <c r="V16" s="691"/>
      <c r="W16" s="691"/>
      <c r="X16" s="691"/>
      <c r="Y16" s="691"/>
      <c r="Z16" s="691"/>
      <c r="AA16" s="692" t="s">
        <v>142</v>
      </c>
      <c r="AB16" s="1124" t="s">
        <v>1274</v>
      </c>
      <c r="AC16" s="1125"/>
      <c r="AD16" s="1125"/>
      <c r="AE16" s="1125"/>
      <c r="AF16" s="1125"/>
      <c r="AG16" s="1125"/>
      <c r="AH16" s="1125"/>
      <c r="AI16" s="1125"/>
      <c r="AJ16" s="1125"/>
      <c r="AK16" s="1125"/>
      <c r="AL16" s="1126"/>
      <c r="AM16" s="277"/>
      <c r="AN16" s="277"/>
      <c r="AO16"/>
      <c r="AP16" s="696" t="s">
        <v>911</v>
      </c>
      <c r="AQ16" s="694" t="s">
        <v>425</v>
      </c>
      <c r="AR16" s="277"/>
      <c r="AS16" s="277"/>
      <c r="AT16"/>
      <c r="AU16"/>
      <c r="AV16"/>
      <c r="AW16"/>
      <c r="AX16"/>
      <c r="AY16" s="277"/>
      <c r="AZ16" s="277"/>
      <c r="BA16" s="277"/>
      <c r="BB16" s="688"/>
      <c r="BC16" s="113"/>
    </row>
    <row r="17" spans="1:55" s="54" customFormat="1" ht="12.95" customHeight="1">
      <c r="A17" s="113"/>
      <c r="B17" s="1114"/>
      <c r="C17" s="1115"/>
      <c r="D17" s="1115"/>
      <c r="E17" s="1115"/>
      <c r="F17" s="1115"/>
      <c r="G17" s="1113"/>
      <c r="H17" s="1113"/>
      <c r="I17" s="1113"/>
      <c r="J17" s="1113"/>
      <c r="K17" s="1113"/>
      <c r="L17" s="1113"/>
      <c r="M17" s="1113"/>
      <c r="N17" s="1113"/>
      <c r="O17" s="1113"/>
      <c r="P17" s="1113"/>
      <c r="Q17" s="1113"/>
      <c r="R17" s="1113"/>
      <c r="S17" s="1113"/>
      <c r="T17" s="1113"/>
      <c r="U17" s="691"/>
      <c r="V17" s="691"/>
      <c r="W17" s="691"/>
      <c r="X17" s="691"/>
      <c r="Y17" s="691"/>
      <c r="Z17" s="691"/>
      <c r="AA17" s="692" t="s">
        <v>234</v>
      </c>
      <c r="AB17" s="1130">
        <v>45736</v>
      </c>
      <c r="AC17" s="1131"/>
      <c r="AD17" s="1131"/>
      <c r="AE17" s="1131"/>
      <c r="AF17" s="1131"/>
      <c r="AG17" s="1131"/>
      <c r="AH17" s="1131"/>
      <c r="AI17" s="1131"/>
      <c r="AJ17" s="1131"/>
      <c r="AK17" s="1131"/>
      <c r="AL17" s="1132"/>
      <c r="AM17" s="277"/>
      <c r="AN17" s="277"/>
      <c r="AO17"/>
      <c r="AP17" s="696" t="s">
        <v>919</v>
      </c>
      <c r="AQ17" s="694" t="s">
        <v>446</v>
      </c>
      <c r="AR17" s="277"/>
      <c r="AS17" s="277"/>
      <c r="AT17"/>
      <c r="AU17"/>
      <c r="AV17"/>
      <c r="AW17"/>
      <c r="AX17"/>
      <c r="AY17" s="277"/>
      <c r="AZ17" s="277"/>
      <c r="BA17" s="277"/>
      <c r="BB17" s="688"/>
      <c r="BC17" s="113"/>
    </row>
    <row r="18" spans="1:55" s="54" customFormat="1" ht="12.95" customHeight="1">
      <c r="A18" s="113"/>
      <c r="B18" s="1114" t="s">
        <v>1083</v>
      </c>
      <c r="C18" s="1115"/>
      <c r="D18" s="1115"/>
      <c r="E18" s="1115"/>
      <c r="F18" s="1115"/>
      <c r="G18" s="1113" t="s">
        <v>1086</v>
      </c>
      <c r="H18" s="1113"/>
      <c r="I18" s="1113"/>
      <c r="J18" s="1113"/>
      <c r="K18" s="1113"/>
      <c r="L18" s="1113"/>
      <c r="M18" s="1113"/>
      <c r="N18" s="1113"/>
      <c r="O18" s="1113"/>
      <c r="P18" s="1113"/>
      <c r="Q18" s="1113"/>
      <c r="R18" s="1113"/>
      <c r="S18" s="1113"/>
      <c r="T18" s="1113"/>
      <c r="U18" s="691"/>
      <c r="V18" s="691"/>
      <c r="W18" s="691"/>
      <c r="X18" s="691"/>
      <c r="Y18" s="691"/>
      <c r="Z18" s="691"/>
      <c r="AA18" s="692" t="s">
        <v>713</v>
      </c>
      <c r="AB18" s="1120">
        <v>2024</v>
      </c>
      <c r="AC18" s="1121"/>
      <c r="AD18" s="1121"/>
      <c r="AE18" s="1121"/>
      <c r="AF18" s="1121"/>
      <c r="AG18" s="1121"/>
      <c r="AH18" s="1121"/>
      <c r="AI18" s="1121"/>
      <c r="AJ18" s="1121"/>
      <c r="AK18" s="1121"/>
      <c r="AL18" s="1122"/>
      <c r="AM18" s="277"/>
      <c r="AN18" s="277"/>
      <c r="AO18"/>
      <c r="AP18" s="693" t="s">
        <v>920</v>
      </c>
      <c r="AQ18" s="694" t="s">
        <v>464</v>
      </c>
      <c r="AR18" s="277"/>
      <c r="AS18" s="277"/>
      <c r="AT18"/>
      <c r="AU18"/>
      <c r="AV18"/>
      <c r="AW18"/>
      <c r="AX18"/>
      <c r="AY18" s="277"/>
      <c r="AZ18" s="277"/>
      <c r="BA18" s="277"/>
      <c r="BB18" s="688"/>
      <c r="BC18" s="113"/>
    </row>
    <row r="19" spans="1:55" s="54" customFormat="1" ht="12.95" customHeight="1">
      <c r="A19" s="113"/>
      <c r="B19" s="1114"/>
      <c r="C19" s="1115"/>
      <c r="D19" s="1115"/>
      <c r="E19" s="1115"/>
      <c r="F19" s="1115"/>
      <c r="G19" s="1113"/>
      <c r="H19" s="1113"/>
      <c r="I19" s="1113"/>
      <c r="J19" s="1113"/>
      <c r="K19" s="1113"/>
      <c r="L19" s="1113"/>
      <c r="M19" s="1113"/>
      <c r="N19" s="1113"/>
      <c r="O19" s="1113"/>
      <c r="P19" s="1113"/>
      <c r="Q19" s="1113"/>
      <c r="R19" s="1113"/>
      <c r="S19" s="1113"/>
      <c r="T19" s="1113"/>
      <c r="U19" s="691"/>
      <c r="V19" s="691"/>
      <c r="W19" s="691"/>
      <c r="X19" s="691"/>
      <c r="Y19" s="691"/>
      <c r="Z19" s="691"/>
      <c r="AA19" s="692" t="s">
        <v>927</v>
      </c>
      <c r="AB19" s="1120">
        <v>2024</v>
      </c>
      <c r="AC19" s="1121"/>
      <c r="AD19" s="1121"/>
      <c r="AE19" s="1121"/>
      <c r="AF19" s="1122"/>
      <c r="AG19" s="697" t="s">
        <v>928</v>
      </c>
      <c r="AH19" s="691"/>
      <c r="AI19" s="691"/>
      <c r="AJ19" s="698"/>
      <c r="AK19" s="698"/>
      <c r="AL19" s="698"/>
      <c r="AM19" s="277"/>
      <c r="AN19" s="277"/>
      <c r="AO19"/>
      <c r="AP19" s="693" t="s">
        <v>916</v>
      </c>
      <c r="AQ19" s="694" t="s">
        <v>66</v>
      </c>
      <c r="AR19" s="277"/>
      <c r="AS19" s="277"/>
      <c r="AT19"/>
      <c r="AU19"/>
      <c r="AV19"/>
      <c r="AW19" s="692"/>
      <c r="AX19"/>
      <c r="AY19" s="277"/>
      <c r="AZ19" s="277"/>
      <c r="BA19" s="277"/>
      <c r="BB19" s="688"/>
      <c r="BC19" s="113"/>
    </row>
    <row r="20" spans="1:55" s="54" customFormat="1" ht="12.95" customHeight="1">
      <c r="A20" s="113"/>
      <c r="B20" s="1114"/>
      <c r="C20" s="1115"/>
      <c r="D20" s="1115"/>
      <c r="E20" s="1115"/>
      <c r="F20" s="1115"/>
      <c r="G20" s="1113"/>
      <c r="H20" s="1113"/>
      <c r="I20" s="1113"/>
      <c r="J20" s="1113"/>
      <c r="K20" s="1113"/>
      <c r="L20" s="1113"/>
      <c r="M20" s="1113"/>
      <c r="N20" s="1113"/>
      <c r="O20" s="1113"/>
      <c r="P20" s="1113"/>
      <c r="Q20" s="1113"/>
      <c r="R20" s="1113"/>
      <c r="S20" s="1113"/>
      <c r="T20" s="1113"/>
      <c r="U20" s="691"/>
      <c r="V20" s="691"/>
      <c r="W20" s="691"/>
      <c r="X20" s="691"/>
      <c r="Y20" s="691"/>
      <c r="Z20" s="691"/>
      <c r="AA20" s="692" t="s">
        <v>1012</v>
      </c>
      <c r="AB20" s="1130">
        <v>45292</v>
      </c>
      <c r="AC20" s="1131"/>
      <c r="AD20" s="1131"/>
      <c r="AE20" s="1131"/>
      <c r="AF20" s="1131"/>
      <c r="AG20" s="1131"/>
      <c r="AH20" s="1131"/>
      <c r="AI20" s="1131"/>
      <c r="AJ20" s="1131"/>
      <c r="AK20" s="1131"/>
      <c r="AL20" s="1132"/>
      <c r="AM20" s="277"/>
      <c r="AN20" s="277"/>
      <c r="AO20"/>
      <c r="AP20" s="693" t="s">
        <v>917</v>
      </c>
      <c r="AQ20" s="694" t="s">
        <v>8</v>
      </c>
      <c r="AR20" s="277"/>
      <c r="AS20" s="277"/>
      <c r="AT20"/>
      <c r="AU20"/>
      <c r="AV20"/>
      <c r="AW20" s="692"/>
      <c r="AX20"/>
      <c r="AY20" s="277"/>
      <c r="AZ20" s="277"/>
      <c r="BA20" s="277"/>
      <c r="BB20" s="688"/>
      <c r="BC20" s="113"/>
    </row>
    <row r="21" spans="1:55" s="54" customFormat="1" ht="12.95" customHeight="1">
      <c r="A21" s="113"/>
      <c r="B21" s="1114" t="s">
        <v>942</v>
      </c>
      <c r="C21" s="1115"/>
      <c r="D21" s="1115"/>
      <c r="E21" s="1115"/>
      <c r="F21" s="1115"/>
      <c r="G21" s="1113" t="s">
        <v>974</v>
      </c>
      <c r="H21" s="1113"/>
      <c r="I21" s="1113"/>
      <c r="J21" s="1113"/>
      <c r="K21" s="1113"/>
      <c r="L21" s="1113"/>
      <c r="M21" s="1113"/>
      <c r="N21" s="1113"/>
      <c r="O21" s="1113"/>
      <c r="P21" s="1113"/>
      <c r="Q21" s="1113"/>
      <c r="R21" s="1113"/>
      <c r="S21" s="1113"/>
      <c r="T21" s="1113"/>
      <c r="U21" s="691"/>
      <c r="V21" s="691"/>
      <c r="W21" s="691"/>
      <c r="X21" s="691"/>
      <c r="Y21" s="691"/>
      <c r="Z21" s="691"/>
      <c r="AA21" s="692" t="s">
        <v>1013</v>
      </c>
      <c r="AB21" s="1136">
        <v>45657</v>
      </c>
      <c r="AC21" s="1137"/>
      <c r="AD21" s="1137"/>
      <c r="AE21" s="1137"/>
      <c r="AF21" s="1137"/>
      <c r="AG21" s="1137"/>
      <c r="AH21" s="1137"/>
      <c r="AI21" s="1137"/>
      <c r="AJ21" s="1137"/>
      <c r="AK21" s="1137"/>
      <c r="AL21" s="1138"/>
      <c r="AM21" s="277"/>
      <c r="AN21" s="277"/>
      <c r="AO21"/>
      <c r="AP21" s="693" t="s">
        <v>918</v>
      </c>
      <c r="AQ21" s="694" t="s">
        <v>7</v>
      </c>
      <c r="AR21" s="277"/>
      <c r="AS21" s="277"/>
      <c r="AT21"/>
      <c r="AU21"/>
      <c r="AV21"/>
      <c r="AW21" s="692"/>
      <c r="AX21"/>
      <c r="AY21" s="277"/>
      <c r="AZ21" s="277"/>
      <c r="BA21" s="277"/>
      <c r="BB21" s="688"/>
      <c r="BC21" s="113"/>
    </row>
    <row r="22" spans="1:55" s="54" customFormat="1" ht="12.95" customHeight="1">
      <c r="A22" s="113"/>
      <c r="B22" s="1114"/>
      <c r="C22" s="1115"/>
      <c r="D22" s="1115"/>
      <c r="E22" s="1115"/>
      <c r="F22" s="1115"/>
      <c r="G22" s="1113"/>
      <c r="H22" s="1113"/>
      <c r="I22" s="1113"/>
      <c r="J22" s="1113"/>
      <c r="K22" s="1113"/>
      <c r="L22" s="1113"/>
      <c r="M22" s="1113"/>
      <c r="N22" s="1113"/>
      <c r="O22" s="1113"/>
      <c r="P22" s="1113"/>
      <c r="Q22" s="1113"/>
      <c r="R22" s="1113"/>
      <c r="S22" s="1113"/>
      <c r="T22" s="1113"/>
      <c r="U22" s="691"/>
      <c r="V22" s="691"/>
      <c r="W22" s="691"/>
      <c r="X22" s="691"/>
      <c r="Y22" s="691"/>
      <c r="Z22" s="691"/>
      <c r="AA22" s="692" t="s">
        <v>238</v>
      </c>
      <c r="AB22" s="1127" t="s">
        <v>25</v>
      </c>
      <c r="AC22" s="1128"/>
      <c r="AD22" s="1128"/>
      <c r="AE22" s="1128"/>
      <c r="AF22" s="1128"/>
      <c r="AG22" s="1128"/>
      <c r="AH22" s="1128"/>
      <c r="AI22" s="1128"/>
      <c r="AJ22" s="1128"/>
      <c r="AK22" s="1128"/>
      <c r="AL22" s="1129"/>
      <c r="AM22" s="277"/>
      <c r="AN22" s="277"/>
      <c r="AO22"/>
      <c r="AP22" s="693" t="s">
        <v>568</v>
      </c>
      <c r="AQ22" s="694" t="s">
        <v>54</v>
      </c>
      <c r="AR22" s="277"/>
      <c r="AS22" s="277"/>
      <c r="AT22"/>
      <c r="AU22"/>
      <c r="AV22"/>
      <c r="AW22" s="692"/>
      <c r="AX22"/>
      <c r="AY22" s="277"/>
      <c r="AZ22" s="277"/>
      <c r="BA22" s="277"/>
      <c r="BB22" s="688"/>
      <c r="BC22" s="113"/>
    </row>
    <row r="23" spans="1:55" s="54" customFormat="1" ht="12.95" customHeight="1">
      <c r="A23" s="113"/>
      <c r="B23" s="1114"/>
      <c r="C23" s="1115"/>
      <c r="D23" s="1115"/>
      <c r="E23" s="1115"/>
      <c r="F23" s="1115"/>
      <c r="G23" s="1113"/>
      <c r="H23" s="1113"/>
      <c r="I23" s="1113"/>
      <c r="J23" s="1113"/>
      <c r="K23" s="1113"/>
      <c r="L23" s="1113"/>
      <c r="M23" s="1113"/>
      <c r="N23" s="1113"/>
      <c r="O23" s="1113"/>
      <c r="P23" s="1113"/>
      <c r="Q23" s="1113"/>
      <c r="R23" s="1113"/>
      <c r="S23" s="1113"/>
      <c r="T23" s="1113"/>
      <c r="U23" s="691"/>
      <c r="AA23" s="692" t="s">
        <v>1010</v>
      </c>
      <c r="AB23" s="1171" t="s">
        <v>1004</v>
      </c>
      <c r="AC23" s="1172"/>
      <c r="AD23" s="1172"/>
      <c r="AE23" s="1172"/>
      <c r="AF23" s="1173"/>
      <c r="AG23" s="1174"/>
      <c r="AH23" s="1174"/>
      <c r="AI23" s="1174"/>
      <c r="AJ23" s="1174"/>
      <c r="AK23" s="1174"/>
      <c r="AL23" s="1174"/>
      <c r="AM23" s="277"/>
      <c r="AN23" s="277"/>
      <c r="AO23"/>
      <c r="AP23" s="693" t="s">
        <v>581</v>
      </c>
      <c r="AQ23" s="694" t="s">
        <v>671</v>
      </c>
      <c r="AR23" s="277"/>
      <c r="AS23" s="277"/>
      <c r="AT23" s="277"/>
      <c r="AU23" s="277"/>
      <c r="AV23" s="277"/>
      <c r="AW23" s="277"/>
      <c r="AX23" s="277"/>
      <c r="AY23" s="277"/>
      <c r="AZ23" s="277"/>
      <c r="BA23" s="277"/>
      <c r="BB23" s="688"/>
      <c r="BC23" s="113"/>
    </row>
    <row r="24" spans="1:55" s="54" customFormat="1" ht="12.95" customHeight="1">
      <c r="A24" s="113"/>
      <c r="B24" s="1114" t="s">
        <v>944</v>
      </c>
      <c r="C24" s="1115"/>
      <c r="D24" s="1115"/>
      <c r="E24" s="1115"/>
      <c r="F24" s="1115"/>
      <c r="G24" s="1113" t="s">
        <v>945</v>
      </c>
      <c r="H24" s="1113"/>
      <c r="I24" s="1113"/>
      <c r="J24" s="1113"/>
      <c r="K24" s="1113"/>
      <c r="L24" s="1113"/>
      <c r="M24" s="1113"/>
      <c r="N24" s="1113"/>
      <c r="O24" s="1113"/>
      <c r="P24" s="1113"/>
      <c r="Q24" s="1113"/>
      <c r="R24" s="1113"/>
      <c r="S24" s="1113"/>
      <c r="T24" s="1113"/>
      <c r="U24" s="691"/>
      <c r="AA24" s="692" t="s">
        <v>1002</v>
      </c>
      <c r="AB24" s="1175" t="s">
        <v>1006</v>
      </c>
      <c r="AC24" s="1176"/>
      <c r="AD24" s="1176"/>
      <c r="AE24" s="1176"/>
      <c r="AF24" s="1177"/>
      <c r="AG24" s="1178"/>
      <c r="AH24" s="1179"/>
      <c r="AI24" s="1179"/>
      <c r="AJ24" s="1179"/>
      <c r="AK24" s="1179"/>
      <c r="AL24" s="1179"/>
      <c r="AM24" s="277"/>
      <c r="AN24" s="277"/>
      <c r="AO24"/>
      <c r="AP24" s="693" t="s">
        <v>596</v>
      </c>
      <c r="AQ24" s="694" t="s">
        <v>670</v>
      </c>
      <c r="AR24" s="277"/>
      <c r="AS24" s="277"/>
      <c r="AT24" s="277"/>
      <c r="AU24" s="277"/>
      <c r="AV24" s="277"/>
      <c r="AW24" s="277"/>
      <c r="AX24" s="277"/>
      <c r="AY24" s="277"/>
      <c r="AZ24" s="277"/>
      <c r="BA24" s="277"/>
      <c r="BB24" s="688"/>
      <c r="BC24" s="113"/>
    </row>
    <row r="25" spans="1:55" s="54" customFormat="1" ht="12.95" customHeight="1">
      <c r="A25" s="113"/>
      <c r="B25" s="1114"/>
      <c r="C25" s="1115"/>
      <c r="D25" s="1115"/>
      <c r="E25" s="1115"/>
      <c r="F25" s="1115"/>
      <c r="G25" s="1113"/>
      <c r="H25" s="1113"/>
      <c r="I25" s="1113"/>
      <c r="J25" s="1113"/>
      <c r="K25" s="1113"/>
      <c r="L25" s="1113"/>
      <c r="M25" s="1113"/>
      <c r="N25" s="1113"/>
      <c r="O25" s="1113"/>
      <c r="P25" s="1113"/>
      <c r="Q25" s="1113"/>
      <c r="R25" s="1113"/>
      <c r="S25" s="1113"/>
      <c r="T25" s="1113"/>
      <c r="U25" s="691"/>
      <c r="V25" s="691"/>
      <c r="W25" s="691"/>
      <c r="X25" s="691"/>
      <c r="Y25" s="691"/>
      <c r="Z25" s="691"/>
      <c r="AA25" s="692" t="s">
        <v>999</v>
      </c>
      <c r="AB25" s="1175"/>
      <c r="AC25" s="1176"/>
      <c r="AD25" s="1176"/>
      <c r="AE25" s="1176"/>
      <c r="AF25" s="1176"/>
      <c r="AG25" s="1176"/>
      <c r="AH25" s="1176"/>
      <c r="AI25" s="1176"/>
      <c r="AJ25" s="1176"/>
      <c r="AK25" s="1176"/>
      <c r="AL25" s="1182"/>
      <c r="AM25" s="277"/>
      <c r="AN25" s="277"/>
      <c r="AO25"/>
      <c r="AP25" s="693" t="s">
        <v>915</v>
      </c>
      <c r="AQ25" s="694" t="s">
        <v>597</v>
      </c>
      <c r="AR25" s="277"/>
      <c r="AS25" s="277"/>
      <c r="AT25" s="277"/>
      <c r="AU25" s="277"/>
      <c r="AV25" s="277"/>
      <c r="AW25" s="277"/>
      <c r="AX25" s="277"/>
      <c r="AY25" s="277"/>
      <c r="AZ25" s="277"/>
      <c r="BA25" s="277"/>
      <c r="BB25" s="688"/>
      <c r="BC25" s="113"/>
    </row>
    <row r="26" spans="1:55" s="54" customFormat="1" ht="12.95" customHeight="1">
      <c r="A26" s="113"/>
      <c r="B26" s="1114"/>
      <c r="C26" s="1115"/>
      <c r="D26" s="1115"/>
      <c r="E26" s="1115"/>
      <c r="F26" s="1115"/>
      <c r="G26" s="1113"/>
      <c r="H26" s="1113"/>
      <c r="I26" s="1113"/>
      <c r="J26" s="1113"/>
      <c r="K26" s="1113"/>
      <c r="L26" s="1113"/>
      <c r="M26" s="1113"/>
      <c r="N26" s="1113"/>
      <c r="O26" s="1113"/>
      <c r="P26" s="1113"/>
      <c r="Q26" s="1113"/>
      <c r="R26" s="1113"/>
      <c r="S26" s="1113"/>
      <c r="T26" s="1113"/>
      <c r="U26" s="691"/>
      <c r="V26" s="691"/>
      <c r="W26" s="691"/>
      <c r="X26" s="691"/>
      <c r="Y26" s="691"/>
      <c r="Z26" s="691"/>
      <c r="AA26" s="699" t="s">
        <v>996</v>
      </c>
      <c r="AB26" s="1175"/>
      <c r="AC26" s="1176"/>
      <c r="AD26" s="1176"/>
      <c r="AE26" s="1176"/>
      <c r="AF26" s="1176"/>
      <c r="AG26" s="1176"/>
      <c r="AH26" s="1176"/>
      <c r="AI26" s="1176"/>
      <c r="AJ26" s="1176"/>
      <c r="AK26" s="1176"/>
      <c r="AL26" s="1182"/>
      <c r="AM26" s="277"/>
      <c r="AN26" s="277"/>
      <c r="AO26"/>
      <c r="AP26" s="693" t="s">
        <v>912</v>
      </c>
      <c r="AQ26" s="694" t="s">
        <v>624</v>
      </c>
      <c r="AR26" s="277"/>
      <c r="AS26" s="277"/>
      <c r="AT26" s="277"/>
      <c r="AU26" s="277"/>
      <c r="AV26" s="277"/>
      <c r="AW26" s="277"/>
      <c r="AX26" s="277"/>
      <c r="AY26" s="277"/>
      <c r="AZ26" s="277"/>
      <c r="BA26" s="277"/>
      <c r="BB26" s="688"/>
      <c r="BC26" s="113"/>
    </row>
    <row r="27" spans="1:55" s="54" customFormat="1" ht="12.95" customHeight="1">
      <c r="A27" s="113"/>
      <c r="B27" s="1114" t="s">
        <v>783</v>
      </c>
      <c r="C27" s="1115"/>
      <c r="D27" s="1115"/>
      <c r="E27" s="1115"/>
      <c r="F27" s="1115"/>
      <c r="G27" s="1113" t="s">
        <v>992</v>
      </c>
      <c r="H27" s="1113"/>
      <c r="I27" s="1113"/>
      <c r="J27" s="1113"/>
      <c r="K27" s="1113"/>
      <c r="L27" s="1113"/>
      <c r="M27" s="1113"/>
      <c r="N27" s="1113"/>
      <c r="O27" s="1113"/>
      <c r="P27" s="1113"/>
      <c r="Q27" s="1113"/>
      <c r="R27" s="1113"/>
      <c r="S27" s="1113"/>
      <c r="T27" s="1113"/>
      <c r="U27" s="691"/>
      <c r="AA27" s="699" t="s">
        <v>997</v>
      </c>
      <c r="AB27" s="1175"/>
      <c r="AC27" s="1176"/>
      <c r="AD27" s="1176"/>
      <c r="AE27" s="1176"/>
      <c r="AF27" s="1176"/>
      <c r="AG27" s="1176"/>
      <c r="AH27" s="1176"/>
      <c r="AI27" s="1176"/>
      <c r="AJ27" s="1176"/>
      <c r="AK27" s="1176"/>
      <c r="AL27" s="1182"/>
      <c r="AM27" s="277"/>
      <c r="AN27" s="277"/>
      <c r="AO27"/>
      <c r="AP27" s="693" t="s">
        <v>913</v>
      </c>
      <c r="AQ27" s="694" t="s">
        <v>648</v>
      </c>
      <c r="AR27" s="277"/>
      <c r="AS27" s="277"/>
      <c r="AT27" s="277"/>
      <c r="AU27" s="277"/>
      <c r="AV27" s="277"/>
      <c r="AW27" s="277"/>
      <c r="AX27" s="277"/>
      <c r="AY27" s="277"/>
      <c r="AZ27" s="277"/>
      <c r="BA27" s="277"/>
      <c r="BB27" s="688"/>
      <c r="BC27" s="113"/>
    </row>
    <row r="28" spans="1:55" s="54" customFormat="1" ht="12.95" customHeight="1">
      <c r="A28" s="113"/>
      <c r="B28" s="1114"/>
      <c r="C28" s="1115"/>
      <c r="D28" s="1115"/>
      <c r="E28" s="1115"/>
      <c r="F28" s="1115"/>
      <c r="G28" s="1113"/>
      <c r="H28" s="1113"/>
      <c r="I28" s="1113"/>
      <c r="J28" s="1113"/>
      <c r="K28" s="1113"/>
      <c r="L28" s="1113"/>
      <c r="M28" s="1113"/>
      <c r="N28" s="1113"/>
      <c r="O28" s="1113"/>
      <c r="P28" s="1113"/>
      <c r="Q28" s="1113"/>
      <c r="R28" s="1113"/>
      <c r="S28" s="1113"/>
      <c r="T28" s="1113"/>
      <c r="U28" s="730"/>
      <c r="V28" s="691"/>
      <c r="W28" s="691"/>
      <c r="X28" s="691"/>
      <c r="Y28" s="691"/>
      <c r="Z28" s="691"/>
      <c r="AB28" s="689"/>
      <c r="AC28" s="689"/>
      <c r="AD28" s="689"/>
      <c r="AE28" s="689"/>
      <c r="AF28" s="689"/>
      <c r="AG28" s="689"/>
      <c r="AH28" s="692" t="s">
        <v>1000</v>
      </c>
      <c r="AI28" s="1184">
        <v>43000</v>
      </c>
      <c r="AJ28" s="1185"/>
      <c r="AK28" s="1185"/>
      <c r="AL28" s="1186"/>
      <c r="AM28" s="726"/>
      <c r="AN28" s="726"/>
      <c r="AO28" s="726"/>
      <c r="AP28" s="726"/>
      <c r="AQ28" s="726"/>
      <c r="AR28" s="726"/>
      <c r="AS28" s="726"/>
      <c r="AT28" s="726"/>
      <c r="AU28" s="726"/>
      <c r="AV28" s="726"/>
      <c r="AW28" s="726"/>
      <c r="AX28" s="726"/>
      <c r="AY28" s="726"/>
      <c r="AZ28" s="726"/>
      <c r="BA28" s="726"/>
      <c r="BB28" s="688"/>
      <c r="BC28" s="113"/>
    </row>
    <row r="29" spans="1:55" s="54" customFormat="1" ht="12.95" customHeight="1">
      <c r="A29" s="113"/>
      <c r="B29" s="1114"/>
      <c r="C29" s="1115"/>
      <c r="D29" s="1115"/>
      <c r="E29" s="1115"/>
      <c r="F29" s="1115"/>
      <c r="G29" s="1113"/>
      <c r="H29" s="1113"/>
      <c r="I29" s="1113"/>
      <c r="J29" s="1113"/>
      <c r="K29" s="1113"/>
      <c r="L29" s="1113"/>
      <c r="M29" s="1113"/>
      <c r="N29" s="1113"/>
      <c r="O29" s="1113"/>
      <c r="P29" s="1113"/>
      <c r="Q29" s="1113"/>
      <c r="R29" s="1113"/>
      <c r="S29" s="1113"/>
      <c r="T29" s="1113"/>
      <c r="U29" s="730"/>
      <c r="V29" s="730"/>
      <c r="Y29" s="730"/>
      <c r="Z29" s="730"/>
      <c r="AA29" s="717"/>
      <c r="AB29" s="717"/>
      <c r="AC29" s="717"/>
      <c r="AD29" s="717"/>
      <c r="AE29" s="717"/>
      <c r="AF29" s="717"/>
      <c r="AG29" s="689"/>
      <c r="AH29" s="689"/>
      <c r="AI29" s="726"/>
      <c r="AJ29" s="726"/>
      <c r="AK29" s="726"/>
      <c r="AL29" s="726"/>
      <c r="AM29" s="726"/>
      <c r="AN29" s="726"/>
      <c r="AO29" s="726"/>
      <c r="AP29" s="726"/>
      <c r="AQ29" s="726"/>
      <c r="AR29" s="726"/>
      <c r="AS29" s="726"/>
      <c r="AT29" s="726"/>
      <c r="AU29" s="726"/>
      <c r="AV29" s="726"/>
      <c r="AW29" s="726"/>
      <c r="AX29" s="726"/>
      <c r="AY29" s="726"/>
      <c r="AZ29" s="726"/>
      <c r="BA29" s="726"/>
      <c r="BB29" s="688"/>
      <c r="BC29" s="113"/>
    </row>
    <row r="30" spans="1:55" s="54" customFormat="1" ht="12.95" customHeight="1">
      <c r="A30" s="113"/>
      <c r="B30" s="1114" t="s">
        <v>946</v>
      </c>
      <c r="C30" s="1115"/>
      <c r="D30" s="1115"/>
      <c r="E30" s="1115"/>
      <c r="F30" s="1115"/>
      <c r="G30" s="1113" t="s">
        <v>947</v>
      </c>
      <c r="H30" s="1113"/>
      <c r="I30" s="1113"/>
      <c r="J30" s="1113"/>
      <c r="K30" s="1113"/>
      <c r="L30" s="1113"/>
      <c r="M30" s="1113"/>
      <c r="N30" s="1113"/>
      <c r="O30" s="1113"/>
      <c r="P30" s="1113"/>
      <c r="Q30" s="1113"/>
      <c r="R30" s="1113"/>
      <c r="S30" s="1113"/>
      <c r="T30" s="1113"/>
      <c r="U30" s="730"/>
      <c r="BB30" s="688"/>
      <c r="BC30" s="113"/>
    </row>
    <row r="31" spans="1:55" s="54" customFormat="1" ht="12.95" customHeight="1">
      <c r="A31" s="113"/>
      <c r="B31" s="1114"/>
      <c r="C31" s="1115"/>
      <c r="D31" s="1115"/>
      <c r="E31" s="1115"/>
      <c r="F31" s="1115"/>
      <c r="G31" s="1113"/>
      <c r="H31" s="1113"/>
      <c r="I31" s="1113"/>
      <c r="J31" s="1113"/>
      <c r="K31" s="1113"/>
      <c r="L31" s="1113"/>
      <c r="M31" s="1113"/>
      <c r="N31" s="1113"/>
      <c r="O31" s="1113"/>
      <c r="P31" s="1113"/>
      <c r="Q31" s="1113"/>
      <c r="R31" s="1113"/>
      <c r="S31" s="1113"/>
      <c r="T31" s="1113"/>
      <c r="U31" s="730"/>
      <c r="V31" s="730"/>
      <c r="Y31" s="734" t="s">
        <v>938</v>
      </c>
      <c r="Z31" s="730"/>
      <c r="AC31" s="745"/>
      <c r="AD31" s="752" t="s">
        <v>993</v>
      </c>
      <c r="AE31" s="746"/>
      <c r="AF31" s="747"/>
      <c r="AG31" s="748"/>
      <c r="AH31" s="749"/>
      <c r="AI31" s="750"/>
      <c r="AJ31" s="750"/>
      <c r="AK31" s="750"/>
      <c r="AL31" s="752" t="s">
        <v>994</v>
      </c>
      <c r="AM31" s="751"/>
      <c r="AN31" s="751"/>
      <c r="AO31" s="751"/>
      <c r="AP31" s="750"/>
      <c r="AQ31" s="750"/>
      <c r="AR31" s="750"/>
      <c r="AS31" s="750"/>
      <c r="AT31" s="745"/>
      <c r="AU31" s="744" t="s">
        <v>995</v>
      </c>
      <c r="AV31" s="760"/>
      <c r="AW31" s="761"/>
      <c r="AX31" s="762"/>
      <c r="AY31" s="726"/>
      <c r="AZ31" s="726"/>
      <c r="BA31" s="726"/>
      <c r="BB31" s="688"/>
      <c r="BC31" s="113"/>
    </row>
    <row r="32" spans="1:55" s="54" customFormat="1" ht="12.95" customHeight="1">
      <c r="A32" s="113"/>
      <c r="B32" s="1114"/>
      <c r="C32" s="1115"/>
      <c r="D32" s="1115"/>
      <c r="E32" s="1115"/>
      <c r="F32" s="1115"/>
      <c r="G32" s="1113"/>
      <c r="H32" s="1113"/>
      <c r="I32" s="1113"/>
      <c r="J32" s="1113"/>
      <c r="K32" s="1113"/>
      <c r="L32" s="1113"/>
      <c r="M32" s="1113"/>
      <c r="N32" s="1113"/>
      <c r="O32" s="1113"/>
      <c r="P32" s="1113"/>
      <c r="Q32" s="1113"/>
      <c r="R32" s="1113"/>
      <c r="S32" s="1113"/>
      <c r="T32" s="1113"/>
      <c r="U32" s="730"/>
      <c r="V32" s="730"/>
      <c r="W32" s="730"/>
      <c r="X32" s="730"/>
      <c r="Y32" s="730"/>
      <c r="Z32" s="730"/>
      <c r="AE32" s="717"/>
      <c r="AF32" s="717"/>
      <c r="AG32" s="689"/>
      <c r="AH32" s="689"/>
      <c r="AI32" s="727"/>
      <c r="AJ32" s="727"/>
      <c r="AK32" s="727"/>
      <c r="AL32" s="727"/>
      <c r="AM32" s="728"/>
      <c r="AN32" s="728"/>
      <c r="AO32" s="728"/>
      <c r="AP32" s="728"/>
      <c r="AQ32" s="728"/>
      <c r="AR32" s="728"/>
      <c r="AS32" s="728"/>
      <c r="AT32" s="728"/>
      <c r="AU32" s="728"/>
      <c r="AV32" s="728"/>
      <c r="AW32" s="728"/>
      <c r="AX32" s="728"/>
      <c r="AY32" s="728"/>
      <c r="AZ32" s="728"/>
      <c r="BA32" s="728"/>
      <c r="BB32" s="688"/>
      <c r="BC32" s="113"/>
    </row>
    <row r="33" spans="1:55" s="54" customFormat="1" ht="12.95" customHeight="1">
      <c r="A33" s="113"/>
      <c r="B33" s="1114" t="s">
        <v>948</v>
      </c>
      <c r="C33" s="1115"/>
      <c r="D33" s="1115"/>
      <c r="E33" s="1115"/>
      <c r="F33" s="1115"/>
      <c r="G33" s="1113" t="s">
        <v>975</v>
      </c>
      <c r="H33" s="1113"/>
      <c r="I33" s="1113"/>
      <c r="J33" s="1113"/>
      <c r="K33" s="1113"/>
      <c r="L33" s="1113"/>
      <c r="M33" s="1113"/>
      <c r="N33" s="1113"/>
      <c r="O33" s="1113"/>
      <c r="P33" s="1113"/>
      <c r="Q33" s="1113"/>
      <c r="R33" s="1113"/>
      <c r="S33" s="1113"/>
      <c r="T33" s="1113"/>
      <c r="U33" s="730"/>
      <c r="V33" s="730"/>
      <c r="W33" s="730"/>
      <c r="X33" s="730"/>
      <c r="Y33" s="730"/>
      <c r="Z33" s="730"/>
      <c r="AE33" s="717"/>
      <c r="AF33" s="717"/>
      <c r="AG33" s="689"/>
      <c r="AH33" s="689"/>
      <c r="AI33" s="727"/>
      <c r="AJ33" s="727"/>
      <c r="AK33" s="727"/>
      <c r="AL33" s="727"/>
      <c r="AM33" s="728"/>
      <c r="AN33" s="728"/>
      <c r="AO33" s="728"/>
      <c r="AP33" s="728"/>
      <c r="AQ33" s="728"/>
      <c r="AR33" s="728"/>
      <c r="AS33" s="728"/>
      <c r="AT33" s="728"/>
      <c r="AU33" s="728"/>
      <c r="AV33" s="728"/>
      <c r="AW33" s="728"/>
      <c r="AX33" s="728"/>
      <c r="AY33" s="728"/>
      <c r="AZ33" s="728"/>
      <c r="BA33" s="728"/>
      <c r="BB33" s="688"/>
      <c r="BC33" s="113"/>
    </row>
    <row r="34" spans="1:55" s="54" customFormat="1" ht="12.95" customHeight="1">
      <c r="A34" s="113"/>
      <c r="B34" s="1114"/>
      <c r="C34" s="1115"/>
      <c r="D34" s="1115"/>
      <c r="E34" s="1115"/>
      <c r="F34" s="1115"/>
      <c r="G34" s="1113"/>
      <c r="H34" s="1113"/>
      <c r="I34" s="1113"/>
      <c r="J34" s="1113"/>
      <c r="K34" s="1113"/>
      <c r="L34" s="1113"/>
      <c r="M34" s="1113"/>
      <c r="N34" s="1113"/>
      <c r="O34" s="1113"/>
      <c r="P34" s="1113"/>
      <c r="Q34" s="1113"/>
      <c r="R34" s="1113"/>
      <c r="S34" s="1113"/>
      <c r="T34" s="1113"/>
      <c r="U34" s="738"/>
      <c r="V34" s="730"/>
      <c r="X34" s="757"/>
      <c r="Y34" s="757"/>
      <c r="AA34" s="1062" t="s">
        <v>930</v>
      </c>
      <c r="AB34" s="1155" t="s">
        <v>667</v>
      </c>
      <c r="AC34" s="1155"/>
      <c r="AD34" s="1155"/>
      <c r="AE34" s="1155"/>
      <c r="AF34" s="717"/>
      <c r="AG34" s="717"/>
      <c r="AH34" s="717"/>
      <c r="AI34" s="717"/>
      <c r="AJ34" s="727"/>
      <c r="AK34" s="727"/>
      <c r="AM34" s="757"/>
      <c r="AN34" s="757"/>
      <c r="AO34" s="757"/>
      <c r="AR34" s="1062" t="s">
        <v>930</v>
      </c>
      <c r="AS34" s="1155" t="s">
        <v>673</v>
      </c>
      <c r="AT34" s="1155"/>
      <c r="AU34" s="1155"/>
      <c r="AV34" s="1155"/>
      <c r="AW34" s="1155"/>
      <c r="AX34" s="1155"/>
      <c r="AY34" s="1155"/>
      <c r="AZ34" s="1155"/>
      <c r="BA34" s="728"/>
      <c r="BB34" s="688"/>
      <c r="BC34" s="113"/>
    </row>
    <row r="35" spans="1:55" s="54" customFormat="1" ht="12.95" customHeight="1">
      <c r="A35" s="113"/>
      <c r="B35" s="1114"/>
      <c r="C35" s="1115"/>
      <c r="D35" s="1115"/>
      <c r="E35" s="1115"/>
      <c r="F35" s="1115"/>
      <c r="G35" s="1113"/>
      <c r="H35" s="1113"/>
      <c r="I35" s="1113"/>
      <c r="J35" s="1113"/>
      <c r="K35" s="1113"/>
      <c r="L35" s="1113"/>
      <c r="M35" s="1113"/>
      <c r="N35" s="1113"/>
      <c r="O35" s="1113"/>
      <c r="P35" s="1113"/>
      <c r="Q35" s="1113"/>
      <c r="R35" s="1113"/>
      <c r="S35" s="1113"/>
      <c r="T35" s="1113"/>
      <c r="U35" s="738"/>
      <c r="V35" s="730"/>
      <c r="W35" s="730"/>
      <c r="X35" s="730"/>
      <c r="Y35" s="730"/>
      <c r="Z35" s="717"/>
      <c r="AA35" s="717"/>
      <c r="AB35" s="717"/>
      <c r="AC35" s="717"/>
      <c r="AD35" s="717"/>
      <c r="AE35" s="717"/>
      <c r="AF35" s="689"/>
      <c r="AG35" s="689"/>
      <c r="AH35" s="689"/>
      <c r="AI35" s="727"/>
      <c r="AJ35" s="727"/>
      <c r="AK35" s="727"/>
      <c r="AL35" s="727"/>
      <c r="AM35" s="728"/>
      <c r="AN35" s="728"/>
      <c r="AO35" s="728"/>
      <c r="AP35" s="728"/>
      <c r="AQ35" s="728"/>
      <c r="AR35" s="728"/>
      <c r="AS35" s="728"/>
      <c r="AT35" s="728"/>
      <c r="AU35" s="728"/>
      <c r="AV35" s="728"/>
      <c r="AW35" s="728"/>
      <c r="AX35" s="728"/>
      <c r="AY35" s="728"/>
      <c r="AZ35" s="728"/>
      <c r="BA35" s="728"/>
      <c r="BB35" s="688"/>
      <c r="BC35" s="113"/>
    </row>
    <row r="36" spans="1:55" s="54" customFormat="1" ht="12.95" customHeight="1">
      <c r="A36" s="113"/>
      <c r="B36" s="1114" t="s">
        <v>949</v>
      </c>
      <c r="C36" s="1115"/>
      <c r="D36" s="1115"/>
      <c r="E36" s="1115"/>
      <c r="F36" s="1115"/>
      <c r="G36" s="1113" t="s">
        <v>950</v>
      </c>
      <c r="H36" s="1113"/>
      <c r="I36" s="1113"/>
      <c r="J36" s="1113"/>
      <c r="K36" s="1113"/>
      <c r="L36" s="1113"/>
      <c r="M36" s="1113"/>
      <c r="N36" s="1113"/>
      <c r="O36" s="1113"/>
      <c r="P36" s="1113"/>
      <c r="Q36" s="1113"/>
      <c r="R36" s="1113"/>
      <c r="S36" s="1113"/>
      <c r="T36" s="1113"/>
      <c r="U36" s="738"/>
      <c r="V36" s="1160" t="s">
        <v>991</v>
      </c>
      <c r="W36" s="1160"/>
      <c r="X36" s="1160"/>
      <c r="Y36" s="1160"/>
      <c r="Z36" s="1160"/>
      <c r="AA36" s="1160"/>
      <c r="AB36" s="1160"/>
      <c r="AC36" s="1160"/>
      <c r="AD36" s="1160"/>
      <c r="AE36" s="1160"/>
      <c r="AF36" s="1160"/>
      <c r="AG36" s="753"/>
      <c r="AH36" s="1183" t="s">
        <v>1245</v>
      </c>
      <c r="AI36" s="1183"/>
      <c r="AJ36" s="1183"/>
      <c r="AK36" s="1183"/>
      <c r="AL36" s="1183"/>
      <c r="AM36" s="1183"/>
      <c r="AN36" s="1183"/>
      <c r="AO36" s="1183"/>
      <c r="AP36" s="1183"/>
      <c r="AQ36" s="1183"/>
      <c r="AR36" s="1183"/>
      <c r="AS36" s="1183"/>
      <c r="AT36" s="1183"/>
      <c r="AU36" s="1183"/>
      <c r="AV36" s="1183"/>
      <c r="AW36" s="1183"/>
      <c r="AX36" s="1183"/>
      <c r="AY36" s="1183"/>
      <c r="AZ36" s="1183"/>
      <c r="BA36" s="1183"/>
      <c r="BB36" s="688"/>
      <c r="BC36" s="113"/>
    </row>
    <row r="37" spans="1:55" s="54" customFormat="1" ht="12.95" customHeight="1">
      <c r="A37" s="113"/>
      <c r="B37" s="1114"/>
      <c r="C37" s="1115"/>
      <c r="D37" s="1115"/>
      <c r="E37" s="1115"/>
      <c r="F37" s="1115"/>
      <c r="G37" s="1113"/>
      <c r="H37" s="1113"/>
      <c r="I37" s="1113"/>
      <c r="J37" s="1113"/>
      <c r="K37" s="1113"/>
      <c r="L37" s="1113"/>
      <c r="M37" s="1113"/>
      <c r="N37" s="1113"/>
      <c r="O37" s="1113"/>
      <c r="P37" s="1113"/>
      <c r="Q37" s="1113"/>
      <c r="R37" s="1113"/>
      <c r="S37" s="1113"/>
      <c r="T37" s="1113"/>
      <c r="U37" s="738"/>
      <c r="V37" s="1160" t="s">
        <v>973</v>
      </c>
      <c r="W37" s="1160"/>
      <c r="X37" s="1160"/>
      <c r="Y37" s="1160"/>
      <c r="Z37" s="1160"/>
      <c r="AA37" s="1160"/>
      <c r="AB37" s="1160"/>
      <c r="AC37" s="1160"/>
      <c r="AD37" s="1160"/>
      <c r="AE37" s="1160"/>
      <c r="AF37" s="1160"/>
      <c r="AG37" s="753"/>
      <c r="AH37" s="1183"/>
      <c r="AI37" s="1183"/>
      <c r="AJ37" s="1183"/>
      <c r="AK37" s="1183"/>
      <c r="AL37" s="1183"/>
      <c r="AM37" s="1183"/>
      <c r="AN37" s="1183"/>
      <c r="AO37" s="1183"/>
      <c r="AP37" s="1183"/>
      <c r="AQ37" s="1183"/>
      <c r="AR37" s="1183"/>
      <c r="AS37" s="1183"/>
      <c r="AT37" s="1183"/>
      <c r="AU37" s="1183"/>
      <c r="AV37" s="1183"/>
      <c r="AW37" s="1183"/>
      <c r="AX37" s="1183"/>
      <c r="AY37" s="1183"/>
      <c r="AZ37" s="1183"/>
      <c r="BA37" s="1183"/>
      <c r="BB37" s="688"/>
      <c r="BC37" s="113"/>
    </row>
    <row r="38" spans="1:55" s="54" customFormat="1" ht="12.95" customHeight="1">
      <c r="A38" s="113"/>
      <c r="B38" s="1114"/>
      <c r="C38" s="1115"/>
      <c r="D38" s="1115"/>
      <c r="E38" s="1115"/>
      <c r="F38" s="1115"/>
      <c r="G38" s="1113"/>
      <c r="H38" s="1113"/>
      <c r="I38" s="1113"/>
      <c r="J38" s="1113"/>
      <c r="K38" s="1113"/>
      <c r="L38" s="1113"/>
      <c r="M38" s="1113"/>
      <c r="N38" s="1113"/>
      <c r="O38" s="1113"/>
      <c r="P38" s="1113"/>
      <c r="Q38" s="1113"/>
      <c r="R38" s="1113"/>
      <c r="S38" s="1113"/>
      <c r="T38" s="1113"/>
      <c r="U38" s="738"/>
      <c r="V38" s="737"/>
      <c r="W38" s="737"/>
      <c r="X38" s="1161" t="s">
        <v>1016</v>
      </c>
      <c r="Y38" s="1161"/>
      <c r="Z38" s="1161"/>
      <c r="AA38" s="1161"/>
      <c r="AB38" s="1161"/>
      <c r="AC38" s="1161"/>
      <c r="AD38" s="1161"/>
      <c r="AE38" s="737"/>
      <c r="AF38" s="737"/>
      <c r="AG38" s="753"/>
      <c r="AH38" s="753"/>
      <c r="AI38" s="753"/>
      <c r="AJ38" s="753"/>
      <c r="AK38" s="737"/>
      <c r="AL38" s="736"/>
      <c r="AM38" s="727"/>
      <c r="AN38" s="739"/>
      <c r="AO38" s="725"/>
      <c r="AP38" s="725"/>
      <c r="AQ38" s="725"/>
      <c r="AR38" s="725"/>
      <c r="AS38" s="725"/>
      <c r="AT38" s="725"/>
      <c r="AU38" s="725"/>
      <c r="AV38" s="725"/>
      <c r="AW38" s="725"/>
      <c r="AX38" s="737"/>
      <c r="AY38" s="737"/>
      <c r="AZ38" s="740"/>
      <c r="BA38" s="728"/>
      <c r="BB38" s="688"/>
      <c r="BC38" s="113"/>
    </row>
    <row r="39" spans="1:55" s="54" customFormat="1" ht="12.95" customHeight="1">
      <c r="A39" s="113"/>
      <c r="B39" s="1114" t="s">
        <v>951</v>
      </c>
      <c r="C39" s="1115"/>
      <c r="D39" s="1115"/>
      <c r="E39" s="1115"/>
      <c r="F39" s="1115"/>
      <c r="G39" s="1113" t="s">
        <v>952</v>
      </c>
      <c r="H39" s="1113"/>
      <c r="I39" s="1113"/>
      <c r="J39" s="1113"/>
      <c r="K39" s="1113"/>
      <c r="L39" s="1113"/>
      <c r="M39" s="1113"/>
      <c r="N39" s="1113"/>
      <c r="O39" s="1113"/>
      <c r="P39" s="1113"/>
      <c r="Q39" s="1113"/>
      <c r="R39" s="1113"/>
      <c r="S39" s="1113"/>
      <c r="T39" s="1113"/>
      <c r="U39" s="738"/>
      <c r="V39" s="737"/>
      <c r="W39" s="1162">
        <v>0.01</v>
      </c>
      <c r="X39" s="1162"/>
      <c r="Y39" s="1162"/>
      <c r="Z39" s="1163" t="s">
        <v>787</v>
      </c>
      <c r="AA39" s="1164"/>
      <c r="AB39" s="1165"/>
      <c r="AC39" s="735" t="s">
        <v>878</v>
      </c>
      <c r="AD39" s="737"/>
      <c r="AE39" s="737"/>
      <c r="AF39" s="737"/>
      <c r="AG39" s="737"/>
      <c r="AH39" s="737"/>
      <c r="AI39" s="737"/>
      <c r="AJ39" s="737"/>
      <c r="AK39" s="737"/>
      <c r="AL39" s="736"/>
      <c r="AM39" s="727"/>
      <c r="AN39" s="739"/>
      <c r="AO39" s="1156"/>
      <c r="AP39" s="1156"/>
      <c r="AQ39" s="1156"/>
      <c r="AR39" s="1156"/>
      <c r="AS39" s="1156"/>
      <c r="AT39" s="1156"/>
      <c r="AU39" s="1156"/>
      <c r="AV39" s="1156"/>
      <c r="AW39" s="1156"/>
      <c r="AX39" s="737"/>
      <c r="AY39" s="737"/>
      <c r="AZ39" s="741"/>
      <c r="BA39" s="728"/>
      <c r="BB39" s="688"/>
      <c r="BC39" s="113"/>
    </row>
    <row r="40" spans="1:55" s="54" customFormat="1" ht="12.95" customHeight="1">
      <c r="A40" s="113"/>
      <c r="B40" s="1114"/>
      <c r="C40" s="1115"/>
      <c r="D40" s="1115"/>
      <c r="E40" s="1115"/>
      <c r="F40" s="1115"/>
      <c r="G40" s="1113"/>
      <c r="H40" s="1113"/>
      <c r="I40" s="1113"/>
      <c r="J40" s="1113"/>
      <c r="K40" s="1113"/>
      <c r="L40" s="1113"/>
      <c r="M40" s="1113"/>
      <c r="N40" s="1113"/>
      <c r="O40" s="1113"/>
      <c r="P40" s="1113"/>
      <c r="Q40" s="1113"/>
      <c r="R40" s="1113"/>
      <c r="S40" s="1113"/>
      <c r="T40" s="1113"/>
      <c r="U40" s="738"/>
      <c r="V40" s="737"/>
      <c r="W40" s="737"/>
      <c r="X40" s="737"/>
      <c r="Y40" s="737"/>
      <c r="Z40" s="1163" t="s">
        <v>788</v>
      </c>
      <c r="AA40" s="1164"/>
      <c r="AB40" s="1165"/>
      <c r="AC40" s="1180" t="s">
        <v>941</v>
      </c>
      <c r="AD40" s="1181"/>
      <c r="AE40" s="1181"/>
      <c r="AF40" s="737"/>
      <c r="AG40" s="737"/>
      <c r="AH40" s="737"/>
      <c r="AI40" s="737"/>
      <c r="AJ40" s="737"/>
      <c r="AK40" s="737"/>
      <c r="AL40" s="736"/>
      <c r="AM40" s="727"/>
      <c r="AN40" s="743"/>
      <c r="AO40" s="1156"/>
      <c r="AP40" s="1156"/>
      <c r="AQ40" s="1156"/>
      <c r="AR40" s="1156"/>
      <c r="AS40" s="1156"/>
      <c r="AT40" s="1156"/>
      <c r="AU40" s="1156"/>
      <c r="AV40" s="1156"/>
      <c r="AW40" s="1156"/>
      <c r="AX40" s="737"/>
      <c r="AY40" s="737"/>
      <c r="AZ40" s="741"/>
      <c r="BA40" s="728"/>
      <c r="BB40" s="688"/>
      <c r="BC40" s="113"/>
    </row>
    <row r="41" spans="1:55" s="54" customFormat="1" ht="12.95" customHeight="1">
      <c r="A41" s="113"/>
      <c r="B41" s="1114"/>
      <c r="C41" s="1115"/>
      <c r="D41" s="1115"/>
      <c r="E41" s="1115"/>
      <c r="F41" s="1115"/>
      <c r="G41" s="1113"/>
      <c r="H41" s="1113"/>
      <c r="I41" s="1113"/>
      <c r="J41" s="1113"/>
      <c r="K41" s="1113"/>
      <c r="L41" s="1113"/>
      <c r="M41" s="1113"/>
      <c r="N41" s="1113"/>
      <c r="O41" s="1113"/>
      <c r="P41" s="1113"/>
      <c r="Q41" s="1113"/>
      <c r="R41" s="1113"/>
      <c r="S41" s="1113"/>
      <c r="T41" s="1113"/>
      <c r="U41" s="738"/>
      <c r="V41" s="737"/>
      <c r="W41" s="737"/>
      <c r="X41" s="737"/>
      <c r="Y41" s="737"/>
      <c r="Z41" s="737"/>
      <c r="AA41" s="737"/>
      <c r="AB41" s="737"/>
      <c r="AC41" s="737"/>
      <c r="AD41" s="737"/>
      <c r="AE41" s="737"/>
      <c r="AF41" s="737"/>
      <c r="AG41" s="737"/>
      <c r="AH41" s="737"/>
      <c r="AI41" s="737"/>
      <c r="AJ41" s="737"/>
      <c r="AK41" s="737"/>
      <c r="AL41" s="736"/>
      <c r="AM41" s="727"/>
      <c r="AN41" s="743"/>
      <c r="AO41" s="725"/>
      <c r="AP41" s="725"/>
      <c r="AQ41" s="725"/>
      <c r="AR41" s="725"/>
      <c r="AS41" s="725"/>
      <c r="AT41" s="725"/>
      <c r="AU41" s="725"/>
      <c r="AV41" s="725"/>
      <c r="AW41" s="725"/>
      <c r="AX41" s="737"/>
      <c r="AY41" s="737"/>
      <c r="AZ41" s="741"/>
      <c r="BA41" s="728"/>
      <c r="BB41" s="688"/>
      <c r="BC41" s="113"/>
    </row>
    <row r="42" spans="1:55" s="54" customFormat="1" ht="12.95" customHeight="1">
      <c r="A42" s="113"/>
      <c r="B42" s="700"/>
      <c r="U42" s="738"/>
      <c r="V42" s="1160" t="s">
        <v>990</v>
      </c>
      <c r="W42" s="1160"/>
      <c r="X42" s="1160"/>
      <c r="Y42" s="1160"/>
      <c r="Z42" s="1160"/>
      <c r="AA42" s="1160"/>
      <c r="AB42" s="1160"/>
      <c r="AC42" s="1160"/>
      <c r="AD42" s="1160"/>
      <c r="AE42" s="1160"/>
      <c r="AF42" s="1160"/>
      <c r="AG42" s="737"/>
      <c r="AH42" s="1156" t="s">
        <v>1244</v>
      </c>
      <c r="AI42" s="1156"/>
      <c r="AJ42" s="1156"/>
      <c r="AK42" s="1156"/>
      <c r="AL42" s="1156"/>
      <c r="AM42" s="1156"/>
      <c r="AN42" s="1156"/>
      <c r="AO42" s="1156"/>
      <c r="AP42" s="1156"/>
      <c r="AQ42" s="1156"/>
      <c r="AR42" s="1156"/>
      <c r="AS42" s="1156"/>
      <c r="AT42" s="1156"/>
      <c r="AU42" s="1156"/>
      <c r="AV42" s="1156"/>
      <c r="AW42" s="1156"/>
      <c r="BB42" s="688"/>
      <c r="BC42" s="113"/>
    </row>
    <row r="43" spans="1:55" s="54" customFormat="1" ht="12.95" customHeight="1">
      <c r="A43" s="113"/>
      <c r="B43" s="700"/>
      <c r="U43" s="738"/>
      <c r="V43" s="1160" t="s">
        <v>943</v>
      </c>
      <c r="W43" s="1160"/>
      <c r="X43" s="1160"/>
      <c r="Y43" s="1160"/>
      <c r="Z43" s="1160"/>
      <c r="AA43" s="1160"/>
      <c r="AB43" s="1160"/>
      <c r="AC43" s="1160"/>
      <c r="AD43" s="1160"/>
      <c r="AE43" s="1160"/>
      <c r="AF43" s="1160"/>
      <c r="AG43" s="753"/>
      <c r="AH43" s="1156"/>
      <c r="AI43" s="1156"/>
      <c r="AJ43" s="1156"/>
      <c r="AK43" s="1156"/>
      <c r="AL43" s="1156"/>
      <c r="AM43" s="1156"/>
      <c r="AN43" s="1156"/>
      <c r="AO43" s="1156"/>
      <c r="AP43" s="1156"/>
      <c r="AQ43" s="1156"/>
      <c r="AR43" s="1156"/>
      <c r="AS43" s="1156"/>
      <c r="AT43" s="1156"/>
      <c r="AU43" s="1156"/>
      <c r="AV43" s="1156"/>
      <c r="AW43" s="1156"/>
      <c r="AX43" s="1157"/>
      <c r="AY43" s="1158"/>
      <c r="AZ43" s="1159"/>
      <c r="BA43" s="728"/>
      <c r="BB43" s="688"/>
      <c r="BC43" s="113"/>
    </row>
    <row r="44" spans="1:55" s="54" customFormat="1" ht="12.95" customHeight="1">
      <c r="A44" s="113"/>
      <c r="B44" s="700"/>
      <c r="C44" s="920" t="s">
        <v>1078</v>
      </c>
      <c r="D44" s="731"/>
      <c r="E44" s="731"/>
      <c r="U44" s="738"/>
      <c r="V44" s="737"/>
      <c r="W44" s="737"/>
      <c r="X44" s="1161" t="s">
        <v>1016</v>
      </c>
      <c r="Y44" s="1161"/>
      <c r="Z44" s="1161"/>
      <c r="AA44" s="1161"/>
      <c r="AB44" s="1161"/>
      <c r="AC44" s="1161"/>
      <c r="AD44" s="1161"/>
      <c r="AE44" s="737"/>
      <c r="AF44" s="737"/>
      <c r="AG44" s="753"/>
      <c r="AH44" s="1156"/>
      <c r="AI44" s="1156"/>
      <c r="AJ44" s="1156"/>
      <c r="AK44" s="1156"/>
      <c r="AL44" s="1156"/>
      <c r="AM44" s="1156"/>
      <c r="AN44" s="1156"/>
      <c r="AO44" s="1156"/>
      <c r="AP44" s="1156"/>
      <c r="AQ44" s="1156"/>
      <c r="AR44" s="1156"/>
      <c r="AS44" s="1156"/>
      <c r="AT44" s="1156"/>
      <c r="AU44" s="1156"/>
      <c r="AV44" s="1156"/>
      <c r="AW44" s="1156"/>
      <c r="AX44" s="725"/>
      <c r="AY44" s="725"/>
      <c r="AZ44" s="725"/>
      <c r="BA44" s="728"/>
      <c r="BB44" s="688"/>
      <c r="BC44" s="113"/>
    </row>
    <row r="45" spans="1:55" s="54" customFormat="1" ht="12.95" customHeight="1">
      <c r="A45" s="113"/>
      <c r="B45" s="700"/>
      <c r="C45" s="921" t="s">
        <v>1079</v>
      </c>
      <c r="D45" s="731"/>
      <c r="E45" s="731"/>
      <c r="F45" s="731"/>
      <c r="G45" s="731"/>
      <c r="H45" s="731"/>
      <c r="I45" s="731"/>
      <c r="J45" s="731"/>
      <c r="K45" s="731"/>
      <c r="L45" s="731"/>
      <c r="M45" s="731"/>
      <c r="N45" s="731"/>
      <c r="O45" s="731"/>
      <c r="P45" s="731"/>
      <c r="Q45" s="731"/>
      <c r="R45" s="731"/>
      <c r="S45" s="731"/>
      <c r="T45" s="731"/>
      <c r="U45" s="731"/>
      <c r="V45" s="737"/>
      <c r="W45" s="1168">
        <v>2.5000000000000001E-3</v>
      </c>
      <c r="X45" s="1169"/>
      <c r="Y45" s="1170"/>
      <c r="Z45" s="1164" t="s">
        <v>786</v>
      </c>
      <c r="AA45" s="1164"/>
      <c r="AB45" s="1165"/>
      <c r="AC45" s="735" t="s">
        <v>878</v>
      </c>
      <c r="AD45" s="737"/>
      <c r="AE45" s="737"/>
      <c r="AF45" s="737"/>
      <c r="AG45" s="753"/>
      <c r="AH45" s="753"/>
      <c r="AI45" s="1167" t="s">
        <v>1243</v>
      </c>
      <c r="AJ45" s="1167"/>
      <c r="AK45" s="1167"/>
      <c r="AL45" s="1167"/>
      <c r="AM45" s="1167"/>
      <c r="AN45" s="1167"/>
      <c r="AO45" s="1167"/>
      <c r="AP45" s="1167"/>
      <c r="AQ45" s="1167"/>
      <c r="AR45" s="1167"/>
      <c r="AS45" s="1167"/>
      <c r="AT45" s="1167"/>
      <c r="AU45" s="1167"/>
      <c r="AV45" s="1167"/>
      <c r="AW45" s="1167"/>
      <c r="AX45" s="1078"/>
      <c r="AY45" s="728"/>
      <c r="AZ45" s="728"/>
      <c r="BA45" s="728"/>
      <c r="BB45" s="688"/>
      <c r="BC45" s="113"/>
    </row>
    <row r="46" spans="1:55" s="54" customFormat="1" ht="12.95" customHeight="1">
      <c r="A46" s="113"/>
      <c r="B46" s="700"/>
      <c r="C46" s="732" t="s">
        <v>1096</v>
      </c>
      <c r="D46" s="732"/>
      <c r="E46" s="732"/>
      <c r="F46" s="731"/>
      <c r="G46" s="731"/>
      <c r="H46" s="731"/>
      <c r="I46" s="731"/>
      <c r="J46" s="731"/>
      <c r="K46" s="731"/>
      <c r="L46" s="731"/>
      <c r="M46" s="731"/>
      <c r="N46" s="731"/>
      <c r="O46" s="731"/>
      <c r="P46" s="731"/>
      <c r="Q46" s="731"/>
      <c r="R46" s="731"/>
      <c r="S46" s="731"/>
      <c r="T46" s="731"/>
      <c r="U46" s="731"/>
      <c r="V46" s="737"/>
      <c r="W46" s="737"/>
      <c r="X46" s="737"/>
      <c r="Y46" s="737"/>
      <c r="Z46" s="1163" t="s">
        <v>835</v>
      </c>
      <c r="AA46" s="1164"/>
      <c r="AB46" s="1165"/>
      <c r="AC46" s="1180" t="s">
        <v>1017</v>
      </c>
      <c r="AD46" s="1181"/>
      <c r="AE46" s="1181"/>
      <c r="AF46" s="737"/>
      <c r="AG46" s="737"/>
      <c r="AH46" s="737"/>
      <c r="AI46" s="1167"/>
      <c r="AJ46" s="1167"/>
      <c r="AK46" s="1167"/>
      <c r="AL46" s="1167"/>
      <c r="AM46" s="1167"/>
      <c r="AN46" s="1167"/>
      <c r="AO46" s="1167"/>
      <c r="AP46" s="1167"/>
      <c r="AQ46" s="1167"/>
      <c r="AR46" s="1167"/>
      <c r="AS46" s="1167"/>
      <c r="AT46" s="1167"/>
      <c r="AU46" s="1167"/>
      <c r="AV46" s="1167"/>
      <c r="AW46" s="1167"/>
      <c r="AX46" s="1166">
        <v>7</v>
      </c>
      <c r="AY46" s="1166"/>
      <c r="AZ46" s="1166"/>
      <c r="BA46" s="728"/>
      <c r="BB46" s="688"/>
      <c r="BC46" s="113"/>
    </row>
    <row r="47" spans="1:55" s="54" customFormat="1" ht="12.95" customHeight="1">
      <c r="A47" s="113"/>
      <c r="B47" s="700"/>
      <c r="C47" s="922" t="s">
        <v>1080</v>
      </c>
      <c r="D47" s="732"/>
      <c r="E47" s="732"/>
      <c r="F47" s="731"/>
      <c r="G47" s="731"/>
      <c r="H47" s="731"/>
      <c r="I47" s="731"/>
      <c r="J47" s="731"/>
      <c r="K47" s="731"/>
      <c r="L47" s="731"/>
      <c r="M47" s="731"/>
      <c r="N47" s="731"/>
      <c r="O47" s="731"/>
      <c r="P47" s="731"/>
      <c r="Q47" s="731"/>
      <c r="R47" s="731"/>
      <c r="S47" s="731"/>
      <c r="T47" s="731"/>
      <c r="U47" s="731"/>
      <c r="V47" s="737"/>
      <c r="W47" s="737"/>
      <c r="X47" s="737"/>
      <c r="Y47" s="737"/>
      <c r="Z47" s="737"/>
      <c r="AA47" s="737"/>
      <c r="AB47" s="737"/>
      <c r="AC47" s="737"/>
      <c r="AD47" s="737"/>
      <c r="AF47" s="924"/>
      <c r="AG47" s="737"/>
      <c r="AH47" s="737"/>
      <c r="AI47" s="1167"/>
      <c r="AJ47" s="1167"/>
      <c r="AK47" s="1167"/>
      <c r="AL47" s="1167"/>
      <c r="AM47" s="1167"/>
      <c r="AN47" s="1167"/>
      <c r="AO47" s="1167"/>
      <c r="AP47" s="1167"/>
      <c r="AQ47" s="1167"/>
      <c r="AR47" s="1167"/>
      <c r="AS47" s="1167"/>
      <c r="AT47" s="1167"/>
      <c r="AU47" s="1167"/>
      <c r="AV47" s="1167"/>
      <c r="AW47" s="1167"/>
      <c r="AX47" s="742"/>
      <c r="AY47" s="742"/>
      <c r="AZ47" s="742"/>
      <c r="BA47" s="728"/>
      <c r="BB47" s="688"/>
      <c r="BC47" s="113"/>
    </row>
    <row r="48" spans="1:55" s="54" customFormat="1" ht="12.95" customHeight="1">
      <c r="A48" s="113"/>
      <c r="B48" s="701"/>
      <c r="C48" s="922" t="s">
        <v>1256</v>
      </c>
      <c r="D48" s="732"/>
      <c r="E48" s="732"/>
      <c r="F48" s="732"/>
      <c r="G48" s="732"/>
      <c r="H48" s="732"/>
      <c r="I48" s="732"/>
      <c r="J48" s="732"/>
      <c r="K48" s="732"/>
      <c r="L48" s="732"/>
      <c r="M48" s="732"/>
      <c r="N48" s="732"/>
      <c r="O48" s="732"/>
      <c r="P48" s="732"/>
      <c r="Q48" s="732"/>
      <c r="R48" s="732"/>
      <c r="S48" s="732"/>
      <c r="T48" s="732"/>
      <c r="U48" s="730"/>
      <c r="V48" s="730"/>
      <c r="W48" s="730"/>
      <c r="X48" s="730"/>
      <c r="Y48" s="730"/>
      <c r="Z48" s="730"/>
      <c r="AA48" s="717"/>
      <c r="AB48" s="717"/>
      <c r="AC48" s="717"/>
      <c r="AD48" s="1156" t="s">
        <v>1254</v>
      </c>
      <c r="AE48" s="1156"/>
      <c r="AF48" s="1156"/>
      <c r="AG48" s="1156"/>
      <c r="AH48" s="1156"/>
      <c r="AI48" s="1156"/>
      <c r="AJ48" s="1156"/>
      <c r="AK48" s="1156"/>
      <c r="AL48" s="1156"/>
      <c r="AM48" s="1156"/>
      <c r="AN48" s="1156"/>
      <c r="AO48" s="1156"/>
      <c r="AP48" s="1156"/>
      <c r="AQ48" s="1156"/>
      <c r="AR48" s="1156"/>
      <c r="AS48" s="1156"/>
      <c r="AT48" s="1156"/>
      <c r="AU48" s="1156"/>
      <c r="AV48" s="1156"/>
      <c r="AW48" s="1156"/>
      <c r="AX48" s="1160" t="s">
        <v>934</v>
      </c>
      <c r="AY48" s="1160"/>
      <c r="AZ48" s="1160"/>
      <c r="BA48" s="728"/>
      <c r="BB48" s="688"/>
      <c r="BC48" s="113"/>
    </row>
    <row r="49" spans="1:55" s="54" customFormat="1" ht="12.95" customHeight="1">
      <c r="A49" s="113"/>
      <c r="B49" s="701"/>
      <c r="C49" s="923" t="s">
        <v>1082</v>
      </c>
      <c r="D49" s="732"/>
      <c r="E49" s="732"/>
      <c r="F49" s="732"/>
      <c r="G49" s="732"/>
      <c r="H49" s="732"/>
      <c r="I49" s="732"/>
      <c r="J49" s="732"/>
      <c r="K49" s="732"/>
      <c r="L49" s="732"/>
      <c r="M49" s="732"/>
      <c r="N49" s="732"/>
      <c r="O49" s="732"/>
      <c r="P49" s="732"/>
      <c r="Q49" s="732"/>
      <c r="R49" s="732"/>
      <c r="S49" s="732"/>
      <c r="T49" s="732"/>
      <c r="U49" s="730"/>
      <c r="V49" s="730"/>
      <c r="W49" s="730"/>
      <c r="X49" s="730"/>
      <c r="Y49" s="730"/>
      <c r="Z49" s="730"/>
      <c r="AA49" s="717"/>
      <c r="AB49" s="717"/>
      <c r="AC49" s="717"/>
      <c r="AD49" s="1156"/>
      <c r="AE49" s="1156"/>
      <c r="AF49" s="1156"/>
      <c r="AG49" s="1156"/>
      <c r="AH49" s="1156"/>
      <c r="AI49" s="1156"/>
      <c r="AJ49" s="1156"/>
      <c r="AK49" s="1156"/>
      <c r="AL49" s="1156"/>
      <c r="AM49" s="1156"/>
      <c r="AN49" s="1156"/>
      <c r="AO49" s="1156"/>
      <c r="AP49" s="1156"/>
      <c r="AQ49" s="1156"/>
      <c r="AR49" s="1156"/>
      <c r="AS49" s="1156"/>
      <c r="AT49" s="1156"/>
      <c r="AU49" s="1156"/>
      <c r="AV49" s="1156"/>
      <c r="AW49" s="1156"/>
      <c r="AX49" s="1160"/>
      <c r="AY49" s="1160"/>
      <c r="AZ49" s="1160"/>
      <c r="BA49" s="728"/>
      <c r="BB49" s="688"/>
      <c r="BC49" s="113"/>
    </row>
    <row r="50" spans="1:55" s="54" customFormat="1" ht="12.95" customHeight="1">
      <c r="A50" s="113"/>
      <c r="B50" s="701"/>
      <c r="C50" s="922" t="s">
        <v>1081</v>
      </c>
      <c r="D50" s="732"/>
      <c r="F50" s="732"/>
      <c r="G50" s="732"/>
      <c r="H50" s="732"/>
      <c r="I50" s="732"/>
      <c r="J50" s="732"/>
      <c r="K50" s="732"/>
      <c r="L50" s="732"/>
      <c r="M50" s="732"/>
      <c r="N50" s="732"/>
      <c r="O50" s="732"/>
      <c r="P50" s="732"/>
      <c r="Q50" s="732"/>
      <c r="R50" s="732"/>
      <c r="S50" s="732"/>
      <c r="T50" s="732"/>
      <c r="U50" s="729"/>
      <c r="V50" s="730"/>
      <c r="W50" s="730"/>
      <c r="X50" s="730"/>
      <c r="Y50" s="730"/>
      <c r="Z50" s="730"/>
      <c r="AA50" s="717"/>
      <c r="AB50" s="717"/>
      <c r="AC50" s="717"/>
      <c r="AD50" s="1156"/>
      <c r="AE50" s="1156"/>
      <c r="AF50" s="1156"/>
      <c r="AG50" s="1156"/>
      <c r="AH50" s="1156"/>
      <c r="AI50" s="1156"/>
      <c r="AJ50" s="1156"/>
      <c r="AK50" s="1156"/>
      <c r="AL50" s="1156"/>
      <c r="AM50" s="1156"/>
      <c r="AN50" s="1156"/>
      <c r="AO50" s="1156"/>
      <c r="AP50" s="1156"/>
      <c r="AQ50" s="1156"/>
      <c r="AR50" s="1156"/>
      <c r="AS50" s="1156"/>
      <c r="AT50" s="1156"/>
      <c r="AU50" s="1156"/>
      <c r="AV50" s="1156"/>
      <c r="AW50" s="1156"/>
      <c r="AX50" s="1160"/>
      <c r="AY50" s="1160"/>
      <c r="AZ50" s="1160"/>
      <c r="BA50" s="728"/>
      <c r="BB50" s="688"/>
      <c r="BC50" s="113"/>
    </row>
    <row r="51" spans="1:55" s="54" customFormat="1" ht="12.95" customHeight="1">
      <c r="A51" s="113"/>
      <c r="B51" s="701"/>
      <c r="C51" s="922" t="s">
        <v>1212</v>
      </c>
      <c r="F51" s="732"/>
      <c r="G51" s="732"/>
      <c r="H51" s="732"/>
      <c r="I51" s="732"/>
      <c r="J51" s="732"/>
      <c r="K51" s="732"/>
      <c r="L51" s="732"/>
      <c r="M51" s="732"/>
      <c r="N51" s="732"/>
      <c r="O51" s="732"/>
      <c r="P51" s="732"/>
      <c r="Q51" s="732"/>
      <c r="R51" s="732"/>
      <c r="S51" s="732"/>
      <c r="T51" s="732"/>
      <c r="U51" s="277"/>
      <c r="V51" s="277"/>
      <c r="W51" s="277"/>
      <c r="X51" s="277"/>
      <c r="Y51" s="277"/>
      <c r="Z51" s="277"/>
      <c r="AA51" s="277"/>
      <c r="AB51" s="277"/>
      <c r="AC51" s="277"/>
      <c r="AD51" s="1156"/>
      <c r="AE51" s="1156"/>
      <c r="AF51" s="1156"/>
      <c r="AG51" s="1156"/>
      <c r="AH51" s="1156"/>
      <c r="AI51" s="1156"/>
      <c r="AJ51" s="1156"/>
      <c r="AK51" s="1156"/>
      <c r="AL51" s="1156"/>
      <c r="AM51" s="1156"/>
      <c r="AN51" s="1156"/>
      <c r="AO51" s="1156"/>
      <c r="AP51" s="1156"/>
      <c r="AQ51" s="1156"/>
      <c r="AR51" s="1156"/>
      <c r="AS51" s="1156"/>
      <c r="AT51" s="1156"/>
      <c r="AU51" s="1156"/>
      <c r="AV51" s="1156"/>
      <c r="AW51" s="1156"/>
      <c r="AX51" s="1160"/>
      <c r="AY51" s="1160"/>
      <c r="AZ51" s="1160"/>
      <c r="BA51" s="728"/>
      <c r="BB51" s="688"/>
      <c r="BC51" s="113"/>
    </row>
    <row r="52" spans="1:55" s="54" customFormat="1" ht="12.95" customHeight="1">
      <c r="A52" s="113"/>
      <c r="B52" s="701"/>
      <c r="C52" s="732"/>
      <c r="D52" s="732"/>
      <c r="E52" s="732"/>
      <c r="F52" s="732"/>
      <c r="G52" s="732"/>
      <c r="H52" s="732"/>
      <c r="I52" s="732"/>
      <c r="J52" s="732"/>
      <c r="K52" s="732"/>
      <c r="L52" s="732"/>
      <c r="M52" s="732"/>
      <c r="N52" s="732"/>
      <c r="O52" s="732"/>
      <c r="P52" s="732"/>
      <c r="Q52" s="732"/>
      <c r="R52" s="732"/>
      <c r="S52" s="732"/>
      <c r="T52" s="732"/>
      <c r="U52" s="277"/>
      <c r="V52" s="277"/>
      <c r="W52" s="277"/>
      <c r="X52" s="277"/>
      <c r="Y52" s="277"/>
      <c r="Z52" s="277"/>
      <c r="AA52" s="277"/>
      <c r="AB52" s="277"/>
      <c r="AC52" s="277"/>
      <c r="AD52" s="1156"/>
      <c r="AE52" s="1156"/>
      <c r="AF52" s="1156"/>
      <c r="AG52" s="1156"/>
      <c r="AH52" s="1156"/>
      <c r="AI52" s="1156"/>
      <c r="AJ52" s="1156"/>
      <c r="AK52" s="1156"/>
      <c r="AL52" s="1156"/>
      <c r="AM52" s="1156"/>
      <c r="AN52" s="1156"/>
      <c r="AO52" s="1156"/>
      <c r="AP52" s="1156"/>
      <c r="AQ52" s="1156"/>
      <c r="AR52" s="1156"/>
      <c r="AS52" s="1156"/>
      <c r="AT52" s="1156"/>
      <c r="AU52" s="1156"/>
      <c r="AV52" s="1156"/>
      <c r="AW52" s="1156"/>
      <c r="AX52" s="1160"/>
      <c r="AY52" s="1160"/>
      <c r="AZ52" s="1160"/>
      <c r="BA52" s="277"/>
      <c r="BB52" s="688"/>
      <c r="BC52" s="113"/>
    </row>
    <row r="53" spans="1:55" s="54" customFormat="1" ht="12.95" customHeight="1" thickBot="1">
      <c r="A53" s="113"/>
      <c r="B53" s="702"/>
      <c r="C53" s="703"/>
      <c r="D53" s="703"/>
      <c r="E53" s="703"/>
      <c r="F53" s="703"/>
      <c r="G53" s="703"/>
      <c r="H53" s="703"/>
      <c r="I53" s="703"/>
      <c r="J53" s="703"/>
      <c r="K53" s="703"/>
      <c r="L53" s="703"/>
      <c r="M53" s="703"/>
      <c r="N53" s="703"/>
      <c r="O53" s="703"/>
      <c r="P53" s="703"/>
      <c r="Q53" s="703"/>
      <c r="R53" s="703"/>
      <c r="S53" s="703"/>
      <c r="T53" s="754" t="s">
        <v>1001</v>
      </c>
      <c r="U53" s="704" t="s">
        <v>82</v>
      </c>
      <c r="V53" s="703"/>
      <c r="W53" s="703"/>
      <c r="X53" s="703"/>
      <c r="Y53" s="703"/>
      <c r="Z53" s="703"/>
      <c r="AA53" s="703"/>
      <c r="AB53" s="703"/>
      <c r="AC53" s="703"/>
      <c r="AD53" s="703"/>
      <c r="AE53" s="703"/>
      <c r="AF53" s="703"/>
      <c r="AG53" s="703"/>
      <c r="AH53" s="703"/>
      <c r="AI53" s="703"/>
      <c r="AJ53" s="703"/>
      <c r="AK53" s="703"/>
      <c r="AL53" s="703"/>
      <c r="AM53" s="703"/>
      <c r="AN53" s="703"/>
      <c r="AO53" s="703"/>
      <c r="AP53" s="703"/>
      <c r="AQ53" s="703"/>
      <c r="AR53" s="703"/>
      <c r="AS53" s="703"/>
      <c r="AT53" s="703"/>
      <c r="AU53" s="703"/>
      <c r="AV53" s="703"/>
      <c r="AW53" s="703"/>
      <c r="AX53" s="703"/>
      <c r="AY53" s="703"/>
      <c r="AZ53" s="703"/>
      <c r="BA53" s="703"/>
      <c r="BB53" s="705"/>
      <c r="BC53" s="113"/>
    </row>
    <row r="54" spans="1:55" ht="13.5" thickTop="1">
      <c r="A54" s="112"/>
      <c r="B54" s="112"/>
      <c r="C54" s="112"/>
      <c r="D54" s="112"/>
      <c r="E54" s="112"/>
      <c r="F54" s="112"/>
      <c r="G54" s="112"/>
      <c r="H54" s="112"/>
      <c r="I54" s="112"/>
      <c r="J54" s="112"/>
      <c r="K54" s="112"/>
      <c r="L54" s="112"/>
      <c r="M54" s="112"/>
      <c r="N54" s="112"/>
      <c r="O54" s="112"/>
      <c r="P54" s="112"/>
      <c r="Q54" s="112"/>
      <c r="R54" s="112"/>
      <c r="S54" s="112"/>
      <c r="T54" s="112"/>
      <c r="U54" s="112"/>
      <c r="V54" s="112"/>
      <c r="W54" s="112"/>
      <c r="X54" s="112"/>
      <c r="Y54" s="112"/>
      <c r="Z54" s="112"/>
      <c r="AA54" s="112"/>
      <c r="AB54" s="112"/>
      <c r="AC54" s="112"/>
      <c r="AD54" s="112"/>
      <c r="AE54" s="112"/>
      <c r="AF54" s="112"/>
      <c r="AG54" s="112"/>
      <c r="AH54" s="112"/>
      <c r="AI54" s="112"/>
      <c r="AJ54" s="112"/>
      <c r="AK54" s="112"/>
      <c r="AL54" s="112"/>
      <c r="AM54" s="112"/>
      <c r="AN54" s="112"/>
      <c r="AO54" s="112"/>
      <c r="AP54" s="112"/>
      <c r="AQ54" s="112"/>
      <c r="AR54" s="112"/>
      <c r="AS54" s="112"/>
      <c r="AT54" s="112"/>
      <c r="AU54" s="112"/>
      <c r="AV54" s="112"/>
      <c r="AW54" s="112"/>
      <c r="AX54" s="112"/>
      <c r="AY54" s="112"/>
      <c r="AZ54" s="112"/>
      <c r="BA54" s="112"/>
      <c r="BB54" s="112"/>
      <c r="BC54" s="112"/>
    </row>
    <row r="56" spans="1:55" hidden="1">
      <c r="V56" s="299" t="s">
        <v>1003</v>
      </c>
      <c r="AD56" s="299" t="s">
        <v>1003</v>
      </c>
      <c r="AI56" s="54" t="s">
        <v>232</v>
      </c>
    </row>
    <row r="57" spans="1:55" hidden="1">
      <c r="V57" s="299" t="s">
        <v>1004</v>
      </c>
      <c r="AD57" s="299" t="s">
        <v>1006</v>
      </c>
      <c r="AI57" s="54" t="s">
        <v>168</v>
      </c>
    </row>
    <row r="58" spans="1:55" hidden="1">
      <c r="V58" s="299" t="s">
        <v>1005</v>
      </c>
      <c r="AD58" s="299" t="s">
        <v>1007</v>
      </c>
      <c r="AI58" s="54" t="s">
        <v>167</v>
      </c>
    </row>
    <row r="59" spans="1:55" hidden="1">
      <c r="V59" s="299" t="s">
        <v>1009</v>
      </c>
      <c r="AD59" s="299" t="s">
        <v>1008</v>
      </c>
      <c r="AI59" s="111" t="s">
        <v>218</v>
      </c>
    </row>
    <row r="60" spans="1:55" hidden="1">
      <c r="V60" s="299" t="s">
        <v>1011</v>
      </c>
      <c r="AD60" s="299" t="s">
        <v>1011</v>
      </c>
      <c r="AI60" s="111" t="s">
        <v>258</v>
      </c>
    </row>
    <row r="61" spans="1:55" hidden="1">
      <c r="AI61" s="54" t="s">
        <v>170</v>
      </c>
    </row>
    <row r="62" spans="1:55" hidden="1">
      <c r="AI62" s="54" t="s">
        <v>169</v>
      </c>
    </row>
    <row r="63" spans="1:55" hidden="1">
      <c r="AI63" s="111" t="s">
        <v>219</v>
      </c>
    </row>
    <row r="64" spans="1:55" hidden="1">
      <c r="AI64" s="54" t="s">
        <v>171</v>
      </c>
    </row>
    <row r="65" spans="35:35" hidden="1">
      <c r="AI65" s="54" t="s">
        <v>172</v>
      </c>
    </row>
    <row r="66" spans="35:35" hidden="1">
      <c r="AI66" s="111" t="s">
        <v>259</v>
      </c>
    </row>
    <row r="67" spans="35:35" hidden="1">
      <c r="AI67" s="54" t="s">
        <v>173</v>
      </c>
    </row>
    <row r="68" spans="35:35" hidden="1">
      <c r="AI68" s="54" t="s">
        <v>175</v>
      </c>
    </row>
    <row r="69" spans="35:35" hidden="1">
      <c r="AI69" s="54" t="s">
        <v>174</v>
      </c>
    </row>
    <row r="70" spans="35:35" hidden="1">
      <c r="AI70" s="54" t="s">
        <v>176</v>
      </c>
    </row>
    <row r="71" spans="35:35" hidden="1">
      <c r="AI71" s="54" t="s">
        <v>177</v>
      </c>
    </row>
    <row r="72" spans="35:35" hidden="1">
      <c r="AI72" s="111" t="s">
        <v>257</v>
      </c>
    </row>
    <row r="73" spans="35:35" hidden="1">
      <c r="AI73" s="54" t="s">
        <v>178</v>
      </c>
    </row>
    <row r="74" spans="35:35" hidden="1">
      <c r="AI74" s="54" t="s">
        <v>180</v>
      </c>
    </row>
    <row r="75" spans="35:35" hidden="1">
      <c r="AI75" s="54" t="s">
        <v>181</v>
      </c>
    </row>
    <row r="76" spans="35:35" hidden="1">
      <c r="AI76" s="54" t="s">
        <v>182</v>
      </c>
    </row>
    <row r="77" spans="35:35" hidden="1">
      <c r="AI77" s="111" t="s">
        <v>236</v>
      </c>
    </row>
    <row r="78" spans="35:35" hidden="1">
      <c r="AI78" s="54" t="s">
        <v>179</v>
      </c>
    </row>
    <row r="79" spans="35:35" hidden="1">
      <c r="AI79" s="54" t="s">
        <v>183</v>
      </c>
    </row>
    <row r="80" spans="35:35" hidden="1">
      <c r="AI80" s="54" t="s">
        <v>184</v>
      </c>
    </row>
    <row r="81" spans="35:35" hidden="1">
      <c r="AI81" s="111" t="s">
        <v>220</v>
      </c>
    </row>
    <row r="82" spans="35:35" hidden="1">
      <c r="AI82" s="54" t="s">
        <v>185</v>
      </c>
    </row>
    <row r="83" spans="35:35" hidden="1">
      <c r="AI83" s="54" t="s">
        <v>188</v>
      </c>
    </row>
    <row r="84" spans="35:35" hidden="1">
      <c r="AI84" s="111" t="s">
        <v>221</v>
      </c>
    </row>
    <row r="85" spans="35:35" hidden="1">
      <c r="AI85" s="54" t="s">
        <v>187</v>
      </c>
    </row>
    <row r="86" spans="35:35" hidden="1">
      <c r="AI86" s="54" t="s">
        <v>186</v>
      </c>
    </row>
    <row r="87" spans="35:35" hidden="1">
      <c r="AI87" s="54" t="s">
        <v>189</v>
      </c>
    </row>
    <row r="88" spans="35:35" hidden="1">
      <c r="AI88" s="54" t="s">
        <v>190</v>
      </c>
    </row>
    <row r="89" spans="35:35" hidden="1">
      <c r="AI89" s="54" t="s">
        <v>192</v>
      </c>
    </row>
    <row r="90" spans="35:35" hidden="1">
      <c r="AI90" s="54" t="s">
        <v>191</v>
      </c>
    </row>
    <row r="91" spans="35:35" hidden="1">
      <c r="AI91" s="54" t="s">
        <v>193</v>
      </c>
    </row>
    <row r="92" spans="35:35" hidden="1">
      <c r="AI92" s="54" t="s">
        <v>196</v>
      </c>
    </row>
    <row r="93" spans="35:35" hidden="1">
      <c r="AI93" s="54" t="s">
        <v>200</v>
      </c>
    </row>
    <row r="94" spans="35:35" hidden="1">
      <c r="AI94" s="111" t="s">
        <v>222</v>
      </c>
    </row>
    <row r="95" spans="35:35" hidden="1">
      <c r="AI95" s="54" t="s">
        <v>197</v>
      </c>
    </row>
    <row r="96" spans="35:35" hidden="1">
      <c r="AI96" s="54" t="s">
        <v>198</v>
      </c>
    </row>
    <row r="97" spans="35:35" hidden="1">
      <c r="AI97" s="54" t="s">
        <v>199</v>
      </c>
    </row>
    <row r="98" spans="35:35" hidden="1">
      <c r="AI98" s="54" t="s">
        <v>201</v>
      </c>
    </row>
    <row r="99" spans="35:35" hidden="1">
      <c r="AI99" s="111" t="s">
        <v>223</v>
      </c>
    </row>
    <row r="100" spans="35:35" hidden="1">
      <c r="AI100" s="54" t="s">
        <v>194</v>
      </c>
    </row>
    <row r="101" spans="35:35" hidden="1">
      <c r="AI101" s="54" t="s">
        <v>195</v>
      </c>
    </row>
    <row r="102" spans="35:35" hidden="1">
      <c r="AI102" s="111" t="s">
        <v>226</v>
      </c>
    </row>
    <row r="103" spans="35:35" hidden="1">
      <c r="AI103" s="111" t="s">
        <v>224</v>
      </c>
    </row>
    <row r="104" spans="35:35" hidden="1">
      <c r="AI104" s="111" t="s">
        <v>225</v>
      </c>
    </row>
    <row r="105" spans="35:35" hidden="1">
      <c r="AI105" s="54" t="s">
        <v>202</v>
      </c>
    </row>
    <row r="106" spans="35:35" hidden="1">
      <c r="AI106" s="54" t="s">
        <v>203</v>
      </c>
    </row>
    <row r="107" spans="35:35" hidden="1">
      <c r="AI107" s="111" t="s">
        <v>227</v>
      </c>
    </row>
    <row r="108" spans="35:35" hidden="1">
      <c r="AI108" s="54" t="s">
        <v>204</v>
      </c>
    </row>
    <row r="109" spans="35:35" hidden="1">
      <c r="AI109" s="54" t="s">
        <v>205</v>
      </c>
    </row>
    <row r="110" spans="35:35" hidden="1">
      <c r="AI110" s="111" t="s">
        <v>228</v>
      </c>
    </row>
    <row r="111" spans="35:35" hidden="1">
      <c r="AI111" s="299" t="s">
        <v>766</v>
      </c>
    </row>
    <row r="112" spans="35:35" hidden="1">
      <c r="AI112" s="111" t="s">
        <v>229</v>
      </c>
    </row>
    <row r="113" spans="35:35" hidden="1">
      <c r="AI113" s="54" t="s">
        <v>206</v>
      </c>
    </row>
    <row r="114" spans="35:35" hidden="1">
      <c r="AI114" s="111" t="s">
        <v>230</v>
      </c>
    </row>
    <row r="115" spans="35:35" hidden="1">
      <c r="AI115" s="54" t="s">
        <v>207</v>
      </c>
    </row>
    <row r="116" spans="35:35" hidden="1">
      <c r="AI116" s="54" t="s">
        <v>208</v>
      </c>
    </row>
    <row r="117" spans="35:35" hidden="1">
      <c r="AI117" s="54" t="s">
        <v>209</v>
      </c>
    </row>
    <row r="118" spans="35:35" hidden="1">
      <c r="AI118" s="54" t="s">
        <v>210</v>
      </c>
    </row>
    <row r="119" spans="35:35" hidden="1">
      <c r="AI119" s="197" t="s">
        <v>767</v>
      </c>
    </row>
    <row r="120" spans="35:35" hidden="1">
      <c r="AI120" s="54" t="s">
        <v>211</v>
      </c>
    </row>
    <row r="121" spans="35:35" hidden="1">
      <c r="AI121" s="54" t="s">
        <v>213</v>
      </c>
    </row>
    <row r="122" spans="35:35" hidden="1">
      <c r="AI122" s="54" t="s">
        <v>212</v>
      </c>
    </row>
    <row r="123" spans="35:35" hidden="1">
      <c r="AI123" s="54" t="s">
        <v>214</v>
      </c>
    </row>
    <row r="124" spans="35:35" hidden="1">
      <c r="AI124" s="111" t="s">
        <v>216</v>
      </c>
    </row>
    <row r="125" spans="35:35" hidden="1">
      <c r="AI125" s="54" t="s">
        <v>215</v>
      </c>
    </row>
    <row r="126" spans="35:35" hidden="1">
      <c r="AI126" s="111" t="s">
        <v>217</v>
      </c>
    </row>
    <row r="127" spans="35:35" hidden="1">
      <c r="AI127" s="111" t="s">
        <v>231</v>
      </c>
    </row>
    <row r="128" spans="35:35" hidden="1">
      <c r="AI128" s="299" t="s">
        <v>954</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ignoredErrors>
    <ignoredError sqref="AC40 AC46" numberStoredAsText="1"/>
  </ignoredError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zoomScale="110" zoomScaleNormal="110" workbookViewId="0">
      <pane ySplit="9" topLeftCell="A12" activePane="bottomLeft" state="frozen"/>
      <selection activeCell="AB21" sqref="AB21:AL21"/>
      <selection pane="bottomLeft" activeCell="AB21" sqref="AB21:AL21"/>
    </sheetView>
  </sheetViews>
  <sheetFormatPr defaultColWidth="1.140625" defaultRowHeight="12.75" zeroHeight="1"/>
  <cols>
    <col min="1" max="1" width="1.140625" style="59" customWidth="1"/>
    <col min="2" max="2" width="8.28515625" style="671" customWidth="1"/>
    <col min="3" max="3" width="46.140625" style="59" customWidth="1"/>
    <col min="4" max="4" width="3.140625" style="59" customWidth="1"/>
    <col min="5" max="5" width="3.140625" style="615" customWidth="1"/>
    <col min="6" max="6" width="3.5703125" style="60" customWidth="1"/>
    <col min="7" max="7" width="0.5703125" style="59" customWidth="1"/>
    <col min="8" max="8" width="16.140625" style="59" customWidth="1"/>
    <col min="9" max="9" width="0.5703125" style="59" customWidth="1"/>
    <col min="10" max="10" width="12.42578125" style="59" customWidth="1"/>
    <col min="11" max="12" width="3.140625" style="59" customWidth="1"/>
    <col min="13" max="13" width="3.5703125" style="59" customWidth="1"/>
    <col min="14" max="14" width="0.5703125" style="59" customWidth="1"/>
    <col min="15" max="15" width="7.140625" style="59" customWidth="1"/>
    <col min="16" max="16" width="9" style="59" customWidth="1"/>
    <col min="17" max="17" width="8" style="59" customWidth="1"/>
    <col min="18" max="18" width="5.5703125" style="59" customWidth="1"/>
    <col min="19" max="19" width="11.7109375" style="59" customWidth="1"/>
    <col min="20" max="20" width="15.5703125" style="59" customWidth="1"/>
    <col min="21" max="21" width="7.85546875" style="264" customWidth="1"/>
    <col min="22" max="22" width="1.42578125" style="59" customWidth="1"/>
    <col min="23" max="23" width="6.5703125" style="59" hidden="1" customWidth="1"/>
    <col min="24" max="24" width="11.5703125" style="59" hidden="1" customWidth="1"/>
    <col min="25" max="25" width="12.140625" style="59" hidden="1" customWidth="1"/>
    <col min="26" max="26" width="15.140625" style="59" hidden="1" customWidth="1"/>
    <col min="27" max="27" width="10.140625" style="59" hidden="1" customWidth="1"/>
    <col min="28" max="28" width="8.85546875" style="310" hidden="1" customWidth="1"/>
    <col min="29" max="29" width="10.85546875" style="310" hidden="1" customWidth="1"/>
    <col min="30" max="30" width="11.42578125" style="310" hidden="1" customWidth="1"/>
    <col min="31" max="31" width="10.42578125" style="310" hidden="1" customWidth="1"/>
    <col min="32" max="40" width="8.85546875" style="59" hidden="1" customWidth="1"/>
    <col min="41" max="260" width="8.85546875" style="59" customWidth="1"/>
    <col min="261" max="16384" width="1.140625" style="59"/>
  </cols>
  <sheetData>
    <row r="1" spans="1:33" s="57" customFormat="1" ht="6.75" customHeight="1" thickBot="1">
      <c r="A1" s="113"/>
      <c r="B1" s="664"/>
      <c r="C1" s="113"/>
      <c r="D1" s="113"/>
      <c r="E1" s="608"/>
      <c r="F1" s="124"/>
      <c r="G1" s="113"/>
      <c r="H1" s="113"/>
      <c r="I1" s="113"/>
      <c r="J1" s="113"/>
      <c r="K1" s="113"/>
      <c r="L1" s="113"/>
      <c r="M1" s="113"/>
      <c r="N1" s="113"/>
      <c r="O1" s="113"/>
      <c r="P1" s="113"/>
      <c r="Q1" s="113"/>
      <c r="R1" s="113"/>
      <c r="S1" s="113"/>
      <c r="T1" s="113"/>
      <c r="U1" s="261"/>
      <c r="V1" s="113"/>
      <c r="AB1" s="632"/>
      <c r="AC1" s="632"/>
      <c r="AD1" s="632"/>
      <c r="AE1" s="632"/>
    </row>
    <row r="2" spans="1:33" s="54" customFormat="1" ht="42" customHeight="1" thickTop="1">
      <c r="A2" s="113"/>
      <c r="B2" s="1188" t="s">
        <v>1192</v>
      </c>
      <c r="C2" s="1189"/>
      <c r="D2" s="1189"/>
      <c r="E2" s="1189"/>
      <c r="F2" s="1189"/>
      <c r="G2" s="1189"/>
      <c r="H2" s="1189"/>
      <c r="I2" s="1189"/>
      <c r="J2" s="1189"/>
      <c r="K2" s="1189"/>
      <c r="L2" s="1189"/>
      <c r="M2" s="1189"/>
      <c r="N2" s="1189"/>
      <c r="O2" s="1189"/>
      <c r="P2" s="1189"/>
      <c r="Q2" s="1189"/>
      <c r="R2" s="1189"/>
      <c r="S2" s="1189"/>
      <c r="T2" s="1189"/>
      <c r="U2" s="1190"/>
      <c r="V2" s="113"/>
      <c r="AB2" s="297"/>
      <c r="AC2" s="297"/>
      <c r="AD2" s="297"/>
      <c r="AE2" s="297"/>
    </row>
    <row r="3" spans="1:33" s="54" customFormat="1" ht="8.25" customHeight="1">
      <c r="A3" s="113"/>
      <c r="B3" s="665"/>
      <c r="C3" s="319"/>
      <c r="D3" s="320"/>
      <c r="E3" s="609"/>
      <c r="F3" s="321"/>
      <c r="G3" s="320"/>
      <c r="H3" s="59"/>
      <c r="I3" s="59"/>
      <c r="J3" s="59"/>
      <c r="K3" s="59"/>
      <c r="L3" s="59"/>
      <c r="M3" s="59"/>
      <c r="N3" s="59"/>
      <c r="O3" s="59"/>
      <c r="P3" s="59"/>
      <c r="Q3" s="59"/>
      <c r="R3" s="59"/>
      <c r="S3" s="59"/>
      <c r="T3" s="59"/>
      <c r="U3" s="322"/>
      <c r="V3" s="113"/>
      <c r="AB3" s="297"/>
      <c r="AC3" s="297"/>
      <c r="AD3" s="297"/>
      <c r="AE3" s="297"/>
    </row>
    <row r="4" spans="1:33" s="54" customFormat="1">
      <c r="A4" s="112"/>
      <c r="B4" s="665"/>
      <c r="C4" s="323" t="s">
        <v>64</v>
      </c>
      <c r="D4" s="1193" t="str">
        <f>IF(ISBLANK('Start Page'!AB9),"&lt;&lt; Please enter system details on the Start Page &gt;&gt;",'Start Page'!AB9&amp;IF(ISBLANK('Start Page'!AM28),"","  ("&amp;'Start Page'!AM28&amp;")"))</f>
        <v>Aqua Pennslyvania - Roaring Creek Division</v>
      </c>
      <c r="E4" s="1194"/>
      <c r="F4" s="1194"/>
      <c r="G4" s="1194"/>
      <c r="H4" s="1195"/>
      <c r="I4" s="1195"/>
      <c r="J4" s="1195"/>
      <c r="K4" s="1195"/>
      <c r="L4" s="1195"/>
      <c r="M4" s="1195"/>
      <c r="N4" s="1195"/>
      <c r="O4" s="1195"/>
      <c r="P4" s="1196"/>
      <c r="Q4" s="59"/>
      <c r="R4" s="59"/>
      <c r="U4" s="322"/>
      <c r="V4" s="113"/>
      <c r="AB4" s="297"/>
      <c r="AC4" s="297"/>
      <c r="AD4" s="297"/>
      <c r="AE4" s="297"/>
    </row>
    <row r="5" spans="1:33" s="54" customFormat="1">
      <c r="A5" s="113"/>
      <c r="B5" s="665"/>
      <c r="C5" s="323" t="s">
        <v>714</v>
      </c>
      <c r="D5" s="1206">
        <f>IF(ISBLANK('Start Page'!AB18),"",'Start Page'!AB18)</f>
        <v>2024</v>
      </c>
      <c r="E5" s="1207"/>
      <c r="F5" s="1207"/>
      <c r="G5" s="1208"/>
      <c r="H5" s="1200" t="str">
        <f>IF(ISBLANK('Start Page'!AB20),"",TEXT('Start Page'!AB20,"mmm dd yyyy")&amp;" - "&amp;TEXT('Start Page'!AB21,"mmm dd yyyy"))</f>
        <v>Jan 01 2024 - Dec 31 2024</v>
      </c>
      <c r="I5" s="1201"/>
      <c r="J5" s="1202"/>
      <c r="K5" s="1204">
        <f>IF(ISBLANK('Start Page'!AB19),"",'Start Page'!AB19)</f>
        <v>2024</v>
      </c>
      <c r="L5" s="1201"/>
      <c r="M5" s="1201"/>
      <c r="N5" s="1201"/>
      <c r="O5" s="1201"/>
      <c r="P5" s="1205"/>
      <c r="Q5" s="59"/>
      <c r="R5" s="59"/>
      <c r="S5" s="318"/>
      <c r="T5" s="59"/>
      <c r="U5" s="322"/>
      <c r="V5" s="113"/>
      <c r="AB5" s="297"/>
      <c r="AC5" s="297"/>
      <c r="AD5" s="297"/>
      <c r="AE5" s="297"/>
    </row>
    <row r="6" spans="1:33" s="54" customFormat="1" ht="3.75" customHeight="1">
      <c r="A6" s="113"/>
      <c r="B6" s="665"/>
      <c r="C6" s="324"/>
      <c r="D6" s="320"/>
      <c r="E6" s="609"/>
      <c r="F6" s="321"/>
      <c r="G6" s="320"/>
      <c r="H6" s="59"/>
      <c r="I6" s="59"/>
      <c r="J6" s="59"/>
      <c r="K6" s="59"/>
      <c r="L6" s="59"/>
      <c r="M6" s="59"/>
      <c r="N6" s="59"/>
      <c r="O6" s="59"/>
      <c r="P6" s="59"/>
      <c r="Q6" s="59"/>
      <c r="R6" s="59"/>
      <c r="S6" s="59"/>
      <c r="T6" s="59"/>
      <c r="U6" s="322"/>
      <c r="V6" s="113"/>
      <c r="AB6" s="297"/>
      <c r="AC6" s="297"/>
      <c r="AD6" s="297"/>
      <c r="AE6" s="297"/>
    </row>
    <row r="7" spans="1:33" s="54" customFormat="1" ht="5.25" customHeight="1">
      <c r="A7" s="113"/>
      <c r="B7" s="665"/>
      <c r="C7" s="627"/>
      <c r="D7" s="627"/>
      <c r="E7" s="627"/>
      <c r="F7" s="627"/>
      <c r="G7" s="627"/>
      <c r="H7" s="627"/>
      <c r="I7" s="627"/>
      <c r="J7" s="627"/>
      <c r="K7" s="627"/>
      <c r="L7" s="627"/>
      <c r="M7" s="627"/>
      <c r="N7" s="627"/>
      <c r="O7" s="627"/>
      <c r="P7" s="627"/>
      <c r="Q7" s="627"/>
      <c r="R7" s="627"/>
      <c r="S7" s="627"/>
      <c r="T7" s="627"/>
      <c r="U7" s="322"/>
      <c r="V7" s="113"/>
      <c r="AB7" s="297"/>
      <c r="AC7" s="297"/>
      <c r="AD7" s="297"/>
      <c r="AE7" s="297"/>
    </row>
    <row r="8" spans="1:33" s="54" customFormat="1" ht="12.75" customHeight="1">
      <c r="A8" s="113"/>
      <c r="B8" s="326"/>
      <c r="C8" s="627"/>
      <c r="D8" s="627"/>
      <c r="E8" s="627"/>
      <c r="F8" s="627"/>
      <c r="G8" s="627"/>
      <c r="H8" s="627"/>
      <c r="I8" s="627"/>
      <c r="J8" s="627"/>
      <c r="K8" s="627"/>
      <c r="L8" s="627"/>
      <c r="M8" s="627"/>
      <c r="N8" s="627"/>
      <c r="O8" s="627"/>
      <c r="P8" s="627"/>
      <c r="Q8" s="1227" t="s">
        <v>1211</v>
      </c>
      <c r="R8" s="1228"/>
      <c r="S8" s="627"/>
      <c r="T8" s="627"/>
      <c r="U8" s="327"/>
      <c r="V8" s="113"/>
      <c r="AB8" s="297"/>
      <c r="AC8" s="297"/>
      <c r="AD8" s="297"/>
      <c r="AE8" s="297"/>
    </row>
    <row r="9" spans="1:33" s="54" customFormat="1" ht="20.85" customHeight="1">
      <c r="A9" s="113"/>
      <c r="B9" s="326"/>
      <c r="C9" s="332"/>
      <c r="D9" s="627"/>
      <c r="E9" s="627"/>
      <c r="F9" s="627"/>
      <c r="G9" s="627"/>
      <c r="H9" s="312" t="str">
        <f>IF(ISBLANK('Start Page'!AB22),"PLEASE CHOOSE REPORTING UNITS FROM THE START PAGE BEFORE ENTERING DATA","All volumes to be entered as: "&amp;UPPER('Start Page'!$AB$22)&amp;" PER YEAR")</f>
        <v>All volumes to be entered as: MILLION GALLONS (US) PER YEAR</v>
      </c>
      <c r="I9" s="627"/>
      <c r="J9" s="627"/>
      <c r="K9" s="627"/>
      <c r="L9" s="627"/>
      <c r="M9" s="627"/>
      <c r="N9" s="627"/>
      <c r="O9" s="627"/>
      <c r="P9" s="627"/>
      <c r="Q9" s="627"/>
      <c r="R9" s="627"/>
      <c r="S9" s="627"/>
      <c r="T9" s="627"/>
      <c r="U9" s="1199"/>
      <c r="V9" s="113"/>
      <c r="X9" s="117"/>
      <c r="AB9" s="297"/>
      <c r="AC9" s="297"/>
      <c r="AD9" s="297"/>
      <c r="AE9" s="297"/>
    </row>
    <row r="10" spans="1:33" s="54" customFormat="1" ht="3" hidden="1" customHeight="1">
      <c r="A10" s="113"/>
      <c r="B10" s="326"/>
      <c r="C10" s="59"/>
      <c r="D10" s="320"/>
      <c r="E10" s="609"/>
      <c r="F10" s="321"/>
      <c r="G10" s="320"/>
      <c r="H10" s="59"/>
      <c r="I10" s="59"/>
      <c r="J10" s="59"/>
      <c r="K10" s="59"/>
      <c r="L10" s="59"/>
      <c r="M10" s="59"/>
      <c r="N10" s="59"/>
      <c r="O10" s="59"/>
      <c r="P10" s="59"/>
      <c r="Q10" s="59"/>
      <c r="R10" s="59"/>
      <c r="S10" s="585"/>
      <c r="T10" s="585"/>
      <c r="U10" s="1199"/>
      <c r="V10" s="113"/>
      <c r="AB10" s="297"/>
      <c r="AC10" s="297"/>
      <c r="AD10" s="297"/>
      <c r="AE10" s="297"/>
    </row>
    <row r="11" spans="1:33" s="54" customFormat="1" ht="3" hidden="1" customHeight="1">
      <c r="A11" s="113"/>
      <c r="B11" s="326"/>
      <c r="C11" s="59"/>
      <c r="D11" s="320"/>
      <c r="E11" s="609"/>
      <c r="F11" s="321"/>
      <c r="G11" s="320"/>
      <c r="H11" s="59"/>
      <c r="I11" s="59"/>
      <c r="J11" s="59"/>
      <c r="K11" s="59"/>
      <c r="L11" s="59"/>
      <c r="M11" s="59"/>
      <c r="N11" s="59"/>
      <c r="O11" s="59"/>
      <c r="P11" s="59"/>
      <c r="Q11" s="59"/>
      <c r="R11" s="59"/>
      <c r="S11" s="585"/>
      <c r="T11" s="585"/>
      <c r="U11" s="1199"/>
      <c r="V11" s="113"/>
      <c r="AB11" s="297"/>
      <c r="AC11" s="297"/>
      <c r="AD11" s="297"/>
      <c r="AE11" s="297"/>
    </row>
    <row r="12" spans="1:33" s="54" customFormat="1" ht="15.6" customHeight="1" thickBot="1">
      <c r="A12" s="113"/>
      <c r="B12" s="326"/>
      <c r="C12" s="308"/>
      <c r="D12" s="308"/>
      <c r="E12" s="610"/>
      <c r="F12" s="308"/>
      <c r="G12" s="308"/>
      <c r="H12" s="308"/>
      <c r="I12" s="308"/>
      <c r="J12" s="325"/>
      <c r="K12" s="1203" t="s">
        <v>712</v>
      </c>
      <c r="L12" s="1203"/>
      <c r="M12" s="1203"/>
      <c r="N12" s="1203"/>
      <c r="O12" s="1203"/>
      <c r="P12" s="1203"/>
      <c r="Q12" s="1203"/>
      <c r="R12" s="1203"/>
      <c r="S12" s="1203"/>
      <c r="T12" s="1203"/>
      <c r="U12" s="1199"/>
      <c r="V12" s="113"/>
      <c r="Y12" s="103" t="s">
        <v>136</v>
      </c>
      <c r="AB12" s="634" t="s">
        <v>900</v>
      </c>
      <c r="AC12" s="297" t="s">
        <v>896</v>
      </c>
      <c r="AD12" s="634" t="s">
        <v>897</v>
      </c>
      <c r="AE12" s="634" t="s">
        <v>899</v>
      </c>
    </row>
    <row r="13" spans="1:33" s="54" customFormat="1">
      <c r="A13" s="113"/>
      <c r="B13" s="326"/>
      <c r="C13" s="320" t="s">
        <v>110</v>
      </c>
      <c r="D13" s="611"/>
      <c r="E13" s="611"/>
      <c r="F13" s="607"/>
      <c r="G13" s="607"/>
      <c r="H13" s="607"/>
      <c r="I13" s="607"/>
      <c r="J13" s="607"/>
      <c r="K13" s="984"/>
      <c r="L13" s="607"/>
      <c r="M13" s="607"/>
      <c r="N13" s="314"/>
      <c r="O13" s="332"/>
      <c r="P13" s="716" t="s">
        <v>1016</v>
      </c>
      <c r="Q13" s="332"/>
      <c r="R13" s="331"/>
      <c r="S13" s="585"/>
      <c r="T13" s="585"/>
      <c r="U13" s="1199"/>
      <c r="V13" s="113"/>
      <c r="W13" s="179" t="s">
        <v>138</v>
      </c>
      <c r="X13" s="180"/>
      <c r="Y13" s="181" t="s">
        <v>132</v>
      </c>
      <c r="Z13" s="182" t="s">
        <v>131</v>
      </c>
      <c r="AA13" s="197" t="s">
        <v>1200</v>
      </c>
      <c r="AB13" s="635" t="s">
        <v>901</v>
      </c>
      <c r="AC13" s="333" t="s">
        <v>895</v>
      </c>
      <c r="AD13" s="634" t="s">
        <v>898</v>
      </c>
      <c r="AE13" s="634" t="s">
        <v>898</v>
      </c>
      <c r="AG13" s="1047" t="s">
        <v>1201</v>
      </c>
    </row>
    <row r="14" spans="1:33" s="54" customFormat="1" ht="7.9" customHeight="1">
      <c r="A14" s="113"/>
      <c r="B14" s="665"/>
      <c r="C14" s="320"/>
      <c r="D14" s="609"/>
      <c r="E14" s="609"/>
      <c r="F14" s="320"/>
      <c r="G14" s="320"/>
      <c r="H14" s="320"/>
      <c r="I14" s="320"/>
      <c r="J14" s="320"/>
      <c r="K14" s="985"/>
      <c r="L14" s="320"/>
      <c r="M14" s="320"/>
      <c r="N14" s="320"/>
      <c r="O14" s="331"/>
      <c r="P14" s="332"/>
      <c r="Q14" s="331"/>
      <c r="R14" s="331"/>
      <c r="S14" s="331"/>
      <c r="T14" s="331"/>
      <c r="U14" s="662"/>
      <c r="V14" s="113"/>
      <c r="W14" s="183"/>
      <c r="X14" s="184"/>
      <c r="Y14" s="58"/>
      <c r="Z14" s="185"/>
      <c r="AA14" s="197"/>
      <c r="AB14" s="296"/>
      <c r="AC14" s="297"/>
      <c r="AD14" s="297"/>
      <c r="AE14" s="297"/>
      <c r="AG14" s="197"/>
    </row>
    <row r="15" spans="1:33" s="54" customFormat="1">
      <c r="A15" s="113"/>
      <c r="B15" s="666" t="s">
        <v>907</v>
      </c>
      <c r="C15" s="1052" t="s">
        <v>480</v>
      </c>
      <c r="D15" s="983" t="s">
        <v>881</v>
      </c>
      <c r="E15" s="681" t="s">
        <v>882</v>
      </c>
      <c r="F15" s="587">
        <f>'Interactive Data Grading'!D20</f>
        <v>6</v>
      </c>
      <c r="G15" s="336"/>
      <c r="H15" s="631">
        <v>2185.3939999999998</v>
      </c>
      <c r="I15" s="337"/>
      <c r="J15" s="338" t="str">
        <f>IF('Start Page'!$AB$22="million gallons (US)","MG/Yr",IF('Start Page'!$AB$22="Megalitres (thousand cubic metres)","ML/Yr",IF('Start Page'!$AB$22="acre-feet","Acre-ft/Yr","")))</f>
        <v>MG/Yr</v>
      </c>
      <c r="K15" s="986" t="s">
        <v>881</v>
      </c>
      <c r="L15" s="714" t="s">
        <v>882</v>
      </c>
      <c r="M15" s="587">
        <f>'Interactive Data Grading'!D43</f>
        <v>4</v>
      </c>
      <c r="N15" s="338"/>
      <c r="O15" s="582">
        <v>0.02</v>
      </c>
      <c r="P15" s="684" t="s">
        <v>787</v>
      </c>
      <c r="Q15" s="1192"/>
      <c r="R15" s="1197"/>
      <c r="S15" s="586" t="str">
        <f>IF('Start Page'!$AB$22="million gallons (US)","MG/Yr",IF('Start Page'!$AB$22="Megalitres (thousand cubic metres)","ML/Yr",IF('Start Page'!$AB$22="acre-feet","acre-ft/yr","")))</f>
        <v>MG/Yr</v>
      </c>
      <c r="T15" s="685" t="s">
        <v>1265</v>
      </c>
      <c r="U15" s="663" t="s">
        <v>921</v>
      </c>
      <c r="V15" s="113"/>
      <c r="W15" s="579">
        <f>IF(P15="percent",1,2)</f>
        <v>1</v>
      </c>
      <c r="X15" s="129">
        <f>IF(H15&gt;0,IF(W15=1,O15*H15,Q15),0)</f>
        <v>43.707879999999996</v>
      </c>
      <c r="Y15" s="130">
        <f>$Y$19/$Y$18*H15</f>
        <v>34.313725490196077</v>
      </c>
      <c r="Z15" s="186">
        <f>$Y$19/$Y$18*ABS(X15)</f>
        <v>0.68627450980392157</v>
      </c>
      <c r="AA15" s="1046">
        <f>IF(W15=1,input_VOS-input_VOS/(1+O15*AB15),Q15*AB15)</f>
        <v>-44.599877551020654</v>
      </c>
      <c r="AB15" s="636">
        <f>IF(OR(T15="",T15="Select….."),0,IF(T15="Under-registration",-1,1))</f>
        <v>-1</v>
      </c>
      <c r="AC15" s="297" t="str">
        <f>IF(OR(H15&lt;=0,AND(H15&gt;0,OR(AND(W15=1,O15=0),AND(W15=2,Q15=0)))),"no","yes")</f>
        <v>yes</v>
      </c>
      <c r="AD15" s="297" t="str">
        <f>IF(OR(T15="select…..",T15=""),"no","yes")</f>
        <v>yes</v>
      </c>
      <c r="AE15" s="297" t="str">
        <f>IF(AND(AC15="yes",AD15="no"),"yes","no")</f>
        <v>no</v>
      </c>
      <c r="AF15" s="638">
        <f>IF(AE15="yes",1,0)</f>
        <v>0</v>
      </c>
      <c r="AG15" s="1046">
        <f>input_VOS-AA15</f>
        <v>2229.9938775510204</v>
      </c>
    </row>
    <row r="16" spans="1:33" s="54" customFormat="1">
      <c r="A16" s="113"/>
      <c r="B16" s="666" t="s">
        <v>908</v>
      </c>
      <c r="C16" s="1052" t="s">
        <v>40</v>
      </c>
      <c r="D16" s="983" t="s">
        <v>881</v>
      </c>
      <c r="E16" s="681" t="s">
        <v>882</v>
      </c>
      <c r="F16" s="587" t="str">
        <f>'Interactive Data Grading'!D74</f>
        <v>n/a</v>
      </c>
      <c r="G16" s="336"/>
      <c r="H16" s="630">
        <v>0</v>
      </c>
      <c r="I16" s="337"/>
      <c r="J16" s="338" t="str">
        <f>IF('Start Page'!$AB$22="million gallons (US)","MG/Yr",IF('Start Page'!$AB$22="Megalitres (thousand cubic metres)","ML/Yr",IF('Start Page'!$AB$22="acre-feet","Acre-ft/Yr","")))</f>
        <v>MG/Yr</v>
      </c>
      <c r="K16" s="986" t="s">
        <v>881</v>
      </c>
      <c r="L16" s="714" t="s">
        <v>882</v>
      </c>
      <c r="M16" s="587" t="str">
        <f>'Interactive Data Grading'!D96</f>
        <v>n/a</v>
      </c>
      <c r="N16" s="338"/>
      <c r="O16" s="582">
        <v>0.02</v>
      </c>
      <c r="P16" s="684" t="s">
        <v>787</v>
      </c>
      <c r="Q16" s="1192"/>
      <c r="R16" s="1197"/>
      <c r="S16" s="586" t="str">
        <f>IF('Start Page'!$AB$22="million gallons (US)","MG/Yr",IF('Start Page'!$AB$22="Megalitres (thousand cubic metres)","ML/Yr",IF('Start Page'!$AB$22="acre-feet","acre-ft/yr","")))</f>
        <v>MG/Yr</v>
      </c>
      <c r="T16" s="685" t="s">
        <v>1265</v>
      </c>
      <c r="U16" s="663" t="s">
        <v>922</v>
      </c>
      <c r="V16" s="113"/>
      <c r="W16" s="579">
        <f t="shared" ref="W16:W17" si="0">IF(P16="percent",1,2)</f>
        <v>1</v>
      </c>
      <c r="X16" s="129">
        <f>IF(H16&gt;0,IF(W16=1,O16*H16,Q16),0)</f>
        <v>0</v>
      </c>
      <c r="Y16" s="130">
        <f>$Y$19/$Y$18*H16</f>
        <v>0</v>
      </c>
      <c r="Z16" s="186">
        <f>$Y$19/$Y$18*ABS(X16)</f>
        <v>0</v>
      </c>
      <c r="AA16" s="1046">
        <f>IF(W16=1,input_WI-input_WI/(1+O16*AB16),Q16*AB16)</f>
        <v>0</v>
      </c>
      <c r="AB16" s="636">
        <f t="shared" ref="AB16:AB17" si="1">IF(OR(T16="",T16="Select….."),0,IF(T16="Under-registration",-1,1))</f>
        <v>-1</v>
      </c>
      <c r="AC16" s="297" t="str">
        <f t="shared" ref="AC16:AC17" si="2">IF(OR(H16&lt;=0,AND(H16&gt;0,OR(AND(W16=1,O16=0),AND(W16=2,Q16=0)))),"no","yes")</f>
        <v>no</v>
      </c>
      <c r="AD16" s="297" t="str">
        <f>IF(OR(T16="select…..",T16=""),"no","yes")</f>
        <v>yes</v>
      </c>
      <c r="AE16" s="297" t="str">
        <f t="shared" ref="AE16:AE17" si="3">IF(AND(AC16="yes",AD16="no"),"yes","no")</f>
        <v>no</v>
      </c>
      <c r="AF16" s="638">
        <f t="shared" ref="AF16:AF17" si="4">IF(AE16="yes",1,0)</f>
        <v>0</v>
      </c>
      <c r="AG16" s="1046">
        <f>input_WI-AA16</f>
        <v>0</v>
      </c>
    </row>
    <row r="17" spans="1:33" s="54" customFormat="1" ht="13.35" customHeight="1">
      <c r="A17" s="113"/>
      <c r="B17" s="666" t="s">
        <v>909</v>
      </c>
      <c r="C17" s="1052" t="s">
        <v>41</v>
      </c>
      <c r="D17" s="983" t="s">
        <v>881</v>
      </c>
      <c r="E17" s="681" t="s">
        <v>882</v>
      </c>
      <c r="F17" s="587" t="str">
        <f>'Interactive Data Grading'!D127</f>
        <v>n/a</v>
      </c>
      <c r="G17" s="336"/>
      <c r="H17" s="396">
        <v>0</v>
      </c>
      <c r="I17" s="337"/>
      <c r="J17" s="338" t="str">
        <f>IF('Start Page'!$AB$22="million gallons (US)","MG/Yr",IF('Start Page'!$AB$22="Megalitres (thousand cubic metres)","ML/Yr",IF('Start Page'!$AB$22="acre-feet","Acre-ft/Yr","")))</f>
        <v>MG/Yr</v>
      </c>
      <c r="K17" s="986" t="s">
        <v>881</v>
      </c>
      <c r="L17" s="714" t="s">
        <v>882</v>
      </c>
      <c r="M17" s="587" t="str">
        <f>'Interactive Data Grading'!D150</f>
        <v>n/a</v>
      </c>
      <c r="N17" s="338"/>
      <c r="O17" s="582">
        <v>0.02</v>
      </c>
      <c r="P17" s="684" t="s">
        <v>787</v>
      </c>
      <c r="Q17" s="1192"/>
      <c r="R17" s="1197"/>
      <c r="S17" s="586" t="str">
        <f>IF('Start Page'!$AB$22="million gallons (US)","MG/Yr",IF('Start Page'!$AB$22="Megalitres (thousand cubic metres)","ML/Yr",IF('Start Page'!$AB$22="acre-feet","acre-ft/yr","")))</f>
        <v>MG/Yr</v>
      </c>
      <c r="T17" s="685" t="s">
        <v>1265</v>
      </c>
      <c r="U17" s="663" t="s">
        <v>923</v>
      </c>
      <c r="V17" s="113"/>
      <c r="W17" s="579">
        <f t="shared" si="0"/>
        <v>1</v>
      </c>
      <c r="X17" s="129">
        <f>IF(H17&gt;0,IF(W17=1,O17*H17,Q17),0)</f>
        <v>0</v>
      </c>
      <c r="Y17" s="130">
        <f>$Y$19/$Y$18*H17</f>
        <v>0</v>
      </c>
      <c r="Z17" s="186">
        <f>$Y$19/$Y$18*ABS(X17)</f>
        <v>0</v>
      </c>
      <c r="AA17" s="1046">
        <f>IF(W17=1,input_WE-input_WE/(1+O17*AB17),Q17*AB17)</f>
        <v>0</v>
      </c>
      <c r="AB17" s="636">
        <f t="shared" si="1"/>
        <v>-1</v>
      </c>
      <c r="AC17" s="297" t="str">
        <f t="shared" si="2"/>
        <v>no</v>
      </c>
      <c r="AD17" s="297" t="str">
        <f>IF(OR(T17="select…..",T17=""),"no","yes")</f>
        <v>yes</v>
      </c>
      <c r="AE17" s="297" t="str">
        <f t="shared" si="3"/>
        <v>no</v>
      </c>
      <c r="AF17" s="638">
        <f t="shared" si="4"/>
        <v>0</v>
      </c>
      <c r="AG17" s="1046">
        <f>input_WE-AA17</f>
        <v>0</v>
      </c>
    </row>
    <row r="18" spans="1:33" s="54" customFormat="1" ht="14.45" customHeight="1">
      <c r="A18" s="113"/>
      <c r="B18" s="665"/>
      <c r="G18" s="336"/>
      <c r="H18" s="593"/>
      <c r="I18" s="337"/>
      <c r="J18" s="331"/>
      <c r="K18" s="331"/>
      <c r="L18" s="331"/>
      <c r="M18" s="312"/>
      <c r="N18" s="331"/>
      <c r="O18" s="312"/>
      <c r="P18" s="333"/>
      <c r="Q18" s="59"/>
      <c r="R18" s="59"/>
      <c r="S18" s="59"/>
      <c r="T18" s="1230" t="s">
        <v>789</v>
      </c>
      <c r="U18" s="662"/>
      <c r="V18" s="113"/>
      <c r="W18" s="183"/>
      <c r="X18" s="131"/>
      <c r="Y18" s="130">
        <f>H15+H16+H17+IF(H15&gt;0,ABS(X15),0)+IF(H16&gt;0,ABS(X16),0)+IF(H17&gt;0,(ABS(X17)),)</f>
        <v>2229.1018799999997</v>
      </c>
      <c r="Z18" s="187"/>
      <c r="AB18" s="297"/>
      <c r="AC18" s="297"/>
      <c r="AD18" s="297"/>
      <c r="AE18" s="297"/>
      <c r="AF18" s="638">
        <f>SUM(AF15:AF17)</f>
        <v>0</v>
      </c>
      <c r="AG18" s="54" t="s">
        <v>1199</v>
      </c>
    </row>
    <row r="19" spans="1:33" s="54" customFormat="1" ht="13.5" thickBot="1">
      <c r="A19" s="113"/>
      <c r="B19" s="665"/>
      <c r="C19" s="1233" t="s">
        <v>109</v>
      </c>
      <c r="D19" s="1233"/>
      <c r="E19" s="1233"/>
      <c r="F19" s="1233"/>
      <c r="G19" s="332"/>
      <c r="H19" s="1017">
        <f>IF(AF18&gt;0,"Select under/over",IF(H15&gt;0,IF(W15=1,H15/(1+O15*AB15),H15-Q15*AB15),0)+IF(H16&gt;0,IF(W16=1,H16/(1+O16*AB16),H16-Q16*AB16),0)-IF(H17&gt;0,IF(W17=1,H17/(1+O17*AB17),H17-Q17*AB17),0))</f>
        <v>2229.9938775510204</v>
      </c>
      <c r="I19" s="341"/>
      <c r="J19" s="338" t="str">
        <f>IF('Start Page'!$AB$22="million gallons (US)","MG/Yr",IF('Start Page'!$AB$22="Megalitres (thousand cubic metres)","ML/Yr",IF('Start Page'!$AB$22="acre-feet","Acre-ft/Yr","")))</f>
        <v>MG/Yr</v>
      </c>
      <c r="K19" s="756" t="str">
        <f>IF(H19="Select under/over","----------------&gt;----------------&gt;----------------&gt;----------------&gt;----------------&gt;","")</f>
        <v/>
      </c>
      <c r="L19" s="338"/>
      <c r="M19" s="312"/>
      <c r="N19" s="338"/>
      <c r="O19" s="397"/>
      <c r="P19" s="332"/>
      <c r="Q19" s="331"/>
      <c r="R19" s="578"/>
      <c r="S19" s="342"/>
      <c r="T19" s="1230"/>
      <c r="U19" s="327"/>
      <c r="V19" s="113"/>
      <c r="W19" s="188"/>
      <c r="X19" s="189"/>
      <c r="Y19" s="189">
        <f>'M36 Refs'!AE121</f>
        <v>35</v>
      </c>
      <c r="Z19" s="190" t="s">
        <v>133</v>
      </c>
      <c r="AB19" s="297"/>
      <c r="AC19" s="297"/>
      <c r="AD19" s="297"/>
      <c r="AE19" s="297"/>
    </row>
    <row r="20" spans="1:33" s="54" customFormat="1" ht="5.25" customHeight="1">
      <c r="A20" s="113"/>
      <c r="B20" s="665"/>
      <c r="C20" s="336"/>
      <c r="D20" s="336"/>
      <c r="E20" s="612"/>
      <c r="F20" s="340"/>
      <c r="G20" s="336"/>
      <c r="H20" s="59"/>
      <c r="I20" s="59"/>
      <c r="J20" s="59"/>
      <c r="K20" s="59"/>
      <c r="L20" s="59"/>
      <c r="M20" s="59"/>
      <c r="N20" s="59"/>
      <c r="O20" s="331"/>
      <c r="P20" s="331"/>
      <c r="Q20" s="331"/>
      <c r="R20" s="59"/>
      <c r="S20" s="59"/>
      <c r="T20" s="1230"/>
      <c r="U20" s="322"/>
      <c r="V20" s="113"/>
      <c r="AB20" s="297"/>
      <c r="AC20" s="297"/>
      <c r="AD20" s="297"/>
      <c r="AE20" s="297"/>
    </row>
    <row r="21" spans="1:33" s="54" customFormat="1" ht="6" customHeight="1">
      <c r="A21" s="113"/>
      <c r="B21" s="665"/>
      <c r="C21" s="651"/>
      <c r="D21" s="651"/>
      <c r="E21" s="652"/>
      <c r="F21" s="654" t="s">
        <v>15</v>
      </c>
      <c r="G21" s="651"/>
      <c r="H21" s="645"/>
      <c r="I21" s="645"/>
      <c r="J21" s="645"/>
      <c r="K21" s="645"/>
      <c r="L21" s="645"/>
      <c r="M21" s="645"/>
      <c r="N21" s="645"/>
      <c r="O21" s="650"/>
      <c r="P21" s="650"/>
      <c r="Q21" s="650"/>
      <c r="R21" s="645"/>
      <c r="S21" s="59"/>
      <c r="T21" s="1230"/>
      <c r="U21" s="322"/>
      <c r="V21" s="113"/>
      <c r="AB21" s="297"/>
      <c r="AC21" s="297"/>
      <c r="AD21" s="297"/>
      <c r="AE21" s="297"/>
    </row>
    <row r="22" spans="1:33" s="54" customFormat="1" ht="13.5" thickBot="1">
      <c r="A22" s="113"/>
      <c r="B22" s="665"/>
      <c r="C22" s="320" t="s">
        <v>111</v>
      </c>
      <c r="D22" s="609"/>
      <c r="E22" s="609"/>
      <c r="F22" s="343"/>
      <c r="G22" s="320"/>
      <c r="H22" s="320"/>
      <c r="I22" s="320"/>
      <c r="J22" s="320"/>
      <c r="K22" s="320"/>
      <c r="L22" s="320"/>
      <c r="M22" s="320"/>
      <c r="N22" s="320"/>
      <c r="O22" s="320"/>
      <c r="P22" s="320"/>
      <c r="Q22" s="320"/>
      <c r="R22" s="320"/>
      <c r="S22" s="320"/>
      <c r="T22" s="1230"/>
      <c r="U22" s="322"/>
      <c r="V22" s="113"/>
      <c r="AB22" s="297"/>
      <c r="AC22" s="297"/>
      <c r="AD22" s="297"/>
      <c r="AE22" s="297"/>
    </row>
    <row r="23" spans="1:33" s="54" customFormat="1">
      <c r="A23" s="113"/>
      <c r="B23" s="666" t="s">
        <v>910</v>
      </c>
      <c r="C23" s="626" t="s">
        <v>481</v>
      </c>
      <c r="D23" s="983" t="s">
        <v>881</v>
      </c>
      <c r="E23" s="681" t="s">
        <v>882</v>
      </c>
      <c r="F23" s="587">
        <f>'Interactive Data Grading'!D177</f>
        <v>8</v>
      </c>
      <c r="G23" s="336"/>
      <c r="H23" s="396">
        <v>1142.2539999999999</v>
      </c>
      <c r="I23" s="337"/>
      <c r="J23" s="338" t="str">
        <f>IF('Start Page'!$AB$22="million gallons (US)","MG/Yr",IF('Start Page'!$AB$22="Megalitres (thousand cubic metres)","ML/Yr",IF('Start Page'!$AB$22="acre-feet","Acre-ft/Yr","")))</f>
        <v>MG/Yr</v>
      </c>
      <c r="K23" s="338"/>
      <c r="L23" s="338"/>
      <c r="M23" s="338"/>
      <c r="N23" s="338"/>
      <c r="O23" s="342"/>
      <c r="P23" s="59"/>
      <c r="Q23" s="59"/>
      <c r="R23" s="59"/>
      <c r="S23" s="59"/>
      <c r="T23" s="1230"/>
      <c r="U23" s="322"/>
      <c r="V23" s="113"/>
      <c r="W23" s="191"/>
      <c r="X23" s="180"/>
      <c r="Y23" s="192">
        <f>IFERROR($Y$26/$Y$25*H23,7)</f>
        <v>12.592827432840851</v>
      </c>
      <c r="Z23" s="193"/>
      <c r="AA23" s="304" t="s">
        <v>780</v>
      </c>
      <c r="AB23" s="637"/>
      <c r="AC23" s="297"/>
      <c r="AD23" s="297"/>
      <c r="AE23" s="297"/>
    </row>
    <row r="24" spans="1:33" s="54" customFormat="1">
      <c r="A24" s="113"/>
      <c r="B24" s="666" t="s">
        <v>911</v>
      </c>
      <c r="C24" s="626" t="s">
        <v>482</v>
      </c>
      <c r="D24" s="983" t="s">
        <v>881</v>
      </c>
      <c r="E24" s="681" t="s">
        <v>882</v>
      </c>
      <c r="F24" s="587" t="str">
        <f>'Interactive Data Grading'!D200</f>
        <v>n/a</v>
      </c>
      <c r="G24" s="336"/>
      <c r="H24" s="396">
        <v>0</v>
      </c>
      <c r="I24" s="337"/>
      <c r="J24" s="338" t="str">
        <f>IF('Start Page'!$AB$22="million gallons (US)","MG/Yr",IF('Start Page'!$AB$22="Megalitres (thousand cubic metres)","ML/Yr",IF('Start Page'!$AB$22="acre-feet","Acre-ft/Yr","")))</f>
        <v>MG/Yr</v>
      </c>
      <c r="K24" s="338"/>
      <c r="L24" s="338"/>
      <c r="M24" s="338"/>
      <c r="N24" s="338"/>
      <c r="O24" s="342"/>
      <c r="P24" s="59"/>
      <c r="Q24" s="309"/>
      <c r="R24" s="309"/>
      <c r="S24" s="309"/>
      <c r="T24" s="309"/>
      <c r="U24" s="322"/>
      <c r="V24" s="113"/>
      <c r="W24" s="183"/>
      <c r="X24" s="58"/>
      <c r="Y24" s="130">
        <f>IFERROR($Y$26/$Y$25*H25,7)</f>
        <v>1.4071725671591488</v>
      </c>
      <c r="Z24" s="185"/>
      <c r="AB24" s="297"/>
      <c r="AC24" s="297"/>
      <c r="AD24" s="297"/>
      <c r="AE24" s="297"/>
    </row>
    <row r="25" spans="1:33" s="54" customFormat="1" ht="13.35" customHeight="1">
      <c r="A25" s="113"/>
      <c r="B25" s="666" t="s">
        <v>919</v>
      </c>
      <c r="C25" s="626" t="s">
        <v>483</v>
      </c>
      <c r="D25" s="983" t="s">
        <v>881</v>
      </c>
      <c r="E25" s="681" t="s">
        <v>882</v>
      </c>
      <c r="F25" s="587">
        <f>'Interactive Data Grading'!D224</f>
        <v>4</v>
      </c>
      <c r="G25" s="336"/>
      <c r="H25" s="597">
        <v>127.64</v>
      </c>
      <c r="I25" s="337"/>
      <c r="J25" s="338" t="str">
        <f>IF('Start Page'!$AB$22="million gallons (US)","MG/Yr",IF('Start Page'!$AB$22="Megalitres (thousand cubic metres)","ML/Yr",IF('Start Page'!$AB$22="acre-feet","Acre-ft/Yr","")))</f>
        <v>MG/Yr</v>
      </c>
      <c r="K25" s="338"/>
      <c r="L25" s="338"/>
      <c r="M25" s="338"/>
      <c r="N25" s="338"/>
      <c r="O25" s="332"/>
      <c r="P25" s="1087" t="s">
        <v>1016</v>
      </c>
      <c r="Q25" s="332"/>
      <c r="R25" s="59"/>
      <c r="S25" s="59"/>
      <c r="T25" s="59"/>
      <c r="U25" s="322"/>
      <c r="V25" s="113"/>
      <c r="W25" s="183"/>
      <c r="X25" s="58"/>
      <c r="Y25" s="194">
        <f>H23+H25</f>
        <v>1269.894</v>
      </c>
      <c r="Z25" s="185"/>
      <c r="AB25" s="297"/>
      <c r="AC25" s="297"/>
      <c r="AD25" s="297"/>
      <c r="AE25" s="297"/>
      <c r="AF25" s="125" t="s">
        <v>148</v>
      </c>
      <c r="AG25" s="126"/>
    </row>
    <row r="26" spans="1:33" s="54" customFormat="1" ht="15" customHeight="1" thickBot="1">
      <c r="A26" s="113"/>
      <c r="B26" s="666" t="s">
        <v>920</v>
      </c>
      <c r="C26" s="626" t="s">
        <v>484</v>
      </c>
      <c r="D26" s="983" t="s">
        <v>881</v>
      </c>
      <c r="E26" s="681" t="s">
        <v>882</v>
      </c>
      <c r="F26" s="587">
        <f>'Interactive Data Grading'!D247</f>
        <v>3</v>
      </c>
      <c r="G26" s="336"/>
      <c r="H26" s="594">
        <f>IF(OR(W26=1,AND(W26=2,Q26=0)),O26*SUM(H23:H24),Q26)</f>
        <v>2.8556349999999999</v>
      </c>
      <c r="I26" s="337"/>
      <c r="J26" s="338" t="str">
        <f>IF('Start Page'!$AB$22="million gallons (US)","MG/Yr",IF('Start Page'!$AB$22="Megalitres (thousand cubic metres)","ML/Yr",IF('Start Page'!$AB$22="acre-feet","Acre-ft/Yr","")))</f>
        <v>MG/Yr</v>
      </c>
      <c r="K26" s="338"/>
      <c r="L26" s="338"/>
      <c r="M26" s="338"/>
      <c r="N26" s="338"/>
      <c r="O26" s="588">
        <v>2.5000000000000001E-3</v>
      </c>
      <c r="P26" s="755" t="s">
        <v>786</v>
      </c>
      <c r="Q26" s="1192"/>
      <c r="R26" s="1192"/>
      <c r="S26" s="586" t="str">
        <f>IF('Start Page'!$AB$22="million gallons (US)","MG/Yr",IF('Start Page'!$AB$22="Megalitres (thousand cubic metres)","ML/Yr",IF('Start Page'!$AB$22="acre-feet","acre-ft/yr","")))</f>
        <v>MG/Yr</v>
      </c>
      <c r="T26" s="313"/>
      <c r="U26" s="322"/>
      <c r="V26" s="113"/>
      <c r="W26" s="580">
        <f>IF(P26="default",1,2)</f>
        <v>1</v>
      </c>
      <c r="X26" s="195"/>
      <c r="Y26" s="195">
        <f>8+6</f>
        <v>14</v>
      </c>
      <c r="Z26" s="196" t="s">
        <v>133</v>
      </c>
      <c r="AA26" s="54" t="s">
        <v>134</v>
      </c>
      <c r="AB26" s="297"/>
      <c r="AC26" s="297"/>
      <c r="AD26" s="297"/>
      <c r="AE26" s="297"/>
      <c r="AF26" s="126"/>
      <c r="AG26" s="126"/>
    </row>
    <row r="27" spans="1:33" s="54" customFormat="1" ht="2.25" customHeight="1">
      <c r="A27" s="113"/>
      <c r="B27" s="666"/>
      <c r="C27" s="309"/>
      <c r="D27" s="309"/>
      <c r="E27" s="613"/>
      <c r="F27" s="339"/>
      <c r="G27" s="339"/>
      <c r="H27" s="339"/>
      <c r="I27" s="339"/>
      <c r="J27" s="338"/>
      <c r="K27" s="338"/>
      <c r="L27" s="338"/>
      <c r="M27" s="338"/>
      <c r="N27" s="338"/>
      <c r="O27" s="338"/>
      <c r="P27" s="338"/>
      <c r="Q27" s="338">
        <v>24061</v>
      </c>
      <c r="R27" s="338"/>
      <c r="S27" s="338"/>
      <c r="T27" s="338"/>
      <c r="U27" s="322"/>
      <c r="V27" s="113"/>
      <c r="W27" s="59"/>
      <c r="X27" s="58"/>
      <c r="AB27" s="297"/>
      <c r="AC27" s="297"/>
      <c r="AD27" s="297"/>
      <c r="AE27" s="297"/>
      <c r="AF27" s="126"/>
      <c r="AG27" s="126"/>
    </row>
    <row r="28" spans="1:33" s="54" customFormat="1" ht="15" customHeight="1">
      <c r="A28" s="113"/>
      <c r="B28" s="666"/>
      <c r="C28" s="661" t="str">
        <f>IF(W26=1,"                Default option selected for Unbilled Unmetered, with automatic data grading of 3",IF(W26=2,IF(Q26&gt;0.0025*SUM(H23:H24),"",IF(Q26=0,"Enter a positive value, otherwise a default of 0.25% x (BMAC+BUAC) is applied with grading of 3",""))))</f>
        <v xml:space="preserve">                Default option selected for Unbilled Unmetered, with automatic data grading of 3</v>
      </c>
      <c r="D28" s="661"/>
      <c r="E28" s="661"/>
      <c r="F28" s="661"/>
      <c r="G28" s="661"/>
      <c r="H28" s="661"/>
      <c r="I28" s="661"/>
      <c r="J28" s="344"/>
      <c r="K28" s="344"/>
      <c r="L28" s="344"/>
      <c r="M28" s="315"/>
      <c r="N28" s="315"/>
      <c r="O28" s="315"/>
      <c r="P28" s="338"/>
      <c r="Q28" s="338"/>
      <c r="R28" s="338"/>
      <c r="S28" s="338"/>
      <c r="T28" s="338"/>
      <c r="U28" s="322"/>
      <c r="V28" s="113"/>
      <c r="W28" s="59"/>
      <c r="X28" s="58"/>
      <c r="AB28" s="297"/>
      <c r="AC28" s="297"/>
      <c r="AD28" s="297"/>
      <c r="AE28" s="297"/>
      <c r="AF28" s="126"/>
      <c r="AG28" s="126"/>
    </row>
    <row r="29" spans="1:33" s="54" customFormat="1" ht="2.25" customHeight="1">
      <c r="A29" s="113"/>
      <c r="B29" s="666"/>
      <c r="C29" s="339"/>
      <c r="D29" s="339"/>
      <c r="E29" s="614"/>
      <c r="F29" s="331"/>
      <c r="G29" s="345"/>
      <c r="H29" s="337"/>
      <c r="I29" s="337"/>
      <c r="J29" s="331"/>
      <c r="K29" s="331"/>
      <c r="L29" s="331"/>
      <c r="M29" s="331"/>
      <c r="N29" s="331"/>
      <c r="O29" s="59"/>
      <c r="P29" s="59"/>
      <c r="Q29" s="310"/>
      <c r="R29" s="59"/>
      <c r="S29" s="59"/>
      <c r="T29" s="59"/>
      <c r="U29" s="322"/>
      <c r="V29" s="113"/>
      <c r="W29" s="59"/>
      <c r="X29" s="58"/>
      <c r="AB29" s="297"/>
      <c r="AC29" s="297"/>
      <c r="AD29" s="297"/>
      <c r="AE29" s="297"/>
      <c r="AF29" s="126"/>
      <c r="AG29" s="126"/>
    </row>
    <row r="30" spans="1:33" s="54" customFormat="1" ht="15" customHeight="1">
      <c r="A30" s="113"/>
      <c r="B30" s="666"/>
      <c r="C30" s="1210" t="s">
        <v>108</v>
      </c>
      <c r="D30" s="1210"/>
      <c r="E30" s="1210"/>
      <c r="F30" s="1210"/>
      <c r="G30" s="332"/>
      <c r="H30" s="1017">
        <f>SUM(H23:H26)</f>
        <v>1272.7496349999999</v>
      </c>
      <c r="I30" s="341"/>
      <c r="J30" s="338" t="str">
        <f>IF('Start Page'!$AB$22="million gallons (US)","MG/Yr",IF('Start Page'!$AB$22="Megalitres (thousand cubic metres)","ML/Yr",IF('Start Page'!$AB$22="acre-feet","Acre-ft/Yr","")))</f>
        <v>MG/Yr</v>
      </c>
      <c r="K30" s="338"/>
      <c r="L30" s="338"/>
      <c r="M30" s="338"/>
      <c r="N30" s="338"/>
      <c r="O30" s="59"/>
      <c r="P30" s="59"/>
      <c r="Q30" s="342"/>
      <c r="R30" s="342"/>
      <c r="S30" s="342"/>
      <c r="T30" s="578"/>
      <c r="U30" s="322"/>
      <c r="V30" s="113"/>
      <c r="W30" s="59"/>
      <c r="X30" s="58"/>
      <c r="AB30" s="297"/>
      <c r="AC30" s="297"/>
      <c r="AD30" s="297"/>
      <c r="AE30" s="297"/>
      <c r="AF30" s="126"/>
      <c r="AG30" s="126"/>
    </row>
    <row r="31" spans="1:33" s="54" customFormat="1" ht="2.25" customHeight="1">
      <c r="A31" s="113"/>
      <c r="B31" s="666"/>
      <c r="C31" s="339"/>
      <c r="D31" s="339"/>
      <c r="E31" s="614"/>
      <c r="F31" s="347"/>
      <c r="G31" s="341"/>
      <c r="H31" s="59"/>
      <c r="I31" s="341"/>
      <c r="J31" s="348"/>
      <c r="K31" s="348"/>
      <c r="L31" s="348"/>
      <c r="M31" s="348"/>
      <c r="N31" s="348"/>
      <c r="O31" s="59"/>
      <c r="P31" s="59"/>
      <c r="Q31" s="349"/>
      <c r="R31" s="342"/>
      <c r="S31" s="342"/>
      <c r="T31" s="578"/>
      <c r="U31" s="322"/>
      <c r="V31" s="113"/>
      <c r="W31" s="59"/>
      <c r="X31" s="58"/>
      <c r="AB31" s="297"/>
      <c r="AC31" s="297"/>
      <c r="AD31" s="297"/>
      <c r="AE31" s="297"/>
      <c r="AF31" s="126"/>
      <c r="AG31" s="126"/>
    </row>
    <row r="32" spans="1:33" s="54" customFormat="1" ht="15" customHeight="1">
      <c r="A32" s="113"/>
      <c r="B32" s="666"/>
      <c r="C32" s="1198" t="str">
        <f>IF(AND(H30&gt;=H19,(H30&lt;&gt;0)),"               Check input values; WATER SUPPLIED should be greater than AUTHORIZED CONSUMPTION","")</f>
        <v/>
      </c>
      <c r="D32" s="1198"/>
      <c r="E32" s="1198"/>
      <c r="F32" s="1198"/>
      <c r="G32" s="1198"/>
      <c r="H32" s="1198"/>
      <c r="I32" s="1198"/>
      <c r="J32" s="1198"/>
      <c r="K32" s="1198"/>
      <c r="L32" s="1198"/>
      <c r="M32" s="1198"/>
      <c r="N32" s="1198"/>
      <c r="O32" s="1198"/>
      <c r="P32" s="59"/>
      <c r="Q32" s="349"/>
      <c r="R32" s="342"/>
      <c r="S32" s="342"/>
      <c r="T32" s="578"/>
      <c r="U32" s="322"/>
      <c r="V32" s="113"/>
      <c r="W32" s="59"/>
      <c r="X32" s="58"/>
      <c r="AB32" s="297"/>
      <c r="AC32" s="297"/>
      <c r="AD32" s="297"/>
      <c r="AE32" s="297"/>
      <c r="AF32" s="126"/>
      <c r="AG32" s="126"/>
    </row>
    <row r="33" spans="1:33" s="54" customFormat="1" ht="3" customHeight="1">
      <c r="A33" s="113"/>
      <c r="B33" s="666"/>
      <c r="C33" s="336"/>
      <c r="D33" s="336"/>
      <c r="E33" s="612"/>
      <c r="F33" s="346"/>
      <c r="G33" s="336"/>
      <c r="H33" s="59"/>
      <c r="I33" s="59"/>
      <c r="J33" s="59"/>
      <c r="K33" s="59"/>
      <c r="L33" s="59"/>
      <c r="M33" s="59"/>
      <c r="N33" s="59"/>
      <c r="O33" s="331"/>
      <c r="P33" s="331"/>
      <c r="Q33" s="331"/>
      <c r="R33" s="59"/>
      <c r="S33" s="59"/>
      <c r="T33" s="59"/>
      <c r="U33" s="322"/>
      <c r="V33" s="113"/>
      <c r="W33" s="59"/>
      <c r="X33" s="58"/>
      <c r="AB33" s="297"/>
      <c r="AC33" s="297"/>
      <c r="AD33" s="297"/>
      <c r="AE33" s="297"/>
      <c r="AF33" s="126"/>
      <c r="AG33" s="126"/>
    </row>
    <row r="34" spans="1:33" s="54" customFormat="1" ht="6" customHeight="1">
      <c r="A34" s="113"/>
      <c r="B34" s="666"/>
      <c r="C34" s="651"/>
      <c r="D34" s="651"/>
      <c r="E34" s="652"/>
      <c r="F34" s="653"/>
      <c r="G34" s="651"/>
      <c r="H34" s="645"/>
      <c r="I34" s="645"/>
      <c r="J34" s="645"/>
      <c r="K34" s="645"/>
      <c r="L34" s="645"/>
      <c r="M34" s="645"/>
      <c r="N34" s="645"/>
      <c r="O34" s="645"/>
      <c r="P34" s="645"/>
      <c r="Q34" s="645"/>
      <c r="R34" s="645"/>
      <c r="S34" s="59"/>
      <c r="T34" s="59"/>
      <c r="U34" s="322"/>
      <c r="V34" s="113"/>
      <c r="W34" s="59"/>
      <c r="X34" s="58"/>
      <c r="AB34" s="297"/>
      <c r="AC34" s="297"/>
      <c r="AD34" s="297"/>
      <c r="AE34" s="297"/>
      <c r="AF34" s="126"/>
      <c r="AG34" s="126"/>
    </row>
    <row r="35" spans="1:33" s="54" customFormat="1" ht="15" customHeight="1">
      <c r="A35" s="113"/>
      <c r="B35" s="666"/>
      <c r="C35" s="320" t="s">
        <v>668</v>
      </c>
      <c r="D35" s="320"/>
      <c r="E35" s="609"/>
      <c r="F35" s="346"/>
      <c r="G35" s="320"/>
      <c r="H35" s="1017">
        <f>IFERROR(H19-H30,"")</f>
        <v>957.24424255102053</v>
      </c>
      <c r="I35" s="59"/>
      <c r="J35" s="338" t="str">
        <f>IF('Start Page'!$AB$22="million gallons (US)","MG/Yr",IF('Start Page'!$AB$22="Megalitres (thousand cubic metres)","ML/Yr",IF('Start Page'!$AB$22="acre-feet","Acre-ft/Yr","")))</f>
        <v>MG/Yr</v>
      </c>
      <c r="K35" s="338"/>
      <c r="L35" s="338"/>
      <c r="M35" s="338"/>
      <c r="N35" s="338"/>
      <c r="O35" s="59"/>
      <c r="P35" s="1191"/>
      <c r="Q35" s="59"/>
      <c r="R35" s="59"/>
      <c r="S35" s="59"/>
      <c r="T35" s="59"/>
      <c r="U35" s="322"/>
      <c r="V35" s="113"/>
      <c r="W35" s="59"/>
      <c r="X35" s="58"/>
      <c r="AB35" s="297"/>
      <c r="AC35" s="297"/>
      <c r="AD35" s="297"/>
      <c r="AE35" s="297"/>
      <c r="AF35" s="126"/>
      <c r="AG35" s="126"/>
    </row>
    <row r="36" spans="1:33" s="54" customFormat="1" ht="13.35" customHeight="1">
      <c r="A36" s="113"/>
      <c r="B36" s="666"/>
      <c r="C36" s="350"/>
      <c r="D36" s="332"/>
      <c r="E36" s="609"/>
      <c r="F36" s="346"/>
      <c r="G36" s="320"/>
      <c r="H36" s="59"/>
      <c r="I36" s="59"/>
      <c r="J36" s="59"/>
      <c r="K36" s="59"/>
      <c r="L36" s="59"/>
      <c r="M36" s="59"/>
      <c r="N36" s="59"/>
      <c r="O36" s="59"/>
      <c r="P36" s="1191"/>
      <c r="Q36" s="59"/>
      <c r="R36" s="59"/>
      <c r="S36" s="59"/>
      <c r="T36" s="584"/>
      <c r="U36" s="322"/>
      <c r="V36" s="113"/>
      <c r="W36" s="59"/>
      <c r="X36" s="58"/>
      <c r="AB36" s="297"/>
      <c r="AC36" s="297"/>
      <c r="AD36" s="297"/>
      <c r="AE36" s="297"/>
      <c r="AF36" s="126"/>
      <c r="AG36" s="126"/>
    </row>
    <row r="37" spans="1:33" s="54" customFormat="1">
      <c r="A37" s="113"/>
      <c r="B37" s="666"/>
      <c r="C37" s="336" t="s">
        <v>52</v>
      </c>
      <c r="E37" s="614"/>
      <c r="F37" s="346"/>
      <c r="G37" s="339"/>
      <c r="H37" s="59"/>
      <c r="I37" s="59"/>
      <c r="J37" s="348"/>
      <c r="K37" s="348"/>
      <c r="L37" s="348"/>
      <c r="M37" s="348"/>
      <c r="N37" s="348"/>
      <c r="O37" s="332"/>
      <c r="Q37" s="332"/>
      <c r="R37" s="59"/>
      <c r="S37" s="59"/>
      <c r="T37" s="584"/>
      <c r="U37" s="322"/>
      <c r="V37" s="113"/>
      <c r="W37" s="59"/>
      <c r="X37" s="58"/>
      <c r="AB37" s="297"/>
      <c r="AC37" s="297"/>
      <c r="AD37" s="297"/>
      <c r="AE37" s="297"/>
      <c r="AF37" s="126"/>
      <c r="AG37" s="126"/>
    </row>
    <row r="38" spans="1:33" s="54" customFormat="1" ht="16.5" customHeight="1">
      <c r="A38" s="113"/>
      <c r="B38" s="666"/>
      <c r="C38" s="655"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615"/>
      <c r="E38" s="615"/>
      <c r="F38" s="59"/>
      <c r="G38" s="59"/>
      <c r="H38" s="59"/>
      <c r="I38" s="59"/>
      <c r="J38" s="59"/>
      <c r="K38" s="59"/>
      <c r="L38" s="59"/>
      <c r="M38" s="59"/>
      <c r="N38" s="59"/>
      <c r="O38" s="59"/>
      <c r="P38" s="1087" t="s">
        <v>1016</v>
      </c>
      <c r="Q38" s="337"/>
      <c r="R38" s="59"/>
      <c r="S38" s="59"/>
      <c r="T38" s="584"/>
      <c r="U38" s="322"/>
      <c r="V38" s="113"/>
      <c r="W38" s="581"/>
      <c r="X38" s="58"/>
      <c r="AB38" s="297"/>
      <c r="AC38" s="297"/>
      <c r="AD38" s="297"/>
      <c r="AE38" s="297"/>
      <c r="AF38" s="126"/>
      <c r="AG38" s="126"/>
    </row>
    <row r="39" spans="1:33" s="54" customFormat="1" ht="13.35" customHeight="1">
      <c r="A39" s="113"/>
      <c r="B39" s="666" t="s">
        <v>916</v>
      </c>
      <c r="C39" s="626" t="s">
        <v>233</v>
      </c>
      <c r="D39" s="983" t="s">
        <v>881</v>
      </c>
      <c r="E39" s="681" t="s">
        <v>882</v>
      </c>
      <c r="F39" s="587">
        <f>'Interactive Data Grading'!D271</f>
        <v>3</v>
      </c>
      <c r="G39" s="339"/>
      <c r="H39" s="595">
        <f>IF(OR(W39=1,AND(W39=2,Q39=0)),O39*SUM(H23:H24),Q39)</f>
        <v>2.8556349999999999</v>
      </c>
      <c r="I39" s="351"/>
      <c r="J39" s="338" t="str">
        <f>IF('Start Page'!$AB$22="million gallons (US)","MG/Yr",IF('Start Page'!$AB$22="Megalitres (thousand cubic metres)","ML/Yr",IF('Start Page'!$AB$22="acre-feet","Acre-ft/Yr","")))</f>
        <v>MG/Yr</v>
      </c>
      <c r="K39" s="338"/>
      <c r="L39" s="338"/>
      <c r="M39" s="338"/>
      <c r="N39" s="338"/>
      <c r="O39" s="588">
        <v>2.5000000000000001E-3</v>
      </c>
      <c r="P39" s="686" t="s">
        <v>786</v>
      </c>
      <c r="Q39" s="1192"/>
      <c r="R39" s="1192"/>
      <c r="S39" s="586" t="str">
        <f>IF('Start Page'!$AB$22="million gallons (US)","MG/Yr",IF('Start Page'!$AB$22="Megalitres (thousand cubic metres)","ML/Yr",IF('Start Page'!$AB$22="acre-feet","acre-ft/yr","")))</f>
        <v>MG/Yr</v>
      </c>
      <c r="U39" s="322"/>
      <c r="V39" s="113"/>
      <c r="W39" s="581">
        <f>IF(P39="default",1,2)</f>
        <v>1</v>
      </c>
      <c r="X39" s="58"/>
      <c r="Y39" s="297">
        <f>IF(OR(AND(W41=1,LEN(O41)&gt;0,O41&gt;10%),AND(W41=2,LEN(Q41)&gt;0,Q41&gt;(10%*SUM(H23,H25)))),1,0)</f>
        <v>0</v>
      </c>
      <c r="AB39" s="297"/>
      <c r="AC39" s="297"/>
      <c r="AD39" s="297"/>
      <c r="AE39" s="297"/>
    </row>
    <row r="40" spans="1:33" s="54" customFormat="1" ht="14.25" hidden="1" customHeight="1">
      <c r="A40" s="113"/>
      <c r="B40" s="666"/>
      <c r="C40" s="309"/>
      <c r="D40" s="614"/>
      <c r="E40" s="682"/>
      <c r="F40" s="339"/>
      <c r="G40" s="339"/>
      <c r="H40" s="657"/>
      <c r="I40" s="339"/>
      <c r="J40" s="338"/>
      <c r="K40" s="338"/>
      <c r="L40" s="338"/>
      <c r="M40" s="338"/>
      <c r="N40" s="338"/>
      <c r="O40" s="59"/>
      <c r="P40" s="687"/>
      <c r="Q40" s="337"/>
      <c r="R40" s="59"/>
      <c r="S40" s="59"/>
      <c r="T40" s="59"/>
      <c r="U40" s="322"/>
      <c r="V40" s="113"/>
      <c r="W40" s="581"/>
      <c r="X40" s="58"/>
      <c r="AB40" s="297"/>
      <c r="AC40" s="297"/>
      <c r="AD40" s="297"/>
      <c r="AE40" s="297"/>
      <c r="AF40" s="126"/>
      <c r="AG40" s="126"/>
    </row>
    <row r="41" spans="1:33" s="54" customFormat="1" ht="15" customHeight="1">
      <c r="A41" s="113"/>
      <c r="B41" s="666" t="s">
        <v>917</v>
      </c>
      <c r="C41" s="626" t="s">
        <v>486</v>
      </c>
      <c r="D41" s="983" t="s">
        <v>881</v>
      </c>
      <c r="E41" s="681" t="s">
        <v>882</v>
      </c>
      <c r="F41" s="587">
        <f>'Interactive Data Grading'!D300</f>
        <v>6</v>
      </c>
      <c r="G41" s="339"/>
      <c r="H41" s="709">
        <f>IF(OR(T41="Select…..",T41=""),"Select under/over",IF(W41=1,((H23+H25)/(1-(O41*X41)))-(H23+H25),Q41*X41))</f>
        <v>25.916204081632713</v>
      </c>
      <c r="I41" s="351"/>
      <c r="J41" s="338" t="str">
        <f>IF('Start Page'!$AB$22="million gallons (US)","MG/Yr",IF('Start Page'!$AB$22="Megalitres (thousand cubic metres)","ML/Yr",IF('Start Page'!$AB$22="acre-feet","Acre-ft/Yr","")))</f>
        <v>MG/Yr</v>
      </c>
      <c r="K41" s="338"/>
      <c r="L41" s="338"/>
      <c r="M41" s="338"/>
      <c r="N41" s="338"/>
      <c r="O41" s="628">
        <v>0.02</v>
      </c>
      <c r="P41" s="686" t="s">
        <v>787</v>
      </c>
      <c r="Q41" s="1192"/>
      <c r="R41" s="1192"/>
      <c r="S41" s="586" t="str">
        <f>IF('Start Page'!$AB$22="million gallons (US)","MG/Yr",IF('Start Page'!$AB$22="Megalitres (thousand cubic metres)","ML/Yr",IF('Start Page'!$AB$22="acre-feet","acre-ft/yr","")))</f>
        <v>MG/Yr</v>
      </c>
      <c r="T41" s="715" t="s">
        <v>1265</v>
      </c>
      <c r="U41" s="322"/>
      <c r="V41" s="113"/>
      <c r="W41" s="579">
        <f t="shared" ref="W41" si="5">IF(P41="percent",1,2)</f>
        <v>1</v>
      </c>
      <c r="X41" s="635">
        <f>IF(T41="Select…..","",IF(T41="Under-registration",1,-1))</f>
        <v>1</v>
      </c>
      <c r="Y41" s="1072">
        <f>IF(AND(OR(LEN(O41)&gt;0,LEN(Q41)&gt;0),T41="Select….."),1,0)</f>
        <v>0</v>
      </c>
      <c r="AB41" s="297"/>
      <c r="AC41" s="297"/>
      <c r="AD41" s="297"/>
      <c r="AE41" s="297"/>
      <c r="AF41" s="126"/>
      <c r="AG41" s="126"/>
    </row>
    <row r="42" spans="1:33" ht="2.25" hidden="1" customHeight="1">
      <c r="B42" s="666"/>
      <c r="D42" s="615"/>
      <c r="E42" s="683"/>
      <c r="H42" s="658"/>
      <c r="P42" s="318"/>
    </row>
    <row r="43" spans="1:33" s="54" customFormat="1" ht="15" customHeight="1">
      <c r="A43" s="113"/>
      <c r="B43" s="666" t="s">
        <v>918</v>
      </c>
      <c r="C43" s="626" t="s">
        <v>485</v>
      </c>
      <c r="D43" s="983" t="s">
        <v>881</v>
      </c>
      <c r="E43" s="681" t="s">
        <v>882</v>
      </c>
      <c r="F43" s="587">
        <f>'Interactive Data Grading'!D322</f>
        <v>3</v>
      </c>
      <c r="G43" s="339"/>
      <c r="H43" s="594">
        <f>IF(OR(W43=1,AND(W43=2,Q43=0)),O43*SUM(H23:H24),Q43)</f>
        <v>2.8556349999999999</v>
      </c>
      <c r="I43" s="351"/>
      <c r="J43" s="338" t="str">
        <f>IF('Start Page'!$AB$22="million gallons (US)","MG/Yr",IF('Start Page'!$AB$22="Megalitres (thousand cubic metres)","ML/Yr",IF('Start Page'!$AB$22="acre-feet","Acre-ft/Yr","")))</f>
        <v>MG/Yr</v>
      </c>
      <c r="K43" s="338"/>
      <c r="L43" s="338"/>
      <c r="M43" s="338"/>
      <c r="N43" s="338"/>
      <c r="O43" s="588">
        <v>2.5000000000000001E-3</v>
      </c>
      <c r="P43" s="686" t="s">
        <v>786</v>
      </c>
      <c r="Q43" s="1192"/>
      <c r="R43" s="1192"/>
      <c r="S43" s="586" t="str">
        <f>IF('Start Page'!$AB$22="million gallons (US)","MG/Yr",IF('Start Page'!$AB$22="Megalitres (thousand cubic metres)","ML/Yr",IF('Start Page'!$AB$22="acre-feet","acre-ft/yr","")))</f>
        <v>MG/Yr</v>
      </c>
      <c r="T43" s="584"/>
      <c r="U43" s="322"/>
      <c r="V43" s="113"/>
      <c r="W43" s="581">
        <f>IF(P43="default",1,2)</f>
        <v>1</v>
      </c>
      <c r="X43" s="58"/>
      <c r="AB43" s="297"/>
      <c r="AC43" s="297"/>
      <c r="AD43" s="297"/>
      <c r="AE43" s="297"/>
      <c r="AF43" s="126"/>
      <c r="AG43" s="126"/>
    </row>
    <row r="44" spans="1:33" s="54" customFormat="1">
      <c r="A44" s="113"/>
      <c r="B44" s="666"/>
      <c r="C44" s="655"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312"/>
      <c r="E44" s="312"/>
      <c r="F44" s="312"/>
      <c r="G44" s="312"/>
      <c r="H44" s="312"/>
      <c r="I44" s="312"/>
      <c r="J44" s="353"/>
      <c r="K44" s="353"/>
      <c r="L44" s="353"/>
      <c r="M44" s="338"/>
      <c r="N44" s="338"/>
      <c r="O44" s="59"/>
      <c r="P44" s="337"/>
      <c r="Q44" s="352"/>
      <c r="R44" s="352"/>
      <c r="S44" s="352"/>
      <c r="T44" s="1231" t="str">
        <f>IF(OR(Y41=1,T41=""),"Select CMI under- or over-registration above",IF(Y39=1,"An aggregate under-registration &gt; 10% of Billed Authorized Consumption has been entered",IF(X41=-1,"Aggregate over-registration of customer metering is unlikely","")))</f>
        <v/>
      </c>
      <c r="U44" s="322"/>
      <c r="V44" s="113"/>
      <c r="W44" s="59"/>
      <c r="X44" s="58"/>
      <c r="AB44" s="297"/>
      <c r="AC44" s="297"/>
      <c r="AD44" s="297"/>
      <c r="AE44" s="297"/>
    </row>
    <row r="45" spans="1:33" s="54" customFormat="1" ht="2.25" customHeight="1">
      <c r="A45" s="113"/>
      <c r="B45" s="666"/>
      <c r="C45" s="309"/>
      <c r="D45" s="339"/>
      <c r="E45" s="614"/>
      <c r="F45" s="339"/>
      <c r="G45" s="339"/>
      <c r="H45" s="339"/>
      <c r="I45" s="339"/>
      <c r="J45" s="339"/>
      <c r="K45" s="339"/>
      <c r="L45" s="339"/>
      <c r="M45" s="338"/>
      <c r="N45" s="338"/>
      <c r="O45" s="59"/>
      <c r="P45" s="337"/>
      <c r="Q45" s="352"/>
      <c r="R45" s="352"/>
      <c r="S45" s="352"/>
      <c r="T45" s="1231"/>
      <c r="U45" s="322"/>
      <c r="V45" s="113"/>
      <c r="W45" s="59"/>
      <c r="X45" s="58"/>
      <c r="AB45" s="297"/>
      <c r="AC45" s="297"/>
      <c r="AD45" s="297"/>
      <c r="AE45" s="297"/>
    </row>
    <row r="46" spans="1:33" s="54" customFormat="1" ht="14.1" customHeight="1">
      <c r="A46" s="113"/>
      <c r="B46" s="666"/>
      <c r="C46" s="1209" t="s">
        <v>42</v>
      </c>
      <c r="D46" s="1209"/>
      <c r="E46" s="1209"/>
      <c r="F46" s="1209"/>
      <c r="G46" s="270"/>
      <c r="H46" s="1017">
        <f t="array" ref="H46">SUM(IF(ISNUMBER(H39:H43),H39:H43))</f>
        <v>31.627474081632712</v>
      </c>
      <c r="I46" s="339"/>
      <c r="J46" s="338" t="str">
        <f>IF('Start Page'!$AB$22="million gallons (US)","MG/Yr",IF('Start Page'!$AB$22="Megalitres (thousand cubic metres)","ML/Yr",IF('Start Page'!$AB$22="acre-feet","Acre-ft/Yr","")))</f>
        <v>MG/Yr</v>
      </c>
      <c r="K46" s="338"/>
      <c r="L46" s="338"/>
      <c r="M46" s="338"/>
      <c r="N46" s="338"/>
      <c r="O46" s="59"/>
      <c r="P46" s="59"/>
      <c r="Q46" s="352"/>
      <c r="R46" s="352"/>
      <c r="T46" s="1231"/>
      <c r="U46" s="322"/>
      <c r="V46" s="113"/>
      <c r="X46" s="197" t="s">
        <v>299</v>
      </c>
      <c r="AA46" s="197"/>
      <c r="AB46" s="297"/>
      <c r="AC46" s="297"/>
      <c r="AD46" s="297"/>
      <c r="AE46" s="297"/>
    </row>
    <row r="47" spans="1:33" s="54" customFormat="1" ht="2.25" customHeight="1" thickBot="1">
      <c r="A47" s="113"/>
      <c r="B47" s="666"/>
      <c r="C47" s="339"/>
      <c r="D47" s="355"/>
      <c r="E47" s="616"/>
      <c r="F47" s="355"/>
      <c r="G47" s="355"/>
      <c r="H47" s="59"/>
      <c r="I47" s="355"/>
      <c r="J47" s="341"/>
      <c r="K47" s="341"/>
      <c r="L47" s="341"/>
      <c r="M47" s="341"/>
      <c r="N47" s="341"/>
      <c r="O47" s="337"/>
      <c r="P47" s="59"/>
      <c r="Q47" s="352"/>
      <c r="R47" s="352"/>
      <c r="S47" s="583"/>
      <c r="T47" s="1231"/>
      <c r="U47" s="322"/>
      <c r="V47" s="113"/>
      <c r="AB47" s="297"/>
      <c r="AC47" s="297"/>
      <c r="AD47" s="297"/>
      <c r="AE47" s="297"/>
    </row>
    <row r="48" spans="1:33" s="54" customFormat="1" ht="18" customHeight="1">
      <c r="A48" s="113"/>
      <c r="B48" s="666"/>
      <c r="C48" s="1232" t="str">
        <f>IF(AND(H46&gt;=H35,(H46&lt;&gt;0)),"Check input values; APPARENT LOSSES should be less than WATER LOSSES","")</f>
        <v/>
      </c>
      <c r="D48" s="1232"/>
      <c r="E48" s="1232"/>
      <c r="F48" s="1232"/>
      <c r="G48" s="1232"/>
      <c r="H48" s="1232"/>
      <c r="I48" s="1232"/>
      <c r="J48" s="1232"/>
      <c r="K48" s="1232"/>
      <c r="L48" s="1232"/>
      <c r="M48" s="1232"/>
      <c r="N48" s="1232"/>
      <c r="O48" s="1232"/>
      <c r="P48" s="59"/>
      <c r="Q48" s="352"/>
      <c r="R48" s="352"/>
      <c r="S48" s="583"/>
      <c r="T48" s="1231"/>
      <c r="U48" s="322"/>
      <c r="V48" s="113"/>
      <c r="X48" s="169" t="s">
        <v>270</v>
      </c>
      <c r="Y48" s="170" t="s">
        <v>271</v>
      </c>
      <c r="AA48" s="1229"/>
      <c r="AB48" s="1229"/>
      <c r="AC48" s="1229"/>
      <c r="AD48" s="297"/>
      <c r="AE48" s="297"/>
    </row>
    <row r="49" spans="1:31" s="54" customFormat="1" ht="2.25" customHeight="1">
      <c r="A49" s="113"/>
      <c r="B49" s="666"/>
      <c r="C49" s="339"/>
      <c r="D49" s="355"/>
      <c r="E49" s="616"/>
      <c r="F49" s="356"/>
      <c r="G49" s="355"/>
      <c r="H49" s="59"/>
      <c r="I49" s="355"/>
      <c r="J49" s="341"/>
      <c r="K49" s="341"/>
      <c r="L49" s="341"/>
      <c r="M49" s="341"/>
      <c r="N49" s="341"/>
      <c r="O49" s="337"/>
      <c r="P49" s="59"/>
      <c r="Q49" s="352"/>
      <c r="R49" s="352"/>
      <c r="S49" s="352"/>
      <c r="T49" s="1231"/>
      <c r="U49" s="322"/>
      <c r="V49" s="113"/>
      <c r="X49" s="171"/>
      <c r="Y49" s="172"/>
      <c r="AA49" s="1229"/>
      <c r="AB49" s="1229"/>
      <c r="AC49" s="1229"/>
      <c r="AD49" s="297"/>
      <c r="AE49" s="297"/>
    </row>
    <row r="50" spans="1:31" s="54" customFormat="1" ht="15" customHeight="1" thickBot="1">
      <c r="A50" s="113"/>
      <c r="B50" s="666"/>
      <c r="C50" s="336" t="s">
        <v>669</v>
      </c>
      <c r="D50" s="355"/>
      <c r="E50" s="616"/>
      <c r="F50" s="354"/>
      <c r="G50" s="355"/>
      <c r="H50" s="348"/>
      <c r="I50" s="59"/>
      <c r="J50" s="348"/>
      <c r="K50" s="348"/>
      <c r="L50" s="348"/>
      <c r="M50" s="357"/>
      <c r="N50" s="348"/>
      <c r="O50" s="59"/>
      <c r="P50" s="59"/>
      <c r="Q50" s="352"/>
      <c r="R50" s="352"/>
      <c r="S50" s="352"/>
      <c r="T50" s="1231"/>
      <c r="U50" s="322"/>
      <c r="V50" s="113"/>
      <c r="X50" s="173">
        <f>IFERROR(IF(W41=1,((H23)/(1-(O41*X41)))-(H23),Q41*H23/(H23+H25)),0)</f>
        <v>23.311306122448968</v>
      </c>
      <c r="Y50" s="174">
        <f>IFERROR(IF(W41=1,((H25)/(1-(O41*X41)))-(H25),Q41*H25/(H23+H25)),0)</f>
        <v>2.6048979591836741</v>
      </c>
      <c r="Z50" s="1079">
        <f>SUM(X50:Y50)</f>
        <v>25.916204081632642</v>
      </c>
      <c r="AA50" s="1229"/>
      <c r="AB50" s="1229"/>
      <c r="AC50" s="1229"/>
      <c r="AD50" s="297"/>
      <c r="AE50" s="297"/>
    </row>
    <row r="51" spans="1:31" s="54" customFormat="1">
      <c r="A51" s="113"/>
      <c r="B51" s="666"/>
      <c r="C51" s="1209" t="s">
        <v>662</v>
      </c>
      <c r="D51" s="1209"/>
      <c r="E51" s="1209"/>
      <c r="F51" s="1209"/>
      <c r="G51" s="1018"/>
      <c r="H51" s="1017">
        <f>IFERROR(H35-H46,"")</f>
        <v>925.61676846938781</v>
      </c>
      <c r="I51" s="355"/>
      <c r="J51" s="338" t="str">
        <f>IF('Start Page'!$AB$22="million gallons (US)","MG/Yr",IF('Start Page'!$AB$22="Megalitres (thousand cubic metres)","ML/Yr",IF('Start Page'!$AB$22="acre-feet","Acre-ft/Yr","")))</f>
        <v>MG/Yr</v>
      </c>
      <c r="K51" s="338"/>
      <c r="L51" s="338"/>
      <c r="M51" s="358"/>
      <c r="N51" s="338"/>
      <c r="O51" s="59"/>
      <c r="P51" s="59"/>
      <c r="Q51" s="337"/>
      <c r="R51" s="59"/>
      <c r="S51" s="59"/>
      <c r="T51" s="59"/>
      <c r="U51" s="322"/>
      <c r="V51" s="113"/>
      <c r="X51" s="1099">
        <f>X50*input_CRUC*1000</f>
        <v>337547.71265306108</v>
      </c>
      <c r="Y51" s="1099">
        <f>Y50*input_VPC</f>
        <v>1198.25306122449</v>
      </c>
      <c r="AB51" s="297"/>
      <c r="AC51" s="297"/>
      <c r="AD51" s="297"/>
      <c r="AE51" s="297"/>
    </row>
    <row r="52" spans="1:31" s="54" customFormat="1">
      <c r="A52" s="113"/>
      <c r="B52" s="666"/>
      <c r="C52" s="357"/>
      <c r="D52" s="355"/>
      <c r="E52" s="616"/>
      <c r="F52" s="354"/>
      <c r="G52" s="355"/>
      <c r="H52" s="341"/>
      <c r="I52" s="355"/>
      <c r="J52" s="331"/>
      <c r="K52" s="331"/>
      <c r="L52" s="331"/>
      <c r="M52" s="331"/>
      <c r="N52" s="331"/>
      <c r="O52" s="59"/>
      <c r="P52" s="59"/>
      <c r="Q52" s="337"/>
      <c r="R52" s="59"/>
      <c r="S52" s="59"/>
      <c r="T52" s="59"/>
      <c r="U52" s="322"/>
      <c r="V52" s="113"/>
      <c r="AB52" s="297"/>
      <c r="AC52" s="297"/>
      <c r="AD52" s="297"/>
      <c r="AE52" s="297"/>
    </row>
    <row r="53" spans="1:31" s="54" customFormat="1">
      <c r="A53" s="113"/>
      <c r="B53" s="666"/>
      <c r="C53" s="1210" t="s">
        <v>107</v>
      </c>
      <c r="D53" s="1210"/>
      <c r="E53" s="1210"/>
      <c r="F53" s="1210"/>
      <c r="G53" s="687"/>
      <c r="H53" s="1017">
        <f>IFERROR(H46+H51,"")</f>
        <v>957.24424255102053</v>
      </c>
      <c r="I53" s="337"/>
      <c r="J53" s="338" t="str">
        <f>IF('Start Page'!$AB$22="million gallons (US)","MG/Yr",IF('Start Page'!$AB$22="Megalitres (thousand cubic metres)","ML/Yr",IF('Start Page'!$AB$22="acre-feet","Acre-ft/Yr","")))</f>
        <v>MG/Yr</v>
      </c>
      <c r="K53" s="338"/>
      <c r="L53" s="338"/>
      <c r="M53" s="338"/>
      <c r="N53" s="338"/>
      <c r="O53" s="59"/>
      <c r="P53" s="59"/>
      <c r="Q53" s="331"/>
      <c r="R53" s="342"/>
      <c r="S53" s="342"/>
      <c r="T53" s="342"/>
      <c r="U53" s="322"/>
      <c r="V53" s="113"/>
      <c r="AB53" s="297"/>
      <c r="AC53" s="297"/>
      <c r="AD53" s="297"/>
      <c r="AE53" s="297"/>
    </row>
    <row r="54" spans="1:31" s="54" customFormat="1" ht="5.25" customHeight="1">
      <c r="A54" s="113"/>
      <c r="B54" s="666"/>
      <c r="C54" s="339"/>
      <c r="D54" s="359"/>
      <c r="E54" s="617"/>
      <c r="F54" s="354"/>
      <c r="G54" s="359"/>
      <c r="H54" s="337"/>
      <c r="I54" s="337"/>
      <c r="J54" s="337"/>
      <c r="K54" s="337"/>
      <c r="L54" s="337"/>
      <c r="M54" s="337"/>
      <c r="N54" s="337"/>
      <c r="O54" s="331"/>
      <c r="P54" s="331"/>
      <c r="Q54" s="331"/>
      <c r="R54" s="59"/>
      <c r="S54" s="59"/>
      <c r="T54" s="59"/>
      <c r="U54" s="322"/>
      <c r="V54" s="113"/>
      <c r="AB54" s="297"/>
      <c r="AC54" s="297"/>
      <c r="AD54" s="297"/>
      <c r="AE54" s="297"/>
    </row>
    <row r="55" spans="1:31" s="54" customFormat="1" ht="6" customHeight="1">
      <c r="A55" s="113"/>
      <c r="B55" s="666"/>
      <c r="C55" s="646"/>
      <c r="D55" s="647"/>
      <c r="E55" s="648"/>
      <c r="F55" s="644"/>
      <c r="G55" s="647"/>
      <c r="H55" s="649"/>
      <c r="I55" s="649"/>
      <c r="J55" s="649"/>
      <c r="K55" s="649"/>
      <c r="L55" s="649"/>
      <c r="M55" s="649"/>
      <c r="N55" s="649"/>
      <c r="O55" s="650"/>
      <c r="P55" s="650"/>
      <c r="Q55" s="650"/>
      <c r="R55" s="645"/>
      <c r="S55" s="59"/>
      <c r="T55" s="59"/>
      <c r="U55" s="322"/>
      <c r="V55" s="113"/>
      <c r="AB55" s="297"/>
      <c r="AC55" s="297"/>
      <c r="AD55" s="297"/>
      <c r="AE55" s="297"/>
    </row>
    <row r="56" spans="1:31" s="54" customFormat="1" ht="13.5" customHeight="1">
      <c r="A56" s="113"/>
      <c r="B56" s="666"/>
      <c r="C56" s="336" t="s">
        <v>11</v>
      </c>
      <c r="D56" s="355"/>
      <c r="E56" s="616"/>
      <c r="F56" s="354"/>
      <c r="G56" s="355"/>
      <c r="H56" s="341"/>
      <c r="I56" s="355"/>
      <c r="J56" s="331"/>
      <c r="K56" s="331"/>
      <c r="L56" s="331"/>
      <c r="M56" s="331"/>
      <c r="N56" s="331"/>
      <c r="O56" s="59"/>
      <c r="P56" s="59"/>
      <c r="Q56" s="337"/>
      <c r="R56" s="59"/>
      <c r="S56" s="59"/>
      <c r="T56" s="59"/>
      <c r="U56" s="322"/>
      <c r="V56" s="113"/>
      <c r="AB56" s="297"/>
      <c r="AC56" s="297"/>
      <c r="AD56" s="297"/>
      <c r="AE56" s="297"/>
    </row>
    <row r="57" spans="1:31" s="54" customFormat="1" ht="13.5" customHeight="1">
      <c r="A57" s="113"/>
      <c r="B57" s="666"/>
      <c r="C57" s="1210" t="s">
        <v>72</v>
      </c>
      <c r="D57" s="1210"/>
      <c r="E57" s="1210"/>
      <c r="F57" s="1210"/>
      <c r="G57" s="1018"/>
      <c r="H57" s="1017">
        <f>IFERROR(H35+H25+H26,"")</f>
        <v>1087.7398775510205</v>
      </c>
      <c r="I57" s="355"/>
      <c r="J57" s="338" t="str">
        <f>IF('Start Page'!$AB$22="million gallons (US)","MG/Yr",IF('Start Page'!$AB$22="Megalitres (thousand cubic metres)","ML/Yr",IF('Start Page'!$AB$22="acre-feet","Acre-ft/Yr","")))</f>
        <v>MG/Yr</v>
      </c>
      <c r="K57" s="338"/>
      <c r="L57" s="338"/>
      <c r="M57" s="361"/>
      <c r="N57" s="338"/>
      <c r="O57" s="59"/>
      <c r="P57" s="59"/>
      <c r="Q57" s="337"/>
      <c r="R57" s="59"/>
      <c r="S57" s="59"/>
      <c r="T57" s="59"/>
      <c r="U57" s="322"/>
      <c r="V57" s="113"/>
      <c r="AB57" s="297"/>
      <c r="AC57" s="297"/>
      <c r="AD57" s="297"/>
      <c r="AE57" s="297"/>
    </row>
    <row r="58" spans="1:31" s="54" customFormat="1" ht="13.5" customHeight="1">
      <c r="A58" s="113"/>
      <c r="B58" s="666"/>
      <c r="C58" s="640"/>
      <c r="D58" s="362"/>
      <c r="E58" s="641"/>
      <c r="F58" s="362"/>
      <c r="G58" s="362"/>
      <c r="H58" s="362"/>
      <c r="I58" s="362"/>
      <c r="J58" s="362"/>
      <c r="K58" s="362"/>
      <c r="L58" s="362"/>
      <c r="M58" s="362"/>
      <c r="N58" s="362"/>
      <c r="O58" s="362"/>
      <c r="P58" s="362"/>
      <c r="Q58" s="362"/>
      <c r="R58" s="362"/>
      <c r="S58" s="362"/>
      <c r="T58" s="362"/>
      <c r="U58" s="322"/>
      <c r="V58" s="113"/>
      <c r="AB58" s="297"/>
      <c r="AC58" s="297"/>
      <c r="AD58" s="297"/>
      <c r="AE58" s="297"/>
    </row>
    <row r="59" spans="1:31" s="54" customFormat="1" ht="16.5" customHeight="1">
      <c r="A59" s="113"/>
      <c r="B59" s="666"/>
      <c r="C59" s="642" t="s">
        <v>65</v>
      </c>
      <c r="D59" s="643"/>
      <c r="E59" s="643"/>
      <c r="F59" s="644"/>
      <c r="G59" s="642"/>
      <c r="H59" s="645"/>
      <c r="I59" s="645"/>
      <c r="J59" s="645"/>
      <c r="K59" s="645"/>
      <c r="L59" s="645"/>
      <c r="M59" s="645"/>
      <c r="N59" s="645"/>
      <c r="O59" s="645"/>
      <c r="P59" s="645"/>
      <c r="Q59" s="645"/>
      <c r="R59" s="645"/>
      <c r="S59" s="59"/>
      <c r="T59" s="59"/>
      <c r="U59" s="322"/>
      <c r="V59" s="113"/>
      <c r="AB59" s="297"/>
      <c r="AC59" s="297"/>
      <c r="AD59" s="297"/>
      <c r="AE59" s="297"/>
    </row>
    <row r="60" spans="1:31" s="54" customFormat="1" ht="5.25" customHeight="1">
      <c r="A60" s="113"/>
      <c r="B60" s="666"/>
      <c r="C60" s="320"/>
      <c r="D60" s="609"/>
      <c r="E60" s="609"/>
      <c r="F60" s="360"/>
      <c r="G60" s="320"/>
      <c r="H60" s="59"/>
      <c r="I60" s="59"/>
      <c r="J60" s="59"/>
      <c r="K60" s="59"/>
      <c r="L60" s="59"/>
      <c r="M60" s="59"/>
      <c r="N60" s="59"/>
      <c r="O60" s="59"/>
      <c r="P60" s="59"/>
      <c r="Q60" s="59"/>
      <c r="R60" s="59"/>
      <c r="S60" s="59"/>
      <c r="T60" s="59"/>
      <c r="U60" s="322"/>
      <c r="V60" s="113"/>
      <c r="AB60" s="297"/>
      <c r="AC60" s="297"/>
      <c r="AD60" s="297"/>
      <c r="AE60" s="297"/>
    </row>
    <row r="61" spans="1:31" s="54" customFormat="1">
      <c r="A61" s="113"/>
      <c r="B61" s="666" t="s">
        <v>568</v>
      </c>
      <c r="C61" s="626" t="s">
        <v>55</v>
      </c>
      <c r="D61" s="983" t="s">
        <v>881</v>
      </c>
      <c r="E61" s="681" t="s">
        <v>882</v>
      </c>
      <c r="F61" s="587">
        <f>'Interactive Data Grading'!D350</f>
        <v>7</v>
      </c>
      <c r="G61" s="320"/>
      <c r="H61" s="398">
        <v>349</v>
      </c>
      <c r="I61" s="363"/>
      <c r="J61" s="364" t="str">
        <f>IF(ISBLANK('Start Page'!$AB$22),"",IF('Start Page'!$AB$22="Megalitres (thousand cubic metres)","kilometers","miles"))</f>
        <v>miles</v>
      </c>
      <c r="K61" s="364"/>
      <c r="L61" s="364"/>
      <c r="M61" s="364" t="s">
        <v>664</v>
      </c>
      <c r="N61" s="364"/>
      <c r="O61" s="59"/>
      <c r="P61" s="59"/>
      <c r="Q61" s="59"/>
      <c r="R61" s="59"/>
      <c r="S61" s="59"/>
      <c r="T61" s="59"/>
      <c r="U61" s="322"/>
      <c r="V61" s="113"/>
      <c r="AB61" s="297"/>
      <c r="AC61" s="297"/>
      <c r="AD61" s="297"/>
      <c r="AE61" s="297"/>
    </row>
    <row r="62" spans="1:31" s="54" customFormat="1">
      <c r="A62" s="113"/>
      <c r="B62" s="666" t="s">
        <v>581</v>
      </c>
      <c r="C62" s="626" t="s">
        <v>663</v>
      </c>
      <c r="D62" s="983" t="s">
        <v>881</v>
      </c>
      <c r="E62" s="681" t="s">
        <v>882</v>
      </c>
      <c r="F62" s="587">
        <f>'Interactive Data Grading'!D374</f>
        <v>5</v>
      </c>
      <c r="G62" s="320"/>
      <c r="H62" s="598">
        <v>25662</v>
      </c>
      <c r="I62" s="363"/>
      <c r="J62" s="364"/>
      <c r="K62" s="348"/>
      <c r="L62" s="348"/>
      <c r="M62" s="364" t="s">
        <v>902</v>
      </c>
      <c r="N62" s="348"/>
      <c r="O62" s="59"/>
      <c r="P62" s="59"/>
      <c r="Q62" s="59"/>
      <c r="R62" s="59"/>
      <c r="S62" s="59"/>
      <c r="T62" s="59"/>
      <c r="U62" s="322"/>
      <c r="V62" s="113"/>
      <c r="AB62" s="297"/>
      <c r="AC62" s="297"/>
      <c r="AD62" s="297"/>
      <c r="AE62" s="297"/>
    </row>
    <row r="63" spans="1:31" s="54" customFormat="1">
      <c r="A63" s="113"/>
      <c r="B63" s="666"/>
      <c r="C63" s="626" t="s">
        <v>165</v>
      </c>
      <c r="D63" s="320"/>
      <c r="E63" s="609"/>
      <c r="F63" s="343"/>
      <c r="G63" s="320"/>
      <c r="H63" s="596">
        <f>IF(ISERROR(H62/H61),"",H62/H61)</f>
        <v>73.530085959885383</v>
      </c>
      <c r="I63" s="59"/>
      <c r="J63" s="364" t="str">
        <f>IF(ISBLANK('Start Page'!$AB$22),"",IF('Start Page'!$AB$22="Megalitres (thousand cubic metres)","conn./km","conn./mile")&amp; " main")</f>
        <v>conn./mile main</v>
      </c>
      <c r="K63" s="364"/>
      <c r="L63" s="364"/>
      <c r="M63" s="365"/>
      <c r="N63" s="364"/>
      <c r="O63" s="59"/>
      <c r="P63" s="59"/>
      <c r="Q63" s="59"/>
      <c r="R63" s="59"/>
      <c r="S63" s="59"/>
      <c r="T63" s="59"/>
      <c r="U63" s="322"/>
      <c r="V63" s="113"/>
      <c r="AB63" s="297"/>
      <c r="AC63" s="297"/>
      <c r="AD63" s="297"/>
      <c r="AE63" s="297"/>
    </row>
    <row r="64" spans="1:31" s="54" customFormat="1" ht="13.35" customHeight="1">
      <c r="A64" s="113"/>
      <c r="B64" s="666"/>
      <c r="C64" s="656"/>
      <c r="D64" s="320"/>
      <c r="E64" s="609"/>
      <c r="F64" s="343"/>
      <c r="G64" s="343"/>
      <c r="H64" s="59"/>
      <c r="I64" s="59"/>
      <c r="J64" s="364"/>
      <c r="K64" s="364"/>
      <c r="L64" s="364"/>
      <c r="M64" s="365"/>
      <c r="N64" s="364"/>
      <c r="O64" s="59"/>
      <c r="P64" s="59"/>
      <c r="Q64" s="59"/>
      <c r="R64" s="59"/>
      <c r="S64" s="59"/>
      <c r="T64" s="59"/>
      <c r="U64" s="322"/>
      <c r="V64" s="113"/>
      <c r="AB64" s="297"/>
      <c r="AC64" s="297"/>
      <c r="AD64" s="297"/>
      <c r="AE64" s="297"/>
    </row>
    <row r="65" spans="1:31" s="54" customFormat="1" ht="13.35" customHeight="1">
      <c r="A65" s="113"/>
      <c r="B65" s="666"/>
      <c r="C65" s="1187" t="s">
        <v>769</v>
      </c>
      <c r="D65" s="1187"/>
      <c r="E65" s="1187"/>
      <c r="F65" s="1187"/>
      <c r="G65" s="343"/>
      <c r="H65" s="399" t="s">
        <v>267</v>
      </c>
      <c r="I65" s="59"/>
      <c r="J65" s="364"/>
      <c r="K65" s="364"/>
      <c r="L65" s="364"/>
      <c r="M65" s="365"/>
      <c r="N65" s="364"/>
      <c r="O65" s="59"/>
      <c r="P65" s="59"/>
      <c r="Q65" s="59"/>
      <c r="R65" s="59"/>
      <c r="S65" s="59"/>
      <c r="T65" s="59"/>
      <c r="U65" s="322"/>
      <c r="V65" s="113"/>
      <c r="W65" s="69">
        <f>IF(H65="Yes",1,0)</f>
        <v>0</v>
      </c>
      <c r="X65" s="68" t="s">
        <v>128</v>
      </c>
      <c r="Y65" s="68"/>
      <c r="Z65" s="68"/>
      <c r="AB65" s="297"/>
      <c r="AC65" s="297"/>
      <c r="AD65" s="297"/>
      <c r="AE65" s="297"/>
    </row>
    <row r="66" spans="1:31" s="54" customFormat="1" ht="13.5" customHeight="1">
      <c r="A66" s="113"/>
      <c r="B66" s="666" t="s">
        <v>596</v>
      </c>
      <c r="C66" s="626" t="s">
        <v>665</v>
      </c>
      <c r="D66" s="983" t="s">
        <v>881</v>
      </c>
      <c r="E66" s="681" t="s">
        <v>882</v>
      </c>
      <c r="F66" s="587">
        <f>'Interactive Data Grading'!D398</f>
        <v>1</v>
      </c>
      <c r="G66" s="320"/>
      <c r="H66" s="400">
        <v>65</v>
      </c>
      <c r="I66" s="320"/>
      <c r="J66" s="364" t="str">
        <f>IF(ISBLANK('Start Page'!$AB$22),"",IF('Start Page'!AB22="Megalitres (thousand cubic metres)","metres","ft"))</f>
        <v>ft</v>
      </c>
      <c r="K66" s="364"/>
      <c r="L66" s="364"/>
      <c r="M66" s="364" t="s">
        <v>666</v>
      </c>
      <c r="N66" s="364"/>
      <c r="O66" s="366"/>
      <c r="P66" s="366"/>
      <c r="Q66" s="366"/>
      <c r="R66" s="366"/>
      <c r="S66" s="366"/>
      <c r="T66" s="366"/>
      <c r="U66" s="322"/>
      <c r="V66" s="113"/>
      <c r="W66" s="69">
        <f>IF(H65="Yes",10,F66)</f>
        <v>1</v>
      </c>
      <c r="X66" s="68" t="s">
        <v>129</v>
      </c>
      <c r="Y66" s="68"/>
      <c r="Z66" s="68"/>
      <c r="AB66" s="297"/>
      <c r="AC66" s="297"/>
      <c r="AD66" s="297"/>
      <c r="AE66" s="297"/>
    </row>
    <row r="67" spans="1:31" s="54" customFormat="1" ht="14.45" customHeight="1">
      <c r="A67" s="113"/>
      <c r="B67" s="666"/>
      <c r="C67" s="1211" t="str">
        <f>IF(H65="Yes","Average length of customer service line has been set to zero and a data grading of 10 has been applied","")</f>
        <v/>
      </c>
      <c r="D67" s="1211"/>
      <c r="E67" s="1211"/>
      <c r="F67" s="1211"/>
      <c r="G67" s="1211"/>
      <c r="H67" s="1211"/>
      <c r="I67" s="1211"/>
      <c r="J67" s="1211"/>
      <c r="K67" s="1211"/>
      <c r="L67" s="1211"/>
      <c r="M67" s="1211"/>
      <c r="N67" s="1211"/>
      <c r="O67" s="1211"/>
      <c r="P67" s="366"/>
      <c r="Q67" s="366"/>
      <c r="R67" s="366"/>
      <c r="S67" s="366"/>
      <c r="T67" s="366"/>
      <c r="U67" s="322"/>
      <c r="V67" s="113"/>
      <c r="W67" s="69">
        <f>IF(H65="Yes",0,H66)</f>
        <v>65</v>
      </c>
      <c r="X67" s="68" t="s">
        <v>130</v>
      </c>
      <c r="Y67" s="68"/>
      <c r="Z67" s="68"/>
      <c r="AB67" s="297"/>
      <c r="AC67" s="297"/>
      <c r="AD67" s="297"/>
      <c r="AE67" s="297"/>
    </row>
    <row r="68" spans="1:31" s="54" customFormat="1">
      <c r="A68" s="113"/>
      <c r="B68" s="666" t="s">
        <v>915</v>
      </c>
      <c r="C68" s="626" t="s">
        <v>487</v>
      </c>
      <c r="D68" s="983" t="s">
        <v>881</v>
      </c>
      <c r="E68" s="681" t="s">
        <v>882</v>
      </c>
      <c r="F68" s="587">
        <f>'Interactive Data Grading'!D422</f>
        <v>7</v>
      </c>
      <c r="G68" s="320"/>
      <c r="H68" s="400">
        <v>79</v>
      </c>
      <c r="I68" s="367"/>
      <c r="J68" s="364" t="str">
        <f>IF(ISBLANK('Start Page'!$AB$22),"",IF('Start Page'!AB22="Megalitres (thousand cubic metres)","metres (head)","psi"))</f>
        <v>psi</v>
      </c>
      <c r="K68" s="364"/>
      <c r="L68" s="364"/>
      <c r="M68" s="364"/>
      <c r="N68" s="364"/>
      <c r="O68" s="59"/>
      <c r="P68" s="310"/>
      <c r="Q68" s="59"/>
      <c r="R68" s="59"/>
      <c r="S68" s="59"/>
      <c r="T68" s="59"/>
      <c r="U68" s="322"/>
      <c r="V68" s="113"/>
      <c r="AB68" s="297"/>
      <c r="AC68" s="297"/>
      <c r="AD68" s="297"/>
      <c r="AE68" s="297"/>
    </row>
    <row r="69" spans="1:31" s="54" customFormat="1" ht="3" customHeight="1">
      <c r="A69" s="113"/>
      <c r="B69" s="666"/>
      <c r="C69" s="309"/>
      <c r="D69" s="320"/>
      <c r="E69" s="609"/>
      <c r="F69" s="320"/>
      <c r="G69" s="320"/>
      <c r="H69" s="320"/>
      <c r="I69" s="320"/>
      <c r="J69" s="364"/>
      <c r="K69" s="364"/>
      <c r="L69" s="364"/>
      <c r="M69" s="364"/>
      <c r="N69" s="364"/>
      <c r="O69" s="59"/>
      <c r="P69" s="310"/>
      <c r="Q69" s="59"/>
      <c r="R69" s="59"/>
      <c r="S69" s="59"/>
      <c r="T69" s="59"/>
      <c r="U69" s="322"/>
      <c r="V69" s="113"/>
      <c r="AB69" s="297"/>
      <c r="AC69" s="297"/>
      <c r="AD69" s="297"/>
      <c r="AE69" s="297"/>
    </row>
    <row r="70" spans="1:31" s="54" customFormat="1">
      <c r="A70" s="113"/>
      <c r="B70" s="666"/>
      <c r="C70" s="315"/>
      <c r="D70" s="315"/>
      <c r="E70" s="315"/>
      <c r="F70" s="315"/>
      <c r="G70" s="315"/>
      <c r="H70" s="315"/>
      <c r="I70" s="315"/>
      <c r="J70" s="315"/>
      <c r="K70" s="315"/>
      <c r="L70" s="315"/>
      <c r="M70" s="315"/>
      <c r="N70" s="315"/>
      <c r="O70" s="315"/>
      <c r="P70" s="368"/>
      <c r="Q70" s="59"/>
      <c r="R70" s="59"/>
      <c r="S70" s="59"/>
      <c r="T70" s="59"/>
      <c r="U70" s="322"/>
      <c r="V70" s="113"/>
      <c r="W70" s="54">
        <f>IF('Start Page'!AB22="Megalitres (thousand cubic metres)",1,0)</f>
        <v>0</v>
      </c>
      <c r="AB70" s="297"/>
      <c r="AC70" s="297"/>
      <c r="AD70" s="297"/>
      <c r="AE70" s="297"/>
    </row>
    <row r="71" spans="1:31" s="54" customFormat="1" ht="2.25" customHeight="1">
      <c r="A71" s="113"/>
      <c r="B71" s="666"/>
      <c r="C71" s="329"/>
      <c r="D71" s="328"/>
      <c r="E71" s="618"/>
      <c r="F71" s="328"/>
      <c r="G71" s="328"/>
      <c r="H71" s="328"/>
      <c r="I71" s="328"/>
      <c r="J71" s="328"/>
      <c r="K71" s="328"/>
      <c r="L71" s="328"/>
      <c r="M71" s="328"/>
      <c r="N71" s="328"/>
      <c r="O71" s="328"/>
      <c r="P71" s="328"/>
      <c r="Q71" s="328"/>
      <c r="R71" s="328"/>
      <c r="S71" s="59"/>
      <c r="T71" s="59"/>
      <c r="U71" s="322"/>
      <c r="V71" s="113"/>
      <c r="AB71" s="297"/>
      <c r="AC71" s="297"/>
      <c r="AD71" s="297"/>
      <c r="AE71" s="297"/>
    </row>
    <row r="72" spans="1:31" s="54" customFormat="1" ht="6" customHeight="1">
      <c r="A72" s="113"/>
      <c r="B72" s="666"/>
      <c r="C72" s="320"/>
      <c r="D72" s="320"/>
      <c r="E72" s="609"/>
      <c r="F72" s="360"/>
      <c r="G72" s="320"/>
      <c r="H72" s="59"/>
      <c r="I72" s="59"/>
      <c r="J72" s="59"/>
      <c r="K72" s="59"/>
      <c r="L72" s="59"/>
      <c r="M72" s="59"/>
      <c r="N72" s="59"/>
      <c r="O72" s="59"/>
      <c r="P72" s="59"/>
      <c r="Q72" s="59"/>
      <c r="R72" s="59"/>
      <c r="S72" s="59"/>
      <c r="T72" s="59"/>
      <c r="U72" s="322"/>
      <c r="V72" s="113"/>
      <c r="AB72" s="297"/>
      <c r="AC72" s="297"/>
      <c r="AD72" s="297"/>
      <c r="AE72" s="297"/>
    </row>
    <row r="73" spans="1:31" s="54" customFormat="1" ht="13.5" customHeight="1">
      <c r="A73" s="113"/>
      <c r="B73" s="666"/>
      <c r="C73" s="320" t="s">
        <v>28</v>
      </c>
      <c r="D73" s="320"/>
      <c r="E73" s="609"/>
      <c r="F73" s="360"/>
      <c r="G73" s="320"/>
      <c r="H73" s="369"/>
      <c r="I73" s="59"/>
      <c r="J73" s="59"/>
      <c r="K73" s="59"/>
      <c r="L73" s="59"/>
      <c r="M73" s="59"/>
      <c r="N73" s="59"/>
      <c r="O73" s="59"/>
      <c r="P73" s="59"/>
      <c r="Q73" s="59"/>
      <c r="R73" s="59"/>
      <c r="S73" s="59"/>
      <c r="T73" s="59"/>
      <c r="U73" s="322"/>
      <c r="V73" s="113"/>
      <c r="AB73" s="297"/>
      <c r="AC73" s="297"/>
      <c r="AD73" s="297"/>
      <c r="AE73" s="297"/>
    </row>
    <row r="74" spans="1:31" s="54" customFormat="1" ht="5.25" customHeight="1">
      <c r="A74" s="113"/>
      <c r="B74" s="666"/>
      <c r="C74" s="320"/>
      <c r="D74" s="320"/>
      <c r="E74" s="609"/>
      <c r="F74" s="360"/>
      <c r="G74" s="320"/>
      <c r="H74" s="59"/>
      <c r="I74" s="59"/>
      <c r="J74" s="59"/>
      <c r="K74" s="59"/>
      <c r="L74" s="59"/>
      <c r="M74" s="59"/>
      <c r="N74" s="59"/>
      <c r="O74" s="59"/>
      <c r="P74" s="59"/>
      <c r="Q74" s="59"/>
      <c r="R74" s="59"/>
      <c r="S74" s="59"/>
      <c r="T74" s="59"/>
      <c r="U74" s="322"/>
      <c r="V74" s="113"/>
      <c r="AB74" s="297"/>
      <c r="AC74" s="297"/>
      <c r="AD74" s="297"/>
      <c r="AE74" s="297"/>
    </row>
    <row r="75" spans="1:31" s="54" customFormat="1" ht="14.25" hidden="1" customHeight="1">
      <c r="A75" s="113"/>
      <c r="B75" s="666"/>
      <c r="C75" s="334" t="s">
        <v>622</v>
      </c>
      <c r="D75" s="339"/>
      <c r="E75" s="614"/>
      <c r="F75" s="335" t="e">
        <f>'Interactive Data Grading'!#REF!</f>
        <v>#REF!</v>
      </c>
      <c r="G75" s="59"/>
      <c r="H75" s="370">
        <v>1000000</v>
      </c>
      <c r="I75" s="59"/>
      <c r="J75" s="364" t="s">
        <v>31</v>
      </c>
      <c r="K75" s="364"/>
      <c r="L75" s="364"/>
      <c r="M75" s="364"/>
      <c r="N75" s="59"/>
      <c r="O75" s="59"/>
      <c r="P75" s="59"/>
      <c r="Q75" s="59"/>
      <c r="R75" s="59"/>
      <c r="S75" s="59"/>
      <c r="T75" s="59"/>
      <c r="U75" s="322"/>
      <c r="V75" s="113"/>
      <c r="AB75" s="297"/>
      <c r="AC75" s="297"/>
      <c r="AD75" s="297"/>
      <c r="AE75" s="297"/>
    </row>
    <row r="76" spans="1:31" s="54" customFormat="1" ht="14.25" customHeight="1">
      <c r="A76" s="113"/>
      <c r="B76" s="666" t="s">
        <v>912</v>
      </c>
      <c r="C76" s="626" t="s">
        <v>924</v>
      </c>
      <c r="D76" s="983" t="s">
        <v>881</v>
      </c>
      <c r="E76" s="639" t="s">
        <v>882</v>
      </c>
      <c r="F76" s="587">
        <f>'Interactive Data Grading'!D446</f>
        <v>5</v>
      </c>
      <c r="G76" s="59"/>
      <c r="H76" s="401">
        <v>14.48</v>
      </c>
      <c r="I76" s="59"/>
      <c r="J76" s="1217" t="s">
        <v>71</v>
      </c>
      <c r="K76" s="1218"/>
      <c r="L76" s="1218"/>
      <c r="M76" s="1219"/>
      <c r="N76" s="59"/>
      <c r="O76" s="1220" t="str">
        <f>IF(AND(NOT(ISBLANK(H76)),ISBLANK(J76)),"&lt;----Enter units","")</f>
        <v/>
      </c>
      <c r="P76" s="1220"/>
      <c r="Q76" s="1224" t="s">
        <v>903</v>
      </c>
      <c r="R76" s="1224"/>
      <c r="S76" s="1224"/>
      <c r="T76" s="59"/>
      <c r="U76" s="322"/>
      <c r="V76" s="113"/>
      <c r="X76" s="117"/>
      <c r="Y76" s="117"/>
      <c r="Z76" s="117"/>
      <c r="AB76" s="297"/>
      <c r="AC76" s="297"/>
      <c r="AD76" s="297"/>
      <c r="AE76" s="297"/>
    </row>
    <row r="77" spans="1:31" s="54" customFormat="1" ht="13.5" customHeight="1">
      <c r="A77" s="113"/>
      <c r="B77" s="666" t="s">
        <v>913</v>
      </c>
      <c r="C77" s="626" t="s">
        <v>925</v>
      </c>
      <c r="D77" s="983" t="s">
        <v>881</v>
      </c>
      <c r="E77" s="681" t="s">
        <v>882</v>
      </c>
      <c r="F77" s="587">
        <f>'Interactive Data Grading'!D469</f>
        <v>9</v>
      </c>
      <c r="G77" s="59"/>
      <c r="H77" s="401">
        <v>460</v>
      </c>
      <c r="I77" s="59"/>
      <c r="J77" s="338" t="str">
        <f>"$/"&amp;IF('Start Page'!$AB$22="million gallons (US)","Million gallons",IF('Start Page'!$AB$22="Megalitres (thousand cubic metres)","Megalitre",IF('Start Page'!$AB$22="acre-feet","acre-ft","")))</f>
        <v>$/Million gallons</v>
      </c>
      <c r="K77" s="1225" t="str">
        <f>IF(Z77=1,"&lt;&lt;&lt; Using CRUC as basis for VPC","")</f>
        <v/>
      </c>
      <c r="L77" s="1225"/>
      <c r="M77" s="1225"/>
      <c r="N77" s="1225"/>
      <c r="O77" s="1225"/>
      <c r="P77" s="1226"/>
      <c r="Q77" s="1221">
        <v>1617200</v>
      </c>
      <c r="R77" s="1222"/>
      <c r="S77" s="1223"/>
      <c r="T77" s="313" t="s">
        <v>914</v>
      </c>
      <c r="U77" s="322"/>
      <c r="V77" s="113"/>
      <c r="Z77" s="54">
        <f>IF('Interactive Data Grading'!D465=VPC!C28,1,0)</f>
        <v>0</v>
      </c>
      <c r="AB77" s="297"/>
      <c r="AC77" s="297"/>
      <c r="AD77" s="297"/>
      <c r="AE77" s="297"/>
    </row>
    <row r="78" spans="1:31" s="54" customFormat="1" ht="2.25" customHeight="1">
      <c r="A78" s="113"/>
      <c r="B78" s="666"/>
      <c r="C78" s="320"/>
      <c r="D78" s="320"/>
      <c r="E78" s="609"/>
      <c r="F78" s="371"/>
      <c r="G78" s="320"/>
      <c r="H78" s="59"/>
      <c r="I78" s="59"/>
      <c r="J78" s="59"/>
      <c r="K78" s="59"/>
      <c r="L78" s="59"/>
      <c r="M78" s="59"/>
      <c r="N78" s="59"/>
      <c r="O78" s="59"/>
      <c r="P78" s="59"/>
      <c r="Q78" s="59"/>
      <c r="R78" s="59"/>
      <c r="S78" s="59"/>
      <c r="T78" s="59"/>
      <c r="U78" s="322"/>
      <c r="V78" s="113"/>
      <c r="AB78" s="297"/>
      <c r="AC78" s="297"/>
      <c r="AD78" s="297"/>
      <c r="AE78" s="297"/>
    </row>
    <row r="79" spans="1:31" s="54" customFormat="1" ht="13.5" customHeight="1">
      <c r="A79" s="113"/>
      <c r="B79" s="666"/>
      <c r="C79" s="1212" t="str">
        <f>IF(OR(ISBLANK(J76),ISBLANK(J77),ISBLANK(H77),ISBLANK('Start Page'!AB22)),"",IF(H76*INDEX(Sheet1!B2:D4,MATCH('Start Page'!AB22,Sheet1!A2:A4,0),MATCH(J76,Sheet1!B1:D1,0))/H77&gt;1,"","Retail costs are less than (or equal to) production costs; please review and correct if necessary"))</f>
        <v/>
      </c>
      <c r="D79" s="1212"/>
      <c r="E79" s="1212"/>
      <c r="F79" s="1212"/>
      <c r="G79" s="1212"/>
      <c r="H79" s="1212"/>
      <c r="I79" s="1212"/>
      <c r="J79" s="1212"/>
      <c r="K79" s="1212"/>
      <c r="L79" s="1212"/>
      <c r="M79" s="1212"/>
      <c r="N79" s="1212"/>
      <c r="O79" s="1212"/>
      <c r="P79" s="1212"/>
      <c r="Q79" s="1212"/>
      <c r="R79" s="59"/>
      <c r="S79" s="59"/>
      <c r="T79" s="59"/>
      <c r="U79" s="322"/>
      <c r="V79" s="113"/>
      <c r="W79" s="54">
        <f>IF(OR(ISBLANK(J76),ISBLANK(J77),ISBLANK(H77)),"",IF(H76*INDEX(Sheet1!B2:D4,MATCH('Start Page'!AB22,Sheet1!A2:A4,0),MATCH(J76,Sheet1!B1:D1,0))/H77&gt;1,0,1))</f>
        <v>0</v>
      </c>
      <c r="AB79" s="297"/>
      <c r="AC79" s="297"/>
      <c r="AD79" s="297"/>
      <c r="AE79" s="297"/>
    </row>
    <row r="80" spans="1:31" s="54" customFormat="1" ht="2.25" customHeight="1">
      <c r="A80" s="113"/>
      <c r="B80" s="666"/>
      <c r="C80" s="329"/>
      <c r="D80" s="329"/>
      <c r="E80" s="619"/>
      <c r="F80" s="330"/>
      <c r="G80" s="329"/>
      <c r="H80" s="328"/>
      <c r="I80" s="328"/>
      <c r="J80" s="328"/>
      <c r="K80" s="328"/>
      <c r="L80" s="328"/>
      <c r="M80" s="328"/>
      <c r="N80" s="328"/>
      <c r="O80" s="328"/>
      <c r="P80" s="328"/>
      <c r="Q80" s="328"/>
      <c r="R80" s="328"/>
      <c r="S80" s="59"/>
      <c r="T80" s="59"/>
      <c r="U80" s="322"/>
      <c r="V80" s="113"/>
      <c r="AB80" s="297"/>
      <c r="AC80" s="297"/>
      <c r="AD80" s="297"/>
      <c r="AE80" s="297"/>
    </row>
    <row r="81" spans="1:31" s="54" customFormat="1" ht="6" customHeight="1">
      <c r="A81" s="113"/>
      <c r="B81" s="666"/>
      <c r="C81" s="372"/>
      <c r="D81" s="320"/>
      <c r="E81" s="609"/>
      <c r="F81" s="321"/>
      <c r="G81" s="320"/>
      <c r="H81" s="59"/>
      <c r="I81" s="59"/>
      <c r="J81" s="59"/>
      <c r="K81" s="59"/>
      <c r="L81" s="59"/>
      <c r="M81" s="59"/>
      <c r="N81" s="59"/>
      <c r="O81" s="59"/>
      <c r="P81" s="59"/>
      <c r="Q81" s="59"/>
      <c r="R81" s="59"/>
      <c r="S81" s="59"/>
      <c r="T81" s="59"/>
      <c r="U81" s="322"/>
      <c r="V81" s="113"/>
      <c r="AB81" s="297"/>
      <c r="AC81" s="297"/>
      <c r="AD81" s="297"/>
      <c r="AE81" s="297"/>
    </row>
    <row r="82" spans="1:31" s="70" customFormat="1" ht="21" customHeight="1">
      <c r="A82" s="120"/>
      <c r="B82" s="667"/>
      <c r="C82" s="774" t="s">
        <v>1197</v>
      </c>
      <c r="D82" s="374"/>
      <c r="E82" s="620"/>
      <c r="F82" s="375"/>
      <c r="G82" s="374"/>
      <c r="H82" s="374"/>
      <c r="I82" s="376"/>
      <c r="J82" s="376"/>
      <c r="K82" s="376"/>
      <c r="L82" s="376"/>
      <c r="M82" s="376"/>
      <c r="N82" s="376"/>
      <c r="O82" s="376"/>
      <c r="P82" s="377"/>
      <c r="Q82" s="376"/>
      <c r="R82" s="376"/>
      <c r="S82" s="376"/>
      <c r="T82" s="376"/>
      <c r="U82" s="378"/>
      <c r="V82" s="120"/>
      <c r="AB82" s="633"/>
      <c r="AC82" s="633"/>
      <c r="AD82" s="633"/>
      <c r="AE82" s="633"/>
    </row>
    <row r="83" spans="1:31" s="70" customFormat="1" ht="2.25" customHeight="1">
      <c r="A83" s="120"/>
      <c r="B83" s="667"/>
      <c r="C83" s="373"/>
      <c r="D83" s="374"/>
      <c r="E83" s="620"/>
      <c r="F83" s="375"/>
      <c r="G83" s="374"/>
      <c r="H83" s="374"/>
      <c r="I83" s="376"/>
      <c r="J83" s="376"/>
      <c r="K83" s="376"/>
      <c r="L83" s="376"/>
      <c r="M83" s="376"/>
      <c r="N83" s="376"/>
      <c r="O83" s="376"/>
      <c r="P83" s="377"/>
      <c r="Q83" s="376"/>
      <c r="R83" s="376"/>
      <c r="S83" s="376"/>
      <c r="T83" s="376"/>
      <c r="U83" s="378"/>
      <c r="V83" s="120"/>
      <c r="AB83" s="633"/>
      <c r="AC83" s="633"/>
      <c r="AD83" s="633"/>
      <c r="AE83" s="633"/>
    </row>
    <row r="84" spans="1:31" s="71" customFormat="1" ht="22.5" customHeight="1">
      <c r="A84" s="121"/>
      <c r="B84" s="667"/>
      <c r="C84" s="12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III (51-70). See Dashboard tab for additional outputs. ***</v>
      </c>
      <c r="D84" s="1215"/>
      <c r="E84" s="1215"/>
      <c r="F84" s="1215"/>
      <c r="G84" s="1215"/>
      <c r="H84" s="1215"/>
      <c r="I84" s="1215"/>
      <c r="J84" s="1215"/>
      <c r="K84" s="1215"/>
      <c r="L84" s="1215"/>
      <c r="M84" s="1215"/>
      <c r="N84" s="1215"/>
      <c r="O84" s="1215"/>
      <c r="P84" s="1215"/>
      <c r="Q84" s="1215"/>
      <c r="R84" s="1216"/>
      <c r="S84" s="989" t="s">
        <v>1156</v>
      </c>
      <c r="T84" s="379"/>
      <c r="U84" s="380"/>
      <c r="V84" s="121"/>
      <c r="W84" s="79">
        <f>'M36 Refs'!AN118</f>
        <v>0</v>
      </c>
      <c r="X84" s="71" t="str">
        <f>Dashboard!BR4</f>
        <v>Tier III (51-70)</v>
      </c>
    </row>
    <row r="85" spans="1:31" s="71" customFormat="1" ht="2.25" customHeight="1">
      <c r="A85" s="121"/>
      <c r="B85" s="667"/>
      <c r="C85" s="381"/>
      <c r="D85" s="382"/>
      <c r="E85" s="621"/>
      <c r="F85" s="375"/>
      <c r="G85" s="383"/>
      <c r="H85" s="382"/>
      <c r="I85" s="384"/>
      <c r="J85" s="384"/>
      <c r="K85" s="384"/>
      <c r="L85" s="384"/>
      <c r="M85" s="384"/>
      <c r="N85" s="384"/>
      <c r="O85" s="384"/>
      <c r="P85" s="385"/>
      <c r="Q85" s="384"/>
      <c r="R85" s="384"/>
      <c r="S85" s="384"/>
      <c r="T85" s="384"/>
      <c r="U85" s="380"/>
      <c r="V85" s="121"/>
      <c r="W85" s="79"/>
    </row>
    <row r="86" spans="1:31" s="71" customFormat="1" ht="19.5" customHeight="1">
      <c r="A86" s="121"/>
      <c r="B86" s="667"/>
      <c r="C86" s="12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213"/>
      <c r="E86" s="1213"/>
      <c r="F86" s="1213"/>
      <c r="G86" s="1213"/>
      <c r="H86" s="1213"/>
      <c r="I86" s="1213"/>
      <c r="J86" s="1213"/>
      <c r="K86" s="1213"/>
      <c r="L86" s="1213"/>
      <c r="M86" s="1213"/>
      <c r="N86" s="1213"/>
      <c r="O86" s="1213"/>
      <c r="P86" s="1213"/>
      <c r="Q86" s="1213"/>
      <c r="R86" s="1213"/>
      <c r="S86" s="381"/>
      <c r="T86" s="381"/>
      <c r="U86" s="380"/>
      <c r="V86" s="121"/>
      <c r="W86" s="79"/>
    </row>
    <row r="87" spans="1:31" s="65" customFormat="1" ht="21.75" customHeight="1">
      <c r="A87" s="122"/>
      <c r="B87" s="667"/>
      <c r="C87" s="722" t="s">
        <v>1160</v>
      </c>
      <c r="D87" s="1032"/>
      <c r="E87" s="1032"/>
      <c r="F87" s="1033"/>
      <c r="G87" s="1033"/>
      <c r="H87" s="1033"/>
      <c r="I87" s="1033"/>
      <c r="J87" s="1033"/>
      <c r="K87" s="1033"/>
      <c r="L87" s="722" t="s">
        <v>1164</v>
      </c>
      <c r="N87" s="1033"/>
      <c r="O87" s="304"/>
      <c r="P87" s="674"/>
      <c r="Q87" s="674"/>
      <c r="R87" s="674"/>
      <c r="S87" s="387"/>
      <c r="T87" s="387"/>
      <c r="U87" s="380"/>
      <c r="V87" s="122"/>
      <c r="AB87" s="71"/>
      <c r="AC87" s="71"/>
      <c r="AD87" s="71"/>
      <c r="AE87" s="71"/>
    </row>
    <row r="88" spans="1:31" s="65" customFormat="1" ht="19.5" customHeight="1">
      <c r="A88" s="122"/>
      <c r="B88" s="667"/>
      <c r="C88" s="1005" t="s">
        <v>705</v>
      </c>
      <c r="D88" s="1003"/>
      <c r="E88" s="1003"/>
      <c r="F88" s="1003"/>
      <c r="G88" s="1003"/>
      <c r="H88" s="1003"/>
      <c r="I88" s="1003"/>
      <c r="J88" s="1003"/>
      <c r="K88" s="1003"/>
      <c r="L88" s="1005" t="s">
        <v>1214</v>
      </c>
      <c r="N88" s="1003"/>
      <c r="P88" s="1003"/>
      <c r="Q88" s="1003"/>
      <c r="R88" s="1003"/>
      <c r="S88" s="388"/>
      <c r="T88" s="388"/>
      <c r="U88" s="380"/>
      <c r="V88" s="122"/>
      <c r="AB88" s="71"/>
      <c r="AC88" s="71"/>
      <c r="AD88" s="71"/>
      <c r="AE88" s="71"/>
    </row>
    <row r="89" spans="1:31" s="65" customFormat="1" ht="15" customHeight="1">
      <c r="A89" s="122"/>
      <c r="B89" s="667"/>
      <c r="C89" s="599" t="str">
        <f ca="1">IFERROR(IF(ISERROR('M36 Refs'!AN118),"","     1: "&amp;VLOOKUP(1,'M36 Refs'!$AJ$98:$AK$117,2,FALSE)),"")</f>
        <v xml:space="preserve">     1: Volume from Own Sources (VOS)</v>
      </c>
      <c r="D89" s="389"/>
      <c r="E89" s="622"/>
      <c r="F89" s="390"/>
      <c r="G89" s="389"/>
      <c r="H89" s="72"/>
      <c r="I89" s="72"/>
      <c r="J89" s="72"/>
      <c r="K89" s="72"/>
      <c r="L89" s="72"/>
      <c r="M89" s="72"/>
      <c r="N89" s="72"/>
      <c r="Q89" s="72"/>
      <c r="R89" s="1010" t="s">
        <v>1161</v>
      </c>
      <c r="S89" s="1008"/>
      <c r="T89" s="1011" t="str">
        <f>Dashboard!AD29</f>
        <v>gal/conn/day</v>
      </c>
      <c r="U89" s="380"/>
      <c r="V89" s="122"/>
      <c r="AB89" s="71"/>
      <c r="AC89" s="71"/>
      <c r="AD89" s="71"/>
      <c r="AE89" s="71"/>
    </row>
    <row r="90" spans="1:31" s="65" customFormat="1" ht="15" customHeight="1">
      <c r="A90" s="122"/>
      <c r="B90" s="667"/>
      <c r="C90" s="599" t="str">
        <f ca="1">IFERROR(IF(ISERROR('M36 Refs'!AN118),"","     2: "&amp;VLOOKUP(2,'M36 Refs'!$AJ$98:$AK$117,2,FALSE)),"")</f>
        <v xml:space="preserve">     2: Billed Metered (BMAC)</v>
      </c>
      <c r="D90" s="389"/>
      <c r="E90" s="622"/>
      <c r="F90" s="390"/>
      <c r="G90" s="389"/>
      <c r="H90" s="72"/>
      <c r="I90" s="72"/>
      <c r="J90" s="72"/>
      <c r="K90" s="72"/>
      <c r="L90" s="72"/>
      <c r="M90" s="72"/>
      <c r="N90" s="72"/>
      <c r="Q90" s="72"/>
      <c r="R90" s="1010" t="s">
        <v>1162</v>
      </c>
      <c r="S90" s="1008"/>
      <c r="T90" s="1012" t="str">
        <f>Dashboard!AN29</f>
        <v>gal/conn/day</v>
      </c>
      <c r="U90" s="380"/>
      <c r="V90" s="122"/>
      <c r="AB90" s="71"/>
      <c r="AC90" s="71"/>
      <c r="AD90" s="71"/>
      <c r="AE90" s="71"/>
    </row>
    <row r="91" spans="1:31" s="65" customFormat="1" ht="15" customHeight="1">
      <c r="A91" s="122"/>
      <c r="B91" s="667"/>
      <c r="C91" s="599" t="str">
        <f ca="1">IFERROR(IF(ISERROR('M36 Refs'!AN118),"","     3: "&amp;VLOOKUP(3,'M36 Refs'!$AJ$98:$AK$117,2,FALSE)),"")</f>
        <v xml:space="preserve">     3: Number of Service Connections (Nc)</v>
      </c>
      <c r="D91" s="389"/>
      <c r="E91" s="622"/>
      <c r="F91" s="390"/>
      <c r="G91" s="389"/>
      <c r="H91" s="72"/>
      <c r="I91" s="72"/>
      <c r="J91" s="72"/>
      <c r="K91" s="72"/>
      <c r="L91" s="72"/>
      <c r="M91" s="72"/>
      <c r="N91" s="72"/>
      <c r="Q91" s="72"/>
      <c r="R91" s="1010" t="s">
        <v>1185</v>
      </c>
      <c r="S91" s="1008"/>
      <c r="T91" s="1013" t="str">
        <f>Dashboard!AX29</f>
        <v>gal/conn/day</v>
      </c>
      <c r="U91" s="380"/>
      <c r="V91" s="122"/>
      <c r="AB91" s="71"/>
      <c r="AC91" s="71"/>
      <c r="AD91" s="71"/>
      <c r="AE91" s="71"/>
    </row>
    <row r="92" spans="1:31" s="65" customFormat="1" ht="15" customHeight="1">
      <c r="A92" s="122"/>
      <c r="B92" s="667"/>
      <c r="C92" s="386"/>
      <c r="D92" s="389"/>
      <c r="E92" s="622"/>
      <c r="F92" s="390"/>
      <c r="G92" s="389"/>
      <c r="H92" s="72"/>
      <c r="I92" s="72"/>
      <c r="J92" s="72"/>
      <c r="K92" s="72"/>
      <c r="L92" s="72"/>
      <c r="M92" s="72"/>
      <c r="N92" s="72"/>
      <c r="Q92" s="72"/>
      <c r="R92" s="1010" t="s">
        <v>1186</v>
      </c>
      <c r="S92" s="1009"/>
      <c r="T92" s="1013" t="str">
        <f>Dashboard!AV41</f>
        <v>gal/mile/day</v>
      </c>
      <c r="U92" s="380"/>
      <c r="V92" s="122"/>
      <c r="AB92" s="71"/>
      <c r="AC92" s="71"/>
      <c r="AD92" s="71"/>
      <c r="AE92" s="71"/>
    </row>
    <row r="93" spans="1:31" s="65" customFormat="1" ht="15" customHeight="1">
      <c r="A93" s="122"/>
      <c r="B93" s="667"/>
      <c r="C93" s="386"/>
      <c r="D93" s="389"/>
      <c r="E93" s="622"/>
      <c r="F93" s="390"/>
      <c r="G93" s="389"/>
      <c r="H93" s="72"/>
      <c r="I93" s="72"/>
      <c r="J93" s="72"/>
      <c r="K93" s="72"/>
      <c r="L93" s="72"/>
      <c r="M93" s="72" t="s">
        <v>1196</v>
      </c>
      <c r="N93" s="72"/>
      <c r="U93" s="380"/>
      <c r="V93" s="122"/>
      <c r="AB93" s="71"/>
      <c r="AC93" s="71"/>
      <c r="AD93" s="71"/>
      <c r="AE93" s="71"/>
    </row>
    <row r="94" spans="1:31" s="65" customFormat="1" ht="14.25" customHeight="1" thickBot="1">
      <c r="A94" s="122"/>
      <c r="B94" s="668"/>
      <c r="C94" s="391"/>
      <c r="D94" s="392"/>
      <c r="E94" s="623"/>
      <c r="F94" s="393"/>
      <c r="G94" s="392"/>
      <c r="H94" s="394"/>
      <c r="I94" s="394"/>
      <c r="J94" s="394"/>
      <c r="K94" s="394"/>
      <c r="L94" s="394"/>
      <c r="M94" s="1031"/>
      <c r="N94" s="394"/>
      <c r="O94" s="394"/>
      <c r="P94" s="394"/>
      <c r="Q94" s="394"/>
      <c r="R94" s="394"/>
      <c r="S94" s="394"/>
      <c r="T94" s="394"/>
      <c r="U94" s="395"/>
      <c r="V94" s="122"/>
      <c r="AB94" s="71"/>
      <c r="AC94" s="71"/>
      <c r="AD94" s="71"/>
      <c r="AE94" s="71"/>
    </row>
    <row r="95" spans="1:31" s="72" customFormat="1" ht="6.75" customHeight="1" thickTop="1">
      <c r="A95" s="123"/>
      <c r="B95" s="669"/>
      <c r="C95" s="123"/>
      <c r="D95" s="123"/>
      <c r="E95" s="624"/>
      <c r="F95" s="127"/>
      <c r="G95" s="123"/>
      <c r="H95" s="123"/>
      <c r="I95" s="123"/>
      <c r="J95" s="123"/>
      <c r="K95" s="123"/>
      <c r="L95" s="123"/>
      <c r="M95" s="123"/>
      <c r="N95" s="123"/>
      <c r="O95" s="123"/>
      <c r="P95" s="123"/>
      <c r="Q95" s="123"/>
      <c r="R95" s="123"/>
      <c r="S95" s="123"/>
      <c r="T95" s="123"/>
      <c r="U95" s="262"/>
      <c r="V95" s="123"/>
      <c r="AB95" s="384"/>
      <c r="AC95" s="384"/>
      <c r="AD95" s="384"/>
      <c r="AE95" s="384"/>
    </row>
    <row r="96" spans="1:31" s="72" customFormat="1" ht="16.5" hidden="1">
      <c r="A96" s="123"/>
      <c r="B96" s="670"/>
      <c r="C96" s="62"/>
      <c r="D96" s="62"/>
      <c r="E96" s="625"/>
      <c r="F96" s="63"/>
      <c r="G96" s="62"/>
      <c r="H96" s="62"/>
      <c r="I96" s="62"/>
      <c r="J96" s="62"/>
      <c r="K96" s="62"/>
      <c r="L96" s="62"/>
      <c r="M96" s="62"/>
      <c r="N96" s="62"/>
      <c r="O96" s="62"/>
      <c r="P96" s="62"/>
      <c r="Q96" s="62"/>
      <c r="R96" s="62"/>
      <c r="S96" s="62"/>
      <c r="T96" s="62"/>
      <c r="U96" s="263"/>
      <c r="V96" s="123"/>
      <c r="AB96" s="384"/>
      <c r="AC96" s="384"/>
      <c r="AD96" s="384"/>
      <c r="AE96" s="384"/>
    </row>
    <row r="97" spans="1:31" s="72" customFormat="1" ht="16.5" hidden="1">
      <c r="A97" s="123"/>
      <c r="B97" s="670"/>
      <c r="C97" s="62"/>
      <c r="D97" s="62"/>
      <c r="E97" s="625"/>
      <c r="F97" s="63"/>
      <c r="G97" s="62"/>
      <c r="H97" s="62"/>
      <c r="I97" s="62"/>
      <c r="J97" s="62"/>
      <c r="K97" s="62"/>
      <c r="L97" s="62"/>
      <c r="M97" s="62"/>
      <c r="N97" s="62"/>
      <c r="O97" s="62"/>
      <c r="P97" s="62"/>
      <c r="Q97" s="62"/>
      <c r="R97" s="62"/>
      <c r="S97" s="62"/>
      <c r="T97" s="62"/>
      <c r="U97" s="263"/>
      <c r="V97" s="123"/>
      <c r="AB97" s="384"/>
      <c r="AC97" s="384"/>
      <c r="AD97" s="384"/>
      <c r="AE97" s="384"/>
    </row>
    <row r="98" spans="1:31" s="72" customFormat="1" ht="16.5" hidden="1">
      <c r="A98" s="123"/>
      <c r="B98" s="670"/>
      <c r="C98" s="62"/>
      <c r="D98" s="62"/>
      <c r="E98" s="625"/>
      <c r="F98" s="63"/>
      <c r="G98" s="62"/>
      <c r="H98" s="62"/>
      <c r="I98" s="62"/>
      <c r="J98" s="62"/>
      <c r="K98" s="62"/>
      <c r="L98" s="62"/>
      <c r="M98" s="62"/>
      <c r="N98" s="62"/>
      <c r="O98" s="62"/>
      <c r="P98" s="62"/>
      <c r="Q98" s="62"/>
      <c r="R98" s="62"/>
      <c r="S98" s="62"/>
      <c r="T98" s="62"/>
      <c r="U98" s="263"/>
      <c r="V98" s="123"/>
      <c r="AB98" s="384"/>
      <c r="AC98" s="384"/>
      <c r="AD98" s="384"/>
      <c r="AE98" s="384"/>
    </row>
    <row r="99" spans="1:31" hidden="1">
      <c r="H99" s="61"/>
      <c r="I99" s="61"/>
      <c r="J99" s="61"/>
      <c r="K99" s="61"/>
      <c r="L99" s="61"/>
      <c r="M99" s="61"/>
      <c r="N99" s="61"/>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59" orientation="portrait" horizontalDpi="1200" r:id="rId1"/>
  <headerFooter alignWithMargins="0">
    <oddFooter>&amp;CAWWA Free Water Audit Software v6.0&amp;R&amp;A      &amp;P</oddFooter>
  </headerFooter>
  <ignoredErrors>
    <ignoredError sqref="H26 C38 C44 C28 H43 H39" formulaRange="1"/>
  </ignoredErrors>
  <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16" activePane="bottomLeft" state="frozen"/>
      <selection activeCell="AB21" sqref="AB21:AL21"/>
      <selection pane="bottomLeft" activeCell="AB21" sqref="AB21:AL21"/>
    </sheetView>
  </sheetViews>
  <sheetFormatPr defaultColWidth="8.85546875" defaultRowHeight="11.25" zeroHeight="1"/>
  <cols>
    <col min="1" max="1" width="0.7109375" style="268" customWidth="1"/>
    <col min="2" max="2" width="7.140625" style="268" customWidth="1"/>
    <col min="3" max="3" width="54.5703125" style="268" customWidth="1"/>
    <col min="4" max="4" width="75.28515625" style="268" customWidth="1"/>
    <col min="5" max="5" width="12.28515625" style="872" customWidth="1"/>
    <col min="6" max="6" width="1.85546875" style="268" hidden="1" customWidth="1"/>
    <col min="7" max="7" width="4.42578125" style="951" hidden="1" customWidth="1"/>
    <col min="8" max="8" width="10.42578125" style="951" hidden="1" customWidth="1"/>
    <col min="9" max="9" width="12.140625" style="952" hidden="1" customWidth="1"/>
    <col min="10" max="10" width="18.140625" style="951" hidden="1" customWidth="1"/>
    <col min="11" max="18" width="8.85546875" style="951" hidden="1" customWidth="1"/>
    <col min="19" max="19" width="4.5703125" style="268" hidden="1" customWidth="1"/>
    <col min="20" max="26" width="8.85546875" style="268" hidden="1" customWidth="1"/>
    <col min="27" max="16384" width="8.85546875" style="268"/>
  </cols>
  <sheetData>
    <row r="1" spans="1:20" ht="15" customHeight="1">
      <c r="A1" s="718"/>
      <c r="B1" s="1061" t="str">
        <f>IF(ISBLANK('Start Page'!AB9),"Enter info on Start Page",'Start Page'!AB9&amp;IF(ISBLANK('Start Page'!AM28),"","  ("&amp;'Start Page'!AM28&amp;")"))</f>
        <v>Aqua Pennslyvania - Roaring Creek Division</v>
      </c>
      <c r="C1" s="718"/>
      <c r="D1" s="719"/>
      <c r="E1" s="1042" t="s">
        <v>1157</v>
      </c>
    </row>
    <row r="2" spans="1:20" ht="30.6" customHeight="1">
      <c r="A2" s="562"/>
      <c r="B2" s="1041">
        <f>IF(ISBLANK('Start Page'!AB18),"",'Start Page'!AB18)</f>
        <v>2024</v>
      </c>
      <c r="C2" s="562"/>
      <c r="D2" s="562"/>
      <c r="E2" s="1234" t="s">
        <v>1232</v>
      </c>
    </row>
    <row r="3" spans="1:20" ht="38.25" customHeight="1">
      <c r="A3" s="562"/>
      <c r="B3" s="991"/>
      <c r="C3" s="562"/>
      <c r="D3" s="562"/>
      <c r="E3" s="1235"/>
    </row>
    <row r="4" spans="1:20" ht="1.35" customHeight="1"/>
    <row r="5" spans="1:20" s="563" customFormat="1" ht="16.350000000000001" customHeight="1">
      <c r="A5" s="1245" t="s">
        <v>1135</v>
      </c>
      <c r="B5" s="1246"/>
      <c r="C5" s="1236" t="s">
        <v>326</v>
      </c>
      <c r="D5" s="1236"/>
      <c r="E5" s="1042" t="s">
        <v>1136</v>
      </c>
      <c r="G5" s="953"/>
      <c r="H5" s="953"/>
      <c r="I5" s="954"/>
      <c r="J5" s="953"/>
      <c r="K5" s="953"/>
      <c r="L5" s="953"/>
      <c r="M5" s="953"/>
      <c r="N5" s="953"/>
      <c r="O5" s="953"/>
      <c r="P5" s="953"/>
      <c r="Q5" s="953"/>
      <c r="R5" s="953"/>
    </row>
    <row r="6" spans="1:20" ht="14.45" customHeight="1">
      <c r="A6" s="269"/>
      <c r="B6" s="269"/>
      <c r="C6" s="1244" t="str">
        <f>IF(OR(AND(D8="Yes",Worksheet!H15&gt;0),AND(D8="No",Worksheet!H15&lt;=0),LEN(D8)=0),"","Inconsistency between Worksheet VOS input and vos.0 response")</f>
        <v/>
      </c>
      <c r="D6" s="1244"/>
      <c r="E6" s="871"/>
      <c r="F6" s="402"/>
      <c r="H6" s="955"/>
      <c r="I6" s="955"/>
      <c r="P6" s="967" t="s">
        <v>655</v>
      </c>
      <c r="T6" s="268" t="s">
        <v>1260</v>
      </c>
    </row>
    <row r="7" spans="1:20" s="680" customFormat="1" ht="12">
      <c r="A7" s="676"/>
      <c r="B7" s="677" t="s">
        <v>314</v>
      </c>
      <c r="C7" s="678" t="s">
        <v>303</v>
      </c>
      <c r="D7" s="678" t="s">
        <v>661</v>
      </c>
      <c r="E7" s="870"/>
      <c r="F7" s="679"/>
      <c r="G7" s="956"/>
      <c r="H7" s="957" t="s">
        <v>301</v>
      </c>
      <c r="I7" s="957" t="s">
        <v>294</v>
      </c>
      <c r="J7" s="956" t="s">
        <v>792</v>
      </c>
      <c r="K7" s="956"/>
      <c r="L7" s="956"/>
      <c r="M7" s="956"/>
      <c r="N7" s="956"/>
      <c r="O7" s="956"/>
      <c r="P7" s="975" t="str">
        <f>VOS!C23</f>
        <v>&lt;25%</v>
      </c>
      <c r="Q7" s="976">
        <v>0</v>
      </c>
      <c r="R7" s="956">
        <f>VLOOKUP(D9,$P$7:$Q$15,2,FALSE)</f>
        <v>1</v>
      </c>
      <c r="S7" s="680" t="s">
        <v>907</v>
      </c>
      <c r="T7" s="680">
        <v>1</v>
      </c>
    </row>
    <row r="8" spans="1:20" ht="20.100000000000001" customHeight="1">
      <c r="A8" s="269"/>
      <c r="B8" s="659" t="s">
        <v>438</v>
      </c>
      <c r="C8" s="1034" t="str">
        <f>VOS!B34</f>
        <v>Did the water utility supply any water from its own sources during the audit year?</v>
      </c>
      <c r="D8" s="404" t="s">
        <v>260</v>
      </c>
      <c r="E8" s="870"/>
      <c r="F8" s="402"/>
      <c r="I8" s="958"/>
      <c r="J8" s="951" t="s">
        <v>791</v>
      </c>
      <c r="P8" s="977" t="str">
        <f>VOS!C24</f>
        <v>25-50%</v>
      </c>
      <c r="Q8" s="978">
        <v>0</v>
      </c>
      <c r="R8" s="951">
        <f>VLOOKUP(D63,$P$7:$Q$15,2,FALSE)</f>
        <v>1</v>
      </c>
      <c r="S8" s="268" t="s">
        <v>908</v>
      </c>
      <c r="T8" s="268">
        <v>2</v>
      </c>
    </row>
    <row r="9" spans="1:20" ht="17.850000000000001" customHeight="1">
      <c r="A9" s="269"/>
      <c r="B9" s="659" t="s">
        <v>304</v>
      </c>
      <c r="C9" s="1034" t="str">
        <f>VOS!B35</f>
        <v>What percent of own supply volume is metered?</v>
      </c>
      <c r="D9" s="404" t="s">
        <v>291</v>
      </c>
      <c r="E9" s="870" t="str">
        <f>IF(OR(D20=10,NOT(ISNUMBER(D20))),"",IF(I9=I20,"Limiting",IF(VLOOKUP(D9,$P$7:$Q$15,2,FALSE)=0,"Limiting","")))</f>
        <v/>
      </c>
      <c r="F9" s="402"/>
      <c r="G9" s="951">
        <f>IF(LEN(D9)&gt;0,1,0)</f>
        <v>1</v>
      </c>
      <c r="H9" s="959">
        <f>VLOOKUP('Interactive Data Grading'!D9,VOS!$C$6:$M$16,11,FALSE)</f>
        <v>10</v>
      </c>
      <c r="I9" s="959">
        <f>H9</f>
        <v>10</v>
      </c>
      <c r="P9" s="977" t="str">
        <f>VOS!C25</f>
        <v>&gt;50-75%</v>
      </c>
      <c r="Q9" s="978">
        <v>0</v>
      </c>
      <c r="R9" s="951">
        <f>VLOOKUP(D116,$P$7:$Q$15,2,FALSE)</f>
        <v>1</v>
      </c>
      <c r="S9" s="268" t="s">
        <v>909</v>
      </c>
      <c r="T9" s="268">
        <v>3</v>
      </c>
    </row>
    <row r="10" spans="1:20" ht="64.150000000000006" customHeight="1">
      <c r="A10" s="269"/>
      <c r="C10" s="1240" t="s">
        <v>1233</v>
      </c>
      <c r="D10" s="1241"/>
      <c r="E10" s="870"/>
      <c r="F10" s="402"/>
      <c r="H10" s="959"/>
      <c r="I10" s="959"/>
      <c r="P10" s="977"/>
      <c r="Q10" s="978"/>
      <c r="T10" s="268">
        <v>4</v>
      </c>
    </row>
    <row r="11" spans="1:20" ht="20.100000000000001" customHeight="1">
      <c r="A11" s="269"/>
      <c r="B11" s="659" t="s">
        <v>305</v>
      </c>
      <c r="C11" s="1034" t="str">
        <f>VOS!B36</f>
        <v>What is the frequency of electronic calibration?</v>
      </c>
      <c r="D11" s="404" t="s">
        <v>269</v>
      </c>
      <c r="E11" s="870" t="str">
        <f>IFERROR(IF(OR(D20=10,NOT(ISNUMBER(D20))),"",IF(I11=I20,"Limiting","")),"")</f>
        <v/>
      </c>
      <c r="F11" s="402"/>
      <c r="G11" s="951">
        <f>IFERROR(IF(H9&lt;7,1,IF(LEN(D11)&gt;0,1,0)),"")</f>
        <v>1</v>
      </c>
      <c r="H11" s="959">
        <f>VLOOKUP('Interactive Data Grading'!D11,VOS!$D$6:$M$16,10,FALSE)</f>
        <v>7</v>
      </c>
      <c r="I11" s="960">
        <f>IF(AND(H11&gt;=7,H14&gt;=7),MAX(H11,9),IF(AND(H11&gt;3,H11&lt;7,H14&gt;3,H14&lt;7),MAX(H11,H14),IF(H14&gt;=7,MAX(7,H11),H11)))</f>
        <v>9</v>
      </c>
      <c r="P11" s="977" t="str">
        <f>VOS!C26</f>
        <v>&gt;75% - 90%</v>
      </c>
      <c r="Q11" s="978">
        <v>0</v>
      </c>
    </row>
    <row r="12" spans="1:20" ht="22.5" customHeight="1">
      <c r="A12" s="269"/>
      <c r="B12" s="659" t="s">
        <v>306</v>
      </c>
      <c r="C12" s="1034" t="str">
        <f>VOS!B37</f>
        <v>What level of data transfer errors are checked as part of the electronic calibration process?</v>
      </c>
      <c r="D12" s="409" t="s">
        <v>799</v>
      </c>
      <c r="E12" s="870" t="str">
        <f t="shared" ref="E12:E13" si="0">IFERROR(IF(OR($D$20=10,NOT(ISNUMBER($D$20))),"",IF(I12=$I$20,"Limiting","")),"")</f>
        <v/>
      </c>
      <c r="F12" s="402"/>
      <c r="G12" s="951">
        <f>IFERROR(IF(H9&lt;7,1,IF(OR(D11=VOS!D23,D11=VOS!D27),1,IF(LEN(D12)&gt;0,1,0))),"")</f>
        <v>1</v>
      </c>
      <c r="H12" s="959">
        <f>VLOOKUP('Interactive Data Grading'!D12,VOS!$E$6:$M$16,9,FALSE)</f>
        <v>7</v>
      </c>
      <c r="I12" s="959">
        <f>H12</f>
        <v>7</v>
      </c>
      <c r="J12" s="951" t="s">
        <v>305</v>
      </c>
      <c r="P12" s="977"/>
      <c r="Q12" s="978"/>
    </row>
    <row r="13" spans="1:20" ht="20.100000000000001" customHeight="1">
      <c r="A13" s="269"/>
      <c r="B13" s="659" t="s">
        <v>307</v>
      </c>
      <c r="C13" s="1034" t="str">
        <f>VOS!B38</f>
        <v>Is the most recent electronic calibration documentation available for review?</v>
      </c>
      <c r="D13" s="404" t="s">
        <v>260</v>
      </c>
      <c r="E13" s="870" t="str">
        <f t="shared" si="0"/>
        <v/>
      </c>
      <c r="F13" s="402"/>
      <c r="G13" s="961">
        <f>IFERROR(IF(H9&lt;7,1,IF(OR(D11=VOS!D23,D11=VOS!D27),1,IF(LEN(D13)&gt;0,1,0))),"")</f>
        <v>1</v>
      </c>
      <c r="H13" s="959">
        <f>VLOOKUP('Interactive Data Grading'!D13,VOS!$F$6:$M$16,8,FALSE)</f>
        <v>10</v>
      </c>
      <c r="I13" s="960">
        <f>IF(D11=VOS!D23,X,IF(AND(H13=5,H15=10),7,H13))</f>
        <v>10</v>
      </c>
      <c r="J13" s="951" t="s">
        <v>305</v>
      </c>
      <c r="P13" s="1073" t="str">
        <f>VOS!C27</f>
        <v>&gt;90% - 95%</v>
      </c>
      <c r="Q13" s="1074">
        <v>1</v>
      </c>
    </row>
    <row r="14" spans="1:20" ht="20.25" customHeight="1">
      <c r="A14" s="269"/>
      <c r="B14" s="659" t="s">
        <v>308</v>
      </c>
      <c r="C14" s="1034" t="str">
        <f>VOS!B39</f>
        <v>What is the frequency of in-situ flow accuracy testing?</v>
      </c>
      <c r="D14" s="404" t="s">
        <v>269</v>
      </c>
      <c r="E14" s="870" t="str">
        <f t="shared" ref="E14:E19" si="1">IFERROR(IF(OR($D$20=10,NOT(ISNUMBER($D$20))),"",IF(I14=$I$20,"Limiting","")),"")</f>
        <v/>
      </c>
      <c r="F14" s="402"/>
      <c r="G14" s="951">
        <f>IF(D13=VOS!F23,1,IFERROR(IF(H9&lt;7,1,IF(LEN(D14)&gt;0,1,0)),""))</f>
        <v>1</v>
      </c>
      <c r="H14" s="959">
        <f>VLOOKUP('Interactive Data Grading'!D14,VOS!$G$6:$M$16,7,FALSE)</f>
        <v>7</v>
      </c>
      <c r="I14" s="960">
        <f>IF(AND(H11&gt;=7,H14&gt;=7),MAX(H14,9),IF(AND(H11&gt;3,H11&lt;7,H14&gt;3,H14&lt;7),MAX(H11,H14),IF(H11&gt;=7,MAX(7,H14),H14)))</f>
        <v>9</v>
      </c>
      <c r="P14" s="1073" t="str">
        <f>VOS!C28</f>
        <v>&gt;95 - 99%</v>
      </c>
      <c r="Q14" s="1074">
        <v>1</v>
      </c>
    </row>
    <row r="15" spans="1:20" ht="26.1" customHeight="1">
      <c r="A15" s="269"/>
      <c r="B15" s="659" t="s">
        <v>309</v>
      </c>
      <c r="C15" s="1034" t="str">
        <f>VOS!B40</f>
        <v>Is the most recent in-situ flow accuracy testing documentation available for review?</v>
      </c>
      <c r="D15" s="404" t="s">
        <v>260</v>
      </c>
      <c r="E15" s="870" t="str">
        <f t="shared" si="1"/>
        <v/>
      </c>
      <c r="F15" s="402"/>
      <c r="G15" s="951">
        <f>IFERROR(IF(H9&lt;7,1,IF(D14=VOS!G23,1,IF(LEN(D15)&gt;0,1,0))),"")</f>
        <v>1</v>
      </c>
      <c r="H15" s="959">
        <f>VLOOKUP('Interactive Data Grading'!D15,VOS!$H$6:$M$16,6,FALSE)</f>
        <v>10</v>
      </c>
      <c r="I15" s="960">
        <f>IF(D14=VOS!G23,X,IF(AND(H15=5,H13=10),7,H15))</f>
        <v>10</v>
      </c>
      <c r="J15" s="951" t="s">
        <v>307</v>
      </c>
      <c r="P15" s="1075" t="s">
        <v>291</v>
      </c>
      <c r="Q15" s="1076">
        <v>1</v>
      </c>
    </row>
    <row r="16" spans="1:20" ht="23.85" customHeight="1">
      <c r="A16" s="269"/>
      <c r="B16" s="659" t="s">
        <v>310</v>
      </c>
      <c r="C16" s="1034" t="str">
        <f>VOS!B41</f>
        <v>What are the total volume-weighted average results of in-situ flow accuracy testing (during or closest to audit year)?</v>
      </c>
      <c r="D16" s="404" t="s">
        <v>804</v>
      </c>
      <c r="E16" s="870" t="str">
        <f t="shared" si="1"/>
        <v/>
      </c>
      <c r="F16" s="402"/>
      <c r="G16" s="951">
        <f>IFERROR(IF(H9&lt;7,1,IF(OR(D14=VOS!D23,D15=VOS!H23),1,IF(LEN(D16)&gt;0,1,0))),"")</f>
        <v>1</v>
      </c>
      <c r="H16" s="959">
        <f>VLOOKUP('Interactive Data Grading'!D16,VOS!$I$6:$M$16,5,FALSE)</f>
        <v>10</v>
      </c>
      <c r="I16" s="960">
        <f>IF(OR(D14=VOS!D23,D15=VOS!H23),X,H16)</f>
        <v>10</v>
      </c>
      <c r="J16" s="951" t="s">
        <v>790</v>
      </c>
    </row>
    <row r="17" spans="1:18" ht="32.85" customHeight="1">
      <c r="A17" s="269"/>
      <c r="B17" s="659" t="s">
        <v>311</v>
      </c>
      <c r="C17" s="1034" t="str">
        <f>VOS!B42</f>
        <v>Have testing and calibration procedures been closely scrutinized for compliance with procedures described in the AWWA M36 and/or M33 Manual(s)?</v>
      </c>
      <c r="D17" s="404" t="s">
        <v>260</v>
      </c>
      <c r="E17" s="870" t="str">
        <f t="shared" si="1"/>
        <v/>
      </c>
      <c r="F17" s="402"/>
      <c r="G17" s="951">
        <f>IFERROR(IF(H9&lt;7,1,IF(AND(OR(D11=VOS!D23,D11=VOS!D27),D14=VOS!G23),1,IF(LEN(D17)&gt;0,1,0))),"")</f>
        <v>1</v>
      </c>
      <c r="H17" s="959">
        <f>VLOOKUP('Interactive Data Grading'!D17,VOS!$J$6:$M$16,4,FALSE)</f>
        <v>10</v>
      </c>
      <c r="I17" s="960">
        <f>IF(OR(D14=VOS!D23,D15=VOS!H23),X,H17)</f>
        <v>10</v>
      </c>
      <c r="J17" s="961" t="s">
        <v>879</v>
      </c>
    </row>
    <row r="18" spans="1:18" ht="22.35" customHeight="1">
      <c r="A18" s="269"/>
      <c r="B18" s="659" t="s">
        <v>312</v>
      </c>
      <c r="C18" s="1034" t="str">
        <f>VOS!B43</f>
        <v>Which best describes the frequency of finished water meter readings?</v>
      </c>
      <c r="D18" s="404" t="s">
        <v>322</v>
      </c>
      <c r="E18" s="870" t="str">
        <f t="shared" si="1"/>
        <v/>
      </c>
      <c r="F18" s="402"/>
      <c r="G18" s="951">
        <f>IFERROR(IF(H9&lt;7,1,IF(LEN(D18)&gt;0,1,0)),"")</f>
        <v>1</v>
      </c>
      <c r="H18" s="959">
        <f>VLOOKUP('Interactive Data Grading'!D18,VOS!$K$6:$M$16,3,FALSE)</f>
        <v>10</v>
      </c>
      <c r="I18" s="959">
        <f>H18</f>
        <v>10</v>
      </c>
    </row>
    <row r="19" spans="1:18" ht="37.35" customHeight="1">
      <c r="A19" s="269"/>
      <c r="B19" s="659" t="s">
        <v>793</v>
      </c>
      <c r="C19" s="1034" t="str">
        <f>VOS!B44</f>
        <v>Which best describes the frequency of data review for anomalies/errors? These can include numbers that are outside of typical patterns, and zero or 'null' values that may reflect a gap in data recording.</v>
      </c>
      <c r="D19" s="404" t="s">
        <v>321</v>
      </c>
      <c r="E19" s="870" t="str">
        <f t="shared" si="1"/>
        <v>Limiting</v>
      </c>
      <c r="F19" s="402"/>
      <c r="G19" s="951">
        <f>IFERROR(IF(H9&lt;7,1,IF(LEN(D19)&gt;0,1,0)),"")</f>
        <v>1</v>
      </c>
      <c r="H19" s="959">
        <f>VLOOKUP('Interactive Data Grading'!D19,VOS!$L$6:$M$16,2,FALSE)</f>
        <v>6</v>
      </c>
      <c r="I19" s="959">
        <f>H19</f>
        <v>6</v>
      </c>
    </row>
    <row r="20" spans="1:18" ht="27.6" customHeight="1">
      <c r="A20" s="269"/>
      <c r="B20" s="269"/>
      <c r="C20" s="675" t="s">
        <v>313</v>
      </c>
      <c r="D20" s="873">
        <f>IF(D8="","",IF(D8="No","n/a",IF(G20=0,"",IF(R7=0,H9,I20))))</f>
        <v>6</v>
      </c>
      <c r="E20" s="870"/>
      <c r="F20" s="402"/>
      <c r="G20" s="952">
        <f>MIN(G9:G19)</f>
        <v>1</v>
      </c>
      <c r="H20" s="962">
        <f>MIN(H9:H19)</f>
        <v>6</v>
      </c>
      <c r="I20" s="962">
        <f t="array" ref="I20">MIN(IF(ISNUMBER(I9:I19),I9:I19))</f>
        <v>6</v>
      </c>
      <c r="J20" s="952" t="s">
        <v>654</v>
      </c>
    </row>
    <row r="21" spans="1:18" s="564" customFormat="1" ht="16.350000000000001" customHeight="1">
      <c r="C21" s="672"/>
      <c r="D21" s="672"/>
      <c r="E21" s="992"/>
      <c r="G21" s="963"/>
      <c r="H21" s="963"/>
      <c r="I21" s="964"/>
      <c r="J21" s="963"/>
      <c r="K21" s="963"/>
      <c r="L21" s="963"/>
      <c r="M21" s="963"/>
      <c r="N21" s="963"/>
      <c r="O21" s="963"/>
      <c r="P21" s="963"/>
      <c r="Q21" s="963"/>
      <c r="R21" s="963"/>
    </row>
    <row r="22" spans="1:18" s="564" customFormat="1" ht="16.350000000000001" customHeight="1">
      <c r="C22" s="672"/>
      <c r="D22" s="672"/>
      <c r="E22" s="992"/>
      <c r="G22" s="963"/>
      <c r="H22" s="963"/>
      <c r="I22" s="964"/>
      <c r="J22" s="963"/>
      <c r="K22" s="963"/>
      <c r="L22" s="963"/>
      <c r="M22" s="963"/>
      <c r="N22" s="963"/>
      <c r="O22" s="963"/>
      <c r="P22" s="963"/>
      <c r="Q22" s="963"/>
      <c r="R22" s="963"/>
    </row>
    <row r="23" spans="1:18" s="564" customFormat="1" ht="7.9" customHeight="1">
      <c r="C23" s="672"/>
      <c r="D23" s="672"/>
      <c r="E23" s="992"/>
      <c r="G23" s="963"/>
      <c r="H23" s="963"/>
      <c r="I23" s="964"/>
      <c r="J23" s="963"/>
      <c r="K23" s="963"/>
      <c r="L23" s="963"/>
      <c r="M23" s="963"/>
      <c r="N23" s="963"/>
      <c r="O23" s="963"/>
      <c r="P23" s="963"/>
      <c r="Q23" s="963"/>
      <c r="R23" s="963"/>
    </row>
    <row r="24" spans="1:18" s="564" customFormat="1" ht="8.4499999999999993" customHeight="1">
      <c r="C24" s="672"/>
      <c r="D24" s="672"/>
      <c r="E24" s="992"/>
      <c r="G24" s="963"/>
      <c r="H24" s="963"/>
      <c r="I24" s="964"/>
      <c r="J24" s="963"/>
      <c r="K24" s="963"/>
      <c r="L24" s="963"/>
      <c r="M24" s="963"/>
      <c r="N24" s="963"/>
      <c r="O24" s="963"/>
      <c r="P24" s="963"/>
      <c r="Q24" s="963"/>
      <c r="R24" s="963"/>
    </row>
    <row r="25" spans="1:18" s="564" customFormat="1" ht="7.35" customHeight="1">
      <c r="C25" s="672"/>
      <c r="D25" s="672"/>
      <c r="E25" s="992"/>
      <c r="G25" s="963"/>
      <c r="H25" s="963"/>
      <c r="I25" s="964"/>
      <c r="J25" s="963"/>
      <c r="K25" s="963"/>
      <c r="L25" s="963"/>
      <c r="M25" s="963"/>
      <c r="N25" s="963"/>
      <c r="O25" s="963"/>
      <c r="P25" s="963"/>
      <c r="Q25" s="963"/>
      <c r="R25" s="963"/>
    </row>
    <row r="26" spans="1:18" s="564" customFormat="1" ht="7.9" customHeight="1">
      <c r="C26" s="672"/>
      <c r="D26" s="672"/>
      <c r="E26" s="992"/>
      <c r="G26" s="963"/>
      <c r="H26" s="963"/>
      <c r="I26" s="964"/>
      <c r="J26" s="963"/>
      <c r="K26" s="963"/>
      <c r="L26" s="963"/>
      <c r="M26" s="963"/>
      <c r="N26" s="963"/>
      <c r="O26" s="963"/>
      <c r="P26" s="963"/>
      <c r="Q26" s="963"/>
      <c r="R26" s="963"/>
    </row>
    <row r="27" spans="1:18" s="564" customFormat="1" ht="7.9" customHeight="1">
      <c r="C27" s="672"/>
      <c r="D27" s="672"/>
      <c r="E27" s="992"/>
      <c r="G27" s="963"/>
      <c r="H27" s="963"/>
      <c r="I27" s="964"/>
      <c r="J27" s="963"/>
      <c r="K27" s="963"/>
      <c r="L27" s="963"/>
      <c r="M27" s="963"/>
      <c r="N27" s="963"/>
      <c r="O27" s="963"/>
      <c r="P27" s="963"/>
      <c r="Q27" s="963"/>
      <c r="R27" s="963"/>
    </row>
    <row r="28" spans="1:18" s="564" customFormat="1" ht="7.9" customHeight="1">
      <c r="C28" s="672"/>
      <c r="D28" s="672"/>
      <c r="E28" s="992"/>
      <c r="G28" s="963"/>
      <c r="H28" s="963"/>
      <c r="I28" s="964"/>
      <c r="J28" s="963"/>
      <c r="K28" s="963"/>
      <c r="L28" s="963"/>
      <c r="M28" s="963"/>
      <c r="N28" s="963"/>
      <c r="O28" s="963"/>
      <c r="P28" s="963"/>
      <c r="Q28" s="963"/>
      <c r="R28" s="963"/>
    </row>
    <row r="29" spans="1:18" s="564" customFormat="1" ht="7.9" customHeight="1">
      <c r="C29" s="672"/>
      <c r="D29" s="672"/>
      <c r="E29" s="992"/>
      <c r="G29" s="963"/>
      <c r="H29" s="963"/>
      <c r="I29" s="964"/>
      <c r="J29" s="963"/>
      <c r="K29" s="963"/>
      <c r="L29" s="963"/>
      <c r="M29" s="963"/>
      <c r="N29" s="963"/>
      <c r="O29" s="963"/>
      <c r="P29" s="963"/>
      <c r="Q29" s="963"/>
      <c r="R29" s="963"/>
    </row>
    <row r="30" spans="1:18" s="564" customFormat="1" ht="7.9" customHeight="1">
      <c r="C30" s="672"/>
      <c r="D30" s="672"/>
      <c r="E30" s="992"/>
      <c r="G30" s="963"/>
      <c r="H30" s="963"/>
      <c r="I30" s="964"/>
      <c r="J30" s="963"/>
      <c r="K30" s="963"/>
      <c r="L30" s="963"/>
      <c r="M30" s="963"/>
      <c r="N30" s="963"/>
      <c r="O30" s="963"/>
      <c r="P30" s="963"/>
      <c r="Q30" s="963"/>
      <c r="R30" s="963"/>
    </row>
    <row r="31" spans="1:18" s="564" customFormat="1" ht="7.9" customHeight="1">
      <c r="C31" s="672"/>
      <c r="D31" s="672"/>
      <c r="E31" s="992"/>
      <c r="G31" s="963"/>
      <c r="H31" s="963"/>
      <c r="I31" s="964"/>
      <c r="J31" s="963"/>
      <c r="K31" s="963"/>
      <c r="L31" s="963"/>
      <c r="M31" s="963"/>
      <c r="N31" s="963"/>
      <c r="O31" s="963"/>
      <c r="P31" s="963"/>
      <c r="Q31" s="963"/>
      <c r="R31" s="963"/>
    </row>
    <row r="32" spans="1:18" s="564" customFormat="1" ht="8.4499999999999993" customHeight="1">
      <c r="C32" s="672"/>
      <c r="D32" s="672"/>
      <c r="E32" s="992"/>
      <c r="G32" s="963"/>
      <c r="H32" s="963"/>
      <c r="I32" s="964"/>
      <c r="J32" s="963"/>
      <c r="K32" s="963"/>
      <c r="L32" s="963"/>
      <c r="M32" s="963"/>
      <c r="N32" s="963"/>
      <c r="O32" s="963"/>
      <c r="P32" s="963"/>
      <c r="Q32" s="963"/>
      <c r="R32" s="963"/>
    </row>
    <row r="33" spans="1:18" s="564" customFormat="1" ht="8.4499999999999993" customHeight="1">
      <c r="C33" s="672"/>
      <c r="D33" s="672"/>
      <c r="E33" s="992"/>
      <c r="G33" s="963"/>
      <c r="H33" s="963"/>
      <c r="I33" s="964"/>
      <c r="J33" s="963"/>
      <c r="K33" s="963"/>
      <c r="L33" s="963"/>
      <c r="M33" s="963"/>
      <c r="N33" s="963"/>
      <c r="O33" s="963"/>
      <c r="P33" s="963"/>
      <c r="Q33" s="963"/>
      <c r="R33" s="963"/>
    </row>
    <row r="34" spans="1:18" s="564" customFormat="1" ht="8.4499999999999993" customHeight="1">
      <c r="C34" s="672"/>
      <c r="D34" s="672"/>
      <c r="E34" s="992"/>
      <c r="G34" s="963"/>
      <c r="H34" s="963"/>
      <c r="I34" s="964"/>
      <c r="J34" s="963"/>
      <c r="K34" s="963"/>
      <c r="L34" s="963"/>
      <c r="M34" s="963"/>
      <c r="N34" s="963"/>
      <c r="O34" s="963"/>
      <c r="P34" s="963"/>
      <c r="Q34" s="963"/>
      <c r="R34" s="963"/>
    </row>
    <row r="35" spans="1:18" s="564" customFormat="1" ht="16.350000000000001" customHeight="1">
      <c r="C35" s="672"/>
      <c r="D35" s="672"/>
      <c r="E35" s="992"/>
      <c r="G35" s="963"/>
      <c r="H35" s="963"/>
      <c r="I35" s="964"/>
      <c r="J35" s="963"/>
      <c r="K35" s="963"/>
      <c r="L35" s="963"/>
      <c r="M35" s="963"/>
      <c r="N35" s="963"/>
      <c r="O35" s="963"/>
      <c r="P35" s="963"/>
      <c r="Q35" s="963"/>
      <c r="R35" s="963"/>
    </row>
    <row r="36" spans="1:18" s="564" customFormat="1" ht="16.350000000000001" customHeight="1">
      <c r="A36" s="1245" t="s">
        <v>1135</v>
      </c>
      <c r="B36" s="1246"/>
      <c r="C36" s="1236" t="s">
        <v>342</v>
      </c>
      <c r="D36" s="1236"/>
      <c r="E36" s="1042" t="s">
        <v>1136</v>
      </c>
      <c r="G36" s="963"/>
      <c r="H36" s="963" t="s">
        <v>530</v>
      </c>
      <c r="I36" s="964"/>
      <c r="J36" s="963"/>
      <c r="K36" s="963"/>
      <c r="L36" s="963"/>
      <c r="M36" s="963"/>
      <c r="N36" s="963"/>
      <c r="O36" s="963"/>
      <c r="P36" s="963"/>
      <c r="Q36" s="963"/>
      <c r="R36" s="963"/>
    </row>
    <row r="37" spans="1:18" ht="9.75" customHeight="1">
      <c r="A37" s="269"/>
      <c r="B37" s="269"/>
      <c r="C37" s="269"/>
      <c r="D37" s="269"/>
      <c r="E37" s="871"/>
      <c r="F37" s="402"/>
      <c r="H37" s="955"/>
      <c r="I37" s="955"/>
    </row>
    <row r="38" spans="1:18" s="680" customFormat="1" ht="12">
      <c r="A38" s="676"/>
      <c r="B38" s="677" t="s">
        <v>356</v>
      </c>
      <c r="C38" s="678" t="s">
        <v>303</v>
      </c>
      <c r="D38" s="678" t="s">
        <v>661</v>
      </c>
      <c r="E38" s="870"/>
      <c r="F38" s="679"/>
      <c r="G38" s="956"/>
      <c r="H38" s="957" t="s">
        <v>301</v>
      </c>
      <c r="I38" s="957"/>
      <c r="J38" s="956" t="s">
        <v>792</v>
      </c>
      <c r="K38" s="956"/>
      <c r="L38" s="956"/>
      <c r="M38" s="956"/>
      <c r="N38" s="956"/>
      <c r="O38" s="956"/>
      <c r="P38" s="956"/>
      <c r="Q38" s="956"/>
      <c r="R38" s="956"/>
    </row>
    <row r="39" spans="1:18" ht="27.6" customHeight="1">
      <c r="A39" s="269"/>
      <c r="B39" s="659" t="s">
        <v>337</v>
      </c>
      <c r="C39" s="1035" t="str">
        <f>VOSEA!B34</f>
        <v>Are tank levels monitored automatically &amp; recorded daily?</v>
      </c>
      <c r="D39" s="404" t="s">
        <v>260</v>
      </c>
      <c r="E39" s="870" t="str">
        <f>IFERROR(IF(OR($D$43="",$H39=10,NOT(ISNUMBER($H39))),"",IF(H39=$H$43,"Limiting","")),"")</f>
        <v/>
      </c>
      <c r="F39" s="402"/>
      <c r="G39" s="965">
        <f t="shared" ref="G39" si="2">IF(LEN(D39)&gt;0,1,0)</f>
        <v>1</v>
      </c>
      <c r="H39" s="959">
        <f>VLOOKUP('Interactive Data Grading'!D39,VOSEA!$C$6:$G$18,5,FALSE)</f>
        <v>10</v>
      </c>
      <c r="I39" s="958"/>
    </row>
    <row r="40" spans="1:18" ht="27.6" customHeight="1">
      <c r="A40" s="269"/>
      <c r="B40" s="659" t="s">
        <v>338</v>
      </c>
      <c r="C40" s="1035" t="str">
        <f>VOSEA!B35</f>
        <v>Are daily changes of stored water volumes in distribution system tanks included in the tabulation of the daily "Volume from Own Sources" quantity?</v>
      </c>
      <c r="D40" s="404" t="s">
        <v>260</v>
      </c>
      <c r="E40" s="870" t="str">
        <f t="shared" ref="E40:E42" si="3">IFERROR(IF(OR($D$43="",$H40=10,NOT(ISNUMBER($H40))),"",IF(H40=$H$43,"Limiting","")),"")</f>
        <v/>
      </c>
      <c r="F40" s="402"/>
      <c r="G40" s="965">
        <f>IF(OR(LEN(D40)&gt;0,D39=VOSEA!$C$23),1,0)</f>
        <v>1</v>
      </c>
      <c r="H40" s="959">
        <f>VLOOKUP('Interactive Data Grading'!D40,VOSEA!$D$6:$G$18,4,FALSE)</f>
        <v>10</v>
      </c>
      <c r="I40" s="958"/>
      <c r="J40" s="951" t="s">
        <v>337</v>
      </c>
    </row>
    <row r="41" spans="1:18" ht="27.6" customHeight="1">
      <c r="A41" s="269"/>
      <c r="B41" s="659" t="s">
        <v>339</v>
      </c>
      <c r="C41" s="1035" t="str">
        <f>VOSEA!B36</f>
        <v>Is the annual net distribution storage change included in either the VOS input or the VOSEA input?</v>
      </c>
      <c r="D41" s="404" t="s">
        <v>260</v>
      </c>
      <c r="E41" s="870" t="str">
        <f t="shared" si="3"/>
        <v/>
      </c>
      <c r="F41" s="402"/>
      <c r="G41" s="965">
        <f t="shared" ref="G41:G42" si="4">IF(LEN(D41)&gt;0,1,0)</f>
        <v>1</v>
      </c>
      <c r="H41" s="959">
        <f>VLOOKUP('Interactive Data Grading'!D41,VOSEA!$E$6:$G$18,3,FALSE)</f>
        <v>10</v>
      </c>
      <c r="I41" s="958"/>
    </row>
    <row r="42" spans="1:18" ht="27.6" customHeight="1">
      <c r="A42" s="269"/>
      <c r="B42" s="659" t="s">
        <v>340</v>
      </c>
      <c r="C42" s="1035" t="str">
        <f>VOSEA!B37</f>
        <v>Are the flow accuracy test and/or electronic calibration results included in the VOSEA input in the water audit?</v>
      </c>
      <c r="D42" s="404" t="s">
        <v>1183</v>
      </c>
      <c r="E42" s="870" t="str">
        <f t="shared" si="3"/>
        <v>Limiting</v>
      </c>
      <c r="F42" s="402"/>
      <c r="G42" s="965">
        <f t="shared" si="4"/>
        <v>1</v>
      </c>
      <c r="H42" s="959">
        <f>VLOOKUP('Interactive Data Grading'!D42,VOSEA!$F$6:$G$18,2,FALSE)</f>
        <v>4</v>
      </c>
      <c r="I42" s="958"/>
    </row>
    <row r="43" spans="1:18" ht="27.6" customHeight="1">
      <c r="A43" s="269"/>
      <c r="B43" s="269"/>
      <c r="C43" s="675" t="s">
        <v>313</v>
      </c>
      <c r="D43" s="873">
        <f>IFERROR(IF(D8="No","n/a",IF(G43=0,"",H43)),"")</f>
        <v>4</v>
      </c>
      <c r="E43" s="870"/>
      <c r="F43" s="402"/>
      <c r="G43" s="965">
        <f>MIN(G39:G42)</f>
        <v>1</v>
      </c>
      <c r="H43" s="962">
        <f t="array" ref="H43">MIN(IF(ISNUMBER(H39:H42),H39:H42))</f>
        <v>4</v>
      </c>
      <c r="I43" s="958"/>
    </row>
    <row r="44" spans="1:18" s="564" customFormat="1" ht="16.350000000000001" customHeight="1">
      <c r="C44" s="672"/>
      <c r="D44" s="763" t="str">
        <f>IF(AND(D41="Yes",LEN(Worksheet!O15)=0,LEN(Worksheet!Q15)=0),"Please check consistency of inputs with vosea.3 - no adjustment entered on Worksheet","")</f>
        <v/>
      </c>
      <c r="E44" s="992"/>
      <c r="G44" s="963"/>
      <c r="H44" s="963"/>
      <c r="I44" s="964"/>
      <c r="J44" s="963"/>
      <c r="K44" s="963"/>
      <c r="L44" s="963"/>
      <c r="M44" s="963"/>
      <c r="N44" s="963"/>
      <c r="O44" s="963"/>
      <c r="P44" s="963"/>
      <c r="Q44" s="963"/>
      <c r="R44" s="963"/>
    </row>
    <row r="45" spans="1:18" s="564" customFormat="1" ht="16.350000000000001" customHeight="1">
      <c r="C45" s="672"/>
      <c r="D45" s="672"/>
      <c r="E45" s="992"/>
      <c r="G45" s="963"/>
      <c r="H45" s="963"/>
      <c r="I45" s="964"/>
      <c r="J45" s="963"/>
      <c r="K45" s="963"/>
      <c r="L45" s="963"/>
      <c r="M45" s="963"/>
      <c r="N45" s="963"/>
      <c r="O45" s="963"/>
      <c r="P45" s="963"/>
      <c r="Q45" s="963"/>
      <c r="R45" s="963"/>
    </row>
    <row r="46" spans="1:18" s="564" customFormat="1" ht="16.350000000000001" customHeight="1">
      <c r="C46" s="672"/>
      <c r="D46" s="672"/>
      <c r="E46" s="992"/>
      <c r="G46" s="963"/>
      <c r="H46" s="963"/>
      <c r="I46" s="964"/>
      <c r="J46" s="963"/>
      <c r="K46" s="963"/>
      <c r="L46" s="963"/>
      <c r="M46" s="963"/>
      <c r="N46" s="963"/>
      <c r="O46" s="963"/>
      <c r="P46" s="963"/>
      <c r="Q46" s="963"/>
      <c r="R46" s="963"/>
    </row>
    <row r="47" spans="1:18" s="564" customFormat="1" ht="16.350000000000001" customHeight="1">
      <c r="C47" s="672"/>
      <c r="D47" s="672"/>
      <c r="E47" s="992"/>
      <c r="G47" s="963"/>
      <c r="H47" s="963"/>
      <c r="I47" s="964"/>
      <c r="J47" s="963"/>
      <c r="K47" s="963"/>
      <c r="L47" s="963"/>
      <c r="M47" s="963"/>
      <c r="N47" s="963"/>
      <c r="O47" s="963"/>
      <c r="P47" s="963"/>
      <c r="Q47" s="963"/>
      <c r="R47" s="963"/>
    </row>
    <row r="48" spans="1:18" s="564" customFormat="1" ht="16.350000000000001" customHeight="1">
      <c r="C48" s="672"/>
      <c r="D48" s="672"/>
      <c r="E48" s="992"/>
      <c r="G48" s="963"/>
      <c r="H48" s="963"/>
      <c r="I48" s="964"/>
      <c r="J48" s="963"/>
      <c r="K48" s="963"/>
      <c r="L48" s="963"/>
      <c r="M48" s="963"/>
      <c r="N48" s="963"/>
      <c r="O48" s="963"/>
      <c r="P48" s="963"/>
      <c r="Q48" s="963"/>
      <c r="R48" s="963"/>
    </row>
    <row r="49" spans="1:18" s="564" customFormat="1" ht="16.350000000000001" customHeight="1">
      <c r="C49" s="672"/>
      <c r="D49" s="672"/>
      <c r="E49" s="992"/>
      <c r="G49" s="963"/>
      <c r="H49" s="963"/>
      <c r="I49" s="964"/>
      <c r="J49" s="963"/>
      <c r="K49" s="963"/>
      <c r="L49" s="963"/>
      <c r="M49" s="963"/>
      <c r="N49" s="963"/>
      <c r="O49" s="963"/>
      <c r="P49" s="963"/>
      <c r="Q49" s="963"/>
      <c r="R49" s="963"/>
    </row>
    <row r="50" spans="1:18" s="564" customFormat="1" ht="16.350000000000001" customHeight="1">
      <c r="C50" s="672"/>
      <c r="D50" s="672"/>
      <c r="E50" s="992"/>
      <c r="G50" s="963"/>
      <c r="H50" s="963"/>
      <c r="I50" s="964"/>
      <c r="J50" s="963"/>
      <c r="K50" s="963"/>
      <c r="L50" s="963"/>
      <c r="M50" s="963"/>
      <c r="N50" s="963"/>
      <c r="O50" s="963"/>
      <c r="P50" s="963"/>
      <c r="Q50" s="963"/>
      <c r="R50" s="963"/>
    </row>
    <row r="51" spans="1:18" s="564" customFormat="1" ht="16.350000000000001" customHeight="1">
      <c r="C51" s="672"/>
      <c r="D51" s="672"/>
      <c r="E51" s="992"/>
      <c r="G51" s="963"/>
      <c r="H51" s="963"/>
      <c r="I51" s="964"/>
      <c r="J51" s="963"/>
      <c r="K51" s="963"/>
      <c r="L51" s="963"/>
      <c r="M51" s="963"/>
      <c r="N51" s="963"/>
      <c r="O51" s="963"/>
      <c r="P51" s="963"/>
      <c r="Q51" s="963"/>
      <c r="R51" s="963"/>
    </row>
    <row r="52" spans="1:18" s="564" customFormat="1" ht="16.350000000000001" customHeight="1">
      <c r="C52" s="672"/>
      <c r="D52" s="672"/>
      <c r="E52" s="992"/>
      <c r="G52" s="963"/>
      <c r="H52" s="963"/>
      <c r="I52" s="964"/>
      <c r="J52" s="963"/>
      <c r="K52" s="963"/>
      <c r="L52" s="963"/>
      <c r="M52" s="963"/>
      <c r="N52" s="963"/>
      <c r="O52" s="963"/>
      <c r="P52" s="963"/>
      <c r="Q52" s="963"/>
      <c r="R52" s="963"/>
    </row>
    <row r="53" spans="1:18" s="564" customFormat="1" ht="16.350000000000001" customHeight="1">
      <c r="C53" s="672"/>
      <c r="D53" s="672"/>
      <c r="E53" s="992"/>
      <c r="G53" s="963"/>
      <c r="H53" s="963"/>
      <c r="I53" s="964"/>
      <c r="J53" s="963"/>
      <c r="K53" s="963"/>
      <c r="L53" s="963"/>
      <c r="M53" s="963"/>
      <c r="N53" s="963"/>
      <c r="O53" s="963"/>
      <c r="P53" s="963"/>
      <c r="Q53" s="963"/>
      <c r="R53" s="963"/>
    </row>
    <row r="54" spans="1:18" s="564" customFormat="1" ht="16.350000000000001" customHeight="1">
      <c r="C54" s="672"/>
      <c r="D54" s="672"/>
      <c r="E54" s="992"/>
      <c r="G54" s="963"/>
      <c r="H54" s="963"/>
      <c r="I54" s="964"/>
      <c r="J54" s="963"/>
      <c r="K54" s="963"/>
      <c r="L54" s="963"/>
      <c r="M54" s="963"/>
      <c r="N54" s="963"/>
      <c r="O54" s="963"/>
      <c r="P54" s="963"/>
      <c r="Q54" s="963"/>
      <c r="R54" s="963"/>
    </row>
    <row r="55" spans="1:18" s="564" customFormat="1" ht="16.350000000000001" customHeight="1">
      <c r="C55" s="672"/>
      <c r="D55" s="672"/>
      <c r="E55" s="992"/>
      <c r="G55" s="963"/>
      <c r="H55" s="963"/>
      <c r="I55" s="964"/>
      <c r="J55" s="963"/>
      <c r="K55" s="963"/>
      <c r="L55" s="963"/>
      <c r="M55" s="963"/>
      <c r="N55" s="963"/>
      <c r="O55" s="963"/>
      <c r="P55" s="963"/>
      <c r="Q55" s="963"/>
      <c r="R55" s="963"/>
    </row>
    <row r="56" spans="1:18" s="564" customFormat="1" ht="16.5" customHeight="1">
      <c r="C56" s="672"/>
      <c r="D56" s="672"/>
      <c r="E56" s="992"/>
      <c r="G56" s="963"/>
      <c r="H56" s="963"/>
      <c r="I56" s="964"/>
      <c r="J56" s="963"/>
      <c r="K56" s="963"/>
      <c r="L56" s="963"/>
      <c r="M56" s="963"/>
      <c r="N56" s="963"/>
      <c r="O56" s="963"/>
      <c r="P56" s="963"/>
      <c r="Q56" s="963"/>
      <c r="R56" s="963"/>
    </row>
    <row r="57" spans="1:18" s="564" customFormat="1" ht="20.45" customHeight="1">
      <c r="C57" s="672"/>
      <c r="D57" s="672"/>
      <c r="E57" s="992"/>
      <c r="G57" s="963"/>
      <c r="H57" s="963"/>
      <c r="I57" s="964"/>
      <c r="J57" s="963"/>
      <c r="K57" s="963"/>
      <c r="L57" s="963"/>
      <c r="M57" s="963"/>
      <c r="N57" s="963"/>
      <c r="O57" s="963"/>
      <c r="P57" s="963"/>
      <c r="Q57" s="963"/>
      <c r="R57" s="963"/>
    </row>
    <row r="58" spans="1:18" s="564" customFormat="1" ht="20.45" customHeight="1">
      <c r="C58" s="672"/>
      <c r="D58" s="672"/>
      <c r="E58" s="992"/>
      <c r="G58" s="963"/>
      <c r="H58" s="963"/>
      <c r="I58" s="964"/>
      <c r="J58" s="963"/>
      <c r="K58" s="963"/>
      <c r="L58" s="963"/>
      <c r="M58" s="963"/>
      <c r="N58" s="963"/>
      <c r="O58" s="963"/>
      <c r="P58" s="963"/>
      <c r="Q58" s="963"/>
      <c r="R58" s="963"/>
    </row>
    <row r="59" spans="1:18" s="564" customFormat="1" ht="16.350000000000001" customHeight="1">
      <c r="A59" s="1245" t="s">
        <v>1135</v>
      </c>
      <c r="B59" s="1246"/>
      <c r="C59" s="1236" t="s">
        <v>357</v>
      </c>
      <c r="D59" s="1236"/>
      <c r="E59" s="1042" t="s">
        <v>1136</v>
      </c>
      <c r="G59" s="963"/>
      <c r="H59" s="963"/>
      <c r="I59" s="964"/>
      <c r="J59" s="963"/>
      <c r="K59" s="963"/>
      <c r="L59" s="963"/>
      <c r="M59" s="963"/>
      <c r="N59" s="963"/>
      <c r="O59" s="963"/>
      <c r="P59" s="963"/>
      <c r="Q59" s="963"/>
      <c r="R59" s="963"/>
    </row>
    <row r="60" spans="1:18" ht="12.6" customHeight="1">
      <c r="A60" s="269"/>
      <c r="B60" s="269"/>
      <c r="C60" s="1244" t="str">
        <f>IF(OR(AND(D62="Yes",Worksheet!H16&gt;0),AND(D62="No",Worksheet!H16&lt;=0),LEN(D62)=0),"","Inconsistency between Worksheet WI input and Wi.0 response")</f>
        <v/>
      </c>
      <c r="D60" s="1244"/>
      <c r="E60" s="871"/>
      <c r="F60" s="402"/>
      <c r="H60" s="955"/>
      <c r="I60" s="955"/>
    </row>
    <row r="61" spans="1:18" s="680" customFormat="1" ht="12">
      <c r="A61" s="676"/>
      <c r="B61" s="677" t="s">
        <v>358</v>
      </c>
      <c r="C61" s="678" t="s">
        <v>303</v>
      </c>
      <c r="D61" s="678" t="s">
        <v>661</v>
      </c>
      <c r="E61" s="870"/>
      <c r="F61" s="679"/>
      <c r="G61" s="956"/>
      <c r="H61" s="957" t="s">
        <v>301</v>
      </c>
      <c r="I61" s="957" t="s">
        <v>294</v>
      </c>
      <c r="J61" s="956" t="s">
        <v>792</v>
      </c>
      <c r="K61" s="956"/>
      <c r="L61" s="956"/>
      <c r="M61" s="956"/>
      <c r="N61" s="956"/>
      <c r="O61" s="956"/>
      <c r="P61" s="956"/>
      <c r="Q61" s="956"/>
      <c r="R61" s="956"/>
    </row>
    <row r="62" spans="1:18" ht="18" customHeight="1">
      <c r="A62" s="269"/>
      <c r="B62" s="659" t="s">
        <v>439</v>
      </c>
      <c r="C62" s="1034" t="str">
        <f>WI!B34</f>
        <v>Did the water utility import any water during the audit year?</v>
      </c>
      <c r="D62" s="404" t="s">
        <v>267</v>
      </c>
      <c r="E62" s="870"/>
      <c r="F62" s="402"/>
      <c r="I62" s="958"/>
      <c r="J62" s="951" t="s">
        <v>791</v>
      </c>
    </row>
    <row r="63" spans="1:18" ht="17.45" customHeight="1">
      <c r="A63" s="269"/>
      <c r="B63" s="659" t="s">
        <v>345</v>
      </c>
      <c r="C63" s="1034" t="str">
        <f>WI!B35</f>
        <v>What percent of water imported is metered?</v>
      </c>
      <c r="D63" s="404" t="s">
        <v>291</v>
      </c>
      <c r="E63" s="870" t="str">
        <f>IF(OR(D74=10,NOT(ISNUMBER(D74))),"",IF(I63=I74,"Limiting",IF(VLOOKUP(D63,$P$7:$Q$15,2,FALSE)=0,"Limiting","")))</f>
        <v/>
      </c>
      <c r="F63" s="402"/>
      <c r="G63" s="951">
        <f>IF(LEN(D63)&gt;0,1,0)</f>
        <v>1</v>
      </c>
      <c r="H63" s="959">
        <f>VLOOKUP('Interactive Data Grading'!D63,WI!$C$6:$M$16,11,FALSE)</f>
        <v>10</v>
      </c>
      <c r="I63" s="959">
        <f>H63</f>
        <v>10</v>
      </c>
    </row>
    <row r="64" spans="1:18" ht="67.5" customHeight="1">
      <c r="A64" s="269"/>
      <c r="C64" s="1242" t="s">
        <v>1234</v>
      </c>
      <c r="D64" s="1243"/>
      <c r="E64" s="870"/>
      <c r="F64" s="402"/>
      <c r="H64" s="959"/>
      <c r="I64" s="960"/>
    </row>
    <row r="65" spans="1:18" ht="18" customHeight="1">
      <c r="A65" s="269"/>
      <c r="B65" s="659" t="s">
        <v>346</v>
      </c>
      <c r="C65" s="1034" t="str">
        <f>WI!B36</f>
        <v>What is the frequency of electronic calibration?</v>
      </c>
      <c r="D65" s="404" t="s">
        <v>269</v>
      </c>
      <c r="E65" s="870" t="str">
        <f>IFERROR(IF(OR($D$74=10,NOT(ISNUMBER($D$74))),"",IF(I65=$I$74,"Limiting","")),"")</f>
        <v/>
      </c>
      <c r="F65" s="402"/>
      <c r="G65" s="951">
        <f>IFERROR(IF(H63&lt;7,1,IF(LEN(D65)&gt;0,1,0)),"")</f>
        <v>1</v>
      </c>
      <c r="H65" s="959">
        <f>VLOOKUP('Interactive Data Grading'!D65,WI!$D$6:$M$16,10,FALSE)</f>
        <v>7</v>
      </c>
      <c r="I65" s="960">
        <f>IF(AND(H65&gt;=7,H68&gt;=7),MAX(H65,9),IF(AND(H65&gt;3,H65&lt;7,H68&gt;3,H68&lt;7),MAX(H65,H68),IF(H68&gt;=7,MAX(7,H65),H65)))</f>
        <v>9</v>
      </c>
    </row>
    <row r="66" spans="1:18" ht="26.45" customHeight="1">
      <c r="A66" s="269"/>
      <c r="B66" s="659" t="s">
        <v>347</v>
      </c>
      <c r="C66" s="1034" t="str">
        <f>WI!B37</f>
        <v>What level of data transfer errors are checked as part of the electronic calibration process?</v>
      </c>
      <c r="D66" s="409" t="s">
        <v>799</v>
      </c>
      <c r="E66" s="870" t="str">
        <f t="shared" ref="E66:E73" si="5">IFERROR(IF(OR($D$74=10,NOT(ISNUMBER($D$74))),"",IF(I66=$I$74,"Limiting","")),"")</f>
        <v/>
      </c>
      <c r="F66" s="402"/>
      <c r="G66" s="961">
        <f>IFERROR(IF(H63&lt;7,1,IF(OR(D65=WI!D23,D65=WI!D27),1,IF(LEN(D66)&gt;0,1,0))),"")</f>
        <v>1</v>
      </c>
      <c r="H66" s="959">
        <f>VLOOKUP('Interactive Data Grading'!D66,WI!$E$6:$M$16,9,FALSE)</f>
        <v>7</v>
      </c>
      <c r="I66" s="959">
        <f>H66</f>
        <v>7</v>
      </c>
      <c r="J66" s="951" t="s">
        <v>346</v>
      </c>
    </row>
    <row r="67" spans="1:18" ht="18" customHeight="1">
      <c r="A67" s="269"/>
      <c r="B67" s="659" t="s">
        <v>348</v>
      </c>
      <c r="C67" s="1034" t="str">
        <f>WI!B38</f>
        <v>Is the most recent electronic calibration documentation available?</v>
      </c>
      <c r="D67" s="404" t="s">
        <v>260</v>
      </c>
      <c r="E67" s="870" t="str">
        <f t="shared" si="5"/>
        <v/>
      </c>
      <c r="F67" s="402"/>
      <c r="G67" s="951">
        <f>IFERROR(IF(H63&lt;7,1,IF(OR(D65=WI!D23,D65=WI!D27),1,IF(LEN(D67)&gt;0,1,0))),"")</f>
        <v>1</v>
      </c>
      <c r="H67" s="959">
        <f>VLOOKUP('Interactive Data Grading'!D67,WI!$F$6:$M$16,8,FALSE)</f>
        <v>10</v>
      </c>
      <c r="I67" s="960">
        <f>IF(D65=WI!D23,X,IF(AND(H67=5,H69=10),7,H67))</f>
        <v>10</v>
      </c>
      <c r="J67" s="951" t="s">
        <v>346</v>
      </c>
    </row>
    <row r="68" spans="1:18" ht="16.5" customHeight="1">
      <c r="A68" s="269"/>
      <c r="B68" s="659" t="s">
        <v>349</v>
      </c>
      <c r="C68" s="1034" t="str">
        <f>WI!B39</f>
        <v>What is the frequency of in-situ flow accuracy testing?</v>
      </c>
      <c r="D68" s="404" t="s">
        <v>269</v>
      </c>
      <c r="E68" s="870" t="str">
        <f t="shared" si="5"/>
        <v/>
      </c>
      <c r="F68" s="402"/>
      <c r="G68" s="951">
        <f>IFERROR(IF(H63&lt;7,1,IF(LEN(D68)&gt;0,1,0)),"")</f>
        <v>1</v>
      </c>
      <c r="H68" s="959">
        <f>VLOOKUP('Interactive Data Grading'!D68,WI!$G$6:$M$16,7,FALSE)</f>
        <v>7</v>
      </c>
      <c r="I68" s="960">
        <f>IF(AND(H65&gt;=7,H68&gt;=7),MAX(H68,9),IF(AND(H65&gt;3,H65&lt;7,H68&gt;3,H68&lt;7),MAX(H65,H68),IF(H65&gt;=7,MAX(7,H68),H68)))</f>
        <v>9</v>
      </c>
    </row>
    <row r="69" spans="1:18" ht="20.45" customHeight="1">
      <c r="A69" s="269"/>
      <c r="B69" s="659" t="s">
        <v>350</v>
      </c>
      <c r="C69" s="1034" t="str">
        <f>WI!B40</f>
        <v>Is the most recent in-situ flow accuracy testing documentation available?</v>
      </c>
      <c r="D69" s="404" t="s">
        <v>260</v>
      </c>
      <c r="E69" s="870" t="str">
        <f t="shared" si="5"/>
        <v/>
      </c>
      <c r="F69" s="402"/>
      <c r="G69" s="951">
        <f>IFERROR(IF(H63&lt;7,1,IF(D68=WI!G23,1,IF(LEN(D69)&gt;0,1,0))),"")</f>
        <v>1</v>
      </c>
      <c r="H69" s="959">
        <f>VLOOKUP('Interactive Data Grading'!D69,WI!$H$6:$M$16,6,FALSE)</f>
        <v>10</v>
      </c>
      <c r="I69" s="960">
        <f>IF(D68=WI!G23,X,IF(AND(H69=5,H67=10),7,H69))</f>
        <v>10</v>
      </c>
      <c r="J69" s="951" t="s">
        <v>348</v>
      </c>
    </row>
    <row r="70" spans="1:18" ht="27" customHeight="1">
      <c r="A70" s="269"/>
      <c r="B70" s="659" t="s">
        <v>351</v>
      </c>
      <c r="C70" s="1036" t="str">
        <f>WI!B41</f>
        <v>What are the total volume-weighted average results of in-situ flow accuracy testing (during or closest to audit year)?</v>
      </c>
      <c r="D70" s="404" t="s">
        <v>804</v>
      </c>
      <c r="E70" s="870" t="str">
        <f t="shared" si="5"/>
        <v/>
      </c>
      <c r="F70" s="402"/>
      <c r="G70" s="951">
        <f>IFERROR(IF(H63&lt;7,1,IF(OR(D68=WI!G23,D69=WI!H23),1,IF(LEN(D70)&gt;0,1,0))),"")</f>
        <v>1</v>
      </c>
      <c r="H70" s="959">
        <f>VLOOKUP('Interactive Data Grading'!D70,WI!$I$6:$M$16,5,FALSE)</f>
        <v>10</v>
      </c>
      <c r="I70" s="960">
        <f>IF(OR(D68=WI!G23,D69=WI!H23),X,H70)</f>
        <v>10</v>
      </c>
      <c r="J70" s="951" t="s">
        <v>808</v>
      </c>
    </row>
    <row r="71" spans="1:18" ht="37.5" customHeight="1">
      <c r="A71" s="269"/>
      <c r="B71" s="659" t="s">
        <v>352</v>
      </c>
      <c r="C71" s="1034" t="str">
        <f>WI!B42</f>
        <v>Have testing and calibration procedures been closely scrutinized for compliance with procedures described in the AWWA M36 and/or M33 Manual(s)?</v>
      </c>
      <c r="D71" s="404" t="s">
        <v>260</v>
      </c>
      <c r="E71" s="870" t="str">
        <f t="shared" si="5"/>
        <v/>
      </c>
      <c r="F71" s="402"/>
      <c r="G71" s="951">
        <f>IFERROR(IF(H63&lt;7,1,IF(AND(OR(D65=WI!D23,D65=WI!D27),D68=WI!G23),1,IF(LEN(D71)&gt;0,1,0))),"")</f>
        <v>1</v>
      </c>
      <c r="H71" s="959">
        <f>VLOOKUP('Interactive Data Grading'!D71,WI!$J$6:$M$16,4,FALSE)</f>
        <v>10</v>
      </c>
      <c r="I71" s="960">
        <f>IF(OR(D68=WI!G23,D69=WI!H23),X,H71)</f>
        <v>10</v>
      </c>
      <c r="J71" s="961" t="s">
        <v>812</v>
      </c>
    </row>
    <row r="72" spans="1:18" ht="25.5" customHeight="1">
      <c r="A72" s="269"/>
      <c r="B72" s="659" t="s">
        <v>353</v>
      </c>
      <c r="C72" s="1034" t="str">
        <f>WI!B43</f>
        <v>Which best describes the frequency of meter readings (data collection frequency as opposed to billing frequency)?</v>
      </c>
      <c r="D72" s="404" t="s">
        <v>322</v>
      </c>
      <c r="E72" s="870" t="str">
        <f t="shared" si="5"/>
        <v/>
      </c>
      <c r="F72" s="402"/>
      <c r="G72" s="951">
        <f>IFERROR(IF(H63&lt;7,1,IF(LEN(D72)&gt;0,1,0)),"")</f>
        <v>1</v>
      </c>
      <c r="H72" s="959">
        <f>VLOOKUP('Interactive Data Grading'!D72,WI!$K$6:$M$16,3,FALSE)</f>
        <v>10</v>
      </c>
      <c r="I72" s="959">
        <f>H72</f>
        <v>10</v>
      </c>
    </row>
    <row r="73" spans="1:18" ht="44.45" customHeight="1">
      <c r="A73" s="269"/>
      <c r="B73" s="659" t="s">
        <v>809</v>
      </c>
      <c r="C73" s="1034" t="str">
        <f>WI!B44</f>
        <v>What is the frequency of data review &amp; correction by Exporting or Importing Utility for data gaps and/or anomalies? These can include numbers that are outside of typical patterns, and zero or 'null' values that may reflect a gap in data recording.</v>
      </c>
      <c r="D73" s="404" t="s">
        <v>321</v>
      </c>
      <c r="E73" s="870" t="str">
        <f t="shared" si="5"/>
        <v/>
      </c>
      <c r="F73" s="402"/>
      <c r="G73" s="951">
        <f>IFERROR(IF(H63&lt;7,1,IF(LEN(D73)&gt;0,1,0)),"")</f>
        <v>1</v>
      </c>
      <c r="H73" s="959">
        <f>VLOOKUP('Interactive Data Grading'!D73,WI!$L$6:$M$16,2,FALSE)</f>
        <v>6</v>
      </c>
      <c r="I73" s="959">
        <f>H73</f>
        <v>6</v>
      </c>
    </row>
    <row r="74" spans="1:18" ht="27.6" customHeight="1">
      <c r="A74" s="269"/>
      <c r="B74" s="269"/>
      <c r="C74" s="403" t="s">
        <v>313</v>
      </c>
      <c r="D74" s="873" t="str">
        <f>IF(D62="","",IF(D62="No","n/a",IF(G74=0,"",IF(R8=0,H63,I74))))</f>
        <v>n/a</v>
      </c>
      <c r="E74" s="870"/>
      <c r="F74" s="402"/>
      <c r="G74" s="951">
        <f>MIN(G63:G73)</f>
        <v>1</v>
      </c>
      <c r="H74" s="962">
        <f>MIN(H63:H73)</f>
        <v>6</v>
      </c>
      <c r="I74" s="962">
        <f t="array" ref="I74">MIN(IF(ISNUMBER(I63:I73),I63:I73))</f>
        <v>6</v>
      </c>
    </row>
    <row r="75" spans="1:18" s="564" customFormat="1" ht="16.350000000000001" customHeight="1">
      <c r="C75" s="672"/>
      <c r="D75" s="672"/>
      <c r="E75" s="992"/>
      <c r="G75" s="963"/>
      <c r="H75" s="963"/>
      <c r="I75" s="964"/>
      <c r="J75" s="963"/>
      <c r="K75" s="963"/>
      <c r="L75" s="963"/>
      <c r="M75" s="963"/>
      <c r="N75" s="963"/>
      <c r="O75" s="963"/>
      <c r="P75" s="963"/>
      <c r="Q75" s="963"/>
      <c r="R75" s="963"/>
    </row>
    <row r="76" spans="1:18" s="564" customFormat="1" ht="16.350000000000001" customHeight="1">
      <c r="C76" s="672"/>
      <c r="D76" s="672"/>
      <c r="E76" s="992"/>
      <c r="G76" s="963"/>
      <c r="H76" s="963"/>
      <c r="I76" s="964"/>
      <c r="J76" s="963"/>
      <c r="K76" s="963"/>
      <c r="L76" s="963"/>
      <c r="M76" s="963"/>
      <c r="N76" s="963"/>
      <c r="O76" s="963"/>
      <c r="P76" s="963"/>
      <c r="Q76" s="963"/>
      <c r="R76" s="963"/>
    </row>
    <row r="77" spans="1:18" s="564" customFormat="1" ht="16.350000000000001" customHeight="1">
      <c r="C77" s="672"/>
      <c r="D77" s="672"/>
      <c r="E77" s="992"/>
      <c r="G77" s="963"/>
      <c r="H77" s="963"/>
      <c r="I77" s="964"/>
      <c r="J77" s="963"/>
      <c r="K77" s="963"/>
      <c r="L77" s="963"/>
      <c r="M77" s="963"/>
      <c r="N77" s="963"/>
      <c r="O77" s="963"/>
      <c r="P77" s="963"/>
      <c r="Q77" s="963"/>
      <c r="R77" s="963"/>
    </row>
    <row r="78" spans="1:18" s="564" customFormat="1" ht="16.350000000000001" customHeight="1">
      <c r="C78" s="672"/>
      <c r="D78" s="672"/>
      <c r="E78" s="992"/>
      <c r="G78" s="963"/>
      <c r="H78" s="963"/>
      <c r="I78" s="964"/>
      <c r="J78" s="963"/>
      <c r="K78" s="963"/>
      <c r="L78" s="963"/>
      <c r="M78" s="963"/>
      <c r="N78" s="963"/>
      <c r="O78" s="963"/>
      <c r="P78" s="963"/>
      <c r="Q78" s="963"/>
      <c r="R78" s="963"/>
    </row>
    <row r="79" spans="1:18" s="564" customFormat="1" ht="16.350000000000001" customHeight="1">
      <c r="C79" s="672"/>
      <c r="D79" s="672"/>
      <c r="E79" s="992"/>
      <c r="G79" s="963"/>
      <c r="H79" s="963"/>
      <c r="I79" s="964"/>
      <c r="J79" s="963"/>
      <c r="K79" s="963"/>
      <c r="L79" s="963"/>
      <c r="M79" s="963"/>
      <c r="N79" s="963"/>
      <c r="O79" s="963"/>
      <c r="P79" s="963"/>
      <c r="Q79" s="963"/>
      <c r="R79" s="963"/>
    </row>
    <row r="80" spans="1:18" s="564" customFormat="1" ht="16.350000000000001" customHeight="1">
      <c r="C80" s="672"/>
      <c r="D80" s="672"/>
      <c r="E80" s="992"/>
      <c r="G80" s="963"/>
      <c r="H80" s="963"/>
      <c r="I80" s="964"/>
      <c r="J80" s="963"/>
      <c r="K80" s="963"/>
      <c r="L80" s="963"/>
      <c r="M80" s="963"/>
      <c r="N80" s="963"/>
      <c r="O80" s="963"/>
      <c r="P80" s="963"/>
      <c r="Q80" s="963"/>
      <c r="R80" s="963"/>
    </row>
    <row r="81" spans="1:18" s="564" customFormat="1" ht="16.350000000000001" customHeight="1">
      <c r="C81" s="672"/>
      <c r="D81" s="672"/>
      <c r="E81" s="992"/>
      <c r="G81" s="963"/>
      <c r="H81" s="963"/>
      <c r="I81" s="964"/>
      <c r="J81" s="963"/>
      <c r="K81" s="963"/>
      <c r="L81" s="963"/>
      <c r="M81" s="963"/>
      <c r="N81" s="963"/>
      <c r="O81" s="963"/>
      <c r="P81" s="963"/>
      <c r="Q81" s="963"/>
      <c r="R81" s="963"/>
    </row>
    <row r="82" spans="1:18" s="564" customFormat="1" ht="16.350000000000001" customHeight="1">
      <c r="C82" s="672"/>
      <c r="D82" s="672"/>
      <c r="E82" s="992"/>
      <c r="G82" s="963"/>
      <c r="H82" s="963"/>
      <c r="I82" s="964"/>
      <c r="J82" s="963"/>
      <c r="K82" s="963"/>
      <c r="L82" s="963"/>
      <c r="M82" s="963"/>
      <c r="N82" s="963"/>
      <c r="O82" s="963"/>
      <c r="P82" s="963"/>
      <c r="Q82" s="963"/>
      <c r="R82" s="963"/>
    </row>
    <row r="83" spans="1:18" s="564" customFormat="1" ht="16.350000000000001" customHeight="1">
      <c r="C83" s="672"/>
      <c r="D83" s="672"/>
      <c r="E83" s="992"/>
      <c r="G83" s="963"/>
      <c r="H83" s="963"/>
      <c r="I83" s="964"/>
      <c r="J83" s="963"/>
      <c r="K83" s="963"/>
      <c r="L83" s="963"/>
      <c r="M83" s="963"/>
      <c r="N83" s="963"/>
      <c r="O83" s="963"/>
      <c r="P83" s="963"/>
      <c r="Q83" s="963"/>
      <c r="R83" s="963"/>
    </row>
    <row r="84" spans="1:18" s="564" customFormat="1" ht="16.350000000000001" customHeight="1">
      <c r="C84" s="672"/>
      <c r="D84" s="672"/>
      <c r="E84" s="992"/>
      <c r="G84" s="963"/>
      <c r="H84" s="963"/>
      <c r="I84" s="964"/>
      <c r="J84" s="963"/>
      <c r="K84" s="963"/>
      <c r="L84" s="963"/>
      <c r="M84" s="963"/>
      <c r="N84" s="963"/>
      <c r="O84" s="963"/>
      <c r="P84" s="963"/>
      <c r="Q84" s="963"/>
      <c r="R84" s="963"/>
    </row>
    <row r="85" spans="1:18" s="564" customFormat="1" ht="9.6" customHeight="1">
      <c r="C85" s="672"/>
      <c r="D85" s="672"/>
      <c r="E85" s="992"/>
      <c r="G85" s="963"/>
      <c r="H85" s="963"/>
      <c r="I85" s="964"/>
      <c r="J85" s="963"/>
      <c r="K85" s="963"/>
      <c r="L85" s="963"/>
      <c r="M85" s="963"/>
      <c r="N85" s="963"/>
      <c r="O85" s="963"/>
      <c r="P85" s="963"/>
      <c r="Q85" s="963"/>
      <c r="R85" s="963"/>
    </row>
    <row r="86" spans="1:18" s="564" customFormat="1" ht="7.35" customHeight="1">
      <c r="C86" s="672"/>
      <c r="D86" s="672"/>
      <c r="E86" s="992"/>
      <c r="G86" s="963"/>
      <c r="H86" s="963"/>
      <c r="I86" s="964"/>
      <c r="J86" s="963"/>
      <c r="K86" s="963"/>
      <c r="L86" s="963"/>
      <c r="M86" s="963"/>
      <c r="N86" s="963"/>
      <c r="O86" s="963"/>
      <c r="P86" s="963"/>
      <c r="Q86" s="963"/>
      <c r="R86" s="963"/>
    </row>
    <row r="87" spans="1:18" s="564" customFormat="1" ht="7.5" customHeight="1">
      <c r="C87" s="672"/>
      <c r="D87" s="672"/>
      <c r="E87" s="992"/>
      <c r="G87" s="963"/>
      <c r="H87" s="963"/>
      <c r="I87" s="964"/>
      <c r="J87" s="963"/>
      <c r="K87" s="963"/>
      <c r="L87" s="963"/>
      <c r="M87" s="963"/>
      <c r="N87" s="963"/>
      <c r="O87" s="963"/>
      <c r="P87" s="963"/>
      <c r="Q87" s="963"/>
      <c r="R87" s="963"/>
    </row>
    <row r="88" spans="1:18" s="564" customFormat="1" ht="16.350000000000001" customHeight="1">
      <c r="C88" s="672"/>
      <c r="D88" s="672"/>
      <c r="E88" s="992"/>
      <c r="G88" s="963"/>
      <c r="H88" s="963"/>
      <c r="I88" s="964"/>
      <c r="J88" s="963"/>
      <c r="K88" s="963"/>
      <c r="L88" s="963"/>
      <c r="M88" s="963"/>
      <c r="N88" s="963"/>
      <c r="O88" s="963"/>
      <c r="P88" s="963"/>
      <c r="Q88" s="963"/>
      <c r="R88" s="963"/>
    </row>
    <row r="89" spans="1:18" s="564" customFormat="1" ht="16.350000000000001" customHeight="1">
      <c r="A89" s="1245" t="s">
        <v>1135</v>
      </c>
      <c r="B89" s="1246"/>
      <c r="C89" s="1236" t="s">
        <v>375</v>
      </c>
      <c r="D89" s="1236"/>
      <c r="E89" s="1042" t="s">
        <v>1136</v>
      </c>
      <c r="G89" s="963"/>
      <c r="H89" s="963" t="s">
        <v>529</v>
      </c>
      <c r="I89" s="964"/>
      <c r="J89" s="963"/>
      <c r="K89" s="963"/>
      <c r="L89" s="963"/>
      <c r="M89" s="963"/>
      <c r="N89" s="963"/>
      <c r="O89" s="963"/>
      <c r="P89" s="963"/>
      <c r="Q89" s="963"/>
      <c r="R89" s="963"/>
    </row>
    <row r="90" spans="1:18" ht="9.75" customHeight="1">
      <c r="A90" s="269"/>
      <c r="B90" s="269"/>
      <c r="C90" s="269"/>
      <c r="D90" s="269"/>
      <c r="E90" s="871"/>
      <c r="F90" s="402"/>
      <c r="H90" s="955"/>
      <c r="I90" s="955"/>
    </row>
    <row r="91" spans="1:18" s="680" customFormat="1" ht="12">
      <c r="A91" s="676"/>
      <c r="B91" s="677" t="s">
        <v>376</v>
      </c>
      <c r="C91" s="678" t="s">
        <v>303</v>
      </c>
      <c r="D91" s="678" t="s">
        <v>661</v>
      </c>
      <c r="E91" s="870"/>
      <c r="F91" s="679"/>
      <c r="G91" s="956"/>
      <c r="H91" s="957" t="s">
        <v>301</v>
      </c>
      <c r="I91" s="957"/>
      <c r="J91" s="956" t="s">
        <v>792</v>
      </c>
      <c r="K91" s="956"/>
      <c r="L91" s="956"/>
      <c r="M91" s="956"/>
      <c r="N91" s="956"/>
      <c r="O91" s="956"/>
      <c r="P91" s="956"/>
      <c r="Q91" s="956"/>
      <c r="R91" s="956"/>
    </row>
    <row r="92" spans="1:18" ht="27.6" customHeight="1">
      <c r="A92" s="269"/>
      <c r="B92" s="659" t="s">
        <v>360</v>
      </c>
      <c r="C92" s="1034" t="str">
        <f>WIEA!B34</f>
        <v>Is an agreement in place between Exporting and Importing Utility for the purchase of water?</v>
      </c>
      <c r="D92" s="404" t="s">
        <v>372</v>
      </c>
      <c r="E92" s="870" t="str">
        <f>IFERROR(IF(OR($D$96="",$H92=10,NOT(ISNUMBER($H92))),"",IF(H92=$H$96,"Limiting","")),"")</f>
        <v/>
      </c>
      <c r="F92" s="402"/>
      <c r="G92" s="965">
        <f t="shared" ref="G92" si="6">IF(LEN(D92)&gt;0,1,0)</f>
        <v>1</v>
      </c>
      <c r="H92" s="959">
        <f>VLOOKUP('Interactive Data Grading'!D92,WIEA!$C$6:$G$16,5,FALSE)</f>
        <v>10</v>
      </c>
      <c r="I92" s="958"/>
    </row>
    <row r="93" spans="1:18" ht="27.6" customHeight="1">
      <c r="A93" s="269"/>
      <c r="B93" s="659" t="s">
        <v>361</v>
      </c>
      <c r="C93" s="1034" t="str">
        <f>WIEA!B35</f>
        <v>Are meter accuracy testing or electronic calibration requirements stipulated in the water purchase agreement?</v>
      </c>
      <c r="D93" s="404" t="s">
        <v>725</v>
      </c>
      <c r="E93" s="870" t="str">
        <f t="shared" ref="E93:E95" si="7">IFERROR(IF(OR($D$96="",$H93=10,NOT(ISNUMBER($H93))),"",IF(H93=$H$96,"Limiting","")),"")</f>
        <v/>
      </c>
      <c r="F93" s="402"/>
      <c r="G93" s="965">
        <f>IF(OR(LEN(D93)&gt;0,D92=WIEA!$C$23),1,0)</f>
        <v>1</v>
      </c>
      <c r="H93" s="959">
        <f>VLOOKUP('Interactive Data Grading'!D93,WIEA!$D$6:$G$16,4,FALSE)</f>
        <v>5</v>
      </c>
      <c r="I93" s="958"/>
      <c r="J93" s="951" t="s">
        <v>360</v>
      </c>
    </row>
    <row r="94" spans="1:18" ht="27.6" customHeight="1">
      <c r="A94" s="269"/>
      <c r="B94" s="659" t="s">
        <v>362</v>
      </c>
      <c r="C94" s="1034" t="str">
        <f>WIEA!B36</f>
        <v>Are flow accuracy test and/or electronic calibration results used to inform the error adjustment input in the water audit?</v>
      </c>
      <c r="D94" s="404" t="s">
        <v>267</v>
      </c>
      <c r="E94" s="870" t="str">
        <f t="shared" si="7"/>
        <v>Limiting</v>
      </c>
      <c r="F94" s="402"/>
      <c r="G94" s="965">
        <f t="shared" ref="G94:G95" si="8">IF(LEN(D94)&gt;0,1,0)</f>
        <v>1</v>
      </c>
      <c r="H94" s="959">
        <f>VLOOKUP('Interactive Data Grading'!D94,WIEA!$E$6:$G$16,3,FALSE)</f>
        <v>4</v>
      </c>
      <c r="I94" s="958"/>
    </row>
    <row r="95" spans="1:18" ht="27.6" customHeight="1">
      <c r="A95" s="269"/>
      <c r="B95" s="659" t="s">
        <v>363</v>
      </c>
      <c r="C95" s="1034" t="str">
        <f>WIEA!B37</f>
        <v>Who has access to the import meter readings including current and archived data?</v>
      </c>
      <c r="D95" s="404" t="s">
        <v>374</v>
      </c>
      <c r="E95" s="870" t="str">
        <f t="shared" si="7"/>
        <v/>
      </c>
      <c r="F95" s="402"/>
      <c r="G95" s="965">
        <f t="shared" si="8"/>
        <v>1</v>
      </c>
      <c r="H95" s="959">
        <f>VLOOKUP('Interactive Data Grading'!D95,WIEA!$F$6:$G$16,2,FALSE)</f>
        <v>10</v>
      </c>
      <c r="I95" s="958"/>
    </row>
    <row r="96" spans="1:18" ht="27.6" customHeight="1">
      <c r="A96" s="269"/>
      <c r="B96" s="269"/>
      <c r="C96" s="403" t="s">
        <v>313</v>
      </c>
      <c r="D96" s="1045" t="str">
        <f>IF(D62="No","n/a",IF(G96=0,"",H96))</f>
        <v>n/a</v>
      </c>
      <c r="E96" s="870"/>
      <c r="F96" s="402"/>
      <c r="G96" s="965">
        <f>MIN(G92:G95)</f>
        <v>1</v>
      </c>
      <c r="H96" s="962">
        <f t="array" ref="H96">MIN(IF(ISNUMBER(H92:H95),H92:H95))</f>
        <v>4</v>
      </c>
      <c r="I96" s="958"/>
    </row>
    <row r="97" spans="1:18" s="564" customFormat="1" ht="16.350000000000001" customHeight="1">
      <c r="C97" s="672"/>
      <c r="D97" s="672"/>
      <c r="E97" s="992"/>
      <c r="G97" s="963"/>
      <c r="H97" s="963"/>
      <c r="I97" s="964"/>
      <c r="J97" s="963"/>
      <c r="K97" s="963"/>
      <c r="L97" s="963"/>
      <c r="M97" s="963"/>
      <c r="N97" s="963"/>
      <c r="O97" s="963"/>
      <c r="P97" s="963"/>
      <c r="Q97" s="963"/>
      <c r="R97" s="963"/>
    </row>
    <row r="98" spans="1:18" s="564" customFormat="1" ht="16.350000000000001" customHeight="1">
      <c r="C98" s="672"/>
      <c r="D98" s="672"/>
      <c r="E98" s="992"/>
      <c r="G98" s="963"/>
      <c r="H98" s="963"/>
      <c r="I98" s="964"/>
      <c r="J98" s="963"/>
      <c r="K98" s="963"/>
      <c r="L98" s="963"/>
      <c r="M98" s="963"/>
      <c r="N98" s="963"/>
      <c r="O98" s="963"/>
      <c r="P98" s="963"/>
      <c r="Q98" s="963"/>
      <c r="R98" s="963"/>
    </row>
    <row r="99" spans="1:18" s="564" customFormat="1" ht="16.350000000000001" customHeight="1">
      <c r="C99" s="672"/>
      <c r="D99" s="672"/>
      <c r="E99" s="992"/>
      <c r="G99" s="963"/>
      <c r="H99" s="963"/>
      <c r="I99" s="964"/>
      <c r="J99" s="963"/>
      <c r="K99" s="963"/>
      <c r="L99" s="963"/>
      <c r="M99" s="963"/>
      <c r="N99" s="963"/>
      <c r="O99" s="963"/>
      <c r="P99" s="963"/>
      <c r="Q99" s="963"/>
      <c r="R99" s="963"/>
    </row>
    <row r="100" spans="1:18" s="564" customFormat="1" ht="16.350000000000001" customHeight="1">
      <c r="C100" s="672"/>
      <c r="D100" s="672"/>
      <c r="E100" s="992"/>
      <c r="G100" s="963"/>
      <c r="H100" s="963"/>
      <c r="I100" s="964"/>
      <c r="J100" s="963"/>
      <c r="K100" s="963"/>
      <c r="L100" s="963"/>
      <c r="M100" s="963"/>
      <c r="N100" s="963"/>
      <c r="O100" s="963"/>
      <c r="P100" s="963"/>
      <c r="Q100" s="963"/>
      <c r="R100" s="963"/>
    </row>
    <row r="101" spans="1:18" s="564" customFormat="1" ht="16.350000000000001" customHeight="1">
      <c r="C101" s="672"/>
      <c r="D101" s="672"/>
      <c r="E101" s="992"/>
      <c r="G101" s="963"/>
      <c r="H101" s="963"/>
      <c r="I101" s="964"/>
      <c r="J101" s="963"/>
      <c r="K101" s="963"/>
      <c r="L101" s="963"/>
      <c r="M101" s="963"/>
      <c r="N101" s="963"/>
      <c r="O101" s="963"/>
      <c r="P101" s="963"/>
      <c r="Q101" s="963"/>
      <c r="R101" s="963"/>
    </row>
    <row r="102" spans="1:18" s="564" customFormat="1" ht="16.350000000000001" customHeight="1">
      <c r="C102" s="672"/>
      <c r="D102" s="672"/>
      <c r="E102" s="992"/>
      <c r="G102" s="963"/>
      <c r="H102" s="963"/>
      <c r="I102" s="964"/>
      <c r="J102" s="963"/>
      <c r="K102" s="963"/>
      <c r="L102" s="963"/>
      <c r="M102" s="963"/>
      <c r="N102" s="963"/>
      <c r="O102" s="963"/>
      <c r="P102" s="963"/>
      <c r="Q102" s="963"/>
      <c r="R102" s="963"/>
    </row>
    <row r="103" spans="1:18" s="564" customFormat="1" ht="16.350000000000001" customHeight="1">
      <c r="C103" s="672"/>
      <c r="D103" s="672"/>
      <c r="E103" s="992"/>
      <c r="G103" s="963"/>
      <c r="H103" s="963"/>
      <c r="I103" s="964"/>
      <c r="J103" s="963"/>
      <c r="K103" s="963"/>
      <c r="L103" s="963"/>
      <c r="M103" s="963"/>
      <c r="N103" s="963"/>
      <c r="O103" s="963"/>
      <c r="P103" s="963"/>
      <c r="Q103" s="963"/>
      <c r="R103" s="963"/>
    </row>
    <row r="104" spans="1:18" s="564" customFormat="1" ht="16.350000000000001" customHeight="1">
      <c r="C104" s="672"/>
      <c r="D104" s="672"/>
      <c r="E104" s="992"/>
      <c r="G104" s="963"/>
      <c r="H104" s="963"/>
      <c r="I104" s="964"/>
      <c r="J104" s="963"/>
      <c r="K104" s="963"/>
      <c r="L104" s="963"/>
      <c r="M104" s="963"/>
      <c r="N104" s="963"/>
      <c r="O104" s="963"/>
      <c r="P104" s="963"/>
      <c r="Q104" s="963"/>
      <c r="R104" s="963"/>
    </row>
    <row r="105" spans="1:18" s="564" customFormat="1" ht="16.350000000000001" customHeight="1">
      <c r="C105" s="672"/>
      <c r="D105" s="672"/>
      <c r="E105" s="992"/>
      <c r="G105" s="963"/>
      <c r="H105" s="963"/>
      <c r="I105" s="964"/>
      <c r="J105" s="963"/>
      <c r="K105" s="963"/>
      <c r="L105" s="963"/>
      <c r="M105" s="963"/>
      <c r="N105" s="963"/>
      <c r="O105" s="963"/>
      <c r="P105" s="963"/>
      <c r="Q105" s="963"/>
      <c r="R105" s="963"/>
    </row>
    <row r="106" spans="1:18" s="564" customFormat="1" ht="16.350000000000001" customHeight="1">
      <c r="C106" s="672"/>
      <c r="D106" s="672"/>
      <c r="E106" s="992"/>
      <c r="G106" s="963"/>
      <c r="H106" s="963"/>
      <c r="I106" s="964"/>
      <c r="J106" s="963"/>
      <c r="K106" s="963"/>
      <c r="L106" s="963"/>
      <c r="M106" s="963"/>
      <c r="N106" s="963"/>
      <c r="O106" s="963"/>
      <c r="P106" s="963"/>
      <c r="Q106" s="963"/>
      <c r="R106" s="963"/>
    </row>
    <row r="107" spans="1:18" s="564" customFormat="1" ht="16.350000000000001" customHeight="1">
      <c r="C107" s="672"/>
      <c r="D107" s="672"/>
      <c r="E107" s="992"/>
      <c r="G107" s="963"/>
      <c r="H107" s="963"/>
      <c r="I107" s="964"/>
      <c r="J107" s="963"/>
      <c r="K107" s="963"/>
      <c r="L107" s="963"/>
      <c r="M107" s="963"/>
      <c r="N107" s="963"/>
      <c r="O107" s="963"/>
      <c r="P107" s="963"/>
      <c r="Q107" s="963"/>
      <c r="R107" s="963"/>
    </row>
    <row r="108" spans="1:18" s="564" customFormat="1" ht="16.350000000000001" customHeight="1">
      <c r="C108" s="672"/>
      <c r="D108" s="672"/>
      <c r="E108" s="992"/>
      <c r="G108" s="963"/>
      <c r="H108" s="963"/>
      <c r="I108" s="964"/>
      <c r="J108" s="963"/>
      <c r="K108" s="963"/>
      <c r="L108" s="963"/>
      <c r="M108" s="963"/>
      <c r="N108" s="963"/>
      <c r="O108" s="963"/>
      <c r="P108" s="963"/>
      <c r="Q108" s="963"/>
      <c r="R108" s="963"/>
    </row>
    <row r="109" spans="1:18" s="564" customFormat="1" ht="16.350000000000001" customHeight="1">
      <c r="C109" s="672"/>
      <c r="D109" s="672"/>
      <c r="E109" s="992"/>
      <c r="G109" s="963"/>
      <c r="H109" s="963"/>
      <c r="I109" s="964"/>
      <c r="J109" s="963"/>
      <c r="K109" s="963"/>
      <c r="L109" s="963"/>
      <c r="M109" s="963"/>
      <c r="N109" s="963"/>
      <c r="O109" s="963"/>
      <c r="P109" s="963"/>
      <c r="Q109" s="963"/>
      <c r="R109" s="963"/>
    </row>
    <row r="110" spans="1:18" s="564" customFormat="1" ht="16.350000000000001" customHeight="1">
      <c r="C110" s="672"/>
      <c r="D110" s="672"/>
      <c r="E110" s="992"/>
      <c r="G110" s="963"/>
      <c r="H110" s="963"/>
      <c r="I110" s="964"/>
      <c r="J110" s="963"/>
      <c r="K110" s="963"/>
      <c r="L110" s="963"/>
      <c r="M110" s="963"/>
      <c r="N110" s="963"/>
      <c r="O110" s="963"/>
      <c r="P110" s="963"/>
      <c r="Q110" s="963"/>
      <c r="R110" s="963"/>
    </row>
    <row r="111" spans="1:18" s="564" customFormat="1" ht="16.350000000000001" customHeight="1">
      <c r="C111" s="672"/>
      <c r="D111" s="672"/>
      <c r="E111" s="992"/>
      <c r="G111" s="963"/>
      <c r="H111" s="963"/>
      <c r="I111" s="964"/>
      <c r="J111" s="963"/>
      <c r="K111" s="963"/>
      <c r="L111" s="963"/>
      <c r="M111" s="963"/>
      <c r="N111" s="963"/>
      <c r="O111" s="963"/>
      <c r="P111" s="963"/>
      <c r="Q111" s="963"/>
      <c r="R111" s="963"/>
    </row>
    <row r="112" spans="1:18" s="564" customFormat="1" ht="16.350000000000001" customHeight="1">
      <c r="A112" s="1245" t="s">
        <v>1135</v>
      </c>
      <c r="B112" s="1246"/>
      <c r="C112" s="1236" t="s">
        <v>377</v>
      </c>
      <c r="D112" s="1236"/>
      <c r="E112" s="1042" t="s">
        <v>1136</v>
      </c>
      <c r="G112" s="963"/>
      <c r="H112" s="963"/>
      <c r="I112" s="964"/>
      <c r="J112" s="963"/>
      <c r="K112" s="963"/>
      <c r="L112" s="963"/>
      <c r="M112" s="963"/>
      <c r="N112" s="963"/>
      <c r="O112" s="963"/>
      <c r="P112" s="963"/>
      <c r="Q112" s="963"/>
      <c r="R112" s="963"/>
    </row>
    <row r="113" spans="1:18" ht="12.6" customHeight="1">
      <c r="A113" s="269"/>
      <c r="B113" s="269"/>
      <c r="C113" s="1244" t="str">
        <f>IF(OR(AND(D115="Yes",Worksheet!H17&gt;0),AND(D115="No",Worksheet!H17&lt;=0),LEN(D115)=0),"","Inconsistency between Worksheet WE input and we.0 response")</f>
        <v/>
      </c>
      <c r="D113" s="1244"/>
      <c r="E113" s="871"/>
      <c r="F113" s="402"/>
      <c r="H113" s="955"/>
      <c r="I113" s="955"/>
    </row>
    <row r="114" spans="1:18" s="680" customFormat="1" ht="12">
      <c r="A114" s="676"/>
      <c r="B114" s="677" t="s">
        <v>378</v>
      </c>
      <c r="C114" s="678" t="s">
        <v>303</v>
      </c>
      <c r="D114" s="678" t="s">
        <v>661</v>
      </c>
      <c r="E114" s="870"/>
      <c r="F114" s="679"/>
      <c r="G114" s="956"/>
      <c r="H114" s="957" t="s">
        <v>301</v>
      </c>
      <c r="I114" s="957" t="s">
        <v>294</v>
      </c>
      <c r="J114" s="956" t="s">
        <v>792</v>
      </c>
      <c r="K114" s="956"/>
      <c r="L114" s="956"/>
      <c r="M114" s="956"/>
      <c r="N114" s="956"/>
      <c r="O114" s="956"/>
      <c r="P114" s="956"/>
      <c r="Q114" s="956"/>
      <c r="R114" s="956"/>
    </row>
    <row r="115" spans="1:18" ht="18" customHeight="1">
      <c r="A115" s="269"/>
      <c r="B115" s="269" t="s">
        <v>440</v>
      </c>
      <c r="C115" s="1034" t="str">
        <f>WE!B34</f>
        <v>Did the water utility export any water during the audit year?</v>
      </c>
      <c r="D115" s="404" t="s">
        <v>267</v>
      </c>
      <c r="E115" s="870"/>
      <c r="F115" s="402"/>
      <c r="H115" s="951" t="s">
        <v>528</v>
      </c>
      <c r="I115" s="958"/>
      <c r="J115" s="951" t="s">
        <v>791</v>
      </c>
    </row>
    <row r="116" spans="1:18" ht="17.45" customHeight="1">
      <c r="A116" s="269"/>
      <c r="B116" s="269" t="s">
        <v>379</v>
      </c>
      <c r="C116" s="1034" t="str">
        <f>WE!B35</f>
        <v>What percent of water exported is metered?</v>
      </c>
      <c r="D116" s="404" t="s">
        <v>291</v>
      </c>
      <c r="E116" s="870" t="str">
        <f>IF(OR(D127=10,NOT(ISNUMBER(D127))),"",IF(I116=I127,"Limiting",IF(VLOOKUP(D116,$P$7:$Q$15,2,FALSE)=0,"Limiting","")))</f>
        <v/>
      </c>
      <c r="F116" s="402"/>
      <c r="G116" s="951">
        <f>IF(LEN(D116)&gt;0,1,0)</f>
        <v>1</v>
      </c>
      <c r="H116" s="959">
        <f>VLOOKUP('Interactive Data Grading'!D116,WE!$C$6:$M$16,11,FALSE)</f>
        <v>10</v>
      </c>
      <c r="I116" s="959">
        <f>H116</f>
        <v>10</v>
      </c>
    </row>
    <row r="117" spans="1:18" ht="67.150000000000006" customHeight="1">
      <c r="A117" s="269"/>
      <c r="C117" s="1242" t="s">
        <v>1235</v>
      </c>
      <c r="D117" s="1243"/>
      <c r="E117" s="870"/>
      <c r="F117" s="402"/>
      <c r="H117" s="959"/>
      <c r="I117" s="960"/>
    </row>
    <row r="118" spans="1:18" ht="18" customHeight="1">
      <c r="A118" s="269"/>
      <c r="B118" s="269" t="s">
        <v>380</v>
      </c>
      <c r="C118" s="1034" t="str">
        <f>WE!B36</f>
        <v>What is the frequency of electronic calibration?</v>
      </c>
      <c r="D118" s="404" t="s">
        <v>269</v>
      </c>
      <c r="E118" s="870" t="str">
        <f>IFERROR(IF(OR($D$127=10,NOT(ISNUMBER($D$127))),"",IF(I118=$I$127,"Limiting","")),"")</f>
        <v/>
      </c>
      <c r="F118" s="402"/>
      <c r="G118" s="951">
        <f>IFERROR(IF(H116&lt;7,1,IF(LEN(D118)&gt;0,1,0)),"")</f>
        <v>1</v>
      </c>
      <c r="H118" s="959">
        <f>VLOOKUP('Interactive Data Grading'!D118,WE!$D$6:$M$16,10,FALSE)</f>
        <v>7</v>
      </c>
      <c r="I118" s="960">
        <f>IF(AND(H118&gt;=7,H121&gt;=7),MAX(H118,9),IF(AND(H118&gt;3,H118&lt;7,H121&gt;3,H121&lt;7),MAX(H118,H121),IF(H121&gt;=7,MAX(7,H118),H118)))</f>
        <v>9</v>
      </c>
    </row>
    <row r="119" spans="1:18" ht="25.9" customHeight="1">
      <c r="A119" s="269"/>
      <c r="B119" s="269" t="s">
        <v>381</v>
      </c>
      <c r="C119" s="1034" t="str">
        <f>WE!B37</f>
        <v>What level of data transfer errors are checked as part of the electronic calibration process?</v>
      </c>
      <c r="D119" s="409" t="s">
        <v>799</v>
      </c>
      <c r="E119" s="870" t="str">
        <f t="shared" ref="E119:E126" si="9">IFERROR(IF(OR($D$127=10,NOT(ISNUMBER($D$127))),"",IF(I119=$I$127,"Limiting","")),"")</f>
        <v/>
      </c>
      <c r="F119" s="402"/>
      <c r="G119" s="961">
        <f>IFERROR(IF(H116&lt;7,1,IF(OR(D118=WE!D23,D118=WE!D27),1,IF(LEN(D119)&gt;0,1,0))),"")</f>
        <v>1</v>
      </c>
      <c r="H119" s="959">
        <f>VLOOKUP('Interactive Data Grading'!D119,WE!$E$6:$M$16,9,FALSE)</f>
        <v>7</v>
      </c>
      <c r="I119" s="959">
        <f>H119</f>
        <v>7</v>
      </c>
      <c r="J119" s="951" t="s">
        <v>815</v>
      </c>
    </row>
    <row r="120" spans="1:18" ht="18" customHeight="1">
      <c r="A120" s="269"/>
      <c r="B120" s="269" t="s">
        <v>382</v>
      </c>
      <c r="C120" s="1034" t="str">
        <f>WE!B38</f>
        <v>Is the most recent electronic calibration documentation available?</v>
      </c>
      <c r="D120" s="404" t="s">
        <v>260</v>
      </c>
      <c r="E120" s="870" t="str">
        <f t="shared" si="9"/>
        <v/>
      </c>
      <c r="F120" s="402"/>
      <c r="G120" s="951">
        <f>IFERROR(IF(H116&lt;7,1,IF(OR(D118=WE!D23,D118=WE!D27),1,IF(LEN(D120)&gt;0,1,0))),"")</f>
        <v>1</v>
      </c>
      <c r="H120" s="959">
        <f>VLOOKUP('Interactive Data Grading'!D120,WE!$F$6:$M$16,8,FALSE)</f>
        <v>10</v>
      </c>
      <c r="I120" s="960">
        <f>IF(D118=WE!D23,X,IF(AND(H120=5,H122=10),7,H120))</f>
        <v>10</v>
      </c>
      <c r="J120" s="951" t="s">
        <v>380</v>
      </c>
    </row>
    <row r="121" spans="1:18" ht="16.149999999999999" customHeight="1">
      <c r="A121" s="269"/>
      <c r="B121" s="269" t="s">
        <v>383</v>
      </c>
      <c r="C121" s="1034" t="str">
        <f>WE!B39</f>
        <v>What is the frequency of in-situ flow accuracy testing?</v>
      </c>
      <c r="D121" s="404" t="s">
        <v>269</v>
      </c>
      <c r="E121" s="870" t="str">
        <f t="shared" si="9"/>
        <v/>
      </c>
      <c r="F121" s="402"/>
      <c r="G121" s="951">
        <f>IFERROR(IF(H116&lt;7,1,IF(LEN(D121)&gt;0,1,0)),"")</f>
        <v>1</v>
      </c>
      <c r="H121" s="959">
        <f>VLOOKUP('Interactive Data Grading'!D121,WE!$G$6:$M$16,7,FALSE)</f>
        <v>7</v>
      </c>
      <c r="I121" s="960">
        <f>IF(AND(H118&gt;=7,H121&gt;=7),MAX(H121,9),IF(AND(H118&gt;3,H118&lt;7,H121&gt;3,H121&lt;7),MAX(H118,H121),IF(H118&gt;=7,MAX(7,H121),H121)))</f>
        <v>9</v>
      </c>
    </row>
    <row r="122" spans="1:18" ht="19.899999999999999" customHeight="1">
      <c r="A122" s="269"/>
      <c r="B122" s="269" t="s">
        <v>384</v>
      </c>
      <c r="C122" s="1034" t="str">
        <f>WE!B40</f>
        <v>Is the most recent in-situ flow accuracy testing documentation available?</v>
      </c>
      <c r="D122" s="404" t="s">
        <v>260</v>
      </c>
      <c r="E122" s="870" t="str">
        <f t="shared" si="9"/>
        <v/>
      </c>
      <c r="F122" s="402"/>
      <c r="G122" s="951">
        <f>IFERROR(IF(H116&lt;7,1,IF(D121=WE!G23,1,IF(LEN(D122)&gt;0,1,0))),"")</f>
        <v>1</v>
      </c>
      <c r="H122" s="959">
        <f>VLOOKUP('Interactive Data Grading'!D122,WE!$H$6:$M$16,6,FALSE)</f>
        <v>10</v>
      </c>
      <c r="I122" s="960">
        <f>IF(D121=WE!G23,X,IF(AND(H122=5,H120=10),7,H122))</f>
        <v>10</v>
      </c>
      <c r="J122" s="951" t="s">
        <v>382</v>
      </c>
    </row>
    <row r="123" spans="1:18" ht="27" customHeight="1">
      <c r="A123" s="269"/>
      <c r="B123" s="269" t="s">
        <v>385</v>
      </c>
      <c r="C123" s="1034" t="str">
        <f>WE!B41</f>
        <v>What are the total volume-weighted average results of in-situ flow accuracy testing (during or closest to audit year)?</v>
      </c>
      <c r="D123" s="404" t="s">
        <v>804</v>
      </c>
      <c r="E123" s="870" t="str">
        <f t="shared" si="9"/>
        <v/>
      </c>
      <c r="F123" s="402"/>
      <c r="G123" s="951">
        <f>IFERROR(IF(H116&lt;7,1,IF(OR(D121=WE!G23,D122=WE!H23),1,IF(LEN(D123)&gt;0,1,0))),"")</f>
        <v>1</v>
      </c>
      <c r="H123" s="959">
        <f>VLOOKUP('Interactive Data Grading'!D123,WE!$I$6:$M$16,5,FALSE)</f>
        <v>10</v>
      </c>
      <c r="I123" s="959">
        <f>IF(OR(D121=WE!G23,D122=WE!H23),X,H123)</f>
        <v>10</v>
      </c>
      <c r="J123" s="951" t="s">
        <v>816</v>
      </c>
    </row>
    <row r="124" spans="1:18" ht="37.5" customHeight="1">
      <c r="A124" s="269"/>
      <c r="B124" s="269" t="s">
        <v>386</v>
      </c>
      <c r="C124" s="1034" t="str">
        <f>WE!B42</f>
        <v>Have testing and calibration procedures been closely scrutinized for compliance with procedures described in the AWWA M36 and/or M33 Manual(s)?</v>
      </c>
      <c r="D124" s="404" t="s">
        <v>260</v>
      </c>
      <c r="E124" s="870" t="str">
        <f t="shared" si="9"/>
        <v/>
      </c>
      <c r="F124" s="402"/>
      <c r="G124" s="951">
        <f>IFERROR(IF(H116&lt;7,1,IF(AND(OR(D118=WE!D23,D118=WE!D27),D121=WE!G23),1,IF(LEN(D124)&gt;0,1,0))),"")</f>
        <v>1</v>
      </c>
      <c r="H124" s="959">
        <f>VLOOKUP('Interactive Data Grading'!D124,WE!$J$6:$M$16,4,FALSE)</f>
        <v>10</v>
      </c>
      <c r="I124" s="959">
        <f>IF(OR(D121=WE!G23,D122=WE!H23),X,H124)</f>
        <v>10</v>
      </c>
      <c r="J124" s="961" t="s">
        <v>817</v>
      </c>
    </row>
    <row r="125" spans="1:18" ht="25.15" customHeight="1">
      <c r="A125" s="269"/>
      <c r="B125" s="269" t="s">
        <v>387</v>
      </c>
      <c r="C125" s="1034" t="str">
        <f>WE!B43</f>
        <v>Which best describes the frequency of meter readings (data collection frequency as opposed to billing frequency)?</v>
      </c>
      <c r="D125" s="404" t="s">
        <v>321</v>
      </c>
      <c r="E125" s="870" t="str">
        <f t="shared" si="9"/>
        <v/>
      </c>
      <c r="F125" s="402"/>
      <c r="G125" s="951">
        <f>IFERROR(IF(H116&lt;7,1,IF(LEN(D125)&gt;0,1,0)),"")</f>
        <v>1</v>
      </c>
      <c r="H125" s="959">
        <f>VLOOKUP('Interactive Data Grading'!D125,WE!$K$6:$M$16,3,FALSE)</f>
        <v>6</v>
      </c>
      <c r="I125" s="959">
        <f>H125</f>
        <v>6</v>
      </c>
    </row>
    <row r="126" spans="1:18" ht="44.45" customHeight="1">
      <c r="A126" s="269"/>
      <c r="B126" s="269" t="s">
        <v>813</v>
      </c>
      <c r="C126" s="1034" t="str">
        <f>WE!B44</f>
        <v>What is the frequency of data review &amp; correction by Exporting or Importing Utility for data gaps and/or anomalies? These can include numbers that are outside of typical patterns, and zero or 'null' values that may reflect a gap in data recording.</v>
      </c>
      <c r="D126" s="404" t="s">
        <v>321</v>
      </c>
      <c r="E126" s="870" t="str">
        <f t="shared" si="9"/>
        <v/>
      </c>
      <c r="F126" s="402"/>
      <c r="G126" s="951">
        <f>IFERROR(IF(H116&lt;7,1,IF(LEN(D126)&gt;0,1,0)),"")</f>
        <v>1</v>
      </c>
      <c r="H126" s="959">
        <f>VLOOKUP('Interactive Data Grading'!D126,WE!$L$6:$M$16,2,FALSE)</f>
        <v>6</v>
      </c>
      <c r="I126" s="959">
        <f>H126</f>
        <v>6</v>
      </c>
    </row>
    <row r="127" spans="1:18" ht="27.6" customHeight="1">
      <c r="A127" s="269"/>
      <c r="B127" s="269"/>
      <c r="C127" s="403" t="s">
        <v>313</v>
      </c>
      <c r="D127" s="873" t="str">
        <f>IF(D115="","",IF(D115="No","n/a",IF(G127=0,"",IF(R9=0,H116,I127))))</f>
        <v>n/a</v>
      </c>
      <c r="E127" s="870"/>
      <c r="F127" s="402"/>
      <c r="G127" s="951">
        <f>MIN(G116:G126)</f>
        <v>1</v>
      </c>
      <c r="H127" s="962">
        <f>MIN(H116:H126)</f>
        <v>6</v>
      </c>
      <c r="I127" s="962">
        <f t="array" ref="I127">MIN(IF(ISNUMBER(I116:I126),I116:I126))</f>
        <v>6</v>
      </c>
    </row>
    <row r="128" spans="1:18" s="564" customFormat="1" ht="16.350000000000001" customHeight="1">
      <c r="C128" s="672"/>
      <c r="D128" s="672"/>
      <c r="E128" s="992"/>
      <c r="G128" s="963"/>
      <c r="H128" s="963"/>
      <c r="I128" s="964"/>
      <c r="J128" s="963"/>
      <c r="K128" s="963"/>
      <c r="L128" s="963"/>
      <c r="M128" s="963"/>
      <c r="N128" s="963"/>
      <c r="O128" s="963"/>
      <c r="P128" s="963"/>
      <c r="Q128" s="963"/>
      <c r="R128" s="963"/>
    </row>
    <row r="129" spans="1:18" s="564" customFormat="1" ht="16.350000000000001" customHeight="1">
      <c r="C129" s="672"/>
      <c r="D129" s="672"/>
      <c r="E129" s="992"/>
      <c r="G129" s="963"/>
      <c r="H129" s="963"/>
      <c r="I129" s="964"/>
      <c r="J129" s="963"/>
      <c r="K129" s="963"/>
      <c r="L129" s="963"/>
      <c r="M129" s="963"/>
      <c r="N129" s="963"/>
      <c r="O129" s="963"/>
      <c r="P129" s="963"/>
      <c r="Q129" s="963"/>
      <c r="R129" s="963"/>
    </row>
    <row r="130" spans="1:18" s="564" customFormat="1" ht="16.350000000000001" customHeight="1">
      <c r="C130" s="672"/>
      <c r="D130" s="672"/>
      <c r="E130" s="992"/>
      <c r="G130" s="963"/>
      <c r="H130" s="963"/>
      <c r="I130" s="964"/>
      <c r="J130" s="963"/>
      <c r="K130" s="963"/>
      <c r="L130" s="963"/>
      <c r="M130" s="963"/>
      <c r="N130" s="963"/>
      <c r="O130" s="963"/>
      <c r="P130" s="963"/>
      <c r="Q130" s="963"/>
      <c r="R130" s="963"/>
    </row>
    <row r="131" spans="1:18" s="564" customFormat="1" ht="16.350000000000001" customHeight="1">
      <c r="C131" s="672"/>
      <c r="D131" s="672"/>
      <c r="E131" s="992"/>
      <c r="G131" s="963"/>
      <c r="H131" s="963"/>
      <c r="I131" s="964"/>
      <c r="J131" s="963"/>
      <c r="K131" s="963"/>
      <c r="L131" s="963"/>
      <c r="M131" s="963"/>
      <c r="N131" s="963"/>
      <c r="O131" s="963"/>
      <c r="P131" s="963"/>
      <c r="Q131" s="963"/>
      <c r="R131" s="963"/>
    </row>
    <row r="132" spans="1:18" s="564" customFormat="1" ht="16.350000000000001" customHeight="1">
      <c r="C132" s="672"/>
      <c r="D132" s="672"/>
      <c r="E132" s="992"/>
      <c r="G132" s="963"/>
      <c r="H132" s="963"/>
      <c r="I132" s="964"/>
      <c r="J132" s="963"/>
      <c r="K132" s="963"/>
      <c r="L132" s="963"/>
      <c r="M132" s="963"/>
      <c r="N132" s="963"/>
      <c r="O132" s="963"/>
      <c r="P132" s="963"/>
      <c r="Q132" s="963"/>
      <c r="R132" s="963"/>
    </row>
    <row r="133" spans="1:18" s="564" customFormat="1" ht="16.350000000000001" customHeight="1">
      <c r="C133" s="672"/>
      <c r="D133" s="672"/>
      <c r="E133" s="992"/>
      <c r="G133" s="963"/>
      <c r="H133" s="963"/>
      <c r="I133" s="964"/>
      <c r="J133" s="963"/>
      <c r="K133" s="963"/>
      <c r="L133" s="963"/>
      <c r="M133" s="963"/>
      <c r="N133" s="963"/>
      <c r="O133" s="963"/>
      <c r="P133" s="963"/>
      <c r="Q133" s="963"/>
      <c r="R133" s="963"/>
    </row>
    <row r="134" spans="1:18" s="564" customFormat="1" ht="13.35" customHeight="1">
      <c r="C134" s="672"/>
      <c r="D134" s="672"/>
      <c r="E134" s="992"/>
      <c r="G134" s="963"/>
      <c r="H134" s="963"/>
      <c r="I134" s="964"/>
      <c r="J134" s="963"/>
      <c r="K134" s="963"/>
      <c r="L134" s="963"/>
      <c r="M134" s="963"/>
      <c r="N134" s="963"/>
      <c r="O134" s="963"/>
      <c r="P134" s="963"/>
      <c r="Q134" s="963"/>
      <c r="R134" s="963"/>
    </row>
    <row r="135" spans="1:18" s="564" customFormat="1" ht="13.35" customHeight="1">
      <c r="C135" s="672"/>
      <c r="D135" s="672"/>
      <c r="E135" s="992"/>
      <c r="G135" s="963"/>
      <c r="H135" s="963"/>
      <c r="I135" s="964"/>
      <c r="J135" s="963"/>
      <c r="K135" s="963"/>
      <c r="L135" s="963"/>
      <c r="M135" s="963"/>
      <c r="N135" s="963"/>
      <c r="O135" s="963"/>
      <c r="P135" s="963"/>
      <c r="Q135" s="963"/>
      <c r="R135" s="963"/>
    </row>
    <row r="136" spans="1:18" s="564" customFormat="1" ht="13.35" customHeight="1">
      <c r="C136" s="672"/>
      <c r="D136" s="672"/>
      <c r="E136" s="992"/>
      <c r="G136" s="963"/>
      <c r="H136" s="963"/>
      <c r="I136" s="964"/>
      <c r="J136" s="963"/>
      <c r="K136" s="963"/>
      <c r="L136" s="963"/>
      <c r="M136" s="963"/>
      <c r="N136" s="963"/>
      <c r="O136" s="963"/>
      <c r="P136" s="963"/>
      <c r="Q136" s="963"/>
      <c r="R136" s="963"/>
    </row>
    <row r="137" spans="1:18" s="564" customFormat="1" ht="13.35" customHeight="1">
      <c r="C137" s="672"/>
      <c r="D137" s="672"/>
      <c r="E137" s="992"/>
      <c r="G137" s="963"/>
      <c r="H137" s="963"/>
      <c r="I137" s="964"/>
      <c r="J137" s="963"/>
      <c r="K137" s="963"/>
      <c r="L137" s="963"/>
      <c r="M137" s="963"/>
      <c r="N137" s="963"/>
      <c r="O137" s="963"/>
      <c r="P137" s="963"/>
      <c r="Q137" s="963"/>
      <c r="R137" s="963"/>
    </row>
    <row r="138" spans="1:18" s="564" customFormat="1" ht="4.5" customHeight="1">
      <c r="C138" s="672"/>
      <c r="D138" s="672"/>
      <c r="E138" s="992"/>
      <c r="G138" s="963"/>
      <c r="H138" s="963"/>
      <c r="I138" s="964"/>
      <c r="J138" s="963"/>
      <c r="K138" s="963"/>
      <c r="L138" s="963"/>
      <c r="M138" s="963"/>
      <c r="N138" s="963"/>
      <c r="O138" s="963"/>
      <c r="P138" s="963"/>
      <c r="Q138" s="963"/>
      <c r="R138" s="963"/>
    </row>
    <row r="139" spans="1:18" s="564" customFormat="1" ht="5.25" customHeight="1">
      <c r="C139" s="672"/>
      <c r="D139" s="672"/>
      <c r="E139" s="992"/>
      <c r="G139" s="963"/>
      <c r="H139" s="963"/>
      <c r="I139" s="964"/>
      <c r="J139" s="963"/>
      <c r="K139" s="963"/>
      <c r="L139" s="963"/>
      <c r="M139" s="963"/>
      <c r="N139" s="963"/>
      <c r="O139" s="963"/>
      <c r="P139" s="963"/>
      <c r="Q139" s="963"/>
      <c r="R139" s="963"/>
    </row>
    <row r="140" spans="1:18" s="564" customFormat="1" ht="3.75" customHeight="1">
      <c r="C140" s="672"/>
      <c r="D140" s="672"/>
      <c r="E140" s="992"/>
      <c r="G140" s="963"/>
      <c r="H140" s="963"/>
      <c r="I140" s="964"/>
      <c r="J140" s="963"/>
      <c r="K140" s="963"/>
      <c r="L140" s="963"/>
      <c r="M140" s="963"/>
      <c r="N140" s="963"/>
      <c r="O140" s="963"/>
      <c r="P140" s="963"/>
      <c r="Q140" s="963"/>
      <c r="R140" s="963"/>
    </row>
    <row r="141" spans="1:18" s="564" customFormat="1" ht="10.9" customHeight="1">
      <c r="C141" s="672"/>
      <c r="D141" s="672"/>
      <c r="E141" s="992"/>
      <c r="G141" s="963"/>
      <c r="H141" s="963"/>
      <c r="I141" s="964"/>
      <c r="J141" s="963"/>
      <c r="K141" s="963"/>
      <c r="L141" s="963"/>
      <c r="M141" s="963"/>
      <c r="N141" s="963"/>
      <c r="O141" s="963"/>
      <c r="P141" s="963"/>
      <c r="Q141" s="963"/>
      <c r="R141" s="963"/>
    </row>
    <row r="142" spans="1:18" s="564" customFormat="1" ht="8.4499999999999993" customHeight="1">
      <c r="C142" s="672"/>
      <c r="D142" s="672"/>
      <c r="E142" s="992"/>
      <c r="G142" s="963"/>
      <c r="H142" s="963"/>
      <c r="I142" s="964"/>
      <c r="J142" s="963"/>
      <c r="K142" s="963"/>
      <c r="L142" s="963"/>
      <c r="M142" s="963"/>
      <c r="N142" s="963"/>
      <c r="O142" s="963"/>
      <c r="P142" s="963"/>
      <c r="Q142" s="963"/>
      <c r="R142" s="963"/>
    </row>
    <row r="143" spans="1:18" s="564" customFormat="1" ht="16.350000000000001" customHeight="1">
      <c r="A143" s="1245" t="s">
        <v>1135</v>
      </c>
      <c r="B143" s="1246"/>
      <c r="C143" s="1236" t="s">
        <v>393</v>
      </c>
      <c r="D143" s="1236"/>
      <c r="E143" s="1042" t="s">
        <v>1136</v>
      </c>
      <c r="G143" s="963"/>
      <c r="H143" s="963" t="s">
        <v>528</v>
      </c>
      <c r="I143" s="964"/>
      <c r="J143" s="963"/>
      <c r="K143" s="963"/>
      <c r="L143" s="963"/>
      <c r="M143" s="963"/>
      <c r="N143" s="963"/>
      <c r="O143" s="963"/>
      <c r="P143" s="963"/>
      <c r="Q143" s="963"/>
      <c r="R143" s="963"/>
    </row>
    <row r="144" spans="1:18" ht="9.75" customHeight="1">
      <c r="A144" s="269"/>
      <c r="B144" s="269"/>
      <c r="C144" s="269"/>
      <c r="D144" s="269"/>
      <c r="E144" s="871"/>
      <c r="F144" s="402"/>
      <c r="I144" s="955"/>
    </row>
    <row r="145" spans="1:18" s="680" customFormat="1" ht="12">
      <c r="A145" s="676"/>
      <c r="B145" s="677" t="s">
        <v>388</v>
      </c>
      <c r="C145" s="678" t="s">
        <v>303</v>
      </c>
      <c r="D145" s="678" t="s">
        <v>661</v>
      </c>
      <c r="E145" s="870"/>
      <c r="F145" s="679"/>
      <c r="G145" s="956"/>
      <c r="H145" s="957" t="s">
        <v>301</v>
      </c>
      <c r="I145" s="957"/>
      <c r="J145" s="956" t="s">
        <v>792</v>
      </c>
      <c r="K145" s="956"/>
      <c r="L145" s="956"/>
      <c r="M145" s="956"/>
      <c r="N145" s="956"/>
      <c r="O145" s="956"/>
      <c r="P145" s="956"/>
      <c r="Q145" s="956"/>
      <c r="R145" s="956"/>
    </row>
    <row r="146" spans="1:18" ht="27.6" customHeight="1">
      <c r="A146" s="269"/>
      <c r="B146" s="659" t="s">
        <v>389</v>
      </c>
      <c r="C146" s="1034" t="str">
        <f>WEEA!B34</f>
        <v>Is an agreement in place between Exporting and Importing Utility?</v>
      </c>
      <c r="D146" s="404" t="s">
        <v>372</v>
      </c>
      <c r="E146" s="870" t="str">
        <f>IFERROR(IF(OR($D$150="",$H146=10,NOT(ISNUMBER($H146))),"",IF(H146=$H$150,"Limiting","")),"")</f>
        <v/>
      </c>
      <c r="F146" s="402"/>
      <c r="G146" s="965">
        <f t="shared" ref="G146" si="10">IF(LEN(D146)&gt;0,1,0)</f>
        <v>1</v>
      </c>
      <c r="H146" s="959">
        <f>VLOOKUP('Interactive Data Grading'!D146,WEEA!$C$6:$G$16,5,FALSE)</f>
        <v>10</v>
      </c>
      <c r="I146" s="959"/>
    </row>
    <row r="147" spans="1:18" ht="27.6" customHeight="1">
      <c r="A147" s="269"/>
      <c r="B147" s="659" t="s">
        <v>390</v>
      </c>
      <c r="C147" s="1034" t="str">
        <f>WEEA!B35</f>
        <v>Are meter accuracy testing or electronic calibration requirements stipulated in the water purchase agreement?</v>
      </c>
      <c r="D147" s="404" t="s">
        <v>725</v>
      </c>
      <c r="E147" s="870" t="str">
        <f t="shared" ref="E147:E149" si="11">IFERROR(IF(OR($D$150="",$H147=10,NOT(ISNUMBER($H147))),"",IF(H147=$H$150,"Limiting","")),"")</f>
        <v/>
      </c>
      <c r="F147" s="402"/>
      <c r="G147" s="965">
        <f>IF(OR(LEN(D147)&gt;0,D146=WEEA!$C$23),1,0)</f>
        <v>1</v>
      </c>
      <c r="H147" s="959">
        <f>VLOOKUP('Interactive Data Grading'!D147,WEEA!$D$6:$G$16,4,FALSE)</f>
        <v>5</v>
      </c>
      <c r="I147" s="960"/>
      <c r="J147" s="951" t="s">
        <v>389</v>
      </c>
    </row>
    <row r="148" spans="1:18" ht="27.6" customHeight="1">
      <c r="A148" s="269"/>
      <c r="B148" s="659" t="s">
        <v>391</v>
      </c>
      <c r="C148" s="1034" t="str">
        <f>WEEA!B36</f>
        <v>Are flow accuracy test and/or electronic calibration results used to inform the error adjustment input in the water audit?</v>
      </c>
      <c r="D148" s="404" t="s">
        <v>267</v>
      </c>
      <c r="E148" s="870" t="str">
        <f t="shared" si="11"/>
        <v>Limiting</v>
      </c>
      <c r="F148" s="402"/>
      <c r="G148" s="965">
        <f t="shared" ref="G148:G149" si="12">IF(LEN(D148)&gt;0,1,0)</f>
        <v>1</v>
      </c>
      <c r="H148" s="959">
        <f>VLOOKUP('Interactive Data Grading'!D148,WEEA!$E$6:$G$16,3,FALSE)</f>
        <v>4</v>
      </c>
      <c r="I148" s="960"/>
    </row>
    <row r="149" spans="1:18" ht="27.6" customHeight="1">
      <c r="A149" s="269"/>
      <c r="B149" s="659" t="s">
        <v>392</v>
      </c>
      <c r="C149" s="1034" t="str">
        <f>WEEA!B37</f>
        <v>Who has access to the import meter readings including current and archived data?</v>
      </c>
      <c r="D149" s="404" t="s">
        <v>374</v>
      </c>
      <c r="E149" s="870" t="str">
        <f t="shared" si="11"/>
        <v/>
      </c>
      <c r="F149" s="402"/>
      <c r="G149" s="965">
        <f t="shared" si="12"/>
        <v>1</v>
      </c>
      <c r="H149" s="959">
        <f>VLOOKUP('Interactive Data Grading'!D149,WEEA!$F$6:$G$16,2,FALSE)</f>
        <v>10</v>
      </c>
      <c r="I149" s="960"/>
    </row>
    <row r="150" spans="1:18" ht="27.6" customHeight="1">
      <c r="A150" s="269"/>
      <c r="B150" s="269"/>
      <c r="C150" s="403" t="s">
        <v>313</v>
      </c>
      <c r="D150" s="1045" t="str">
        <f>IF(D115="No","n/a",IF(G150=0,"",H150))</f>
        <v>n/a</v>
      </c>
      <c r="E150" s="870"/>
      <c r="F150" s="402"/>
      <c r="G150" s="965">
        <f>MIN(G146:G149)</f>
        <v>1</v>
      </c>
      <c r="H150" s="962">
        <f t="array" ref="H150">MIN(IF(ISNUMBER(H146:H149),H146:H149))</f>
        <v>4</v>
      </c>
      <c r="I150" s="962"/>
    </row>
    <row r="151" spans="1:18" s="564" customFormat="1" ht="16.350000000000001" customHeight="1">
      <c r="C151" s="672"/>
      <c r="D151" s="672"/>
      <c r="E151" s="992"/>
      <c r="G151" s="963"/>
      <c r="H151" s="963"/>
      <c r="I151" s="964"/>
      <c r="J151" s="963"/>
      <c r="K151" s="963"/>
      <c r="L151" s="963"/>
      <c r="M151" s="963"/>
      <c r="N151" s="963"/>
      <c r="O151" s="963"/>
      <c r="P151" s="963"/>
      <c r="Q151" s="963"/>
      <c r="R151" s="963"/>
    </row>
    <row r="152" spans="1:18" s="564" customFormat="1" ht="16.350000000000001" customHeight="1">
      <c r="C152" s="672"/>
      <c r="D152" s="672"/>
      <c r="E152" s="992"/>
      <c r="G152" s="963"/>
      <c r="H152" s="963"/>
      <c r="I152" s="964"/>
      <c r="J152" s="963"/>
      <c r="K152" s="963"/>
      <c r="L152" s="963"/>
      <c r="M152" s="963"/>
      <c r="N152" s="963"/>
      <c r="O152" s="963"/>
      <c r="P152" s="963"/>
      <c r="Q152" s="963"/>
      <c r="R152" s="963"/>
    </row>
    <row r="153" spans="1:18" s="564" customFormat="1" ht="16.350000000000001" customHeight="1">
      <c r="C153" s="672"/>
      <c r="D153" s="672"/>
      <c r="E153" s="992"/>
      <c r="G153" s="963"/>
      <c r="H153" s="963"/>
      <c r="I153" s="964"/>
      <c r="J153" s="963"/>
      <c r="K153" s="963"/>
      <c r="L153" s="963"/>
      <c r="M153" s="963"/>
      <c r="N153" s="963"/>
      <c r="O153" s="963"/>
      <c r="P153" s="963"/>
      <c r="Q153" s="963"/>
      <c r="R153" s="963"/>
    </row>
    <row r="154" spans="1:18" s="564" customFormat="1" ht="16.350000000000001" customHeight="1">
      <c r="C154" s="672"/>
      <c r="D154" s="672"/>
      <c r="E154" s="992"/>
      <c r="G154" s="963"/>
      <c r="H154" s="963"/>
      <c r="I154" s="964"/>
      <c r="J154" s="963"/>
      <c r="K154" s="963"/>
      <c r="L154" s="963"/>
      <c r="M154" s="963"/>
      <c r="N154" s="963"/>
      <c r="O154" s="963"/>
      <c r="P154" s="963"/>
      <c r="Q154" s="963"/>
      <c r="R154" s="963"/>
    </row>
    <row r="155" spans="1:18" s="564" customFormat="1" ht="16.350000000000001" customHeight="1">
      <c r="C155" s="672"/>
      <c r="D155" s="672"/>
      <c r="E155" s="992"/>
      <c r="G155" s="963"/>
      <c r="H155" s="963"/>
      <c r="I155" s="964"/>
      <c r="J155" s="963"/>
      <c r="K155" s="963"/>
      <c r="L155" s="963"/>
      <c r="M155" s="963"/>
      <c r="N155" s="963"/>
      <c r="O155" s="963"/>
      <c r="P155" s="963"/>
      <c r="Q155" s="963"/>
      <c r="R155" s="963"/>
    </row>
    <row r="156" spans="1:18" s="564" customFormat="1" ht="16.350000000000001" customHeight="1">
      <c r="C156" s="672"/>
      <c r="D156" s="672"/>
      <c r="E156" s="992"/>
      <c r="G156" s="963"/>
      <c r="H156" s="963"/>
      <c r="I156" s="964"/>
      <c r="J156" s="963"/>
      <c r="K156" s="963"/>
      <c r="L156" s="963"/>
      <c r="M156" s="963"/>
      <c r="N156" s="963"/>
      <c r="O156" s="963"/>
      <c r="P156" s="963"/>
      <c r="Q156" s="963"/>
      <c r="R156" s="963"/>
    </row>
    <row r="157" spans="1:18" s="564" customFormat="1" ht="16.350000000000001" customHeight="1">
      <c r="C157" s="672"/>
      <c r="D157" s="672"/>
      <c r="E157" s="992"/>
      <c r="G157" s="963"/>
      <c r="H157" s="963"/>
      <c r="I157" s="964"/>
      <c r="J157" s="963"/>
      <c r="K157" s="963"/>
      <c r="L157" s="963"/>
      <c r="M157" s="963"/>
      <c r="N157" s="963"/>
      <c r="O157" s="963"/>
      <c r="P157" s="963"/>
      <c r="Q157" s="963"/>
      <c r="R157" s="963"/>
    </row>
    <row r="158" spans="1:18" s="564" customFormat="1" ht="16.350000000000001" customHeight="1">
      <c r="C158" s="672"/>
      <c r="D158" s="672"/>
      <c r="E158" s="992"/>
      <c r="G158" s="963"/>
      <c r="H158" s="963"/>
      <c r="I158" s="964"/>
      <c r="J158" s="963"/>
      <c r="K158" s="963"/>
      <c r="L158" s="963"/>
      <c r="M158" s="963"/>
      <c r="N158" s="963"/>
      <c r="O158" s="963"/>
      <c r="P158" s="963"/>
      <c r="Q158" s="963"/>
      <c r="R158" s="963"/>
    </row>
    <row r="159" spans="1:18" s="564" customFormat="1" ht="16.350000000000001" customHeight="1">
      <c r="C159" s="672"/>
      <c r="D159" s="672"/>
      <c r="E159" s="992"/>
      <c r="G159" s="963"/>
      <c r="H159" s="963"/>
      <c r="I159" s="964"/>
      <c r="J159" s="963"/>
      <c r="K159" s="963"/>
      <c r="L159" s="963"/>
      <c r="M159" s="963"/>
      <c r="N159" s="963"/>
      <c r="O159" s="963"/>
      <c r="P159" s="963"/>
      <c r="Q159" s="963"/>
      <c r="R159" s="963"/>
    </row>
    <row r="160" spans="1:18" s="564" customFormat="1" ht="16.350000000000001" customHeight="1">
      <c r="C160" s="672"/>
      <c r="D160" s="672"/>
      <c r="E160" s="992"/>
      <c r="G160" s="963"/>
      <c r="H160" s="963"/>
      <c r="I160" s="964"/>
      <c r="J160" s="963"/>
      <c r="K160" s="963"/>
      <c r="L160" s="963"/>
      <c r="M160" s="963"/>
      <c r="N160" s="963"/>
      <c r="O160" s="963"/>
      <c r="P160" s="963"/>
      <c r="Q160" s="963"/>
      <c r="R160" s="963"/>
    </row>
    <row r="161" spans="1:18" s="564" customFormat="1" ht="16.350000000000001" customHeight="1">
      <c r="C161" s="672"/>
      <c r="D161" s="672"/>
      <c r="E161" s="992"/>
      <c r="G161" s="963"/>
      <c r="H161" s="963"/>
      <c r="I161" s="964"/>
      <c r="J161" s="963"/>
      <c r="K161" s="963"/>
      <c r="L161" s="963"/>
      <c r="M161" s="963"/>
      <c r="N161" s="963"/>
      <c r="O161" s="963"/>
      <c r="P161" s="963"/>
      <c r="Q161" s="963"/>
      <c r="R161" s="963"/>
    </row>
    <row r="162" spans="1:18" s="564" customFormat="1" ht="16.350000000000001" customHeight="1">
      <c r="C162" s="672"/>
      <c r="D162" s="672"/>
      <c r="E162" s="992"/>
      <c r="G162" s="963"/>
      <c r="H162" s="963"/>
      <c r="I162" s="964"/>
      <c r="J162" s="963"/>
      <c r="K162" s="963"/>
      <c r="L162" s="963"/>
      <c r="M162" s="963"/>
      <c r="N162" s="963"/>
      <c r="O162" s="963"/>
      <c r="P162" s="963"/>
      <c r="Q162" s="963"/>
      <c r="R162" s="963"/>
    </row>
    <row r="163" spans="1:18" s="564" customFormat="1" ht="16.350000000000001" customHeight="1">
      <c r="C163" s="672"/>
      <c r="D163" s="672"/>
      <c r="E163" s="992"/>
      <c r="G163" s="963"/>
      <c r="H163" s="963"/>
      <c r="I163" s="964"/>
      <c r="J163" s="963"/>
      <c r="K163" s="963"/>
      <c r="L163" s="963"/>
      <c r="M163" s="963"/>
      <c r="N163" s="963"/>
      <c r="O163" s="963"/>
      <c r="P163" s="963"/>
      <c r="Q163" s="963"/>
      <c r="R163" s="963"/>
    </row>
    <row r="164" spans="1:18" s="564" customFormat="1" ht="16.350000000000001" customHeight="1">
      <c r="C164" s="672"/>
      <c r="D164" s="672"/>
      <c r="E164" s="992"/>
      <c r="G164" s="963"/>
      <c r="H164" s="963"/>
      <c r="I164" s="964"/>
      <c r="J164" s="963"/>
      <c r="K164" s="963"/>
      <c r="L164" s="963"/>
      <c r="M164" s="963"/>
      <c r="N164" s="963"/>
      <c r="O164" s="963"/>
      <c r="P164" s="963"/>
      <c r="Q164" s="963"/>
      <c r="R164" s="963"/>
    </row>
    <row r="165" spans="1:18" s="564" customFormat="1" ht="16.350000000000001" customHeight="1">
      <c r="C165" s="672"/>
      <c r="D165" s="672"/>
      <c r="E165" s="992"/>
      <c r="G165" s="963"/>
      <c r="H165" s="963"/>
      <c r="I165" s="964"/>
      <c r="J165" s="963"/>
      <c r="K165" s="963"/>
      <c r="L165" s="963"/>
      <c r="M165" s="963"/>
      <c r="N165" s="963"/>
      <c r="O165" s="963"/>
      <c r="P165" s="963"/>
      <c r="Q165" s="963"/>
      <c r="R165" s="963"/>
    </row>
    <row r="166" spans="1:18" s="564" customFormat="1" ht="16.350000000000001" customHeight="1">
      <c r="A166" s="1245" t="s">
        <v>1135</v>
      </c>
      <c r="B166" s="1246"/>
      <c r="C166" s="1236" t="s">
        <v>400</v>
      </c>
      <c r="D166" s="1236"/>
      <c r="E166" s="1042" t="s">
        <v>1136</v>
      </c>
      <c r="G166" s="963"/>
      <c r="H166" s="963"/>
      <c r="I166" s="964"/>
      <c r="J166" s="963"/>
      <c r="K166" s="963"/>
      <c r="L166" s="963"/>
      <c r="M166" s="963"/>
      <c r="N166" s="963"/>
      <c r="O166" s="963"/>
      <c r="P166" s="963"/>
      <c r="Q166" s="963"/>
      <c r="R166" s="963"/>
    </row>
    <row r="167" spans="1:18" ht="12" customHeight="1">
      <c r="A167" s="269"/>
      <c r="B167" s="269"/>
      <c r="C167" s="1244" t="str">
        <f>IF(OR(AND(D169="Yes",Worksheet!H23&gt;0),AND(D169="No",Worksheet!H23&lt;=0),LEN(D169)=0),"","Inconsistency between Worksheet BMAC input and bmac.0 response")</f>
        <v/>
      </c>
      <c r="D167" s="1244"/>
      <c r="E167" s="871"/>
      <c r="F167" s="402"/>
      <c r="H167" s="955"/>
      <c r="I167" s="955"/>
    </row>
    <row r="168" spans="1:18" s="680" customFormat="1" ht="12">
      <c r="A168" s="676"/>
      <c r="B168" s="677" t="s">
        <v>401</v>
      </c>
      <c r="C168" s="678" t="s">
        <v>303</v>
      </c>
      <c r="D168" s="678" t="s">
        <v>661</v>
      </c>
      <c r="E168" s="870"/>
      <c r="F168" s="679"/>
      <c r="G168" s="956"/>
      <c r="H168" s="957" t="s">
        <v>301</v>
      </c>
      <c r="I168" s="957"/>
      <c r="J168" s="956" t="s">
        <v>792</v>
      </c>
      <c r="K168" s="956"/>
      <c r="L168" s="956"/>
      <c r="M168" s="956"/>
      <c r="N168" s="956"/>
      <c r="O168" s="956"/>
      <c r="P168" s="956"/>
      <c r="Q168" s="956"/>
      <c r="R168" s="956"/>
    </row>
    <row r="169" spans="1:18" ht="20.100000000000001" customHeight="1">
      <c r="A169" s="269"/>
      <c r="B169" s="659" t="s">
        <v>441</v>
      </c>
      <c r="C169" s="1034" t="str">
        <f>BMAC!B34</f>
        <v xml:space="preserve">Were any customers metered in the audit year? </v>
      </c>
      <c r="D169" s="404" t="s">
        <v>260</v>
      </c>
      <c r="E169" s="870"/>
      <c r="F169" s="402"/>
      <c r="H169" s="951" t="str">
        <f>IF(D169="",X,"")</f>
        <v/>
      </c>
      <c r="I169" s="958"/>
      <c r="J169" s="951" t="s">
        <v>826</v>
      </c>
    </row>
    <row r="170" spans="1:18" ht="23.1" customHeight="1">
      <c r="A170" s="269"/>
      <c r="B170" s="659" t="s">
        <v>402</v>
      </c>
      <c r="C170" s="1034" t="str">
        <f>BMAC!B35</f>
        <v>For billed metered accounts, what % of bills are estimated in a typical billing cycle?</v>
      </c>
      <c r="D170" s="404" t="s">
        <v>659</v>
      </c>
      <c r="E170" s="870" t="str">
        <f t="shared" ref="E170:E176" si="13">IFERROR(IF(OR($D$177=10,NOT(ISNUMBER($D$177))),"",IF(I170=$I$177,"Limiting","")),"")</f>
        <v/>
      </c>
      <c r="F170" s="402"/>
      <c r="G170" s="952">
        <f>IF($D$169="No",1,IF(LEN(D170)&gt;0,1,0))</f>
        <v>1</v>
      </c>
      <c r="H170" s="966">
        <f>VLOOKUP('Interactive Data Grading'!D170,BMAC!$C$6:$J$15,8,FALSE)</f>
        <v>10</v>
      </c>
      <c r="I170" s="966">
        <f>H170</f>
        <v>10</v>
      </c>
    </row>
    <row r="171" spans="1:18" ht="38.25" customHeight="1">
      <c r="A171" s="269"/>
      <c r="B171" s="659" t="s">
        <v>403</v>
      </c>
      <c r="C171" s="1034" t="str">
        <f>BMAC!B36</f>
        <v>How often does the utility read its customer meters?
For systems with multiple read frequencies, select the reading frequency that describes the majority of your customers.</v>
      </c>
      <c r="D171" s="404" t="s">
        <v>268</v>
      </c>
      <c r="E171" s="870" t="str">
        <f t="shared" si="13"/>
        <v/>
      </c>
      <c r="F171" s="402"/>
      <c r="G171" s="952">
        <f t="shared" ref="G171:G175" si="14">IF($D$169="No",1,IF(LEN(D171)&gt;0,1,0))</f>
        <v>1</v>
      </c>
      <c r="H171" s="966">
        <f>VLOOKUP('Interactive Data Grading'!D171,BMAC!$D$6:$J$15,7,FALSE)</f>
        <v>9</v>
      </c>
      <c r="I171" s="966">
        <f t="shared" ref="I171:I175" si="15">H171</f>
        <v>9</v>
      </c>
    </row>
    <row r="172" spans="1:18" ht="22.15" customHeight="1">
      <c r="A172" s="269"/>
      <c r="B172" s="659" t="s">
        <v>404</v>
      </c>
      <c r="C172" s="1034" t="str">
        <f>BMAC!B37</f>
        <v>Is the BMAC volume pro-rated to represent consumption occuring exactly during the audit period?</v>
      </c>
      <c r="D172" s="404" t="s">
        <v>267</v>
      </c>
      <c r="E172" s="870" t="str">
        <f t="shared" si="13"/>
        <v>Limiting</v>
      </c>
      <c r="F172" s="402"/>
      <c r="G172" s="952">
        <f t="shared" si="14"/>
        <v>1</v>
      </c>
      <c r="H172" s="966">
        <f>VLOOKUP('Interactive Data Grading'!D172,BMAC!$E$6:$J$15,6,FALSE)</f>
        <v>8</v>
      </c>
      <c r="I172" s="966">
        <f t="shared" si="15"/>
        <v>8</v>
      </c>
    </row>
    <row r="173" spans="1:18" ht="20.100000000000001" customHeight="1">
      <c r="A173" s="269"/>
      <c r="B173" s="659" t="s">
        <v>405</v>
      </c>
      <c r="C173" s="1034" t="str">
        <f>BMAC!B38</f>
        <v>How frequently does internal review by utility staff of the BMAC volumes occur?</v>
      </c>
      <c r="D173" s="404" t="s">
        <v>424</v>
      </c>
      <c r="E173" s="870" t="str">
        <f t="shared" si="13"/>
        <v/>
      </c>
      <c r="F173" s="402"/>
      <c r="G173" s="952">
        <f t="shared" si="14"/>
        <v>1</v>
      </c>
      <c r="H173" s="966">
        <f>VLOOKUP('Interactive Data Grading'!D173,BMAC!$F$6:$J$15,5,FALSE)</f>
        <v>10</v>
      </c>
      <c r="I173" s="966">
        <f t="shared" si="15"/>
        <v>10</v>
      </c>
    </row>
    <row r="174" spans="1:18" ht="20.100000000000001" customHeight="1">
      <c r="A174" s="269"/>
      <c r="B174" s="659" t="s">
        <v>406</v>
      </c>
      <c r="C174" s="1034" t="str">
        <f>BMAC!B39</f>
        <v>What level of detail is examined in the internal review of BMAC volumes?</v>
      </c>
      <c r="D174" s="404" t="s">
        <v>979</v>
      </c>
      <c r="E174" s="870" t="str">
        <f t="shared" si="13"/>
        <v/>
      </c>
      <c r="F174" s="402"/>
      <c r="G174" s="952">
        <f>IF(OR($D$169="No",D173=BMAC!F23),1,IF(LEN(D174)&gt;0,1,0))</f>
        <v>1</v>
      </c>
      <c r="H174" s="966">
        <f>VLOOKUP('Interactive Data Grading'!D174,BMAC!$G$6:$J$15,4,FALSE)</f>
        <v>10</v>
      </c>
      <c r="I174" s="966">
        <f>IF(D173=BMAC!F23,X,H174)</f>
        <v>10</v>
      </c>
      <c r="J174" s="951" t="s">
        <v>405</v>
      </c>
    </row>
    <row r="175" spans="1:18" ht="22.9" customHeight="1">
      <c r="A175" s="269"/>
      <c r="B175" s="659" t="s">
        <v>407</v>
      </c>
      <c r="C175" s="1034" t="str">
        <f>BMAC!B40</f>
        <v>When was the most recent billing data review by someone who is independent of the utility billing process?</v>
      </c>
      <c r="D175" s="404" t="s">
        <v>421</v>
      </c>
      <c r="E175" s="870" t="str">
        <f t="shared" si="13"/>
        <v/>
      </c>
      <c r="F175" s="402"/>
      <c r="G175" s="952">
        <f t="shared" si="14"/>
        <v>1</v>
      </c>
      <c r="H175" s="966">
        <f>VLOOKUP('Interactive Data Grading'!D175,BMAC!$H$6:$J$15,3,FALSE)</f>
        <v>9</v>
      </c>
      <c r="I175" s="966">
        <f t="shared" si="15"/>
        <v>9</v>
      </c>
    </row>
    <row r="176" spans="1:18" ht="22.9" customHeight="1">
      <c r="A176" s="269"/>
      <c r="B176" s="659" t="s">
        <v>408</v>
      </c>
      <c r="C176" s="1034" t="str">
        <f>BMAC!B41</f>
        <v>What level of detail was examined in the review by someone who is independent of the utility billing process?</v>
      </c>
      <c r="D176" s="404" t="s">
        <v>728</v>
      </c>
      <c r="E176" s="870" t="str">
        <f t="shared" si="13"/>
        <v/>
      </c>
      <c r="F176" s="402"/>
      <c r="G176" s="952">
        <f>IF(OR($D$169="No",D175=BMAC!H23),1,IF(LEN(D176)&gt;0,1,0))</f>
        <v>1</v>
      </c>
      <c r="H176" s="966">
        <f>VLOOKUP('Interactive Data Grading'!D176,BMAC!$I$6:$J$15,2,FALSE)</f>
        <v>10</v>
      </c>
      <c r="I176" s="966">
        <f>IF(D175=BMAC!H23,X,H176)</f>
        <v>10</v>
      </c>
      <c r="J176" s="951" t="s">
        <v>407</v>
      </c>
    </row>
    <row r="177" spans="1:18" ht="27.6" customHeight="1">
      <c r="A177" s="269"/>
      <c r="B177" s="269"/>
      <c r="C177" s="403" t="s">
        <v>313</v>
      </c>
      <c r="D177" s="873">
        <f>IF(D169="","",IF(D169="No","n/a",IF(G177=0,"",I177)))</f>
        <v>8</v>
      </c>
      <c r="E177" s="870"/>
      <c r="F177" s="402"/>
      <c r="G177" s="952">
        <f>MIN(G170:G176)</f>
        <v>1</v>
      </c>
      <c r="H177" s="962">
        <f>MIN(H169:H176)</f>
        <v>8</v>
      </c>
      <c r="I177" s="962">
        <f t="array" ref="I177">MIN(IF(ISNUMBER(I168:I176),I168:I176))</f>
        <v>8</v>
      </c>
    </row>
    <row r="178" spans="1:18" s="564" customFormat="1" ht="16.350000000000001" customHeight="1">
      <c r="C178" s="672"/>
      <c r="D178" s="672"/>
      <c r="E178" s="992"/>
      <c r="G178" s="963"/>
      <c r="H178" s="963"/>
      <c r="I178" s="964"/>
      <c r="J178" s="963"/>
      <c r="K178" s="963"/>
      <c r="L178" s="963"/>
      <c r="M178" s="963"/>
      <c r="N178" s="963"/>
      <c r="O178" s="963"/>
      <c r="P178" s="963"/>
      <c r="Q178" s="963"/>
      <c r="R178" s="963"/>
    </row>
    <row r="179" spans="1:18" s="564" customFormat="1" ht="16.350000000000001" customHeight="1">
      <c r="C179" s="672"/>
      <c r="D179" s="672"/>
      <c r="E179" s="992"/>
      <c r="G179" s="963"/>
      <c r="H179" s="963"/>
      <c r="I179" s="964"/>
      <c r="J179" s="963"/>
      <c r="K179" s="963"/>
      <c r="L179" s="963"/>
      <c r="M179" s="963"/>
      <c r="N179" s="963"/>
      <c r="O179" s="963"/>
      <c r="P179" s="963"/>
      <c r="Q179" s="963"/>
      <c r="R179" s="963"/>
    </row>
    <row r="180" spans="1:18" s="564" customFormat="1" ht="16.350000000000001" customHeight="1">
      <c r="C180" s="672"/>
      <c r="D180" s="672"/>
      <c r="E180" s="992"/>
      <c r="G180" s="963"/>
      <c r="H180" s="963"/>
      <c r="I180" s="964"/>
      <c r="J180" s="963"/>
      <c r="K180" s="963"/>
      <c r="L180" s="963"/>
      <c r="M180" s="963"/>
      <c r="N180" s="963"/>
      <c r="O180" s="963"/>
      <c r="P180" s="963"/>
      <c r="Q180" s="963"/>
      <c r="R180" s="963"/>
    </row>
    <row r="181" spans="1:18" s="564" customFormat="1" ht="16.350000000000001" customHeight="1">
      <c r="C181" s="672"/>
      <c r="D181" s="672"/>
      <c r="E181" s="992"/>
      <c r="G181" s="963"/>
      <c r="H181" s="963"/>
      <c r="I181" s="964"/>
      <c r="J181" s="963"/>
      <c r="K181" s="963"/>
      <c r="L181" s="963"/>
      <c r="M181" s="963"/>
      <c r="N181" s="963"/>
      <c r="O181" s="963"/>
      <c r="P181" s="963"/>
      <c r="Q181" s="963"/>
      <c r="R181" s="963"/>
    </row>
    <row r="182" spans="1:18" s="564" customFormat="1" ht="16.350000000000001" customHeight="1">
      <c r="C182" s="672"/>
      <c r="D182" s="672"/>
      <c r="E182" s="992"/>
      <c r="G182" s="963"/>
      <c r="H182" s="963"/>
      <c r="I182" s="964"/>
      <c r="J182" s="963"/>
      <c r="K182" s="963"/>
      <c r="L182" s="963"/>
      <c r="M182" s="963"/>
      <c r="N182" s="963"/>
      <c r="O182" s="963"/>
      <c r="P182" s="963"/>
      <c r="Q182" s="963"/>
      <c r="R182" s="963"/>
    </row>
    <row r="183" spans="1:18" s="564" customFormat="1" ht="16.350000000000001" customHeight="1">
      <c r="C183" s="672"/>
      <c r="D183" s="672"/>
      <c r="E183" s="992"/>
      <c r="G183" s="963"/>
      <c r="H183" s="963"/>
      <c r="I183" s="964"/>
      <c r="J183" s="963"/>
      <c r="K183" s="963"/>
      <c r="L183" s="963"/>
      <c r="M183" s="963"/>
      <c r="N183" s="963"/>
      <c r="O183" s="963"/>
      <c r="P183" s="963"/>
      <c r="Q183" s="963"/>
      <c r="R183" s="963"/>
    </row>
    <row r="184" spans="1:18" s="564" customFormat="1" ht="16.350000000000001" customHeight="1">
      <c r="C184" s="672"/>
      <c r="D184" s="672"/>
      <c r="E184" s="992"/>
      <c r="G184" s="963"/>
      <c r="H184" s="963"/>
      <c r="I184" s="964"/>
      <c r="J184" s="963"/>
      <c r="K184" s="963"/>
      <c r="L184" s="963"/>
      <c r="M184" s="963"/>
      <c r="N184" s="963"/>
      <c r="O184" s="963"/>
      <c r="P184" s="963"/>
      <c r="Q184" s="963"/>
      <c r="R184" s="963"/>
    </row>
    <row r="185" spans="1:18" s="564" customFormat="1" ht="16.350000000000001" customHeight="1">
      <c r="C185" s="672"/>
      <c r="D185" s="672"/>
      <c r="E185" s="992"/>
      <c r="G185" s="963"/>
      <c r="H185" s="963"/>
      <c r="I185" s="964"/>
      <c r="J185" s="963"/>
      <c r="K185" s="963"/>
      <c r="L185" s="963"/>
      <c r="M185" s="963"/>
      <c r="N185" s="963"/>
      <c r="O185" s="963"/>
      <c r="P185" s="963"/>
      <c r="Q185" s="963"/>
      <c r="R185" s="963"/>
    </row>
    <row r="186" spans="1:18" s="564" customFormat="1" ht="16.350000000000001" customHeight="1">
      <c r="C186" s="672"/>
      <c r="D186" s="672"/>
      <c r="E186" s="992"/>
      <c r="G186" s="963"/>
      <c r="H186" s="963"/>
      <c r="I186" s="964"/>
      <c r="J186" s="963"/>
      <c r="K186" s="963"/>
      <c r="L186" s="963"/>
      <c r="M186" s="963"/>
      <c r="N186" s="963"/>
      <c r="O186" s="963"/>
      <c r="P186" s="963"/>
      <c r="Q186" s="963"/>
      <c r="R186" s="963"/>
    </row>
    <row r="187" spans="1:18" s="564" customFormat="1" ht="16.350000000000001" customHeight="1">
      <c r="C187" s="672"/>
      <c r="D187" s="672"/>
      <c r="E187" s="992"/>
      <c r="G187" s="963"/>
      <c r="H187" s="963"/>
      <c r="I187" s="964"/>
      <c r="J187" s="963"/>
      <c r="K187" s="963"/>
      <c r="L187" s="963"/>
      <c r="M187" s="963"/>
      <c r="N187" s="963"/>
      <c r="O187" s="963"/>
      <c r="P187" s="963"/>
      <c r="Q187" s="963"/>
      <c r="R187" s="963"/>
    </row>
    <row r="188" spans="1:18" s="564" customFormat="1" ht="16.350000000000001" customHeight="1">
      <c r="C188" s="672"/>
      <c r="D188" s="672"/>
      <c r="E188" s="992"/>
      <c r="G188" s="963"/>
      <c r="H188" s="963"/>
      <c r="I188" s="964"/>
      <c r="J188" s="963"/>
      <c r="K188" s="963"/>
      <c r="L188" s="963"/>
      <c r="M188" s="963"/>
      <c r="N188" s="963"/>
      <c r="O188" s="963"/>
      <c r="P188" s="963"/>
      <c r="Q188" s="963"/>
      <c r="R188" s="963"/>
    </row>
    <row r="189" spans="1:18" s="564" customFormat="1" ht="47.45" customHeight="1">
      <c r="C189" s="672"/>
      <c r="D189" s="672"/>
      <c r="E189" s="992"/>
      <c r="G189" s="963"/>
      <c r="H189" s="963"/>
      <c r="I189" s="964"/>
      <c r="J189" s="963"/>
      <c r="K189" s="963"/>
      <c r="L189" s="963"/>
      <c r="M189" s="963"/>
      <c r="N189" s="963"/>
      <c r="O189" s="963"/>
      <c r="P189" s="963"/>
      <c r="Q189" s="963"/>
      <c r="R189" s="963"/>
    </row>
    <row r="190" spans="1:18" s="564" customFormat="1" ht="33.75" customHeight="1">
      <c r="C190" s="672"/>
      <c r="D190" s="672"/>
      <c r="E190" s="992"/>
      <c r="G190" s="963"/>
      <c r="H190" s="963"/>
      <c r="I190" s="964"/>
      <c r="J190" s="963"/>
      <c r="K190" s="963"/>
      <c r="L190" s="963"/>
      <c r="M190" s="963"/>
      <c r="N190" s="963"/>
      <c r="O190" s="963"/>
      <c r="P190" s="963"/>
      <c r="Q190" s="963"/>
      <c r="R190" s="963"/>
    </row>
    <row r="191" spans="1:18" s="564" customFormat="1" ht="32.25" customHeight="1">
      <c r="C191" s="672"/>
      <c r="D191" s="672"/>
      <c r="E191" s="992"/>
      <c r="G191" s="963"/>
      <c r="H191" s="963"/>
      <c r="I191" s="964"/>
      <c r="J191" s="963"/>
      <c r="K191" s="963"/>
      <c r="L191" s="963"/>
      <c r="M191" s="963"/>
      <c r="N191" s="963"/>
      <c r="O191" s="963"/>
      <c r="P191" s="963"/>
      <c r="Q191" s="963"/>
      <c r="R191" s="963"/>
    </row>
    <row r="192" spans="1:18" s="564" customFormat="1" ht="24.75" customHeight="1">
      <c r="C192" s="672"/>
      <c r="D192" s="672"/>
      <c r="E192" s="992"/>
      <c r="G192" s="963"/>
      <c r="H192" s="963"/>
      <c r="I192" s="964"/>
      <c r="J192" s="963"/>
      <c r="K192" s="963"/>
      <c r="L192" s="963"/>
      <c r="M192" s="963"/>
      <c r="N192" s="963"/>
      <c r="O192" s="963"/>
      <c r="P192" s="963"/>
      <c r="Q192" s="963"/>
      <c r="R192" s="963"/>
    </row>
    <row r="193" spans="1:18" s="564" customFormat="1" ht="16.350000000000001" customHeight="1">
      <c r="A193" s="1245" t="s">
        <v>1135</v>
      </c>
      <c r="B193" s="1246"/>
      <c r="C193" s="1236" t="s">
        <v>442</v>
      </c>
      <c r="D193" s="1236"/>
      <c r="E193" s="1042" t="s">
        <v>1136</v>
      </c>
      <c r="G193" s="963"/>
      <c r="H193" s="963"/>
      <c r="I193" s="964"/>
      <c r="J193" s="963"/>
      <c r="K193" s="963"/>
      <c r="L193" s="963"/>
      <c r="M193" s="963"/>
      <c r="N193" s="963"/>
      <c r="O193" s="963"/>
      <c r="P193" s="963"/>
      <c r="Q193" s="963"/>
      <c r="R193" s="963"/>
    </row>
    <row r="194" spans="1:18" ht="12" customHeight="1">
      <c r="A194" s="269"/>
      <c r="B194" s="269"/>
      <c r="C194" s="1244" t="str">
        <f>IF(OR(AND(D196="Yes",Worksheet!H24&gt;0),AND(D196="No",Worksheet!H24&lt;=0),LEN(D196)=0),"","Inconsistency between Worksheet BUAC input and buac.0 response")</f>
        <v/>
      </c>
      <c r="D194" s="1244"/>
      <c r="E194" s="871"/>
      <c r="F194" s="402"/>
      <c r="H194" s="955"/>
      <c r="I194" s="955"/>
    </row>
    <row r="195" spans="1:18" s="680" customFormat="1" ht="12">
      <c r="A195" s="676"/>
      <c r="B195" s="677" t="s">
        <v>443</v>
      </c>
      <c r="C195" s="678" t="s">
        <v>303</v>
      </c>
      <c r="D195" s="678" t="s">
        <v>661</v>
      </c>
      <c r="E195" s="870"/>
      <c r="F195" s="679"/>
      <c r="G195" s="956"/>
      <c r="H195" s="957" t="s">
        <v>301</v>
      </c>
      <c r="I195" s="957"/>
      <c r="J195" s="956" t="s">
        <v>792</v>
      </c>
      <c r="K195" s="956"/>
      <c r="L195" s="956"/>
      <c r="M195" s="956"/>
      <c r="N195" s="956"/>
      <c r="O195" s="956"/>
      <c r="P195" s="956"/>
      <c r="Q195" s="956"/>
      <c r="R195" s="956"/>
    </row>
    <row r="196" spans="1:18" ht="27.6" customHeight="1">
      <c r="A196" s="269"/>
      <c r="B196" s="659" t="s">
        <v>444</v>
      </c>
      <c r="C196" s="1034" t="str">
        <f>BUAC!B34</f>
        <v>Was there any billed consumption on unmetered accounts in the audit year?</v>
      </c>
      <c r="D196" s="404" t="s">
        <v>267</v>
      </c>
      <c r="E196" s="870"/>
      <c r="F196" s="402"/>
      <c r="H196" s="951" t="str">
        <f>IF(D196="",X,"")</f>
        <v/>
      </c>
      <c r="I196" s="958"/>
      <c r="J196" s="951" t="s">
        <v>826</v>
      </c>
    </row>
    <row r="197" spans="1:18" ht="27.6" customHeight="1">
      <c r="A197" s="269"/>
      <c r="B197" s="659" t="s">
        <v>435</v>
      </c>
      <c r="C197" s="1034" t="str">
        <f>BUAC!B35</f>
        <v>What portion of billed accounts are unmetered (% by number of accounts)?</v>
      </c>
      <c r="D197" s="404"/>
      <c r="E197" s="870" t="str">
        <f>IF(OR($D$200=10,$D$200="n/a"),"",IFERROR(IF(H197=MIN($H$197:$H$199),"Limiting",""),""))</f>
        <v/>
      </c>
      <c r="F197" s="402"/>
      <c r="H197" s="959" t="e">
        <f>VLOOKUP('Interactive Data Grading'!D197,BUAC!$C$6:$F$15,4,FALSE)</f>
        <v>#N/A</v>
      </c>
      <c r="I197" s="959"/>
    </row>
    <row r="198" spans="1:18" ht="27.6" customHeight="1">
      <c r="A198" s="269"/>
      <c r="B198" s="659" t="s">
        <v>436</v>
      </c>
      <c r="C198" s="1034" t="str">
        <f>BUAC!B36</f>
        <v>Methodology to quantify consumption for unmetered accounts?</v>
      </c>
      <c r="D198" s="404"/>
      <c r="E198" s="870" t="str">
        <f>IF(OR($D$200=10,$D$200="n/a"),"",IFERROR(IF(H198=MIN($H$197:$H$199),"Limiting",""),""))</f>
        <v/>
      </c>
      <c r="F198" s="402"/>
      <c r="H198" s="959" t="e">
        <f>VLOOKUP('Interactive Data Grading'!D198,BUAC!$D$6:$F$15,3,FALSE)</f>
        <v>#N/A</v>
      </c>
      <c r="I198" s="960"/>
    </row>
    <row r="199" spans="1:18" ht="27.6" customHeight="1">
      <c r="A199" s="269"/>
      <c r="B199" s="659" t="s">
        <v>437</v>
      </c>
      <c r="C199" s="1034" t="str">
        <f>BUAC!B37</f>
        <v>How frequently is unmetered customer consumption estimated?</v>
      </c>
      <c r="D199" s="404"/>
      <c r="E199" s="870" t="str">
        <f>IF(OR($D$200=10,$D$200="n/a"),"",IFERROR(IF(H199=MIN($H$197:$H$199),"Limiting",""),""))</f>
        <v/>
      </c>
      <c r="F199" s="402"/>
      <c r="H199" s="959" t="e">
        <f>VLOOKUP('Interactive Data Grading'!D199,BUAC!$E$6:$F$15,2,FALSE)</f>
        <v>#N/A</v>
      </c>
      <c r="I199" s="960"/>
    </row>
    <row r="200" spans="1:18" ht="27.6" customHeight="1">
      <c r="A200" s="269"/>
      <c r="B200" s="269"/>
      <c r="C200" s="403" t="s">
        <v>313</v>
      </c>
      <c r="D200" s="873" t="str">
        <f>IFERROR((IF(D196="No","n/a",H200)),"")</f>
        <v>n/a</v>
      </c>
      <c r="E200" s="870"/>
      <c r="F200" s="402"/>
      <c r="H200" s="962" t="e">
        <f>MIN(H196:H199)</f>
        <v>#N/A</v>
      </c>
      <c r="I200" s="959"/>
    </row>
    <row r="201" spans="1:18" s="564" customFormat="1" ht="16.350000000000001" customHeight="1">
      <c r="C201" s="672"/>
      <c r="D201" s="672"/>
      <c r="E201" s="992"/>
      <c r="G201" s="963"/>
      <c r="H201" s="963"/>
      <c r="I201" s="964"/>
      <c r="J201" s="963"/>
      <c r="K201" s="963"/>
      <c r="L201" s="963"/>
      <c r="M201" s="963"/>
      <c r="N201" s="963"/>
      <c r="O201" s="963"/>
      <c r="P201" s="963"/>
      <c r="Q201" s="963"/>
      <c r="R201" s="963"/>
    </row>
    <row r="202" spans="1:18" s="564" customFormat="1" ht="16.350000000000001" customHeight="1">
      <c r="C202" s="672"/>
      <c r="D202" s="672"/>
      <c r="E202" s="992"/>
      <c r="G202" s="963"/>
      <c r="H202" s="963"/>
      <c r="I202" s="964"/>
      <c r="J202" s="963"/>
      <c r="K202" s="963"/>
      <c r="L202" s="963"/>
      <c r="M202" s="963"/>
      <c r="N202" s="963"/>
      <c r="O202" s="963"/>
      <c r="P202" s="963"/>
      <c r="Q202" s="963"/>
      <c r="R202" s="963"/>
    </row>
    <row r="203" spans="1:18" s="564" customFormat="1" ht="16.350000000000001" customHeight="1">
      <c r="C203" s="672"/>
      <c r="D203" s="672"/>
      <c r="E203" s="992"/>
      <c r="G203" s="963"/>
      <c r="H203" s="963"/>
      <c r="I203" s="964"/>
      <c r="J203" s="963"/>
      <c r="K203" s="963"/>
      <c r="L203" s="963"/>
      <c r="M203" s="963"/>
      <c r="N203" s="963"/>
      <c r="O203" s="963"/>
      <c r="P203" s="963"/>
      <c r="Q203" s="963"/>
      <c r="R203" s="963"/>
    </row>
    <row r="204" spans="1:18" s="564" customFormat="1" ht="16.350000000000001" customHeight="1">
      <c r="C204" s="672"/>
      <c r="D204" s="672"/>
      <c r="E204" s="992"/>
      <c r="G204" s="963"/>
      <c r="H204" s="963"/>
      <c r="I204" s="964"/>
      <c r="J204" s="963"/>
      <c r="K204" s="963"/>
      <c r="L204" s="963"/>
      <c r="M204" s="963"/>
      <c r="N204" s="963"/>
      <c r="O204" s="963"/>
      <c r="P204" s="963"/>
      <c r="Q204" s="963"/>
      <c r="R204" s="963"/>
    </row>
    <row r="205" spans="1:18" s="564" customFormat="1" ht="16.350000000000001" customHeight="1">
      <c r="C205" s="672"/>
      <c r="D205" s="672"/>
      <c r="E205" s="992"/>
      <c r="G205" s="963"/>
      <c r="H205" s="963"/>
      <c r="I205" s="964"/>
      <c r="J205" s="963"/>
      <c r="K205" s="963"/>
      <c r="L205" s="963"/>
      <c r="M205" s="963"/>
      <c r="N205" s="963"/>
      <c r="O205" s="963"/>
      <c r="P205" s="963"/>
      <c r="Q205" s="963"/>
      <c r="R205" s="963"/>
    </row>
    <row r="206" spans="1:18" s="564" customFormat="1" ht="16.350000000000001" customHeight="1">
      <c r="C206" s="672"/>
      <c r="D206" s="672"/>
      <c r="E206" s="992"/>
      <c r="G206" s="963"/>
      <c r="H206" s="963"/>
      <c r="I206" s="964"/>
      <c r="J206" s="963"/>
      <c r="K206" s="963"/>
      <c r="L206" s="963"/>
      <c r="M206" s="963"/>
      <c r="N206" s="963"/>
      <c r="O206" s="963"/>
      <c r="P206" s="963"/>
      <c r="Q206" s="963"/>
      <c r="R206" s="963"/>
    </row>
    <row r="207" spans="1:18" s="564" customFormat="1" ht="16.350000000000001" customHeight="1">
      <c r="C207" s="672"/>
      <c r="D207" s="672"/>
      <c r="E207" s="992"/>
      <c r="G207" s="963"/>
      <c r="H207" s="963"/>
      <c r="I207" s="964"/>
      <c r="J207" s="963"/>
      <c r="K207" s="963"/>
      <c r="L207" s="963"/>
      <c r="M207" s="963"/>
      <c r="N207" s="963"/>
      <c r="O207" s="963"/>
      <c r="P207" s="963"/>
      <c r="Q207" s="963"/>
      <c r="R207" s="963"/>
    </row>
    <row r="208" spans="1:18" s="564" customFormat="1" ht="16.350000000000001" customHeight="1">
      <c r="C208" s="672"/>
      <c r="D208" s="672"/>
      <c r="E208" s="992"/>
      <c r="G208" s="963"/>
      <c r="H208" s="963"/>
      <c r="I208" s="964"/>
      <c r="J208" s="963"/>
      <c r="K208" s="963"/>
      <c r="L208" s="963"/>
      <c r="M208" s="963"/>
      <c r="N208" s="963"/>
      <c r="O208" s="963"/>
      <c r="P208" s="963"/>
      <c r="Q208" s="963"/>
      <c r="R208" s="963"/>
    </row>
    <row r="209" spans="1:18" s="564" customFormat="1" ht="57.6" customHeight="1">
      <c r="C209" s="672"/>
      <c r="D209" s="672"/>
      <c r="E209" s="992"/>
      <c r="G209" s="963"/>
      <c r="H209" s="963"/>
      <c r="I209" s="964"/>
      <c r="J209" s="963"/>
      <c r="K209" s="963"/>
      <c r="L209" s="963"/>
      <c r="M209" s="963"/>
      <c r="N209" s="963"/>
      <c r="O209" s="963"/>
      <c r="P209" s="963"/>
      <c r="Q209" s="963"/>
      <c r="R209" s="963"/>
    </row>
    <row r="210" spans="1:18" s="564" customFormat="1" ht="57.6" customHeight="1">
      <c r="C210" s="672"/>
      <c r="D210" s="672"/>
      <c r="E210" s="992"/>
      <c r="G210" s="963"/>
      <c r="H210" s="963"/>
      <c r="I210" s="964"/>
      <c r="J210" s="963"/>
      <c r="K210" s="963"/>
      <c r="L210" s="963"/>
      <c r="M210" s="963"/>
      <c r="N210" s="963"/>
      <c r="O210" s="963"/>
      <c r="P210" s="963"/>
      <c r="Q210" s="963"/>
      <c r="R210" s="963"/>
    </row>
    <row r="211" spans="1:18" s="564" customFormat="1" ht="57.6" customHeight="1">
      <c r="C211" s="672"/>
      <c r="D211" s="672"/>
      <c r="E211" s="992"/>
      <c r="G211" s="963"/>
      <c r="H211" s="963"/>
      <c r="I211" s="964"/>
      <c r="J211" s="963"/>
      <c r="K211" s="963"/>
      <c r="L211" s="963"/>
      <c r="M211" s="963"/>
      <c r="N211" s="963"/>
      <c r="O211" s="963"/>
      <c r="P211" s="963"/>
      <c r="Q211" s="963"/>
      <c r="R211" s="963"/>
    </row>
    <row r="212" spans="1:18" s="564" customFormat="1" ht="33.75" customHeight="1">
      <c r="C212" s="672"/>
      <c r="D212" s="672"/>
      <c r="E212" s="992"/>
      <c r="G212" s="963"/>
      <c r="H212" s="963"/>
      <c r="I212" s="964"/>
      <c r="J212" s="963"/>
      <c r="K212" s="963"/>
      <c r="L212" s="963"/>
      <c r="M212" s="963"/>
      <c r="N212" s="963"/>
      <c r="O212" s="963"/>
      <c r="P212" s="963"/>
      <c r="Q212" s="963"/>
      <c r="R212" s="963"/>
    </row>
    <row r="213" spans="1:18" s="564" customFormat="1" ht="16.350000000000001" customHeight="1">
      <c r="C213" s="672"/>
      <c r="D213" s="672"/>
      <c r="E213" s="992"/>
      <c r="G213" s="963"/>
      <c r="H213" s="963"/>
      <c r="I213" s="964"/>
      <c r="J213" s="963"/>
      <c r="K213" s="963"/>
      <c r="L213" s="963"/>
      <c r="M213" s="963"/>
      <c r="N213" s="963"/>
      <c r="O213" s="963"/>
      <c r="P213" s="963"/>
      <c r="Q213" s="963"/>
      <c r="R213" s="963"/>
    </row>
    <row r="214" spans="1:18" s="564" customFormat="1" ht="16.350000000000001" customHeight="1">
      <c r="C214" s="672"/>
      <c r="D214" s="672"/>
      <c r="E214" s="992"/>
      <c r="G214" s="963"/>
      <c r="H214" s="963"/>
      <c r="I214" s="964"/>
      <c r="J214" s="963"/>
      <c r="K214" s="963"/>
      <c r="L214" s="963"/>
      <c r="M214" s="963"/>
      <c r="N214" s="963"/>
      <c r="O214" s="963"/>
      <c r="P214" s="963"/>
      <c r="Q214" s="963"/>
      <c r="R214" s="963"/>
    </row>
    <row r="215" spans="1:18" s="564" customFormat="1" ht="18.75" customHeight="1">
      <c r="C215" s="672"/>
      <c r="D215" s="672"/>
      <c r="E215" s="992"/>
      <c r="G215" s="963"/>
      <c r="H215" s="963"/>
      <c r="I215" s="964"/>
      <c r="J215" s="963"/>
      <c r="K215" s="963"/>
      <c r="L215" s="963"/>
      <c r="M215" s="963"/>
      <c r="N215" s="963"/>
      <c r="O215" s="963"/>
      <c r="P215" s="963"/>
      <c r="Q215" s="963"/>
      <c r="R215" s="963"/>
    </row>
    <row r="216" spans="1:18" s="564" customFormat="1" ht="16.350000000000001" customHeight="1">
      <c r="A216" s="1245" t="s">
        <v>1135</v>
      </c>
      <c r="B216" s="1246"/>
      <c r="C216" s="1236" t="s">
        <v>460</v>
      </c>
      <c r="D216" s="1236"/>
      <c r="E216" s="1042" t="s">
        <v>1136</v>
      </c>
      <c r="G216" s="963"/>
      <c r="H216" s="963"/>
      <c r="I216" s="964"/>
      <c r="J216" s="963"/>
      <c r="K216" s="963"/>
      <c r="L216" s="963"/>
      <c r="M216" s="963"/>
      <c r="N216" s="963"/>
      <c r="O216" s="963"/>
      <c r="P216" s="963"/>
      <c r="Q216" s="963"/>
      <c r="R216" s="963"/>
    </row>
    <row r="217" spans="1:18" ht="12" customHeight="1">
      <c r="A217" s="269"/>
      <c r="B217" s="269"/>
      <c r="C217" s="1244" t="str">
        <f>IF(OR(AND(D219="Yes",Worksheet!H25&gt;0),AND(D219="No",Worksheet!H25&lt;=0),LEN(D219)=0),"","Inconsistency between Worksheet UMAC input and umac.0 response")</f>
        <v/>
      </c>
      <c r="D217" s="1244"/>
      <c r="E217" s="871"/>
      <c r="F217" s="402"/>
      <c r="H217" s="955"/>
      <c r="I217" s="955"/>
    </row>
    <row r="218" spans="1:18" s="680" customFormat="1" ht="12">
      <c r="A218" s="676"/>
      <c r="B218" s="677" t="s">
        <v>472</v>
      </c>
      <c r="C218" s="678" t="s">
        <v>303</v>
      </c>
      <c r="D218" s="678" t="s">
        <v>661</v>
      </c>
      <c r="E218" s="870"/>
      <c r="F218" s="679"/>
      <c r="G218" s="956"/>
      <c r="H218" s="957" t="s">
        <v>301</v>
      </c>
      <c r="I218" s="957"/>
      <c r="J218" s="956" t="s">
        <v>792</v>
      </c>
      <c r="K218" s="956"/>
      <c r="L218" s="956"/>
      <c r="M218" s="956"/>
      <c r="N218" s="956"/>
      <c r="O218" s="956"/>
      <c r="P218" s="956"/>
      <c r="Q218" s="956"/>
      <c r="R218" s="956"/>
    </row>
    <row r="219" spans="1:18" ht="27.6" customHeight="1">
      <c r="A219" s="269"/>
      <c r="B219" s="659" t="s">
        <v>473</v>
      </c>
      <c r="C219" s="1034" t="str">
        <f>UMAC!B34</f>
        <v>Did the water utility have any unbilled-metered consumption in the audit year?</v>
      </c>
      <c r="D219" s="404" t="s">
        <v>260</v>
      </c>
      <c r="E219" s="870"/>
      <c r="F219" s="402"/>
      <c r="H219" s="951" t="str">
        <f>IF(D219="",X,"")</f>
        <v/>
      </c>
      <c r="I219" s="958"/>
      <c r="J219" s="951" t="s">
        <v>826</v>
      </c>
    </row>
    <row r="220" spans="1:18" ht="27.6" customHeight="1">
      <c r="A220" s="269"/>
      <c r="B220" s="659" t="s">
        <v>454</v>
      </c>
      <c r="C220" s="1034" t="str">
        <f>UMAC!B35</f>
        <v>Does the water utility policy articulate which accounts are exempt from billing?</v>
      </c>
      <c r="D220" s="404" t="s">
        <v>732</v>
      </c>
      <c r="E220" s="870" t="str">
        <f>IF(OR($D$224=10,$D$224="n/a"),"",IFERROR(IF(H220=MIN($H$220:$H$223),"Limiting",""),""))</f>
        <v>Limiting</v>
      </c>
      <c r="F220" s="402"/>
      <c r="H220" s="959">
        <f>VLOOKUP('Interactive Data Grading'!D220,UMAC!$C$6:$G$15,5,FALSE)</f>
        <v>4</v>
      </c>
      <c r="I220" s="959"/>
    </row>
    <row r="221" spans="1:18" ht="27.6" customHeight="1">
      <c r="A221" s="269"/>
      <c r="B221" s="659" t="s">
        <v>455</v>
      </c>
      <c r="C221" s="1034" t="str">
        <f>UMAC!B36</f>
        <v>How many unbilled metered accounts exist?</v>
      </c>
      <c r="D221" s="404" t="s">
        <v>736</v>
      </c>
      <c r="E221" s="870" t="str">
        <f>IF(OR($D$224=10,$D$224="n/a"),"",IFERROR(IF(H221=MIN($H$220:$H$223),"Limiting",""),""))</f>
        <v/>
      </c>
      <c r="F221" s="402"/>
      <c r="H221" s="959">
        <f>VLOOKUP('Interactive Data Grading'!D221,UMAC!$D$6:$G$15,4,FALSE)</f>
        <v>10</v>
      </c>
      <c r="I221" s="960"/>
    </row>
    <row r="222" spans="1:18" ht="41.85" customHeight="1">
      <c r="A222" s="269"/>
      <c r="B222" s="659" t="s">
        <v>456</v>
      </c>
      <c r="C222" s="1034" t="str">
        <f>UMAC!B37</f>
        <v>How often is each unbilled customer meter read? 
For systems with multiple read frequencies, select the reading frequency that describes the majority of your customers.</v>
      </c>
      <c r="D222" s="404" t="s">
        <v>269</v>
      </c>
      <c r="E222" s="870" t="str">
        <f>IF(OR($D$224=10,$D$224="n/a"),"",IFERROR(IF(H222=MIN($H$220:$H$223),"Limiting",""),""))</f>
        <v/>
      </c>
      <c r="F222" s="402"/>
      <c r="H222" s="959">
        <f>VLOOKUP('Interactive Data Grading'!D222,UMAC!$E$6:$G$15,3,FALSE)</f>
        <v>7</v>
      </c>
      <c r="I222" s="960"/>
    </row>
    <row r="223" spans="1:18" ht="27.6" customHeight="1">
      <c r="A223" s="269"/>
      <c r="B223" s="659" t="s">
        <v>457</v>
      </c>
      <c r="C223" s="1034" t="str">
        <f>UMAC!B38</f>
        <v>How often are unbilled metered volumes reviewed for error?</v>
      </c>
      <c r="D223" s="404" t="s">
        <v>731</v>
      </c>
      <c r="E223" s="870" t="str">
        <f>IF(OR($D$224=10,$D$224="n/a"),"",IFERROR(IF(H223=MIN($H$220:$H$223),"Limiting",""),""))</f>
        <v/>
      </c>
      <c r="F223" s="402"/>
      <c r="H223" s="959">
        <f>VLOOKUP('Interactive Data Grading'!D223,UMAC!$F$6:$G$15,2,FALSE)</f>
        <v>5</v>
      </c>
      <c r="I223" s="959"/>
    </row>
    <row r="224" spans="1:18" ht="27.6" customHeight="1">
      <c r="A224" s="269"/>
      <c r="B224" s="269"/>
      <c r="C224" s="403" t="s">
        <v>313</v>
      </c>
      <c r="D224" s="873">
        <f>IFERROR((IF(D219="No","n/a",H224)),"")</f>
        <v>4</v>
      </c>
      <c r="E224" s="870"/>
      <c r="F224" s="402"/>
      <c r="H224" s="962">
        <f>MIN(H219:H223)</f>
        <v>4</v>
      </c>
      <c r="I224" s="959"/>
    </row>
    <row r="225" spans="1:18" s="564" customFormat="1" ht="16.350000000000001" customHeight="1">
      <c r="C225" s="672"/>
      <c r="D225" s="672"/>
      <c r="E225" s="992"/>
      <c r="G225" s="963"/>
      <c r="H225" s="963"/>
      <c r="I225" s="964"/>
      <c r="J225" s="963"/>
      <c r="K225" s="963"/>
      <c r="L225" s="963"/>
      <c r="M225" s="963"/>
      <c r="N225" s="963"/>
      <c r="O225" s="963"/>
      <c r="P225" s="963"/>
      <c r="Q225" s="963"/>
      <c r="R225" s="963"/>
    </row>
    <row r="226" spans="1:18" s="564" customFormat="1" ht="16.350000000000001" customHeight="1">
      <c r="C226" s="672"/>
      <c r="D226" s="672"/>
      <c r="E226" s="992"/>
      <c r="G226" s="963"/>
      <c r="H226" s="963"/>
      <c r="I226" s="964"/>
      <c r="J226" s="963"/>
      <c r="K226" s="963"/>
      <c r="L226" s="963"/>
      <c r="M226" s="963"/>
      <c r="N226" s="963"/>
      <c r="O226" s="963"/>
      <c r="P226" s="963"/>
      <c r="Q226" s="963"/>
      <c r="R226" s="963"/>
    </row>
    <row r="227" spans="1:18" s="564" customFormat="1" ht="16.350000000000001" customHeight="1">
      <c r="C227" s="672"/>
      <c r="D227" s="672"/>
      <c r="E227" s="992"/>
      <c r="G227" s="963"/>
      <c r="H227" s="963"/>
      <c r="I227" s="964"/>
      <c r="J227" s="963"/>
      <c r="K227" s="963"/>
      <c r="L227" s="963"/>
      <c r="M227" s="963"/>
      <c r="N227" s="963"/>
      <c r="O227" s="963"/>
      <c r="P227" s="963"/>
      <c r="Q227" s="963"/>
      <c r="R227" s="963"/>
    </row>
    <row r="228" spans="1:18" s="564" customFormat="1" ht="16.350000000000001" customHeight="1">
      <c r="C228" s="672"/>
      <c r="D228" s="672"/>
      <c r="E228" s="992"/>
      <c r="G228" s="963"/>
      <c r="H228" s="963"/>
      <c r="I228" s="964"/>
      <c r="J228" s="963"/>
      <c r="K228" s="963"/>
      <c r="L228" s="963"/>
      <c r="M228" s="963"/>
      <c r="N228" s="963"/>
      <c r="O228" s="963"/>
      <c r="P228" s="963"/>
      <c r="Q228" s="963"/>
      <c r="R228" s="963"/>
    </row>
    <row r="229" spans="1:18" s="564" customFormat="1" ht="16.350000000000001" customHeight="1">
      <c r="C229" s="672"/>
      <c r="D229" s="672"/>
      <c r="E229" s="992"/>
      <c r="G229" s="963"/>
      <c r="H229" s="963"/>
      <c r="I229" s="964"/>
      <c r="J229" s="963"/>
      <c r="K229" s="963"/>
      <c r="L229" s="963"/>
      <c r="M229" s="963"/>
      <c r="N229" s="963"/>
      <c r="O229" s="963"/>
      <c r="P229" s="963"/>
      <c r="Q229" s="963"/>
      <c r="R229" s="963"/>
    </row>
    <row r="230" spans="1:18" s="564" customFormat="1" ht="40.35" customHeight="1">
      <c r="C230" s="672"/>
      <c r="D230" s="672"/>
      <c r="E230" s="992"/>
      <c r="G230" s="963"/>
      <c r="H230" s="963"/>
      <c r="I230" s="964"/>
      <c r="J230" s="963"/>
      <c r="K230" s="963"/>
      <c r="L230" s="963"/>
      <c r="M230" s="963"/>
      <c r="N230" s="963"/>
      <c r="O230" s="963"/>
      <c r="P230" s="963"/>
      <c r="Q230" s="963"/>
      <c r="R230" s="963"/>
    </row>
    <row r="231" spans="1:18" s="564" customFormat="1" ht="40.35" customHeight="1">
      <c r="C231" s="672"/>
      <c r="D231" s="672"/>
      <c r="E231" s="992"/>
      <c r="G231" s="963"/>
      <c r="H231" s="963"/>
      <c r="I231" s="964"/>
      <c r="J231" s="963"/>
      <c r="K231" s="963"/>
      <c r="L231" s="963"/>
      <c r="M231" s="963"/>
      <c r="N231" s="963"/>
      <c r="O231" s="963"/>
      <c r="P231" s="963"/>
      <c r="Q231" s="963"/>
      <c r="R231" s="963"/>
    </row>
    <row r="232" spans="1:18" s="564" customFormat="1" ht="40.35" customHeight="1">
      <c r="C232" s="672"/>
      <c r="D232" s="672"/>
      <c r="E232" s="992"/>
      <c r="G232" s="963"/>
      <c r="H232" s="963"/>
      <c r="I232" s="964"/>
      <c r="J232" s="963"/>
      <c r="K232" s="963"/>
      <c r="L232" s="963"/>
      <c r="M232" s="963"/>
      <c r="N232" s="963"/>
      <c r="O232" s="963"/>
      <c r="P232" s="963"/>
      <c r="Q232" s="963"/>
      <c r="R232" s="963"/>
    </row>
    <row r="233" spans="1:18" s="564" customFormat="1" ht="23.25" customHeight="1">
      <c r="C233" s="672"/>
      <c r="D233" s="672"/>
      <c r="E233" s="992"/>
      <c r="G233" s="963"/>
      <c r="H233" s="963"/>
      <c r="I233" s="964"/>
      <c r="J233" s="963"/>
      <c r="K233" s="963"/>
      <c r="L233" s="963"/>
      <c r="M233" s="963"/>
      <c r="N233" s="963"/>
      <c r="O233" s="963"/>
      <c r="P233" s="963"/>
      <c r="Q233" s="963"/>
      <c r="R233" s="963"/>
    </row>
    <row r="234" spans="1:18" s="564" customFormat="1" ht="13.5" customHeight="1">
      <c r="C234" s="672"/>
      <c r="D234" s="672"/>
      <c r="E234" s="992"/>
      <c r="G234" s="963"/>
      <c r="H234" s="963"/>
      <c r="I234" s="964"/>
      <c r="J234" s="963"/>
      <c r="K234" s="963"/>
      <c r="L234" s="963"/>
      <c r="M234" s="963"/>
      <c r="N234" s="963"/>
      <c r="O234" s="963"/>
      <c r="P234" s="963"/>
      <c r="Q234" s="963"/>
      <c r="R234" s="963"/>
    </row>
    <row r="235" spans="1:18" s="564" customFormat="1" ht="16.350000000000001" customHeight="1">
      <c r="C235" s="672"/>
      <c r="D235" s="672"/>
      <c r="E235" s="992"/>
      <c r="G235" s="963"/>
      <c r="H235" s="963"/>
      <c r="I235" s="964"/>
      <c r="J235" s="963"/>
      <c r="K235" s="963"/>
      <c r="L235" s="963"/>
      <c r="M235" s="963"/>
      <c r="N235" s="963"/>
      <c r="O235" s="963"/>
      <c r="P235" s="963"/>
      <c r="Q235" s="963"/>
      <c r="R235" s="963"/>
    </row>
    <row r="236" spans="1:18" s="564" customFormat="1" ht="12.75" customHeight="1">
      <c r="C236" s="672"/>
      <c r="D236" s="672"/>
      <c r="E236" s="992"/>
      <c r="G236" s="963"/>
      <c r="H236" s="963"/>
      <c r="I236" s="964"/>
      <c r="J236" s="963"/>
      <c r="K236" s="963"/>
      <c r="L236" s="963"/>
      <c r="M236" s="963"/>
      <c r="N236" s="963"/>
      <c r="O236" s="963"/>
      <c r="P236" s="963"/>
      <c r="Q236" s="963"/>
      <c r="R236" s="963"/>
    </row>
    <row r="237" spans="1:18" s="564" customFormat="1" ht="12.75" customHeight="1">
      <c r="C237" s="672"/>
      <c r="D237" s="672"/>
      <c r="E237" s="992"/>
      <c r="G237" s="963"/>
      <c r="H237" s="963"/>
      <c r="I237" s="964"/>
      <c r="J237" s="963"/>
      <c r="K237" s="963"/>
      <c r="L237" s="963"/>
      <c r="M237" s="963"/>
      <c r="N237" s="963"/>
      <c r="O237" s="963"/>
      <c r="P237" s="963"/>
      <c r="Q237" s="963"/>
      <c r="R237" s="963"/>
    </row>
    <row r="238" spans="1:18" s="564" customFormat="1" ht="12.75" customHeight="1">
      <c r="C238" s="672"/>
      <c r="D238" s="672"/>
      <c r="E238" s="992"/>
      <c r="G238" s="963"/>
      <c r="H238" s="963"/>
      <c r="I238" s="964"/>
      <c r="J238" s="963"/>
      <c r="K238" s="963"/>
      <c r="L238" s="963"/>
      <c r="M238" s="963"/>
      <c r="N238" s="963"/>
      <c r="O238" s="963"/>
      <c r="P238" s="963"/>
      <c r="Q238" s="963"/>
      <c r="R238" s="963"/>
    </row>
    <row r="239" spans="1:18" s="564" customFormat="1" ht="51" customHeight="1">
      <c r="C239" s="672"/>
      <c r="D239" s="672"/>
      <c r="E239" s="992"/>
      <c r="G239" s="963"/>
      <c r="H239" s="963"/>
      <c r="I239" s="964"/>
      <c r="J239" s="963"/>
      <c r="K239" s="963"/>
      <c r="L239" s="963"/>
      <c r="M239" s="963"/>
      <c r="N239" s="963"/>
      <c r="O239" s="963"/>
      <c r="P239" s="963"/>
      <c r="Q239" s="963"/>
      <c r="R239" s="963"/>
    </row>
    <row r="240" spans="1:18" s="564" customFormat="1" ht="16.350000000000001" customHeight="1">
      <c r="A240" s="1245" t="s">
        <v>1135</v>
      </c>
      <c r="B240" s="1246"/>
      <c r="C240" s="1236" t="s">
        <v>471</v>
      </c>
      <c r="D240" s="1236"/>
      <c r="E240" s="1042" t="s">
        <v>1136</v>
      </c>
      <c r="G240" s="963"/>
      <c r="H240" s="963"/>
      <c r="I240" s="964"/>
      <c r="J240" s="963"/>
      <c r="K240" s="963"/>
      <c r="L240" s="963"/>
      <c r="M240" s="963"/>
      <c r="N240" s="963"/>
      <c r="O240" s="963"/>
      <c r="P240" s="963"/>
      <c r="Q240" s="963"/>
      <c r="R240" s="963"/>
    </row>
    <row r="241" spans="1:18" ht="9.75" customHeight="1">
      <c r="A241" s="269"/>
      <c r="B241" s="269"/>
      <c r="C241" s="1238" t="str">
        <f>IF(Worksheet!W26=1,"This Data Grading Criteria is hidden when the 'default' input is used on the Worksheet","")</f>
        <v>This Data Grading Criteria is hidden when the 'default' input is used on the Worksheet</v>
      </c>
      <c r="D241" s="1238"/>
      <c r="E241" s="871"/>
      <c r="F241" s="402"/>
      <c r="H241" s="955"/>
      <c r="I241" s="955"/>
    </row>
    <row r="242" spans="1:18" s="680" customFormat="1" ht="12">
      <c r="A242" s="676"/>
      <c r="B242" s="677" t="s">
        <v>474</v>
      </c>
      <c r="C242" s="678" t="s">
        <v>303</v>
      </c>
      <c r="D242" s="678" t="s">
        <v>661</v>
      </c>
      <c r="E242" s="870"/>
      <c r="F242" s="679"/>
      <c r="G242" s="956"/>
      <c r="H242" s="957" t="s">
        <v>301</v>
      </c>
      <c r="I242" s="957"/>
      <c r="J242" s="956" t="s">
        <v>792</v>
      </c>
      <c r="K242" s="956"/>
      <c r="L242" s="956"/>
      <c r="M242" s="956"/>
      <c r="N242" s="956"/>
      <c r="O242" s="956"/>
      <c r="P242" s="956"/>
      <c r="Q242" s="956"/>
      <c r="R242" s="956"/>
    </row>
    <row r="243" spans="1:18" ht="27.6" customHeight="1">
      <c r="A243" s="269"/>
      <c r="B243" s="659" t="s">
        <v>475</v>
      </c>
      <c r="C243" s="1034" t="str">
        <f>UUAC!B34</f>
        <v xml:space="preserve">On the Worksheet, the status of the default option is: </v>
      </c>
      <c r="D243" s="407" t="str">
        <f>IF(AND(Worksheet!W26=2,Worksheet!Q26&gt;0),UUAC!A2,UUAC!A3)</f>
        <v>Default is used because Custom Value is selected but no value has been entered</v>
      </c>
      <c r="E243" s="870"/>
      <c r="F243" s="402"/>
      <c r="I243" s="958"/>
      <c r="J243" s="951" t="s">
        <v>836</v>
      </c>
    </row>
    <row r="244" spans="1:18" ht="27.6" customHeight="1">
      <c r="A244" s="269"/>
      <c r="B244" s="659" t="s">
        <v>465</v>
      </c>
      <c r="C244" s="1034" t="str">
        <f>UUAC!B35</f>
        <v>How well-understood is the extent of unbilled unmetered use?</v>
      </c>
      <c r="D244" s="405"/>
      <c r="E244" s="870" t="str">
        <f>IF(OR($D$247=10,$D$247=3),"",IFERROR(IF(H244=MIN($H$244:$H$246),"Limiting",""),""))</f>
        <v/>
      </c>
      <c r="F244" s="402"/>
      <c r="H244" s="959" t="e">
        <f>VLOOKUP('Interactive Data Grading'!D244,UUAC!$C$6:$F$15,4,FALSE)</f>
        <v>#N/A</v>
      </c>
      <c r="I244" s="959"/>
    </row>
    <row r="245" spans="1:18" ht="27.6" customHeight="1">
      <c r="A245" s="269"/>
      <c r="B245" s="659" t="s">
        <v>466</v>
      </c>
      <c r="C245" s="1034" t="str">
        <f>UUAC!B36</f>
        <v>Which best describes the records that are kept for events of unbilled unmetered use?</v>
      </c>
      <c r="D245" s="406"/>
      <c r="E245" s="870" t="str">
        <f>IF(OR($D$247=10,$D$247=3),"",IFERROR(IF(H245=MIN($H$244:$H$246),"Limiting",""),""))</f>
        <v/>
      </c>
      <c r="F245" s="402"/>
      <c r="H245" s="959" t="e">
        <f>VLOOKUP('Interactive Data Grading'!D245,UUAC!$D$6:$F$15,3,FALSE)</f>
        <v>#N/A</v>
      </c>
      <c r="I245" s="960"/>
    </row>
    <row r="246" spans="1:18" ht="27.6" customHeight="1">
      <c r="A246" s="269"/>
      <c r="B246" s="659" t="s">
        <v>467</v>
      </c>
      <c r="C246" s="1034" t="str">
        <f>UUAC!B37</f>
        <v>How is the majority of unbilled unmetered use estimated?</v>
      </c>
      <c r="D246" s="406"/>
      <c r="E246" s="870" t="str">
        <f>IF(OR($D$247=10,$D$247=3),"",IFERROR(IF(H246=MIN($H$244:$H$246),"Limiting",""),""))</f>
        <v/>
      </c>
      <c r="F246" s="402"/>
      <c r="H246" s="959" t="e">
        <f>VLOOKUP('Interactive Data Grading'!D246,UUAC!$E$6:$F$15,2,FALSE)</f>
        <v>#N/A</v>
      </c>
      <c r="I246" s="960"/>
    </row>
    <row r="247" spans="1:18" ht="27.6" customHeight="1">
      <c r="A247" s="269"/>
      <c r="B247" s="269"/>
      <c r="C247" s="403" t="s">
        <v>313</v>
      </c>
      <c r="D247" s="1045">
        <f>IFERROR((IF(D243=UUAC!A3,3,H247)),"")</f>
        <v>3</v>
      </c>
      <c r="E247" s="870"/>
      <c r="F247" s="402"/>
      <c r="H247" s="962" t="e">
        <f>MIN(H244:H246)</f>
        <v>#N/A</v>
      </c>
      <c r="I247" s="959"/>
    </row>
    <row r="248" spans="1:18" s="564" customFormat="1" ht="16.350000000000001" customHeight="1">
      <c r="C248" s="672"/>
      <c r="D248" s="672"/>
      <c r="E248" s="992"/>
      <c r="G248" s="963"/>
      <c r="H248" s="963"/>
      <c r="I248" s="964"/>
      <c r="J248" s="963"/>
      <c r="K248" s="963"/>
      <c r="L248" s="963"/>
      <c r="M248" s="963"/>
      <c r="N248" s="963"/>
      <c r="O248" s="963"/>
      <c r="P248" s="963"/>
      <c r="Q248" s="963"/>
      <c r="R248" s="963"/>
    </row>
    <row r="249" spans="1:18" s="564" customFormat="1" ht="16.350000000000001" customHeight="1">
      <c r="C249" s="672"/>
      <c r="D249" s="672"/>
      <c r="E249" s="992"/>
      <c r="G249" s="963"/>
      <c r="H249" s="963"/>
      <c r="I249" s="964"/>
      <c r="J249" s="963"/>
      <c r="K249" s="963"/>
      <c r="L249" s="963"/>
      <c r="M249" s="963"/>
      <c r="N249" s="963"/>
      <c r="O249" s="963"/>
      <c r="P249" s="963"/>
      <c r="Q249" s="963"/>
      <c r="R249" s="963"/>
    </row>
    <row r="250" spans="1:18" s="564" customFormat="1" ht="16.350000000000001" customHeight="1">
      <c r="C250" s="672"/>
      <c r="D250" s="672"/>
      <c r="E250" s="992"/>
      <c r="G250" s="963"/>
      <c r="H250" s="963"/>
      <c r="I250" s="964"/>
      <c r="J250" s="963"/>
      <c r="K250" s="963"/>
      <c r="L250" s="963"/>
      <c r="M250" s="963"/>
      <c r="N250" s="963"/>
      <c r="O250" s="963"/>
      <c r="P250" s="963"/>
      <c r="Q250" s="963"/>
      <c r="R250" s="963"/>
    </row>
    <row r="251" spans="1:18" s="564" customFormat="1" ht="16.350000000000001" customHeight="1">
      <c r="C251" s="672"/>
      <c r="D251" s="672"/>
      <c r="E251" s="992"/>
      <c r="G251" s="963"/>
      <c r="H251" s="963"/>
      <c r="I251" s="964"/>
      <c r="J251" s="963"/>
      <c r="K251" s="963"/>
      <c r="L251" s="963"/>
      <c r="M251" s="963"/>
      <c r="N251" s="963"/>
      <c r="O251" s="963"/>
      <c r="P251" s="963"/>
      <c r="Q251" s="963"/>
      <c r="R251" s="963"/>
    </row>
    <row r="252" spans="1:18" s="564" customFormat="1" ht="16.350000000000001" customHeight="1">
      <c r="C252" s="672"/>
      <c r="D252" s="672"/>
      <c r="E252" s="992"/>
      <c r="G252" s="963"/>
      <c r="H252" s="963"/>
      <c r="I252" s="964"/>
      <c r="J252" s="963"/>
      <c r="K252" s="963"/>
      <c r="L252" s="963"/>
      <c r="M252" s="963"/>
      <c r="N252" s="963"/>
      <c r="O252" s="963"/>
      <c r="P252" s="963"/>
      <c r="Q252" s="963"/>
      <c r="R252" s="963"/>
    </row>
    <row r="253" spans="1:18" s="564" customFormat="1" ht="16.350000000000001" customHeight="1">
      <c r="C253" s="672"/>
      <c r="D253" s="672"/>
      <c r="E253" s="992"/>
      <c r="G253" s="963"/>
      <c r="H253" s="963"/>
      <c r="I253" s="964"/>
      <c r="J253" s="963"/>
      <c r="K253" s="963"/>
      <c r="L253" s="963"/>
      <c r="M253" s="963"/>
      <c r="N253" s="963"/>
      <c r="O253" s="963"/>
      <c r="P253" s="963"/>
      <c r="Q253" s="963"/>
      <c r="R253" s="963"/>
    </row>
    <row r="254" spans="1:18" s="564" customFormat="1" ht="16.350000000000001" customHeight="1">
      <c r="C254" s="672"/>
      <c r="D254" s="672"/>
      <c r="E254" s="992"/>
      <c r="G254" s="963"/>
      <c r="H254" s="963"/>
      <c r="I254" s="964"/>
      <c r="J254" s="963"/>
      <c r="K254" s="963"/>
      <c r="L254" s="963"/>
      <c r="M254" s="963"/>
      <c r="N254" s="963"/>
      <c r="O254" s="963"/>
      <c r="P254" s="963"/>
      <c r="Q254" s="963"/>
      <c r="R254" s="963"/>
    </row>
    <row r="255" spans="1:18" s="564" customFormat="1" ht="16.350000000000001" customHeight="1">
      <c r="C255" s="672"/>
      <c r="D255" s="672"/>
      <c r="E255" s="992"/>
      <c r="G255" s="963"/>
      <c r="H255" s="963"/>
      <c r="I255" s="964"/>
      <c r="J255" s="963"/>
      <c r="K255" s="963"/>
      <c r="L255" s="963"/>
      <c r="M255" s="963"/>
      <c r="N255" s="963"/>
      <c r="O255" s="963"/>
      <c r="P255" s="963"/>
      <c r="Q255" s="963"/>
      <c r="R255" s="963"/>
    </row>
    <row r="256" spans="1:18" s="564" customFormat="1" ht="40.9" customHeight="1">
      <c r="C256" s="672"/>
      <c r="D256" s="672"/>
      <c r="E256" s="992"/>
      <c r="G256" s="963"/>
      <c r="H256" s="963"/>
      <c r="I256" s="964"/>
      <c r="J256" s="963"/>
      <c r="K256" s="963"/>
      <c r="L256" s="963"/>
      <c r="M256" s="963"/>
      <c r="N256" s="963"/>
      <c r="O256" s="963"/>
      <c r="P256" s="963"/>
      <c r="Q256" s="963"/>
      <c r="R256" s="963"/>
    </row>
    <row r="257" spans="1:18" s="564" customFormat="1" ht="40.9" customHeight="1">
      <c r="C257" s="672"/>
      <c r="D257" s="672"/>
      <c r="E257" s="992"/>
      <c r="G257" s="963"/>
      <c r="H257" s="963"/>
      <c r="I257" s="964"/>
      <c r="J257" s="963"/>
      <c r="K257" s="963"/>
      <c r="L257" s="963"/>
      <c r="M257" s="963"/>
      <c r="N257" s="963"/>
      <c r="O257" s="963"/>
      <c r="P257" s="963"/>
      <c r="Q257" s="963"/>
      <c r="R257" s="963"/>
    </row>
    <row r="258" spans="1:18" s="564" customFormat="1" ht="40.9" customHeight="1">
      <c r="C258" s="672"/>
      <c r="D258" s="672"/>
      <c r="E258" s="992"/>
      <c r="G258" s="963"/>
      <c r="H258" s="963"/>
      <c r="I258" s="964"/>
      <c r="J258" s="963"/>
      <c r="K258" s="963"/>
      <c r="L258" s="963"/>
      <c r="M258" s="963"/>
      <c r="N258" s="963"/>
      <c r="O258" s="963"/>
      <c r="P258" s="963"/>
      <c r="Q258" s="963"/>
      <c r="R258" s="963"/>
    </row>
    <row r="259" spans="1:18" s="564" customFormat="1" ht="40.9" customHeight="1">
      <c r="C259" s="672"/>
      <c r="D259" s="672"/>
      <c r="E259" s="992"/>
      <c r="G259" s="963"/>
      <c r="H259" s="963"/>
      <c r="I259" s="964"/>
      <c r="J259" s="963"/>
      <c r="K259" s="963"/>
      <c r="L259" s="963"/>
      <c r="M259" s="963"/>
      <c r="N259" s="963"/>
      <c r="O259" s="963"/>
      <c r="P259" s="963"/>
      <c r="Q259" s="963"/>
      <c r="R259" s="963"/>
    </row>
    <row r="260" spans="1:18" s="564" customFormat="1" ht="40.9" customHeight="1">
      <c r="C260" s="672"/>
      <c r="D260" s="672"/>
      <c r="E260" s="992"/>
      <c r="G260" s="963"/>
      <c r="H260" s="963"/>
      <c r="I260" s="964"/>
      <c r="J260" s="963"/>
      <c r="K260" s="963"/>
      <c r="L260" s="963"/>
      <c r="M260" s="963"/>
      <c r="N260" s="963"/>
      <c r="O260" s="963"/>
      <c r="P260" s="963"/>
      <c r="Q260" s="963"/>
      <c r="R260" s="963"/>
    </row>
    <row r="261" spans="1:18" s="564" customFormat="1" ht="31.5" customHeight="1">
      <c r="C261" s="672"/>
      <c r="D261" s="672"/>
      <c r="E261" s="992"/>
      <c r="G261" s="963"/>
      <c r="H261" s="963"/>
      <c r="I261" s="964"/>
      <c r="J261" s="963"/>
      <c r="K261" s="963"/>
      <c r="L261" s="963"/>
      <c r="M261" s="963"/>
      <c r="N261" s="963"/>
      <c r="O261" s="963"/>
      <c r="P261" s="963"/>
      <c r="Q261" s="963"/>
      <c r="R261" s="963"/>
    </row>
    <row r="262" spans="1:18" s="564" customFormat="1" ht="23.25" customHeight="1">
      <c r="C262" s="672"/>
      <c r="D262" s="672"/>
      <c r="E262" s="992"/>
      <c r="G262" s="963"/>
      <c r="H262" s="963"/>
      <c r="I262" s="964"/>
      <c r="J262" s="963"/>
      <c r="K262" s="963"/>
      <c r="L262" s="963"/>
      <c r="M262" s="963"/>
      <c r="N262" s="963"/>
      <c r="O262" s="963"/>
      <c r="P262" s="963"/>
      <c r="Q262" s="963"/>
      <c r="R262" s="963"/>
    </row>
    <row r="263" spans="1:18" s="564" customFormat="1" ht="16.350000000000001" customHeight="1">
      <c r="A263" s="1245" t="s">
        <v>1135</v>
      </c>
      <c r="B263" s="1246"/>
      <c r="C263" s="1236" t="s">
        <v>550</v>
      </c>
      <c r="D263" s="1236"/>
      <c r="E263" s="1042" t="s">
        <v>1136</v>
      </c>
      <c r="G263" s="963"/>
      <c r="H263" s="963"/>
      <c r="I263" s="964"/>
      <c r="J263" s="963"/>
      <c r="K263" s="963"/>
      <c r="L263" s="963"/>
      <c r="M263" s="963"/>
      <c r="N263" s="963"/>
      <c r="O263" s="963"/>
      <c r="P263" s="963"/>
      <c r="Q263" s="963"/>
      <c r="R263" s="963"/>
    </row>
    <row r="264" spans="1:18" ht="9.75" customHeight="1">
      <c r="A264" s="269"/>
      <c r="B264" s="269"/>
      <c r="C264" s="1238" t="str">
        <f>IF(Worksheet!W39=1,"This Data Grading Criteria is hidden when the 'default' input is used on the Worksheet","")</f>
        <v>This Data Grading Criteria is hidden when the 'default' input is used on the Worksheet</v>
      </c>
      <c r="D264" s="1238"/>
      <c r="E264" s="871"/>
      <c r="F264" s="402"/>
      <c r="H264" s="955"/>
      <c r="I264" s="955"/>
    </row>
    <row r="265" spans="1:18" s="680" customFormat="1" ht="12">
      <c r="A265" s="676"/>
      <c r="B265" s="677" t="s">
        <v>551</v>
      </c>
      <c r="C265" s="678" t="s">
        <v>303</v>
      </c>
      <c r="D265" s="678" t="s">
        <v>661</v>
      </c>
      <c r="E265" s="870"/>
      <c r="F265" s="679"/>
      <c r="G265" s="956"/>
      <c r="H265" s="957" t="s">
        <v>301</v>
      </c>
      <c r="I265" s="957"/>
      <c r="J265" s="956" t="s">
        <v>792</v>
      </c>
      <c r="K265" s="956"/>
      <c r="L265" s="956"/>
      <c r="M265" s="956"/>
      <c r="N265" s="956"/>
      <c r="O265" s="956"/>
      <c r="P265" s="956"/>
      <c r="Q265" s="956"/>
      <c r="R265" s="956"/>
    </row>
    <row r="266" spans="1:18" ht="27.6" customHeight="1">
      <c r="A266" s="269"/>
      <c r="B266" s="659" t="s">
        <v>552</v>
      </c>
      <c r="C266" s="1034" t="str">
        <f>SDHE!B34</f>
        <v xml:space="preserve">On the Worksheet, the status of the default option is: </v>
      </c>
      <c r="D266" s="408" t="str">
        <f>IF(AND(Worksheet!W39=2,Worksheet!Q39&gt;0),SDHE!A2,SDHE!A3)</f>
        <v>Default is used because Custom Value is selected but no value has been entered</v>
      </c>
      <c r="F266" s="402"/>
      <c r="H266" s="951" t="s">
        <v>527</v>
      </c>
      <c r="I266" s="958"/>
      <c r="J266" s="951" t="s">
        <v>836</v>
      </c>
    </row>
    <row r="267" spans="1:18" ht="27.6" customHeight="1">
      <c r="A267" s="269"/>
      <c r="B267" s="659" t="s">
        <v>533</v>
      </c>
      <c r="C267" s="1034" t="str">
        <f>SDHE!B35</f>
        <v>Which best describes how the input was derived?</v>
      </c>
      <c r="D267" s="406"/>
      <c r="E267" s="870" t="str">
        <f>IF(OR($D$271=10,$D$271=3),"",IFERROR(IF(H267=MIN($H$267:$H$270),"Limiting",""),""))</f>
        <v/>
      </c>
      <c r="F267" s="402"/>
      <c r="H267" s="959" t="e">
        <f>VLOOKUP('Interactive Data Grading'!D267,SDHE!$C$6:$G$15,5,FALSE)</f>
        <v>#N/A</v>
      </c>
      <c r="I267" s="959"/>
    </row>
    <row r="268" spans="1:18" ht="27.6" customHeight="1">
      <c r="A268" s="269"/>
      <c r="B268" s="659" t="s">
        <v>534</v>
      </c>
      <c r="C268" s="1034" t="str">
        <f>SDHE!B36</f>
        <v>Which best describes validation performed in the billing software for multipliers (conversions between unit of meter reading and unit of billing)?</v>
      </c>
      <c r="D268" s="406"/>
      <c r="E268" s="870" t="str">
        <f>IF(OR($D$271=10,$D$271=3),"",IFERROR(IF(H268=MIN($H$267:$H$270),"Limiting",""),""))</f>
        <v/>
      </c>
      <c r="F268" s="402"/>
      <c r="H268" s="959" t="e">
        <f>VLOOKUP('Interactive Data Grading'!D268,SDHE!$D$6:$G$15,4,FALSE)</f>
        <v>#N/A</v>
      </c>
      <c r="I268" s="960"/>
    </row>
    <row r="269" spans="1:18" ht="35.25" customHeight="1">
      <c r="A269" s="269"/>
      <c r="B269" s="659" t="s">
        <v>535</v>
      </c>
      <c r="C269" s="1034" t="str">
        <f>SDHE!B37</f>
        <v>Which best describes the policy for new service accounts to ensure there is no lapse between start of customer water usage and start of measurement/billing?</v>
      </c>
      <c r="D269" s="406"/>
      <c r="E269" s="870" t="str">
        <f>IF(OR($D$271=10,$D$271=3),"",IFERROR(IF(H269=MIN($H$267:$H$270),"Limiting",""),""))</f>
        <v/>
      </c>
      <c r="F269" s="402"/>
      <c r="H269" s="959" t="e">
        <f>VLOOKUP('Interactive Data Grading'!D269,SDHE!$E$6:$G$15,3,FALSE)</f>
        <v>#N/A</v>
      </c>
      <c r="I269" s="960"/>
    </row>
    <row r="270" spans="1:18" ht="27.6" customHeight="1">
      <c r="A270" s="269"/>
      <c r="B270" s="659" t="s">
        <v>536</v>
      </c>
      <c r="C270" s="1034" t="str">
        <f>SDHE!B38</f>
        <v>Which best describes auditing that takes place on the billing process?</v>
      </c>
      <c r="D270" s="406"/>
      <c r="E270" s="870" t="str">
        <f>IF(OR($D$271=10,$D$271=3),"",IFERROR(IF(H270=MIN($H$267:$H$270),"Limiting",""),""))</f>
        <v/>
      </c>
      <c r="F270" s="402"/>
      <c r="H270" s="959" t="e">
        <f>VLOOKUP('Interactive Data Grading'!D270,SDHE!$F$6:$G$15,2,FALSE)</f>
        <v>#N/A</v>
      </c>
      <c r="I270" s="960"/>
      <c r="N270" s="1237"/>
      <c r="O270" s="1237"/>
    </row>
    <row r="271" spans="1:18" ht="27.6" customHeight="1">
      <c r="A271" s="269"/>
      <c r="B271" s="269"/>
      <c r="C271" s="403" t="s">
        <v>313</v>
      </c>
      <c r="D271" s="1045">
        <f>IFERROR((IF(D266=SDHE!A3,3,H271)),"")</f>
        <v>3</v>
      </c>
      <c r="E271" s="870"/>
      <c r="F271" s="402"/>
      <c r="H271" s="962" t="e">
        <f>MIN(H267:H270)</f>
        <v>#N/A</v>
      </c>
      <c r="I271" s="959"/>
    </row>
    <row r="272" spans="1:18"/>
    <row r="273" spans="1:18"/>
    <row r="274" spans="1:18"/>
    <row r="275" spans="1:18"/>
    <row r="276" spans="1:18"/>
    <row r="277" spans="1:18"/>
    <row r="278" spans="1:18"/>
    <row r="279" spans="1:18" s="564" customFormat="1" ht="16.350000000000001" customHeight="1">
      <c r="C279" s="672"/>
      <c r="D279" s="672"/>
      <c r="E279" s="992"/>
      <c r="G279" s="963"/>
      <c r="H279" s="963"/>
      <c r="I279" s="964"/>
      <c r="J279" s="963"/>
      <c r="K279" s="963"/>
      <c r="L279" s="963"/>
      <c r="M279" s="963"/>
      <c r="N279" s="963"/>
      <c r="O279" s="963"/>
      <c r="P279" s="963"/>
      <c r="Q279" s="963"/>
      <c r="R279" s="963"/>
    </row>
    <row r="280" spans="1:18" s="564" customFormat="1" ht="16.350000000000001" customHeight="1">
      <c r="C280" s="672"/>
      <c r="D280" s="672"/>
      <c r="E280" s="992"/>
      <c r="G280" s="963"/>
      <c r="H280" s="963"/>
      <c r="I280" s="964"/>
      <c r="J280" s="963"/>
      <c r="K280" s="963"/>
      <c r="L280" s="963"/>
      <c r="M280" s="963"/>
      <c r="N280" s="963"/>
      <c r="O280" s="963"/>
      <c r="P280" s="963"/>
      <c r="Q280" s="963"/>
      <c r="R280" s="963"/>
    </row>
    <row r="281" spans="1:18" s="564" customFormat="1" ht="52.9" customHeight="1">
      <c r="C281" s="672"/>
      <c r="D281" s="672"/>
      <c r="E281" s="992"/>
      <c r="G281" s="963"/>
      <c r="H281" s="963"/>
      <c r="I281" s="964"/>
      <c r="J281" s="963"/>
      <c r="K281" s="963"/>
      <c r="L281" s="963"/>
      <c r="M281" s="963"/>
      <c r="N281" s="963"/>
      <c r="O281" s="963"/>
      <c r="P281" s="963"/>
      <c r="Q281" s="963"/>
      <c r="R281" s="963"/>
    </row>
    <row r="282" spans="1:18" s="564" customFormat="1" ht="52.9" customHeight="1">
      <c r="C282" s="672"/>
      <c r="D282" s="672"/>
      <c r="E282" s="992"/>
      <c r="G282" s="963"/>
      <c r="H282" s="963"/>
      <c r="I282" s="964"/>
      <c r="J282" s="963"/>
      <c r="K282" s="963"/>
      <c r="L282" s="963"/>
      <c r="M282" s="963"/>
      <c r="N282" s="963"/>
      <c r="O282" s="963"/>
      <c r="P282" s="963"/>
      <c r="Q282" s="963"/>
      <c r="R282" s="963"/>
    </row>
    <row r="283" spans="1:18" s="564" customFormat="1" ht="52.9" customHeight="1">
      <c r="C283" s="672"/>
      <c r="D283" s="672"/>
      <c r="E283" s="992"/>
      <c r="G283" s="963"/>
      <c r="H283" s="963"/>
      <c r="I283" s="964"/>
      <c r="J283" s="963"/>
      <c r="K283" s="963"/>
      <c r="L283" s="963"/>
      <c r="M283" s="963"/>
      <c r="N283" s="963"/>
      <c r="O283" s="963"/>
      <c r="P283" s="963"/>
      <c r="Q283" s="963"/>
      <c r="R283" s="963"/>
    </row>
    <row r="284" spans="1:18" s="564" customFormat="1" ht="33" customHeight="1">
      <c r="C284" s="672"/>
      <c r="D284" s="672"/>
      <c r="E284" s="992"/>
      <c r="G284" s="963"/>
      <c r="H284" s="963"/>
      <c r="I284" s="964"/>
      <c r="J284" s="963"/>
      <c r="K284" s="963"/>
      <c r="L284" s="963"/>
      <c r="M284" s="963"/>
      <c r="N284" s="963"/>
      <c r="O284" s="963"/>
      <c r="P284" s="963"/>
      <c r="Q284" s="963"/>
      <c r="R284" s="963"/>
    </row>
    <row r="285" spans="1:18" s="564" customFormat="1" ht="25.5" customHeight="1">
      <c r="C285" s="672"/>
      <c r="D285" s="672"/>
      <c r="E285" s="992"/>
      <c r="G285" s="963"/>
      <c r="H285" s="963"/>
      <c r="I285" s="964"/>
      <c r="J285" s="963"/>
      <c r="K285" s="963"/>
      <c r="L285" s="963"/>
      <c r="M285" s="963"/>
      <c r="N285" s="963"/>
      <c r="O285" s="963"/>
      <c r="P285" s="963"/>
      <c r="Q285" s="963"/>
      <c r="R285" s="963"/>
    </row>
    <row r="286" spans="1:18" s="564" customFormat="1" ht="26.25" customHeight="1">
      <c r="C286" s="672"/>
      <c r="D286" s="672"/>
      <c r="E286" s="992"/>
      <c r="G286" s="963"/>
      <c r="H286" s="963"/>
      <c r="I286" s="964"/>
      <c r="J286" s="963"/>
      <c r="K286" s="963"/>
      <c r="L286" s="963"/>
      <c r="M286" s="963"/>
      <c r="N286" s="963"/>
      <c r="O286" s="963"/>
      <c r="P286" s="963"/>
      <c r="Q286" s="963"/>
      <c r="R286" s="963"/>
    </row>
    <row r="287" spans="1:18" s="564" customFormat="1" ht="16.350000000000001" customHeight="1">
      <c r="A287" s="1245" t="s">
        <v>1135</v>
      </c>
      <c r="B287" s="1246"/>
      <c r="C287" s="1236" t="s">
        <v>521</v>
      </c>
      <c r="D287" s="1236"/>
      <c r="E287" s="1042" t="s">
        <v>1136</v>
      </c>
      <c r="G287" s="963"/>
      <c r="H287" s="963"/>
      <c r="I287" s="964"/>
      <c r="J287" s="963"/>
      <c r="K287" s="963"/>
      <c r="L287" s="963"/>
      <c r="M287" s="963"/>
      <c r="N287" s="963"/>
      <c r="O287" s="963"/>
      <c r="P287" s="963"/>
      <c r="Q287" s="963"/>
      <c r="R287" s="963"/>
    </row>
    <row r="288" spans="1:18" ht="12" customHeight="1">
      <c r="A288" s="269"/>
      <c r="B288" s="269"/>
      <c r="C288" s="1244" t="str">
        <f>IF(OR(AND(D290="Yes",Worksheet!Y25&gt;0),AND(D290="No",Worksheet!Y25&lt;=0),LEN(D290)=0),"","Inconsistency between Worksheet CMI input and cmi.0 response")</f>
        <v/>
      </c>
      <c r="D288" s="1244"/>
      <c r="E288" s="871"/>
      <c r="F288" s="402"/>
      <c r="H288" s="955"/>
      <c r="I288" s="955"/>
    </row>
    <row r="289" spans="1:18" s="680" customFormat="1" ht="12">
      <c r="A289" s="676"/>
      <c r="B289" s="677" t="s">
        <v>522</v>
      </c>
      <c r="C289" s="678" t="s">
        <v>303</v>
      </c>
      <c r="D289" s="678" t="s">
        <v>661</v>
      </c>
      <c r="E289" s="870"/>
      <c r="F289" s="679"/>
      <c r="G289" s="956"/>
      <c r="H289" s="957" t="s">
        <v>301</v>
      </c>
      <c r="I289" s="957"/>
      <c r="J289" s="956" t="s">
        <v>792</v>
      </c>
      <c r="K289" s="956"/>
      <c r="L289" s="956"/>
      <c r="M289" s="956"/>
      <c r="N289" s="956"/>
      <c r="O289" s="956"/>
      <c r="P289" s="956"/>
      <c r="Q289" s="956"/>
      <c r="R289" s="956"/>
    </row>
    <row r="290" spans="1:18" ht="29.45" customHeight="1">
      <c r="A290" s="269"/>
      <c r="B290" s="659" t="s">
        <v>523</v>
      </c>
      <c r="C290" s="1034" t="str">
        <f>CMI!B34</f>
        <v>Was there any metered customer usage during the audit period?</v>
      </c>
      <c r="D290" s="404" t="s">
        <v>260</v>
      </c>
      <c r="E290" s="870"/>
      <c r="F290" s="402"/>
      <c r="G290" s="951">
        <f t="shared" ref="G290:G299" si="16">IF(LEN(D290)&gt;0,1,0)</f>
        <v>1</v>
      </c>
      <c r="I290" s="958"/>
      <c r="J290" s="951" t="s">
        <v>843</v>
      </c>
    </row>
    <row r="291" spans="1:18" ht="29.45" customHeight="1">
      <c r="A291" s="269"/>
      <c r="B291" s="659" t="s">
        <v>501</v>
      </c>
      <c r="C291" s="1034" t="str">
        <f>CMI!B35</f>
        <v>Do you test meters reactively (when triggered by customer complaint or billing/consumption flag)?</v>
      </c>
      <c r="D291" s="404" t="s">
        <v>862</v>
      </c>
      <c r="E291" s="870" t="str">
        <f t="shared" ref="E291:E298" si="17">IFERROR(IF(OR($D$300=10,NOT(ISNUMBER($D$300))),"",IF(H291=$H$300,"Limiting","")),"")</f>
        <v/>
      </c>
      <c r="F291" s="402"/>
      <c r="G291" s="951">
        <f>IF(LEN(D291)&gt;0,1,0)</f>
        <v>1</v>
      </c>
      <c r="H291" s="959">
        <f>VLOOKUP('Interactive Data Grading'!D291,CMI!$C$6:$J$16,8,FALSE)</f>
        <v>10</v>
      </c>
      <c r="I291" s="959">
        <f>H291</f>
        <v>10</v>
      </c>
    </row>
    <row r="292" spans="1:18" ht="39.75" customHeight="1">
      <c r="A292" s="269"/>
      <c r="B292" s="659" t="s">
        <v>502</v>
      </c>
      <c r="C292" s="1034" t="str">
        <f>CMI!B36</f>
        <v>For small size customer meters, which best describes the frequency of proactive testing (effort beyond when triggered by customer complaint or billing/consumption flags)?</v>
      </c>
      <c r="D292" s="404" t="s">
        <v>859</v>
      </c>
      <c r="E292" s="870" t="str">
        <f t="shared" si="17"/>
        <v/>
      </c>
      <c r="F292" s="402"/>
      <c r="G292" s="951">
        <f t="shared" si="16"/>
        <v>1</v>
      </c>
      <c r="H292" s="959">
        <f>VLOOKUP('Interactive Data Grading'!D292,CMI!$D$6:$J$16,7,FALSE)</f>
        <v>8</v>
      </c>
      <c r="I292" s="959">
        <f>H292</f>
        <v>8</v>
      </c>
      <c r="N292" s="1237"/>
      <c r="O292" s="1237"/>
    </row>
    <row r="293" spans="1:18" ht="29.45" customHeight="1">
      <c r="A293" s="269"/>
      <c r="B293" s="659" t="s">
        <v>524</v>
      </c>
      <c r="C293" s="1034" t="str">
        <f>CMI!B37</f>
        <v xml:space="preserve">Which best describes what meters are included in the proactive small size customer meter testing activities? </v>
      </c>
      <c r="D293" s="404" t="s">
        <v>532</v>
      </c>
      <c r="E293" s="870" t="str">
        <f t="shared" si="17"/>
        <v/>
      </c>
      <c r="F293" s="402"/>
      <c r="G293" s="951">
        <f>IF(OR($D$292=CMI!$D$23,$D$292=CMI!$D$24,$D$292=CMI!$D$27),1,IF(LEN(D293)&gt;0,1,0))</f>
        <v>1</v>
      </c>
      <c r="H293" s="959">
        <f>VLOOKUP('Interactive Data Grading'!D293,CMI!$E$6:$J$16,6,FALSE)</f>
        <v>7</v>
      </c>
      <c r="I293" s="959">
        <f>IF(OR(D292=CMI!D23,D292=CMI!D24),X,H293)</f>
        <v>7</v>
      </c>
      <c r="J293" s="951" t="s">
        <v>502</v>
      </c>
    </row>
    <row r="294" spans="1:18" ht="29.45" customHeight="1">
      <c r="A294" s="269"/>
      <c r="B294" s="659" t="s">
        <v>525</v>
      </c>
      <c r="C294" s="1034" t="str">
        <f>CMI!B38</f>
        <v>For mid and large size customer meters, which best describes the frequency of the proactive testing program?</v>
      </c>
      <c r="D294" s="404" t="s">
        <v>860</v>
      </c>
      <c r="E294" s="870" t="str">
        <f t="shared" si="17"/>
        <v/>
      </c>
      <c r="F294" s="402"/>
      <c r="G294" s="951">
        <f t="shared" si="16"/>
        <v>1</v>
      </c>
      <c r="H294" s="959">
        <f>VLOOKUP('Interactive Data Grading'!D294,CMI!$F$6:$J$16,5,FALSE)</f>
        <v>8</v>
      </c>
      <c r="I294" s="959">
        <f>H294</f>
        <v>8</v>
      </c>
    </row>
    <row r="295" spans="1:18" ht="29.45" customHeight="1">
      <c r="A295" s="269"/>
      <c r="B295" s="659" t="s">
        <v>503</v>
      </c>
      <c r="C295" s="1034" t="str">
        <f>CMI!B39</f>
        <v xml:space="preserve">Which best describes what meters are included in the proactive mid- and large customer meter testing activities? </v>
      </c>
      <c r="D295" s="404" t="s">
        <v>858</v>
      </c>
      <c r="E295" s="870" t="str">
        <f t="shared" si="17"/>
        <v/>
      </c>
      <c r="F295" s="402"/>
      <c r="G295" s="1053">
        <f>IF(OR($D$294=CMI!$F$23,$D$294=CMI!F$24),1,IF(LEN(D295)&gt;0,1,0))</f>
        <v>1</v>
      </c>
      <c r="H295" s="959">
        <f>VLOOKUP('Interactive Data Grading'!D295,CMI!$G$6:$J$16,4,FALSE)</f>
        <v>7</v>
      </c>
      <c r="I295" s="959">
        <f>IF(OR(D294=CMI!F23,D294=CMI!F24),X,H295)</f>
        <v>7</v>
      </c>
      <c r="J295" s="951" t="s">
        <v>525</v>
      </c>
    </row>
    <row r="296" spans="1:18" ht="29.45" customHeight="1">
      <c r="A296" s="269"/>
      <c r="B296" s="659" t="s">
        <v>526</v>
      </c>
      <c r="C296" s="1034" t="str">
        <f>CMI!B40</f>
        <v>Which best describes how the input was derived?</v>
      </c>
      <c r="D296" s="404" t="s">
        <v>857</v>
      </c>
      <c r="E296" s="870" t="str">
        <f t="shared" si="17"/>
        <v>Limiting</v>
      </c>
      <c r="F296" s="402"/>
      <c r="G296" s="951">
        <f t="shared" si="16"/>
        <v>1</v>
      </c>
      <c r="H296" s="959">
        <f>VLOOKUP('Interactive Data Grading'!D296,CMI!$H$6:$J$16,3,FALSE)</f>
        <v>6</v>
      </c>
      <c r="I296" s="959">
        <f>H296</f>
        <v>6</v>
      </c>
    </row>
    <row r="297" spans="1:18" ht="29.45" customHeight="1">
      <c r="A297" s="269"/>
      <c r="B297" s="659" t="s">
        <v>504</v>
      </c>
      <c r="C297" s="1034" t="str">
        <f>CMI!B41</f>
        <v>Has the input derivation been reviewed by someone with expert knowledge in the M36 methodology?</v>
      </c>
      <c r="D297" s="404" t="s">
        <v>267</v>
      </c>
      <c r="E297" s="870" t="str">
        <f t="shared" si="17"/>
        <v/>
      </c>
      <c r="F297" s="402"/>
      <c r="G297" s="951">
        <f t="shared" si="16"/>
        <v>1</v>
      </c>
      <c r="H297" s="959">
        <f>VLOOKUP('Interactive Data Grading'!D297,CMI!$I$6:$J$16,2,FALSE)</f>
        <v>9</v>
      </c>
      <c r="I297" s="959">
        <f>H297</f>
        <v>9</v>
      </c>
    </row>
    <row r="298" spans="1:18" ht="29.45" customHeight="1">
      <c r="A298" s="269"/>
      <c r="B298" s="659" t="s">
        <v>505</v>
      </c>
      <c r="C298" s="1034" t="str">
        <f>CMI!B42</f>
        <v>To what extent does meter replacement occur and for which meters?</v>
      </c>
      <c r="D298" s="404" t="s">
        <v>749</v>
      </c>
      <c r="E298" s="870" t="str">
        <f t="shared" si="17"/>
        <v/>
      </c>
      <c r="F298" s="402"/>
      <c r="G298" s="951">
        <f t="shared" si="16"/>
        <v>1</v>
      </c>
      <c r="H298" s="959"/>
      <c r="I298" s="959"/>
      <c r="J298" s="951" t="s">
        <v>752</v>
      </c>
    </row>
    <row r="299" spans="1:18" ht="29.45" customHeight="1">
      <c r="A299" s="269"/>
      <c r="B299" s="659" t="s">
        <v>506</v>
      </c>
      <c r="C299" s="1034" t="str">
        <f>CMI!B43</f>
        <v>Which best describes the reliability of meter installation records?</v>
      </c>
      <c r="D299" s="409" t="s">
        <v>519</v>
      </c>
      <c r="E299" s="870"/>
      <c r="F299" s="402"/>
      <c r="G299" s="951">
        <f t="shared" si="16"/>
        <v>1</v>
      </c>
      <c r="H299" s="959"/>
      <c r="I299" s="959"/>
      <c r="J299" s="951" t="s">
        <v>752</v>
      </c>
    </row>
    <row r="300" spans="1:18" ht="29.45" customHeight="1">
      <c r="A300" s="269"/>
      <c r="B300" s="269"/>
      <c r="C300" s="403" t="s">
        <v>313</v>
      </c>
      <c r="D300" s="874">
        <f>IF(D290="No","n/a",IF(G300=0,"",I300))</f>
        <v>6</v>
      </c>
      <c r="E300" s="870"/>
      <c r="F300" s="402"/>
      <c r="G300" s="951">
        <f>MIN(G290:G299)</f>
        <v>1</v>
      </c>
      <c r="H300" s="962">
        <f t="array" ref="H300">MIN(IF(ISNUMBER(H291:H297),H291:H297))</f>
        <v>6</v>
      </c>
      <c r="I300" s="962">
        <f t="array" ref="I300">MIN(IF(ISNUMBER(I290:I299),I290:I299))</f>
        <v>6</v>
      </c>
    </row>
    <row r="301" spans="1:18" s="564" customFormat="1" ht="16.350000000000001" customHeight="1">
      <c r="C301" s="672"/>
      <c r="D301" s="672"/>
      <c r="E301" s="992"/>
      <c r="G301" s="963"/>
      <c r="H301" s="963"/>
      <c r="I301" s="964"/>
      <c r="J301" s="963"/>
      <c r="K301" s="963"/>
      <c r="L301" s="963"/>
      <c r="M301" s="963"/>
      <c r="N301" s="963"/>
      <c r="O301" s="963"/>
      <c r="P301" s="963"/>
      <c r="Q301" s="963"/>
      <c r="R301" s="963"/>
    </row>
    <row r="302" spans="1:18" s="564" customFormat="1" ht="16.350000000000001" customHeight="1">
      <c r="C302" s="672"/>
      <c r="D302" s="672"/>
      <c r="E302" s="992"/>
      <c r="G302" s="963"/>
      <c r="H302" s="963"/>
      <c r="I302" s="964"/>
      <c r="J302" s="963"/>
      <c r="K302" s="963"/>
      <c r="L302" s="963"/>
      <c r="M302" s="963"/>
      <c r="N302" s="963"/>
      <c r="O302" s="963"/>
      <c r="P302" s="963"/>
      <c r="Q302" s="963"/>
      <c r="R302" s="963"/>
    </row>
    <row r="303" spans="1:18" s="564" customFormat="1" ht="16.350000000000001" customHeight="1">
      <c r="C303" s="672"/>
      <c r="D303" s="672"/>
      <c r="E303" s="992"/>
      <c r="G303" s="963"/>
      <c r="H303" s="963"/>
      <c r="I303" s="964"/>
      <c r="J303" s="963"/>
      <c r="K303" s="963"/>
      <c r="L303" s="963"/>
      <c r="M303" s="963"/>
      <c r="N303" s="963"/>
      <c r="O303" s="963"/>
      <c r="P303" s="963"/>
      <c r="Q303" s="963"/>
      <c r="R303" s="963"/>
    </row>
    <row r="304" spans="1:18" s="564" customFormat="1" ht="16.350000000000001" customHeight="1">
      <c r="C304" s="672"/>
      <c r="D304" s="672"/>
      <c r="E304" s="992"/>
      <c r="G304" s="963"/>
      <c r="H304" s="963"/>
      <c r="I304" s="964"/>
      <c r="J304" s="963"/>
      <c r="K304" s="963"/>
      <c r="L304" s="963"/>
      <c r="M304" s="963"/>
      <c r="N304" s="963"/>
      <c r="O304" s="963"/>
      <c r="P304" s="963"/>
      <c r="Q304" s="963"/>
      <c r="R304" s="963"/>
    </row>
    <row r="305" spans="1:18" s="564" customFormat="1" ht="16.350000000000001" customHeight="1">
      <c r="C305" s="672"/>
      <c r="D305" s="672"/>
      <c r="E305" s="992"/>
      <c r="G305" s="963"/>
      <c r="H305" s="963"/>
      <c r="I305" s="964"/>
      <c r="J305" s="963"/>
      <c r="K305" s="963"/>
      <c r="L305" s="963"/>
      <c r="M305" s="963"/>
      <c r="N305" s="963"/>
      <c r="O305" s="963"/>
      <c r="P305" s="963"/>
      <c r="Q305" s="963"/>
      <c r="R305" s="963"/>
    </row>
    <row r="306" spans="1:18" s="564" customFormat="1" ht="16.350000000000001" customHeight="1">
      <c r="C306" s="672"/>
      <c r="D306" s="672"/>
      <c r="E306" s="992"/>
      <c r="G306" s="963"/>
      <c r="H306" s="963"/>
      <c r="I306" s="964"/>
      <c r="J306" s="963"/>
      <c r="K306" s="963"/>
      <c r="L306" s="963"/>
      <c r="M306" s="963"/>
      <c r="N306" s="963"/>
      <c r="O306" s="963"/>
      <c r="P306" s="963"/>
      <c r="Q306" s="963"/>
      <c r="R306" s="963"/>
    </row>
    <row r="307" spans="1:18" s="564" customFormat="1" ht="16.350000000000001" customHeight="1">
      <c r="C307" s="672"/>
      <c r="D307" s="672"/>
      <c r="E307" s="992"/>
      <c r="G307" s="963"/>
      <c r="H307" s="963"/>
      <c r="I307" s="964"/>
      <c r="J307" s="963"/>
      <c r="K307" s="963"/>
      <c r="L307" s="963"/>
      <c r="M307" s="963"/>
      <c r="N307" s="963"/>
      <c r="O307" s="963"/>
      <c r="P307" s="963"/>
      <c r="Q307" s="963"/>
      <c r="R307" s="963"/>
    </row>
    <row r="308" spans="1:18" s="564" customFormat="1" ht="16.350000000000001" customHeight="1">
      <c r="C308" s="672"/>
      <c r="D308" s="672"/>
      <c r="E308" s="992"/>
      <c r="G308" s="963"/>
      <c r="H308" s="963"/>
      <c r="I308" s="964"/>
      <c r="J308" s="963"/>
      <c r="K308" s="963"/>
      <c r="L308" s="963"/>
      <c r="M308" s="963"/>
      <c r="N308" s="963"/>
      <c r="O308" s="963"/>
      <c r="P308" s="963"/>
      <c r="Q308" s="963"/>
      <c r="R308" s="963"/>
    </row>
    <row r="309" spans="1:18" s="564" customFormat="1" ht="16.350000000000001" customHeight="1">
      <c r="C309" s="672"/>
      <c r="D309" s="672"/>
      <c r="E309" s="992"/>
      <c r="G309" s="963"/>
      <c r="H309" s="963"/>
      <c r="I309" s="964"/>
      <c r="J309" s="963"/>
      <c r="K309" s="963"/>
      <c r="L309" s="963"/>
      <c r="M309" s="963"/>
      <c r="N309" s="963"/>
      <c r="O309" s="963"/>
      <c r="P309" s="963"/>
      <c r="Q309" s="963"/>
      <c r="R309" s="963"/>
    </row>
    <row r="310" spans="1:18" s="564" customFormat="1" ht="9" customHeight="1">
      <c r="C310" s="672"/>
      <c r="D310" s="672"/>
      <c r="E310" s="992"/>
      <c r="G310" s="963"/>
      <c r="H310" s="963"/>
      <c r="I310" s="964"/>
      <c r="J310" s="963"/>
      <c r="K310" s="963"/>
      <c r="L310" s="963"/>
      <c r="M310" s="963"/>
      <c r="N310" s="963"/>
      <c r="O310" s="963"/>
      <c r="P310" s="963"/>
      <c r="Q310" s="963"/>
      <c r="R310" s="963"/>
    </row>
    <row r="311" spans="1:18" s="564" customFormat="1" ht="9" customHeight="1">
      <c r="C311" s="672"/>
      <c r="D311" s="672"/>
      <c r="E311" s="992"/>
      <c r="G311" s="963"/>
      <c r="H311" s="963"/>
      <c r="I311" s="964"/>
      <c r="J311" s="963"/>
      <c r="K311" s="963"/>
      <c r="L311" s="963"/>
      <c r="M311" s="963"/>
      <c r="N311" s="963"/>
      <c r="O311" s="963"/>
      <c r="P311" s="963"/>
      <c r="Q311" s="963"/>
      <c r="R311" s="963"/>
    </row>
    <row r="312" spans="1:18" s="564" customFormat="1" ht="9" customHeight="1">
      <c r="C312" s="672"/>
      <c r="D312" s="672"/>
      <c r="E312" s="992"/>
      <c r="G312" s="963"/>
      <c r="H312" s="963"/>
      <c r="I312" s="964"/>
      <c r="J312" s="963"/>
      <c r="K312" s="963"/>
      <c r="L312" s="963"/>
      <c r="M312" s="963"/>
      <c r="N312" s="963"/>
      <c r="O312" s="963"/>
      <c r="P312" s="963"/>
      <c r="Q312" s="963"/>
      <c r="R312" s="963"/>
    </row>
    <row r="313" spans="1:18" s="564" customFormat="1" ht="9" customHeight="1">
      <c r="C313" s="672"/>
      <c r="D313" s="672"/>
      <c r="E313" s="992"/>
      <c r="G313" s="963"/>
      <c r="H313" s="963"/>
      <c r="I313" s="964"/>
      <c r="J313" s="963"/>
      <c r="K313" s="963"/>
      <c r="L313" s="963"/>
      <c r="M313" s="963"/>
      <c r="N313" s="963"/>
      <c r="O313" s="963"/>
      <c r="P313" s="963"/>
      <c r="Q313" s="963"/>
      <c r="R313" s="963"/>
    </row>
    <row r="314" spans="1:18" s="564" customFormat="1" ht="16.350000000000001" customHeight="1">
      <c r="C314" s="672"/>
      <c r="D314" s="672"/>
      <c r="E314" s="992"/>
      <c r="G314" s="963"/>
      <c r="H314" s="963"/>
      <c r="I314" s="964"/>
      <c r="J314" s="963"/>
      <c r="K314" s="963"/>
      <c r="L314" s="963"/>
      <c r="M314" s="963"/>
      <c r="N314" s="963"/>
      <c r="O314" s="963"/>
      <c r="P314" s="963"/>
      <c r="Q314" s="963"/>
      <c r="R314" s="963"/>
    </row>
    <row r="315" spans="1:18" s="564" customFormat="1" ht="12" customHeight="1">
      <c r="C315" s="672"/>
      <c r="D315" s="672"/>
      <c r="E315" s="992"/>
      <c r="G315" s="963"/>
      <c r="H315" s="963"/>
      <c r="I315" s="964"/>
      <c r="J315" s="963"/>
      <c r="K315" s="963"/>
      <c r="L315" s="963"/>
      <c r="M315" s="963"/>
      <c r="N315" s="963"/>
      <c r="O315" s="963"/>
      <c r="P315" s="963"/>
      <c r="Q315" s="963"/>
      <c r="R315" s="963"/>
    </row>
    <row r="316" spans="1:18" s="564" customFormat="1" ht="16.350000000000001" customHeight="1">
      <c r="A316" s="1245" t="s">
        <v>1135</v>
      </c>
      <c r="B316" s="1246"/>
      <c r="C316" s="1236" t="s">
        <v>494</v>
      </c>
      <c r="D316" s="1236"/>
      <c r="E316" s="1042" t="s">
        <v>1136</v>
      </c>
      <c r="G316" s="963"/>
      <c r="H316" s="963"/>
      <c r="I316" s="964"/>
      <c r="J316" s="963"/>
      <c r="K316" s="963"/>
      <c r="L316" s="963"/>
      <c r="M316" s="963"/>
      <c r="N316" s="963"/>
      <c r="O316" s="963"/>
      <c r="P316" s="963"/>
      <c r="Q316" s="963"/>
      <c r="R316" s="963"/>
    </row>
    <row r="317" spans="1:18" ht="9.75" customHeight="1">
      <c r="A317" s="269"/>
      <c r="B317" s="269"/>
      <c r="C317" s="1238" t="str">
        <f>IF(Worksheet!W43=1,"This Data Grading Criteria is hidden when the 'default' input is used on the Worksheet","")</f>
        <v>This Data Grading Criteria is hidden when the 'default' input is used on the Worksheet</v>
      </c>
      <c r="D317" s="1238"/>
      <c r="E317" s="871"/>
      <c r="F317" s="402"/>
      <c r="H317" s="955"/>
      <c r="I317" s="955"/>
    </row>
    <row r="318" spans="1:18" s="680" customFormat="1" ht="12">
      <c r="A318" s="676"/>
      <c r="B318" s="677" t="s">
        <v>495</v>
      </c>
      <c r="C318" s="678" t="s">
        <v>303</v>
      </c>
      <c r="D318" s="678" t="s">
        <v>661</v>
      </c>
      <c r="E318" s="870"/>
      <c r="F318" s="679"/>
      <c r="G318" s="956"/>
      <c r="H318" s="957" t="s">
        <v>301</v>
      </c>
      <c r="I318" s="957"/>
      <c r="J318" s="956" t="s">
        <v>792</v>
      </c>
      <c r="K318" s="956"/>
      <c r="L318" s="956"/>
      <c r="M318" s="956"/>
      <c r="N318" s="956"/>
      <c r="O318" s="956"/>
      <c r="P318" s="956"/>
      <c r="Q318" s="956"/>
      <c r="R318" s="956"/>
    </row>
    <row r="319" spans="1:18" ht="27.6" customHeight="1">
      <c r="A319" s="269"/>
      <c r="B319" s="659" t="s">
        <v>496</v>
      </c>
      <c r="C319" s="1034" t="str">
        <f>UC!B34</f>
        <v xml:space="preserve">On the Worksheet, the status of the default option is: </v>
      </c>
      <c r="D319" s="408" t="str">
        <f>IF(AND(Worksheet!W43=2,Worksheet!Q43&gt;0),UC!A2,UC!A3)</f>
        <v>Default is used because Custom Value is selected but no value has been entered</v>
      </c>
      <c r="E319" s="870"/>
      <c r="F319" s="402"/>
      <c r="I319" s="958"/>
      <c r="J319" s="951" t="s">
        <v>836</v>
      </c>
    </row>
    <row r="320" spans="1:18" ht="27.6" customHeight="1">
      <c r="A320" s="269"/>
      <c r="B320" s="659" t="s">
        <v>488</v>
      </c>
      <c r="C320" s="1034" t="str">
        <f>UC!B35</f>
        <v>Which best describes how the input was derived?</v>
      </c>
      <c r="D320" s="406"/>
      <c r="E320" s="870" t="str">
        <f>IF(OR($D$322=10,$D$322=3),"",IFERROR(IF(H320=MIN($H$320:$H$321),"Limiting",""),""))</f>
        <v/>
      </c>
      <c r="F320" s="402"/>
      <c r="H320" s="959" t="e">
        <f>VLOOKUP('Interactive Data Grading'!D320,UC!$C$6:$E$15,3,FALSE)</f>
        <v>#N/A</v>
      </c>
      <c r="I320" s="959"/>
    </row>
    <row r="321" spans="1:18" ht="27.6" customHeight="1">
      <c r="A321" s="269"/>
      <c r="B321" s="659" t="s">
        <v>489</v>
      </c>
      <c r="C321" s="1034" t="str">
        <f>UC!B36</f>
        <v>Which best describes the extent of unauthorized consumption tracking and oversight?</v>
      </c>
      <c r="D321" s="406"/>
      <c r="E321" s="870" t="str">
        <f>IF(OR($D$322=10,$D$322=3),"",IFERROR(IF(H321=MIN($H$320:$H$321),"Limiting",""),""))</f>
        <v/>
      </c>
      <c r="F321" s="402"/>
      <c r="H321" s="959" t="e">
        <f>VLOOKUP('Interactive Data Grading'!D321,UC!$D$6:$E$15,2,FALSE)</f>
        <v>#N/A</v>
      </c>
      <c r="I321" s="960"/>
    </row>
    <row r="322" spans="1:18" ht="27.6" customHeight="1">
      <c r="A322" s="269"/>
      <c r="B322" s="269"/>
      <c r="C322" s="403" t="s">
        <v>313</v>
      </c>
      <c r="D322" s="1045">
        <f>IFERROR((IF(D319=UC!A3,3,H322)),"")</f>
        <v>3</v>
      </c>
      <c r="E322" s="870"/>
      <c r="F322" s="402"/>
      <c r="H322" s="962" t="e">
        <f>MIN(H320:H321)</f>
        <v>#N/A</v>
      </c>
      <c r="I322" s="959"/>
    </row>
    <row r="323" spans="1:18"/>
    <row r="324" spans="1:18"/>
    <row r="325" spans="1:18" s="564" customFormat="1" ht="16.350000000000001" customHeight="1">
      <c r="C325" s="672"/>
      <c r="D325" s="672"/>
      <c r="E325" s="992"/>
      <c r="G325" s="963"/>
      <c r="H325" s="963"/>
      <c r="I325" s="964"/>
      <c r="J325" s="963"/>
      <c r="K325" s="963"/>
      <c r="L325" s="963"/>
      <c r="M325" s="963"/>
      <c r="N325" s="963"/>
      <c r="O325" s="963"/>
      <c r="P325" s="963"/>
      <c r="Q325" s="963"/>
      <c r="R325" s="963"/>
    </row>
    <row r="326" spans="1:18" s="564" customFormat="1" ht="16.350000000000001" customHeight="1">
      <c r="C326" s="672"/>
      <c r="D326" s="672"/>
      <c r="E326" s="992"/>
      <c r="G326" s="963"/>
      <c r="H326" s="963"/>
      <c r="I326" s="964"/>
      <c r="J326" s="963"/>
      <c r="K326" s="963"/>
      <c r="L326" s="963"/>
      <c r="M326" s="963"/>
      <c r="N326" s="963"/>
      <c r="O326" s="963"/>
      <c r="P326" s="963"/>
      <c r="Q326" s="963"/>
      <c r="R326" s="963"/>
    </row>
    <row r="327" spans="1:18" s="564" customFormat="1" ht="16.350000000000001" customHeight="1">
      <c r="C327" s="672"/>
      <c r="D327" s="672"/>
      <c r="E327" s="992"/>
      <c r="G327" s="963"/>
      <c r="H327" s="963"/>
      <c r="I327" s="964"/>
      <c r="J327" s="963"/>
      <c r="K327" s="963"/>
      <c r="L327" s="963"/>
      <c r="M327" s="963"/>
      <c r="N327" s="963"/>
      <c r="O327" s="963"/>
      <c r="P327" s="963"/>
      <c r="Q327" s="963"/>
      <c r="R327" s="963"/>
    </row>
    <row r="328" spans="1:18" s="564" customFormat="1" ht="16.350000000000001" customHeight="1">
      <c r="C328" s="672"/>
      <c r="D328" s="672"/>
      <c r="E328" s="992"/>
      <c r="G328" s="963"/>
      <c r="H328" s="963"/>
      <c r="I328" s="964"/>
      <c r="J328" s="963"/>
      <c r="K328" s="963"/>
      <c r="L328" s="963"/>
      <c r="M328" s="963"/>
      <c r="N328" s="963"/>
      <c r="O328" s="963"/>
      <c r="P328" s="963"/>
      <c r="Q328" s="963"/>
      <c r="R328" s="963"/>
    </row>
    <row r="329" spans="1:18" s="564" customFormat="1" ht="16.350000000000001" customHeight="1">
      <c r="C329" s="672"/>
      <c r="D329" s="672"/>
      <c r="E329" s="992"/>
      <c r="G329" s="963"/>
      <c r="H329" s="963"/>
      <c r="I329" s="964"/>
      <c r="J329" s="963"/>
      <c r="K329" s="963"/>
      <c r="L329" s="963"/>
      <c r="M329" s="963"/>
      <c r="N329" s="963"/>
      <c r="O329" s="963"/>
      <c r="P329" s="963"/>
      <c r="Q329" s="963"/>
      <c r="R329" s="963"/>
    </row>
    <row r="330" spans="1:18" s="564" customFormat="1" ht="16.350000000000001" customHeight="1">
      <c r="C330" s="672"/>
      <c r="D330" s="672"/>
      <c r="E330" s="992"/>
      <c r="G330" s="963"/>
      <c r="H330" s="963"/>
      <c r="I330" s="964"/>
      <c r="J330" s="963"/>
      <c r="K330" s="963"/>
      <c r="L330" s="963"/>
      <c r="M330" s="963"/>
      <c r="N330" s="963"/>
      <c r="O330" s="963"/>
      <c r="P330" s="963"/>
      <c r="Q330" s="963"/>
      <c r="R330" s="963"/>
    </row>
    <row r="331" spans="1:18" s="564" customFormat="1" ht="16.350000000000001" customHeight="1">
      <c r="C331" s="672"/>
      <c r="D331" s="672"/>
      <c r="E331" s="992"/>
      <c r="G331" s="963"/>
      <c r="H331" s="963"/>
      <c r="I331" s="964"/>
      <c r="J331" s="963"/>
      <c r="K331" s="963"/>
      <c r="L331" s="963"/>
      <c r="M331" s="963"/>
      <c r="N331" s="963"/>
      <c r="O331" s="963"/>
      <c r="P331" s="963"/>
      <c r="Q331" s="963"/>
      <c r="R331" s="963"/>
    </row>
    <row r="332" spans="1:18" s="564" customFormat="1" ht="16.350000000000001" customHeight="1">
      <c r="C332" s="672"/>
      <c r="D332" s="672"/>
      <c r="E332" s="992"/>
      <c r="G332" s="963"/>
      <c r="H332" s="963"/>
      <c r="I332" s="964"/>
      <c r="J332" s="963"/>
      <c r="K332" s="963"/>
      <c r="L332" s="963"/>
      <c r="M332" s="963"/>
      <c r="N332" s="963"/>
      <c r="O332" s="963"/>
      <c r="P332" s="963"/>
      <c r="Q332" s="963"/>
      <c r="R332" s="963"/>
    </row>
    <row r="333" spans="1:18" s="564" customFormat="1" ht="16.350000000000001" customHeight="1">
      <c r="C333" s="672"/>
      <c r="D333" s="672"/>
      <c r="E333" s="992"/>
      <c r="G333" s="963"/>
      <c r="H333" s="963"/>
      <c r="I333" s="964"/>
      <c r="J333" s="963"/>
      <c r="K333" s="963"/>
      <c r="L333" s="963"/>
      <c r="M333" s="963"/>
      <c r="N333" s="963"/>
      <c r="O333" s="963"/>
      <c r="P333" s="963"/>
      <c r="Q333" s="963"/>
      <c r="R333" s="963"/>
    </row>
    <row r="334" spans="1:18" s="564" customFormat="1" ht="16.350000000000001" customHeight="1">
      <c r="C334" s="672"/>
      <c r="D334" s="672"/>
      <c r="E334" s="992"/>
      <c r="G334" s="963"/>
      <c r="H334" s="963"/>
      <c r="I334" s="964"/>
      <c r="J334" s="963"/>
      <c r="K334" s="963"/>
      <c r="L334" s="963"/>
      <c r="M334" s="963"/>
      <c r="N334" s="963"/>
      <c r="O334" s="963"/>
      <c r="P334" s="963"/>
      <c r="Q334" s="963"/>
      <c r="R334" s="963"/>
    </row>
    <row r="335" spans="1:18" s="564" customFormat="1" ht="16.350000000000001" customHeight="1">
      <c r="C335" s="672"/>
      <c r="D335" s="672"/>
      <c r="E335" s="992"/>
      <c r="G335" s="963"/>
      <c r="H335" s="963"/>
      <c r="I335" s="964"/>
      <c r="J335" s="963"/>
      <c r="K335" s="963"/>
      <c r="L335" s="963"/>
      <c r="M335" s="963"/>
      <c r="N335" s="963"/>
      <c r="O335" s="963"/>
      <c r="P335" s="963"/>
      <c r="Q335" s="963"/>
      <c r="R335" s="963"/>
    </row>
    <row r="336" spans="1:18" s="564" customFormat="1" ht="16.350000000000001" customHeight="1">
      <c r="C336" s="672"/>
      <c r="D336" s="672"/>
      <c r="E336" s="992"/>
      <c r="G336" s="963"/>
      <c r="H336" s="963"/>
      <c r="I336" s="964"/>
      <c r="J336" s="963"/>
      <c r="K336" s="963"/>
      <c r="L336" s="963"/>
      <c r="M336" s="963"/>
      <c r="N336" s="963"/>
      <c r="O336" s="963"/>
      <c r="P336" s="963"/>
      <c r="Q336" s="963"/>
      <c r="R336" s="963"/>
    </row>
    <row r="337" spans="1:18" s="564" customFormat="1" ht="16.350000000000001" customHeight="1">
      <c r="C337" s="672"/>
      <c r="D337" s="672"/>
      <c r="E337" s="992"/>
      <c r="G337" s="963"/>
      <c r="H337" s="963"/>
      <c r="I337" s="964"/>
      <c r="J337" s="963"/>
      <c r="K337" s="963"/>
      <c r="L337" s="963"/>
      <c r="M337" s="963"/>
      <c r="N337" s="963"/>
      <c r="O337" s="963"/>
      <c r="P337" s="963"/>
      <c r="Q337" s="963"/>
      <c r="R337" s="963"/>
    </row>
    <row r="338" spans="1:18" s="564" customFormat="1" ht="41.45" customHeight="1">
      <c r="C338" s="672"/>
      <c r="D338" s="672"/>
      <c r="E338" s="992"/>
      <c r="G338" s="963"/>
      <c r="H338" s="963"/>
      <c r="I338" s="964"/>
      <c r="J338" s="963"/>
      <c r="K338" s="963"/>
      <c r="L338" s="963"/>
      <c r="M338" s="963"/>
      <c r="N338" s="963"/>
      <c r="O338" s="963"/>
      <c r="P338" s="963"/>
      <c r="Q338" s="963"/>
      <c r="R338" s="963"/>
    </row>
    <row r="339" spans="1:18" s="564" customFormat="1" ht="41.45" customHeight="1">
      <c r="C339" s="672"/>
      <c r="D339" s="672"/>
      <c r="E339" s="992"/>
      <c r="G339" s="963"/>
      <c r="H339" s="963"/>
      <c r="I339" s="964"/>
      <c r="J339" s="963"/>
      <c r="K339" s="963"/>
      <c r="L339" s="963"/>
      <c r="M339" s="963"/>
      <c r="N339" s="963"/>
      <c r="O339" s="963"/>
      <c r="P339" s="963"/>
      <c r="Q339" s="963"/>
      <c r="R339" s="963"/>
    </row>
    <row r="340" spans="1:18" s="564" customFormat="1" ht="41.45" customHeight="1">
      <c r="C340" s="672"/>
      <c r="D340" s="672"/>
      <c r="E340" s="992"/>
      <c r="G340" s="963"/>
      <c r="H340" s="963"/>
      <c r="I340" s="964"/>
      <c r="J340" s="963"/>
      <c r="K340" s="963"/>
      <c r="L340" s="963"/>
      <c r="M340" s="963"/>
      <c r="N340" s="963"/>
      <c r="O340" s="963"/>
      <c r="P340" s="963"/>
      <c r="Q340" s="963"/>
      <c r="R340" s="963"/>
    </row>
    <row r="341" spans="1:18" s="564" customFormat="1" ht="37.5" customHeight="1">
      <c r="C341" s="672"/>
      <c r="D341" s="672"/>
      <c r="E341" s="992"/>
      <c r="G341" s="963"/>
      <c r="H341" s="963"/>
      <c r="I341" s="964"/>
      <c r="J341" s="963"/>
      <c r="K341" s="963"/>
      <c r="L341" s="963"/>
      <c r="M341" s="963"/>
      <c r="N341" s="963"/>
      <c r="O341" s="963"/>
      <c r="P341" s="963"/>
      <c r="Q341" s="963"/>
      <c r="R341" s="963"/>
    </row>
    <row r="342" spans="1:18" s="564" customFormat="1" ht="26.25" customHeight="1">
      <c r="C342" s="672"/>
      <c r="D342" s="672"/>
      <c r="E342" s="992"/>
      <c r="G342" s="963"/>
      <c r="H342" s="963"/>
      <c r="I342" s="964"/>
      <c r="J342" s="963"/>
      <c r="K342" s="963"/>
      <c r="L342" s="963"/>
      <c r="M342" s="963"/>
      <c r="N342" s="963"/>
      <c r="O342" s="963"/>
      <c r="P342" s="963"/>
      <c r="Q342" s="963"/>
      <c r="R342" s="963"/>
    </row>
    <row r="343" spans="1:18" s="564" customFormat="1" ht="16.350000000000001" customHeight="1">
      <c r="A343" s="1245" t="s">
        <v>1135</v>
      </c>
      <c r="B343" s="1246"/>
      <c r="C343" s="1236" t="s">
        <v>567</v>
      </c>
      <c r="D343" s="1236"/>
      <c r="E343" s="1042" t="s">
        <v>1136</v>
      </c>
      <c r="G343" s="963"/>
      <c r="H343" s="963"/>
      <c r="I343" s="964"/>
      <c r="J343" s="963"/>
      <c r="K343" s="963"/>
      <c r="L343" s="963"/>
      <c r="M343" s="963"/>
      <c r="N343" s="963"/>
      <c r="O343" s="963"/>
      <c r="P343" s="963"/>
      <c r="Q343" s="963"/>
      <c r="R343" s="963"/>
    </row>
    <row r="344" spans="1:18" ht="9.75" customHeight="1">
      <c r="A344" s="269"/>
      <c r="B344" s="269"/>
      <c r="C344" s="269"/>
      <c r="D344" s="269"/>
      <c r="E344" s="871"/>
      <c r="F344" s="402"/>
      <c r="H344" s="955"/>
      <c r="I344" s="955"/>
    </row>
    <row r="345" spans="1:18" s="680" customFormat="1" ht="12">
      <c r="A345" s="676"/>
      <c r="B345" s="677" t="s">
        <v>568</v>
      </c>
      <c r="C345" s="678" t="s">
        <v>303</v>
      </c>
      <c r="D345" s="678" t="s">
        <v>661</v>
      </c>
      <c r="E345" s="870"/>
      <c r="F345" s="679"/>
      <c r="G345" s="956"/>
      <c r="H345" s="957" t="s">
        <v>301</v>
      </c>
      <c r="I345" s="957"/>
      <c r="J345" s="956" t="s">
        <v>792</v>
      </c>
      <c r="K345" s="956"/>
      <c r="L345" s="956"/>
      <c r="M345" s="956"/>
      <c r="N345" s="956"/>
      <c r="O345" s="956"/>
      <c r="P345" s="956"/>
      <c r="Q345" s="956"/>
      <c r="R345" s="956"/>
    </row>
    <row r="346" spans="1:18" ht="27.6" customHeight="1">
      <c r="A346" s="269"/>
      <c r="B346" s="659" t="s">
        <v>563</v>
      </c>
      <c r="C346" s="1034" t="str">
        <f>Lm!B35</f>
        <v>How was the input derived?</v>
      </c>
      <c r="D346" s="404" t="s">
        <v>562</v>
      </c>
      <c r="E346" s="870" t="str">
        <f>IFERROR(IF(OR($H346=10,NOT(ISNUMBER($H346))),"",IF(H346=$H$350,"Limiting","")),"")</f>
        <v/>
      </c>
      <c r="F346" s="402"/>
      <c r="G346" s="965">
        <f t="shared" ref="G346:G348" si="18">IF(LEN(D346)&gt;0,1,0)</f>
        <v>1</v>
      </c>
      <c r="H346" s="959">
        <f>VLOOKUP('Interactive Data Grading'!D346,Lm!$C$6:$G$15,5,FALSE)</f>
        <v>10</v>
      </c>
      <c r="I346" s="959">
        <f>H346</f>
        <v>10</v>
      </c>
    </row>
    <row r="347" spans="1:18" ht="27.6" customHeight="1">
      <c r="A347" s="269"/>
      <c r="B347" s="659" t="s">
        <v>564</v>
      </c>
      <c r="C347" s="1034" t="str">
        <f>Lm!B36</f>
        <v>Are hydrant laterals included in the input derivation?</v>
      </c>
      <c r="D347" s="404" t="s">
        <v>267</v>
      </c>
      <c r="E347" s="870" t="str">
        <f t="shared" ref="E347:E349" si="19">IFERROR(IF(OR($H347=10,NOT(ISNUMBER($H347))),"",IF(H347=$H$350,"Limiting","")),"")</f>
        <v/>
      </c>
      <c r="F347" s="402"/>
      <c r="G347" s="965">
        <f>IF(OR(LEN(D347)&gt;0,D346=Lm!$C$6),1,0)</f>
        <v>1</v>
      </c>
      <c r="H347" s="959">
        <f>VLOOKUP('Interactive Data Grading'!D347,Lm!$D$6:$G$15,4,FALSE)</f>
        <v>8</v>
      </c>
      <c r="I347" s="959">
        <f>H347</f>
        <v>8</v>
      </c>
      <c r="J347" s="951" t="s">
        <v>563</v>
      </c>
    </row>
    <row r="348" spans="1:18" ht="27.6" customHeight="1">
      <c r="A348" s="269"/>
      <c r="B348" s="659" t="s">
        <v>565</v>
      </c>
      <c r="C348" s="1034" t="str">
        <f>Lm!B37</f>
        <v>Which best describes how the Mains inventory (GIS, ledger, etc) is kept up to date?</v>
      </c>
      <c r="D348" s="404" t="s">
        <v>969</v>
      </c>
      <c r="E348" s="870" t="str">
        <f t="shared" si="19"/>
        <v/>
      </c>
      <c r="F348" s="402"/>
      <c r="G348" s="965">
        <f t="shared" si="18"/>
        <v>1</v>
      </c>
      <c r="H348" s="959">
        <f>VLOOKUP('Interactive Data Grading'!D348,Lm!$E$6:$G$15,3,FALSE)</f>
        <v>10</v>
      </c>
      <c r="I348" s="959">
        <f>H348</f>
        <v>10</v>
      </c>
    </row>
    <row r="349" spans="1:18" ht="27.6" customHeight="1">
      <c r="A349" s="269"/>
      <c r="B349" s="659" t="s">
        <v>566</v>
      </c>
      <c r="C349" s="1034" t="str">
        <f>Lm!B38</f>
        <v>Which best describes how the Mains inventory (GIS, ledger, etc) is field validated to confirm field conditions match the inventory?</v>
      </c>
      <c r="D349" s="404" t="s">
        <v>560</v>
      </c>
      <c r="E349" s="870" t="str">
        <f t="shared" si="19"/>
        <v>Limiting</v>
      </c>
      <c r="F349" s="402"/>
      <c r="G349" s="965">
        <f>IF(OR(LEN(D349)&gt;0,$D$348=Lm!$E$8),1,0)</f>
        <v>1</v>
      </c>
      <c r="H349" s="959">
        <f>VLOOKUP('Interactive Data Grading'!D349,Lm!$F$6:$G$15,2,FALSE)</f>
        <v>7</v>
      </c>
      <c r="I349" s="959">
        <f>H349</f>
        <v>7</v>
      </c>
      <c r="J349" s="951" t="s">
        <v>565</v>
      </c>
    </row>
    <row r="350" spans="1:18" ht="27.6" customHeight="1">
      <c r="A350" s="269"/>
      <c r="B350" s="269"/>
      <c r="C350" s="403" t="s">
        <v>313</v>
      </c>
      <c r="D350" s="873">
        <f>IF(G350&lt;1,"",I350)</f>
        <v>7</v>
      </c>
      <c r="E350" s="870"/>
      <c r="F350" s="402"/>
      <c r="G350" s="965">
        <f>MIN(G346:G349)</f>
        <v>1</v>
      </c>
      <c r="H350" s="962">
        <f>MIN(H346:H349)</f>
        <v>7</v>
      </c>
      <c r="I350" s="962">
        <f t="array" ref="I350">MIN(IF(ISNUMBER(I346:I349),I346:I349))</f>
        <v>7</v>
      </c>
    </row>
    <row r="351" spans="1:18" s="564" customFormat="1" ht="16.350000000000001" customHeight="1">
      <c r="C351" s="672"/>
      <c r="D351" s="672"/>
      <c r="E351" s="992"/>
      <c r="G351" s="963"/>
      <c r="H351" s="963"/>
      <c r="I351" s="964"/>
      <c r="J351" s="963"/>
      <c r="K351" s="963"/>
      <c r="L351" s="963"/>
      <c r="M351" s="963"/>
      <c r="N351" s="963"/>
      <c r="O351" s="963"/>
      <c r="P351" s="963"/>
      <c r="Q351" s="963"/>
      <c r="R351" s="963"/>
    </row>
    <row r="352" spans="1:18" s="564" customFormat="1" ht="16.350000000000001" customHeight="1">
      <c r="C352" s="672"/>
      <c r="D352" s="672"/>
      <c r="E352" s="992"/>
      <c r="G352" s="963"/>
      <c r="H352" s="963"/>
      <c r="I352" s="964"/>
      <c r="J352" s="963"/>
      <c r="K352" s="963"/>
      <c r="L352" s="963"/>
      <c r="M352" s="963"/>
      <c r="N352" s="963"/>
      <c r="O352" s="963"/>
      <c r="P352" s="963"/>
      <c r="Q352" s="963"/>
      <c r="R352" s="963"/>
    </row>
    <row r="353" spans="1:18" s="564" customFormat="1" ht="16.350000000000001" customHeight="1">
      <c r="C353" s="672"/>
      <c r="D353" s="672"/>
      <c r="E353" s="992"/>
      <c r="G353" s="963"/>
      <c r="H353" s="963"/>
      <c r="I353" s="964"/>
      <c r="J353" s="963"/>
      <c r="K353" s="963"/>
      <c r="L353" s="963"/>
      <c r="M353" s="963"/>
      <c r="N353" s="963"/>
      <c r="O353" s="963"/>
      <c r="P353" s="963"/>
      <c r="Q353" s="963"/>
      <c r="R353" s="963"/>
    </row>
    <row r="354" spans="1:18" s="564" customFormat="1" ht="16.350000000000001" customHeight="1">
      <c r="C354" s="672"/>
      <c r="D354" s="672"/>
      <c r="E354" s="992"/>
      <c r="G354" s="963"/>
      <c r="H354" s="963"/>
      <c r="I354" s="964"/>
      <c r="J354" s="963"/>
      <c r="K354" s="963"/>
      <c r="L354" s="963"/>
      <c r="M354" s="963"/>
      <c r="N354" s="963"/>
      <c r="O354" s="963"/>
      <c r="P354" s="963"/>
      <c r="Q354" s="963"/>
      <c r="R354" s="963"/>
    </row>
    <row r="355" spans="1:18" s="564" customFormat="1" ht="16.350000000000001" customHeight="1">
      <c r="C355" s="672"/>
      <c r="D355" s="672"/>
      <c r="E355" s="992"/>
      <c r="G355" s="963"/>
      <c r="H355" s="963"/>
      <c r="I355" s="964"/>
      <c r="J355" s="963"/>
      <c r="K355" s="963"/>
      <c r="L355" s="963"/>
      <c r="M355" s="963"/>
      <c r="N355" s="963"/>
      <c r="O355" s="963"/>
      <c r="P355" s="963"/>
      <c r="Q355" s="963"/>
      <c r="R355" s="963"/>
    </row>
    <row r="356" spans="1:18" s="564" customFormat="1" ht="16.350000000000001" customHeight="1">
      <c r="C356" s="672"/>
      <c r="D356" s="672"/>
      <c r="E356" s="992"/>
      <c r="G356" s="963"/>
      <c r="H356" s="963"/>
      <c r="I356" s="964"/>
      <c r="J356" s="963"/>
      <c r="K356" s="963"/>
      <c r="L356" s="963"/>
      <c r="M356" s="963"/>
      <c r="N356" s="963"/>
      <c r="O356" s="963"/>
      <c r="P356" s="963"/>
      <c r="Q356" s="963"/>
      <c r="R356" s="963"/>
    </row>
    <row r="357" spans="1:18" s="564" customFormat="1" ht="16.350000000000001" customHeight="1">
      <c r="C357" s="672"/>
      <c r="D357" s="672"/>
      <c r="E357" s="992"/>
      <c r="G357" s="963"/>
      <c r="H357" s="963"/>
      <c r="I357" s="964"/>
      <c r="J357" s="963"/>
      <c r="K357" s="963"/>
      <c r="L357" s="963"/>
      <c r="M357" s="963"/>
      <c r="N357" s="963"/>
      <c r="O357" s="963"/>
      <c r="P357" s="963"/>
      <c r="Q357" s="963"/>
      <c r="R357" s="963"/>
    </row>
    <row r="358" spans="1:18" s="564" customFormat="1" ht="16.350000000000001" customHeight="1">
      <c r="C358" s="672"/>
      <c r="D358" s="672"/>
      <c r="E358" s="992"/>
      <c r="G358" s="963"/>
      <c r="H358" s="963"/>
      <c r="I358" s="964"/>
      <c r="J358" s="963"/>
      <c r="K358" s="963"/>
      <c r="L358" s="963"/>
      <c r="M358" s="963"/>
      <c r="N358" s="963"/>
      <c r="O358" s="963"/>
      <c r="P358" s="963"/>
      <c r="Q358" s="963"/>
      <c r="R358" s="963"/>
    </row>
    <row r="359" spans="1:18" s="564" customFormat="1" ht="16.350000000000001" customHeight="1">
      <c r="C359" s="672"/>
      <c r="D359" s="672"/>
      <c r="E359" s="992"/>
      <c r="G359" s="963"/>
      <c r="H359" s="963"/>
      <c r="I359" s="964"/>
      <c r="J359" s="963"/>
      <c r="K359" s="963"/>
      <c r="L359" s="963"/>
      <c r="M359" s="963"/>
      <c r="N359" s="963"/>
      <c r="O359" s="963"/>
      <c r="P359" s="963"/>
      <c r="Q359" s="963"/>
      <c r="R359" s="963"/>
    </row>
    <row r="360" spans="1:18" s="564" customFormat="1" ht="50.45" customHeight="1">
      <c r="C360" s="672"/>
      <c r="D360" s="672"/>
      <c r="E360" s="992"/>
      <c r="G360" s="963"/>
      <c r="H360" s="963"/>
      <c r="I360" s="964"/>
      <c r="J360" s="963"/>
      <c r="K360" s="963"/>
      <c r="L360" s="963"/>
      <c r="M360" s="963"/>
      <c r="N360" s="963"/>
      <c r="O360" s="963"/>
      <c r="P360" s="963"/>
      <c r="Q360" s="963"/>
      <c r="R360" s="963"/>
    </row>
    <row r="361" spans="1:18" s="564" customFormat="1" ht="50.45" customHeight="1">
      <c r="C361" s="672"/>
      <c r="D361" s="672"/>
      <c r="E361" s="992"/>
      <c r="G361" s="963"/>
      <c r="H361" s="963"/>
      <c r="I361" s="964"/>
      <c r="J361" s="963"/>
      <c r="K361" s="963"/>
      <c r="L361" s="963"/>
      <c r="M361" s="963"/>
      <c r="N361" s="963"/>
      <c r="O361" s="963"/>
      <c r="P361" s="963"/>
      <c r="Q361" s="963"/>
      <c r="R361" s="963"/>
    </row>
    <row r="362" spans="1:18" s="564" customFormat="1" ht="50.45" customHeight="1">
      <c r="C362" s="672"/>
      <c r="D362" s="672"/>
      <c r="E362" s="992"/>
      <c r="G362" s="963"/>
      <c r="H362" s="963"/>
      <c r="I362" s="964"/>
      <c r="J362" s="963"/>
      <c r="K362" s="963"/>
      <c r="L362" s="963"/>
      <c r="M362" s="963"/>
      <c r="N362" s="963"/>
      <c r="O362" s="963"/>
      <c r="P362" s="963"/>
      <c r="Q362" s="963"/>
      <c r="R362" s="963"/>
    </row>
    <row r="363" spans="1:18" s="564" customFormat="1" ht="34.5" customHeight="1">
      <c r="C363" s="672"/>
      <c r="D363" s="672"/>
      <c r="E363" s="992"/>
      <c r="G363" s="963"/>
      <c r="H363" s="963"/>
      <c r="I363" s="964"/>
      <c r="J363" s="963"/>
      <c r="K363" s="963"/>
      <c r="L363" s="963"/>
      <c r="M363" s="963"/>
      <c r="N363" s="963"/>
      <c r="O363" s="963"/>
      <c r="P363" s="963"/>
      <c r="Q363" s="963"/>
      <c r="R363" s="963"/>
    </row>
    <row r="364" spans="1:18" s="564" customFormat="1" ht="29.25" customHeight="1">
      <c r="C364" s="672"/>
      <c r="D364" s="672"/>
      <c r="E364" s="992"/>
      <c r="G364" s="963"/>
      <c r="H364" s="963"/>
      <c r="I364" s="964"/>
      <c r="J364" s="963"/>
      <c r="K364" s="963"/>
      <c r="L364" s="963"/>
      <c r="M364" s="963"/>
      <c r="N364" s="963"/>
      <c r="O364" s="963"/>
      <c r="P364" s="963"/>
      <c r="Q364" s="963"/>
      <c r="R364" s="963"/>
    </row>
    <row r="365" spans="1:18" s="564" customFormat="1" ht="29.25" customHeight="1">
      <c r="C365" s="672"/>
      <c r="D365" s="672"/>
      <c r="E365" s="992"/>
      <c r="G365" s="963"/>
      <c r="H365" s="963"/>
      <c r="I365" s="964"/>
      <c r="J365" s="963"/>
      <c r="K365" s="963"/>
      <c r="L365" s="963"/>
      <c r="M365" s="963"/>
      <c r="N365" s="963"/>
      <c r="O365" s="963"/>
      <c r="P365" s="963"/>
      <c r="Q365" s="963"/>
      <c r="R365" s="963"/>
    </row>
    <row r="366" spans="1:18" s="564" customFormat="1" ht="16.350000000000001" customHeight="1">
      <c r="A366" s="1245" t="s">
        <v>1135</v>
      </c>
      <c r="B366" s="1246"/>
      <c r="C366" s="1236" t="s">
        <v>580</v>
      </c>
      <c r="D366" s="1236"/>
      <c r="E366" s="1042" t="s">
        <v>1136</v>
      </c>
      <c r="G366" s="963"/>
      <c r="H366" s="963"/>
      <c r="I366" s="964"/>
      <c r="J366" s="963"/>
      <c r="K366" s="963"/>
      <c r="L366" s="963"/>
      <c r="M366" s="963"/>
      <c r="N366" s="963"/>
      <c r="O366" s="963"/>
      <c r="P366" s="963"/>
      <c r="Q366" s="963"/>
      <c r="R366" s="963"/>
    </row>
    <row r="367" spans="1:18" ht="9.75" customHeight="1">
      <c r="A367" s="269"/>
      <c r="B367" s="269"/>
      <c r="C367" s="269"/>
      <c r="D367" s="269"/>
      <c r="E367" s="871"/>
      <c r="F367" s="402"/>
      <c r="H367" s="955"/>
      <c r="I367" s="955"/>
    </row>
    <row r="368" spans="1:18" s="680" customFormat="1" ht="12">
      <c r="A368" s="676"/>
      <c r="B368" s="677" t="s">
        <v>581</v>
      </c>
      <c r="C368" s="678" t="s">
        <v>303</v>
      </c>
      <c r="D368" s="678" t="s">
        <v>661</v>
      </c>
      <c r="E368" s="870"/>
      <c r="F368" s="679"/>
      <c r="G368" s="956"/>
      <c r="H368" s="957" t="s">
        <v>301</v>
      </c>
      <c r="I368" s="957"/>
      <c r="J368" s="956" t="s">
        <v>792</v>
      </c>
      <c r="K368" s="956" t="s">
        <v>1267</v>
      </c>
      <c r="L368" s="956"/>
      <c r="M368" s="956"/>
      <c r="N368" s="956"/>
      <c r="O368" s="956"/>
      <c r="P368" s="956"/>
      <c r="Q368" s="956"/>
      <c r="R368" s="956"/>
    </row>
    <row r="369" spans="1:18" ht="27.6" customHeight="1">
      <c r="A369" s="269"/>
      <c r="B369" s="659" t="s">
        <v>570</v>
      </c>
      <c r="C369" s="1034" t="str">
        <f>Nc!B35</f>
        <v>How was the input derived?</v>
      </c>
      <c r="D369" s="404" t="s">
        <v>579</v>
      </c>
      <c r="E369" s="870" t="str">
        <f>IFERROR(IF(OR($D$374=10,NOT(ISNUMBER($D$374))),"",IF(I369=$I$374,"Limiting","")),"")</f>
        <v/>
      </c>
      <c r="F369" s="402"/>
      <c r="H369" s="959">
        <f>VLOOKUP('Interactive Data Grading'!D369,Nc!$C$6:$H$15,6,FALSE)</f>
        <v>10</v>
      </c>
      <c r="I369" s="959">
        <f>H369</f>
        <v>10</v>
      </c>
      <c r="K369" s="951" t="str">
        <f>IFERROR(IF(OR($D$374=10,NOT(ISNUMBER($D$374))),"",IF(I369=$I$374,"Limiting","")),"")</f>
        <v/>
      </c>
    </row>
    <row r="370" spans="1:18" ht="27.6" customHeight="1">
      <c r="A370" s="269"/>
      <c r="B370" s="659" t="s">
        <v>571</v>
      </c>
      <c r="C370" s="1034" t="str">
        <f>Nc!B36</f>
        <v>What is the count of services based on?</v>
      </c>
      <c r="D370" s="404" t="s">
        <v>578</v>
      </c>
      <c r="E370" s="870" t="str">
        <f t="shared" ref="E370:E373" si="20">IFERROR(IF(OR($D$374=10,NOT(ISNUMBER($D$374))),"",IF(I370=$I$374,"Limiting","")),"")</f>
        <v/>
      </c>
      <c r="F370" s="402"/>
      <c r="G370" s="965">
        <f>IF(OR(LEN(D370)&gt;0,$D$369=Nc!$C$23),1,0)</f>
        <v>1</v>
      </c>
      <c r="H370" s="959">
        <f>VLOOKUP('Interactive Data Grading'!D370,Nc!$D$6:$H$15,5,FALSE)</f>
        <v>8</v>
      </c>
      <c r="I370" s="959">
        <f>H370</f>
        <v>8</v>
      </c>
      <c r="J370" s="951" t="s">
        <v>570</v>
      </c>
      <c r="K370" s="951" t="str">
        <f t="shared" ref="K370:K373" si="21">IFERROR(IF(OR($D$374=10,NOT(ISNUMBER($D$374))),"",IF(I370=$I$374,"Limiting","")),"")</f>
        <v/>
      </c>
    </row>
    <row r="371" spans="1:18" ht="27.6" customHeight="1">
      <c r="A371" s="269"/>
      <c r="B371" s="659" t="s">
        <v>572</v>
      </c>
      <c r="C371" s="1034" t="str">
        <f>Nc!B37</f>
        <v xml:space="preserve">Are inactive (but still pressurized) service lines included in the input? These may be metered or unmetered.  </v>
      </c>
      <c r="D371" s="404" t="s">
        <v>260</v>
      </c>
      <c r="E371" s="870" t="str">
        <f t="shared" si="20"/>
        <v/>
      </c>
      <c r="F371" s="402"/>
      <c r="G371" s="965">
        <f>IF(OR(LEN(D371)&gt;0,D369=Nc!$C$23),1,0)</f>
        <v>1</v>
      </c>
      <c r="H371" s="959">
        <f>VLOOKUP('Interactive Data Grading'!D371,Nc!$E$6:$H$15,4,FALSE)</f>
        <v>10</v>
      </c>
      <c r="I371" s="959">
        <f t="shared" ref="I371:I373" si="22">H371</f>
        <v>10</v>
      </c>
      <c r="J371" s="951" t="s">
        <v>570</v>
      </c>
      <c r="K371" s="951" t="str">
        <f t="shared" si="21"/>
        <v/>
      </c>
    </row>
    <row r="372" spans="1:18" ht="27.6" customHeight="1">
      <c r="A372" s="269"/>
      <c r="B372" s="659" t="s">
        <v>573</v>
      </c>
      <c r="C372" s="1034" t="str">
        <f>Nc!B38</f>
        <v>Which best describes how the inventory of service connections (GIS, billing system, etc) is kept up to date?</v>
      </c>
      <c r="D372" s="404" t="s">
        <v>967</v>
      </c>
      <c r="E372" s="870" t="str">
        <f t="shared" si="20"/>
        <v/>
      </c>
      <c r="F372" s="402"/>
      <c r="G372" s="965">
        <f t="shared" ref="G372" si="23">IF(LEN(D372)&gt;0,1,0)</f>
        <v>1</v>
      </c>
      <c r="H372" s="959">
        <f>VLOOKUP('Interactive Data Grading'!D372,Nc!$F$6:$H$15,3,FALSE)</f>
        <v>10</v>
      </c>
      <c r="I372" s="959">
        <f t="shared" si="22"/>
        <v>10</v>
      </c>
      <c r="K372" s="951" t="str">
        <f t="shared" si="21"/>
        <v/>
      </c>
    </row>
    <row r="373" spans="1:18" ht="45.6" customHeight="1">
      <c r="A373" s="269"/>
      <c r="B373" s="659" t="s">
        <v>574</v>
      </c>
      <c r="C373" s="1034" t="str">
        <f>Nc!B39</f>
        <v>Which best describes how the inventory of service connections (GIS, billing system, etc) is field validated to confirm field conditions match the inventory?</v>
      </c>
      <c r="D373" s="404" t="s">
        <v>560</v>
      </c>
      <c r="E373" s="870" t="str">
        <f t="shared" si="20"/>
        <v>Limiting</v>
      </c>
      <c r="F373" s="402"/>
      <c r="G373" s="967">
        <f>IF(OR(LEN(D373)&gt;0,D372=Nc!F23),1,0)</f>
        <v>1</v>
      </c>
      <c r="H373" s="959">
        <f>VLOOKUP('Interactive Data Grading'!D373,Nc!$G$6:$H$15,2,FALSE)</f>
        <v>5</v>
      </c>
      <c r="I373" s="959">
        <f t="shared" si="22"/>
        <v>5</v>
      </c>
      <c r="J373" s="951" t="s">
        <v>573</v>
      </c>
      <c r="K373" s="951" t="str">
        <f t="shared" si="21"/>
        <v>Limiting</v>
      </c>
    </row>
    <row r="374" spans="1:18" ht="27.6" customHeight="1">
      <c r="A374" s="269"/>
      <c r="B374" s="269"/>
      <c r="C374" s="403" t="s">
        <v>313</v>
      </c>
      <c r="D374" s="873">
        <f>IF(G374&lt;1,"",I374)</f>
        <v>5</v>
      </c>
      <c r="E374" s="870"/>
      <c r="F374" s="402"/>
      <c r="G374" s="967">
        <f>MIN(G370:G373)</f>
        <v>1</v>
      </c>
      <c r="H374" s="962">
        <f>MIN(H369:H373)</f>
        <v>5</v>
      </c>
      <c r="I374" s="962">
        <f t="array" ref="I374">MIN(IF(ISNUMBER(I369:I373),I369:I373))</f>
        <v>5</v>
      </c>
    </row>
    <row r="375" spans="1:18" s="564" customFormat="1" ht="16.350000000000001" customHeight="1">
      <c r="C375" s="672"/>
      <c r="D375" s="672"/>
      <c r="E375" s="992"/>
      <c r="G375" s="963"/>
      <c r="H375" s="963"/>
      <c r="I375" s="964"/>
      <c r="J375" s="963"/>
      <c r="K375" s="963"/>
      <c r="L375" s="963"/>
      <c r="M375" s="963"/>
      <c r="N375" s="963"/>
      <c r="O375" s="963"/>
      <c r="P375" s="963"/>
      <c r="Q375" s="963"/>
      <c r="R375" s="963"/>
    </row>
    <row r="376" spans="1:18" s="564" customFormat="1" ht="16.350000000000001" customHeight="1">
      <c r="C376" s="672"/>
      <c r="D376" s="672"/>
      <c r="E376" s="992"/>
      <c r="G376" s="963"/>
      <c r="H376" s="963"/>
      <c r="I376" s="964"/>
      <c r="J376" s="963"/>
      <c r="K376" s="963"/>
      <c r="L376" s="963"/>
      <c r="M376" s="963"/>
      <c r="N376" s="963"/>
      <c r="O376" s="963"/>
      <c r="P376" s="963"/>
      <c r="Q376" s="963"/>
      <c r="R376" s="963"/>
    </row>
    <row r="377" spans="1:18" s="564" customFormat="1" ht="2.4500000000000002" customHeight="1">
      <c r="C377" s="672"/>
      <c r="D377" s="672"/>
      <c r="E377" s="992"/>
      <c r="G377" s="963"/>
      <c r="H377" s="963"/>
      <c r="I377" s="964"/>
      <c r="J377" s="963"/>
      <c r="K377" s="963"/>
      <c r="L377" s="963"/>
      <c r="M377" s="963"/>
      <c r="N377" s="963"/>
      <c r="O377" s="963"/>
      <c r="P377" s="963"/>
      <c r="Q377" s="963"/>
      <c r="R377" s="963"/>
    </row>
    <row r="378" spans="1:18" s="564" customFormat="1" ht="16.350000000000001" customHeight="1">
      <c r="C378" s="672"/>
      <c r="D378" s="672"/>
      <c r="E378" s="992"/>
      <c r="G378" s="963"/>
      <c r="H378" s="963"/>
      <c r="I378" s="964"/>
      <c r="J378" s="963"/>
      <c r="K378" s="963"/>
      <c r="L378" s="963"/>
      <c r="M378" s="963"/>
      <c r="N378" s="963"/>
      <c r="O378" s="963"/>
      <c r="P378" s="963"/>
      <c r="Q378" s="963"/>
      <c r="R378" s="963"/>
    </row>
    <row r="379" spans="1:18" s="564" customFormat="1" ht="16.350000000000001" customHeight="1">
      <c r="C379" s="672"/>
      <c r="D379" s="672"/>
      <c r="E379" s="992"/>
      <c r="G379" s="963"/>
      <c r="H379" s="963"/>
      <c r="I379" s="964"/>
      <c r="J379" s="963"/>
      <c r="K379" s="963"/>
      <c r="L379" s="963"/>
      <c r="M379" s="963"/>
      <c r="N379" s="963"/>
      <c r="O379" s="963"/>
      <c r="P379" s="963"/>
      <c r="Q379" s="963"/>
      <c r="R379" s="963"/>
    </row>
    <row r="380" spans="1:18" s="564" customFormat="1" ht="16.350000000000001" customHeight="1">
      <c r="C380" s="672"/>
      <c r="D380" s="672"/>
      <c r="E380" s="992"/>
      <c r="G380" s="963"/>
      <c r="H380" s="963"/>
      <c r="I380" s="964"/>
      <c r="J380" s="963"/>
      <c r="K380" s="963"/>
      <c r="L380" s="963"/>
      <c r="M380" s="963"/>
      <c r="N380" s="963"/>
      <c r="O380" s="963"/>
      <c r="P380" s="963"/>
      <c r="Q380" s="963"/>
      <c r="R380" s="963"/>
    </row>
    <row r="381" spans="1:18" s="564" customFormat="1" ht="16.350000000000001" customHeight="1">
      <c r="C381" s="672"/>
      <c r="D381" s="672"/>
      <c r="E381" s="992"/>
      <c r="G381" s="963"/>
      <c r="H381" s="963"/>
      <c r="I381" s="964"/>
      <c r="J381" s="963"/>
      <c r="K381" s="963"/>
      <c r="L381" s="963"/>
      <c r="M381" s="963"/>
      <c r="N381" s="963"/>
      <c r="O381" s="963"/>
      <c r="P381" s="963"/>
      <c r="Q381" s="963"/>
      <c r="R381" s="963"/>
    </row>
    <row r="382" spans="1:18" s="564" customFormat="1" ht="16.350000000000001" customHeight="1">
      <c r="C382" s="672"/>
      <c r="D382" s="672"/>
      <c r="E382" s="992"/>
      <c r="G382" s="963"/>
      <c r="H382" s="963"/>
      <c r="I382" s="964"/>
      <c r="J382" s="963"/>
      <c r="K382" s="963"/>
      <c r="L382" s="963"/>
      <c r="M382" s="963"/>
      <c r="N382" s="963"/>
      <c r="O382" s="963"/>
      <c r="P382" s="963"/>
      <c r="Q382" s="963"/>
      <c r="R382" s="963"/>
    </row>
    <row r="383" spans="1:18" s="564" customFormat="1" ht="16.350000000000001" customHeight="1">
      <c r="C383" s="672"/>
      <c r="D383" s="672"/>
      <c r="E383" s="992"/>
      <c r="G383" s="963"/>
      <c r="H383" s="963"/>
      <c r="I383" s="964"/>
      <c r="J383" s="963"/>
      <c r="K383" s="963"/>
      <c r="L383" s="963"/>
      <c r="M383" s="963"/>
      <c r="N383" s="963"/>
      <c r="O383" s="963"/>
      <c r="P383" s="963"/>
      <c r="Q383" s="963"/>
      <c r="R383" s="963"/>
    </row>
    <row r="384" spans="1:18" s="564" customFormat="1" ht="16.350000000000001" customHeight="1">
      <c r="C384" s="672"/>
      <c r="D384" s="672"/>
      <c r="E384" s="992"/>
      <c r="G384" s="963"/>
      <c r="H384" s="963"/>
      <c r="I384" s="964"/>
      <c r="J384" s="963"/>
      <c r="K384" s="963"/>
      <c r="L384" s="963"/>
      <c r="M384" s="963"/>
      <c r="N384" s="963"/>
      <c r="O384" s="963"/>
      <c r="P384" s="963"/>
      <c r="Q384" s="963"/>
      <c r="R384" s="963"/>
    </row>
    <row r="385" spans="1:18" s="564" customFormat="1" ht="16.350000000000001" customHeight="1">
      <c r="C385" s="672"/>
      <c r="D385" s="672"/>
      <c r="E385" s="992"/>
      <c r="G385" s="963"/>
      <c r="H385" s="963"/>
      <c r="I385" s="964"/>
      <c r="J385" s="963"/>
      <c r="K385" s="963"/>
      <c r="L385" s="963"/>
      <c r="M385" s="963"/>
      <c r="N385" s="963"/>
      <c r="O385" s="963"/>
      <c r="P385" s="963"/>
      <c r="Q385" s="963"/>
      <c r="R385" s="963"/>
    </row>
    <row r="386" spans="1:18" s="564" customFormat="1" ht="16.350000000000001" customHeight="1">
      <c r="C386" s="672"/>
      <c r="D386" s="672"/>
      <c r="E386" s="992"/>
      <c r="G386" s="963"/>
      <c r="H386" s="963"/>
      <c r="I386" s="964"/>
      <c r="J386" s="963"/>
      <c r="K386" s="963"/>
      <c r="L386" s="963"/>
      <c r="M386" s="963"/>
      <c r="N386" s="963"/>
      <c r="O386" s="963"/>
      <c r="P386" s="963"/>
      <c r="Q386" s="963"/>
      <c r="R386" s="963"/>
    </row>
    <row r="387" spans="1:18" s="564" customFormat="1" ht="16.350000000000001" customHeight="1">
      <c r="C387" s="672"/>
      <c r="D387" s="672"/>
      <c r="E387" s="992"/>
      <c r="G387" s="963"/>
      <c r="H387" s="963"/>
      <c r="I387" s="964"/>
      <c r="J387" s="963"/>
      <c r="K387" s="963"/>
      <c r="L387" s="963"/>
      <c r="M387" s="963"/>
      <c r="N387" s="963"/>
      <c r="O387" s="963"/>
      <c r="P387" s="963"/>
      <c r="Q387" s="963"/>
      <c r="R387" s="963"/>
    </row>
    <row r="388" spans="1:18" s="564" customFormat="1" ht="16.350000000000001" customHeight="1">
      <c r="C388" s="672"/>
      <c r="D388" s="672"/>
      <c r="E388" s="992"/>
      <c r="G388" s="963"/>
      <c r="H388" s="963"/>
      <c r="I388" s="964"/>
      <c r="J388" s="963"/>
      <c r="K388" s="963"/>
      <c r="L388" s="963"/>
      <c r="M388" s="963"/>
      <c r="N388" s="963"/>
      <c r="O388" s="963"/>
      <c r="P388" s="963"/>
      <c r="Q388" s="963"/>
      <c r="R388" s="963"/>
    </row>
    <row r="389" spans="1:18" s="564" customFormat="1" ht="21.75" customHeight="1">
      <c r="C389" s="672"/>
      <c r="D389" s="672"/>
      <c r="E389" s="992"/>
      <c r="G389" s="963"/>
      <c r="H389" s="963"/>
      <c r="I389" s="964"/>
      <c r="J389" s="963"/>
      <c r="K389" s="963"/>
      <c r="L389" s="963"/>
      <c r="M389" s="963"/>
      <c r="N389" s="963"/>
      <c r="O389" s="963"/>
      <c r="P389" s="963"/>
      <c r="Q389" s="963"/>
      <c r="R389" s="963"/>
    </row>
    <row r="390" spans="1:18" s="564" customFormat="1" ht="16.350000000000001" customHeight="1">
      <c r="A390" s="1245" t="s">
        <v>1135</v>
      </c>
      <c r="B390" s="1246"/>
      <c r="C390" s="1236" t="s">
        <v>594</v>
      </c>
      <c r="D390" s="1236"/>
      <c r="E390" s="1042" t="s">
        <v>1136</v>
      </c>
      <c r="G390" s="963"/>
      <c r="H390" s="963"/>
      <c r="I390" s="964"/>
      <c r="J390" s="963"/>
      <c r="K390" s="963"/>
      <c r="L390" s="963"/>
      <c r="M390" s="963"/>
      <c r="N390" s="963"/>
      <c r="O390" s="963"/>
      <c r="P390" s="963"/>
      <c r="Q390" s="963"/>
      <c r="R390" s="963"/>
    </row>
    <row r="391" spans="1:18" ht="9.75" customHeight="1">
      <c r="A391" s="269"/>
      <c r="B391" s="269"/>
      <c r="C391" s="269"/>
      <c r="D391" s="269"/>
      <c r="E391" s="871"/>
      <c r="F391" s="402"/>
      <c r="H391" s="955"/>
      <c r="I391" s="955"/>
    </row>
    <row r="392" spans="1:18" s="680" customFormat="1" ht="12">
      <c r="A392" s="676"/>
      <c r="B392" s="677" t="s">
        <v>596</v>
      </c>
      <c r="C392" s="678" t="s">
        <v>303</v>
      </c>
      <c r="D392" s="678" t="s">
        <v>661</v>
      </c>
      <c r="E392" s="870"/>
      <c r="F392" s="679"/>
      <c r="G392" s="956"/>
      <c r="H392" s="957" t="s">
        <v>301</v>
      </c>
      <c r="I392" s="957"/>
      <c r="J392" s="956" t="s">
        <v>792</v>
      </c>
      <c r="K392" s="956"/>
      <c r="L392" s="956"/>
      <c r="M392" s="956"/>
      <c r="N392" s="956"/>
      <c r="O392" s="956"/>
      <c r="P392" s="956"/>
      <c r="Q392" s="956"/>
      <c r="R392" s="956"/>
    </row>
    <row r="393" spans="1:18" ht="27.6" customHeight="1">
      <c r="A393" s="269"/>
      <c r="B393" s="659" t="s">
        <v>595</v>
      </c>
      <c r="C393" s="1037" t="str">
        <f>Lp!B34</f>
        <v xml:space="preserve">Are customer meters typically located at the curbstop or property line? </v>
      </c>
      <c r="D393" s="408" t="str">
        <f>IF(OR(Worksheet!H65="Yes",Worksheet!H65="No"),Worksheet!H65,"Select on Worksheet")</f>
        <v>No</v>
      </c>
      <c r="E393" s="870"/>
      <c r="F393" s="402"/>
      <c r="I393" s="958"/>
      <c r="J393" s="951" t="s">
        <v>868</v>
      </c>
      <c r="K393" s="951" t="s">
        <v>1267</v>
      </c>
    </row>
    <row r="394" spans="1:18" ht="27.6" customHeight="1">
      <c r="A394" s="269"/>
      <c r="B394" s="659" t="s">
        <v>583</v>
      </c>
      <c r="C394" s="1037" t="str">
        <f>Lp!B35</f>
        <v>How was the input derived?</v>
      </c>
      <c r="D394" s="406" t="s">
        <v>497</v>
      </c>
      <c r="E394" s="870" t="str">
        <f>IFERROR(IF(OR($D$398=10,NOT(ISNUMBER($D$398))),"",IF(I394=$I$398,"Limiting","")),"")</f>
        <v>Limiting</v>
      </c>
      <c r="F394" s="402"/>
      <c r="G394" s="951">
        <f>IF(LEN(D394)&gt;0,1,0)</f>
        <v>1</v>
      </c>
      <c r="H394" s="959">
        <f>VLOOKUP(D394,Lp!$C$6:$G$15,5,FALSE)</f>
        <v>1</v>
      </c>
      <c r="I394" s="960">
        <f>H394</f>
        <v>1</v>
      </c>
    </row>
    <row r="395" spans="1:18" ht="27.6" customHeight="1">
      <c r="A395" s="269"/>
      <c r="B395" s="659" t="s">
        <v>584</v>
      </c>
      <c r="C395" s="1037" t="str">
        <f>Lp!B36</f>
        <v>Which best describes how the Customer Service Line and Meter Locations mapping is kept up to date?</v>
      </c>
      <c r="D395" s="406" t="s">
        <v>869</v>
      </c>
      <c r="E395" s="870" t="str">
        <f t="shared" ref="E395:E397" si="24">IFERROR(IF(OR($D$398=10,NOT(ISNUMBER($D$398))),"",IF(I395=$I$398,"Limiting","")),"")</f>
        <v>Limiting</v>
      </c>
      <c r="F395" s="402"/>
      <c r="G395" s="951">
        <f>IF(LEN(D395)&gt;0,1,0)</f>
        <v>1</v>
      </c>
      <c r="H395" s="959">
        <f>VLOOKUP('Interactive Data Grading'!D395,Lp!$D$6:$G$15,4,FALSE)</f>
        <v>1</v>
      </c>
      <c r="I395" s="960">
        <f>IF(OR(D392=VOS!D190,D393=VOS!H192),X,H395)</f>
        <v>1</v>
      </c>
      <c r="J395" s="968"/>
    </row>
    <row r="396" spans="1:18" ht="27.6" customHeight="1">
      <c r="A396" s="269"/>
      <c r="B396" s="659" t="s">
        <v>585</v>
      </c>
      <c r="C396" s="1037" t="str">
        <f>Lp!B37</f>
        <v>Which best describes how the Customer Service Line mapping is validated to what is in the field?</v>
      </c>
      <c r="D396" s="406"/>
      <c r="E396" s="870" t="str">
        <f t="shared" si="24"/>
        <v/>
      </c>
      <c r="F396" s="402"/>
      <c r="G396" s="969">
        <f>IF(OR(LEN(D396)&gt;0,D395=Lp!D23),1,0)</f>
        <v>1</v>
      </c>
      <c r="H396" s="959" t="e">
        <f>VLOOKUP('Interactive Data Grading'!D396,Lp!$E$6:$G$15,3,FALSE)</f>
        <v>#N/A</v>
      </c>
      <c r="I396" s="959" t="e">
        <f>H396</f>
        <v>#N/A</v>
      </c>
      <c r="J396" s="970" t="s">
        <v>584</v>
      </c>
    </row>
    <row r="397" spans="1:18" ht="33" customHeight="1">
      <c r="A397" s="269"/>
      <c r="B397" s="659" t="s">
        <v>586</v>
      </c>
      <c r="C397" s="1037" t="str">
        <f>Lp!B38</f>
        <v>Which best describes the policy to define where the utility's ownership of the service line ends, and the customer's ownership of the service line begins?</v>
      </c>
      <c r="D397" s="406" t="s">
        <v>547</v>
      </c>
      <c r="E397" s="870" t="str">
        <f t="shared" si="24"/>
        <v/>
      </c>
      <c r="F397" s="402"/>
      <c r="G397" s="951">
        <f>IF(LEN(D397)&gt;0,1,0)</f>
        <v>1</v>
      </c>
      <c r="H397" s="959">
        <f>VLOOKUP('Interactive Data Grading'!D397,Lp!$F$6:$G$15,2,FALSE)</f>
        <v>10</v>
      </c>
      <c r="I397" s="959">
        <f>H397</f>
        <v>10</v>
      </c>
      <c r="J397" s="968"/>
    </row>
    <row r="398" spans="1:18" ht="27.6" customHeight="1">
      <c r="A398" s="269"/>
      <c r="B398" s="269"/>
      <c r="C398" s="403" t="s">
        <v>313</v>
      </c>
      <c r="D398" s="873">
        <f>IFERROR((IF(D393="Yes","10",IF(G398=0,"",I398))),"")</f>
        <v>1</v>
      </c>
      <c r="E398" s="870"/>
      <c r="F398" s="402"/>
      <c r="G398" s="952">
        <f>MIN(G394:G397)</f>
        <v>1</v>
      </c>
      <c r="H398" s="962" t="e">
        <f>MIN(H394:H397)</f>
        <v>#N/A</v>
      </c>
      <c r="I398" s="962">
        <f t="array" ref="I398">MIN(IF(ISNUMBER(I394:I397),I394:I397))</f>
        <v>1</v>
      </c>
    </row>
    <row r="399" spans="1:18" s="564" customFormat="1" ht="16.350000000000001" customHeight="1">
      <c r="C399" s="673"/>
      <c r="D399" s="673"/>
      <c r="E399" s="992"/>
      <c r="G399" s="963"/>
      <c r="H399" s="963"/>
      <c r="I399" s="964"/>
      <c r="J399" s="963"/>
      <c r="K399" s="963"/>
      <c r="L399" s="963"/>
      <c r="M399" s="963"/>
      <c r="N399" s="963"/>
      <c r="O399" s="963"/>
      <c r="P399" s="963"/>
      <c r="Q399" s="963"/>
      <c r="R399" s="963"/>
    </row>
    <row r="400" spans="1:18" s="564" customFormat="1" ht="16.350000000000001" customHeight="1">
      <c r="C400" s="673"/>
      <c r="D400" s="673"/>
      <c r="E400" s="992"/>
      <c r="G400" s="963"/>
      <c r="H400" s="963"/>
      <c r="I400" s="964"/>
      <c r="J400" s="963"/>
      <c r="K400" s="963"/>
      <c r="L400" s="963"/>
      <c r="M400" s="963"/>
      <c r="N400" s="963"/>
      <c r="O400" s="963"/>
      <c r="P400" s="963"/>
      <c r="Q400" s="963"/>
      <c r="R400" s="963"/>
    </row>
    <row r="401" spans="1:18" s="564" customFormat="1" ht="16.350000000000001" customHeight="1">
      <c r="C401" s="673"/>
      <c r="D401" s="673"/>
      <c r="E401" s="992"/>
      <c r="G401" s="963"/>
      <c r="H401" s="963"/>
      <c r="I401" s="964"/>
      <c r="J401" s="963"/>
      <c r="K401" s="963"/>
      <c r="L401" s="963"/>
      <c r="M401" s="963"/>
      <c r="N401" s="963"/>
      <c r="O401" s="963"/>
      <c r="P401" s="963"/>
      <c r="Q401" s="963"/>
      <c r="R401" s="963"/>
    </row>
    <row r="402" spans="1:18" s="564" customFormat="1" ht="16.350000000000001" customHeight="1">
      <c r="C402" s="673"/>
      <c r="D402" s="673"/>
      <c r="E402" s="992"/>
      <c r="G402" s="963"/>
      <c r="H402" s="963"/>
      <c r="I402" s="964"/>
      <c r="J402" s="963"/>
      <c r="K402" s="963"/>
      <c r="L402" s="963"/>
      <c r="M402" s="963"/>
      <c r="N402" s="963"/>
      <c r="O402" s="963"/>
      <c r="P402" s="963"/>
      <c r="Q402" s="963"/>
      <c r="R402" s="963"/>
    </row>
    <row r="403" spans="1:18" s="564" customFormat="1" ht="16.350000000000001" customHeight="1">
      <c r="C403" s="673"/>
      <c r="D403" s="673"/>
      <c r="E403" s="992"/>
      <c r="G403" s="963"/>
      <c r="H403" s="963"/>
      <c r="I403" s="964"/>
      <c r="J403" s="963"/>
      <c r="K403" s="963"/>
      <c r="L403" s="963"/>
      <c r="M403" s="963"/>
      <c r="N403" s="963"/>
      <c r="O403" s="963"/>
      <c r="P403" s="963"/>
      <c r="Q403" s="963"/>
      <c r="R403" s="963"/>
    </row>
    <row r="404" spans="1:18" s="564" customFormat="1" ht="16.350000000000001" customHeight="1">
      <c r="C404" s="673"/>
      <c r="D404" s="673"/>
      <c r="E404" s="992"/>
      <c r="G404" s="963"/>
      <c r="H404" s="963"/>
      <c r="I404" s="964"/>
      <c r="J404" s="963"/>
      <c r="K404" s="963"/>
      <c r="L404" s="963"/>
      <c r="M404" s="963"/>
      <c r="N404" s="963"/>
      <c r="O404" s="963"/>
      <c r="P404" s="963"/>
      <c r="Q404" s="963"/>
      <c r="R404" s="963"/>
    </row>
    <row r="405" spans="1:18" s="564" customFormat="1" ht="16.350000000000001" customHeight="1">
      <c r="C405" s="673"/>
      <c r="D405" s="673"/>
      <c r="E405" s="992"/>
      <c r="G405" s="963"/>
      <c r="H405" s="963"/>
      <c r="I405" s="964"/>
      <c r="J405" s="963"/>
      <c r="K405" s="963"/>
      <c r="L405" s="963"/>
      <c r="M405" s="963"/>
      <c r="N405" s="963"/>
      <c r="O405" s="963"/>
      <c r="P405" s="963"/>
      <c r="Q405" s="963"/>
      <c r="R405" s="963"/>
    </row>
    <row r="406" spans="1:18" s="564" customFormat="1" ht="16.350000000000001" customHeight="1">
      <c r="C406" s="673"/>
      <c r="D406" s="673"/>
      <c r="E406" s="992"/>
      <c r="G406" s="963"/>
      <c r="H406" s="963"/>
      <c r="I406" s="964"/>
      <c r="J406" s="963"/>
      <c r="K406" s="963"/>
      <c r="L406" s="963"/>
      <c r="M406" s="963"/>
      <c r="N406" s="963"/>
      <c r="O406" s="963"/>
      <c r="P406" s="963"/>
      <c r="Q406" s="963"/>
      <c r="R406" s="963"/>
    </row>
    <row r="407" spans="1:18" s="564" customFormat="1" ht="16.350000000000001" customHeight="1">
      <c r="C407" s="673"/>
      <c r="D407" s="673"/>
      <c r="E407" s="992"/>
      <c r="G407" s="963"/>
      <c r="H407" s="963"/>
      <c r="I407" s="964"/>
      <c r="J407" s="963"/>
      <c r="K407" s="963"/>
      <c r="L407" s="963"/>
      <c r="M407" s="963"/>
      <c r="N407" s="963"/>
      <c r="O407" s="963"/>
      <c r="P407" s="963"/>
      <c r="Q407" s="963"/>
      <c r="R407" s="963"/>
    </row>
    <row r="408" spans="1:18" s="564" customFormat="1" ht="16.350000000000001" customHeight="1">
      <c r="C408" s="673"/>
      <c r="D408" s="673"/>
      <c r="E408" s="992"/>
      <c r="G408" s="963"/>
      <c r="H408" s="963"/>
      <c r="I408" s="964"/>
      <c r="J408" s="963"/>
      <c r="K408" s="963"/>
      <c r="L408" s="963"/>
      <c r="M408" s="963"/>
      <c r="N408" s="963"/>
      <c r="O408" s="963"/>
      <c r="P408" s="963"/>
      <c r="Q408" s="963"/>
      <c r="R408" s="963"/>
    </row>
    <row r="409" spans="1:18" s="564" customFormat="1" ht="16.350000000000001" customHeight="1">
      <c r="C409" s="673"/>
      <c r="D409" s="673"/>
      <c r="E409" s="992"/>
      <c r="G409" s="963"/>
      <c r="H409" s="963"/>
      <c r="I409" s="964"/>
      <c r="J409" s="963"/>
      <c r="K409" s="963"/>
      <c r="L409" s="963"/>
      <c r="M409" s="963"/>
      <c r="N409" s="963"/>
      <c r="O409" s="963"/>
      <c r="P409" s="963"/>
      <c r="Q409" s="963"/>
      <c r="R409" s="963"/>
    </row>
    <row r="410" spans="1:18" s="564" customFormat="1" ht="16.350000000000001" customHeight="1">
      <c r="C410" s="673"/>
      <c r="D410" s="673"/>
      <c r="E410" s="992"/>
      <c r="G410" s="963"/>
      <c r="H410" s="963"/>
      <c r="I410" s="964"/>
      <c r="J410" s="963"/>
      <c r="K410" s="963"/>
      <c r="L410" s="963"/>
      <c r="M410" s="963"/>
      <c r="N410" s="963"/>
      <c r="O410" s="963"/>
      <c r="P410" s="963"/>
      <c r="Q410" s="963"/>
      <c r="R410" s="963"/>
    </row>
    <row r="411" spans="1:18" s="564" customFormat="1" ht="16.350000000000001" customHeight="1">
      <c r="C411" s="673"/>
      <c r="D411" s="673"/>
      <c r="E411" s="992"/>
      <c r="G411" s="963"/>
      <c r="H411" s="963"/>
      <c r="I411" s="964"/>
      <c r="J411" s="963"/>
      <c r="K411" s="963"/>
      <c r="L411" s="963"/>
      <c r="M411" s="963"/>
      <c r="N411" s="963"/>
      <c r="O411" s="963"/>
      <c r="P411" s="963"/>
      <c r="Q411" s="963"/>
      <c r="R411" s="963"/>
    </row>
    <row r="412" spans="1:18" s="564" customFormat="1" ht="16.350000000000001" customHeight="1">
      <c r="C412" s="673"/>
      <c r="D412" s="673"/>
      <c r="E412" s="992"/>
      <c r="G412" s="963"/>
      <c r="H412" s="963"/>
      <c r="I412" s="964"/>
      <c r="J412" s="963"/>
      <c r="K412" s="963"/>
      <c r="L412" s="963"/>
      <c r="M412" s="963"/>
      <c r="N412" s="963"/>
      <c r="O412" s="963"/>
      <c r="P412" s="963"/>
      <c r="Q412" s="963"/>
      <c r="R412" s="963"/>
    </row>
    <row r="413" spans="1:18" s="564" customFormat="1" ht="16.350000000000001" customHeight="1">
      <c r="C413" s="673"/>
      <c r="D413" s="673"/>
      <c r="E413" s="992"/>
      <c r="G413" s="963"/>
      <c r="H413" s="963"/>
      <c r="I413" s="964"/>
      <c r="J413" s="963"/>
      <c r="K413" s="963"/>
      <c r="L413" s="963"/>
      <c r="M413" s="963"/>
      <c r="N413" s="963"/>
      <c r="O413" s="963"/>
      <c r="P413" s="963"/>
      <c r="Q413" s="963"/>
      <c r="R413" s="963"/>
    </row>
    <row r="414" spans="1:18" s="564" customFormat="1" ht="16.350000000000001" customHeight="1">
      <c r="A414" s="1245" t="s">
        <v>1135</v>
      </c>
      <c r="B414" s="1246"/>
      <c r="C414" s="1236" t="s">
        <v>620</v>
      </c>
      <c r="D414" s="1236"/>
      <c r="E414" s="1042" t="s">
        <v>1136</v>
      </c>
      <c r="G414" s="963"/>
      <c r="H414" s="963"/>
      <c r="I414" s="964"/>
      <c r="J414" s="963"/>
      <c r="K414" s="963"/>
      <c r="L414" s="963"/>
      <c r="M414" s="963"/>
      <c r="N414" s="963"/>
      <c r="O414" s="963"/>
      <c r="P414" s="963"/>
      <c r="Q414" s="963"/>
      <c r="R414" s="963"/>
    </row>
    <row r="415" spans="1:18" ht="9.75" customHeight="1">
      <c r="A415" s="269"/>
      <c r="B415" s="269"/>
      <c r="C415" s="269"/>
      <c r="D415" s="269"/>
      <c r="E415" s="871"/>
      <c r="F415" s="402"/>
      <c r="H415" s="955"/>
      <c r="I415" s="955"/>
    </row>
    <row r="416" spans="1:18" s="680" customFormat="1" ht="12">
      <c r="A416" s="676"/>
      <c r="B416" s="677" t="s">
        <v>621</v>
      </c>
      <c r="C416" s="678" t="s">
        <v>303</v>
      </c>
      <c r="D416" s="678" t="s">
        <v>661</v>
      </c>
      <c r="E416" s="870"/>
      <c r="F416" s="679"/>
      <c r="G416" s="956"/>
      <c r="H416" s="957" t="s">
        <v>301</v>
      </c>
      <c r="I416" s="957"/>
      <c r="J416" s="956" t="s">
        <v>792</v>
      </c>
      <c r="K416" s="956" t="s">
        <v>1266</v>
      </c>
      <c r="L416" s="956"/>
      <c r="M416" s="956"/>
      <c r="N416" s="956"/>
      <c r="O416" s="956"/>
      <c r="P416" s="956"/>
      <c r="Q416" s="956"/>
      <c r="R416" s="956"/>
    </row>
    <row r="417" spans="1:18" ht="27.6" customHeight="1">
      <c r="A417" s="269"/>
      <c r="B417" s="659" t="s">
        <v>614</v>
      </c>
      <c r="C417" s="1034" t="str">
        <f>AOP!B35</f>
        <v>Which best describes checks on the boundary integrity for the system's pressure zone(s)?</v>
      </c>
      <c r="D417" s="404" t="s">
        <v>988</v>
      </c>
      <c r="E417" s="870" t="str">
        <f t="shared" ref="E417:E421" si="25">IFERROR(IF(OR($D$422=10,NOT(ISNUMBER($D$422))),"",IF(I417=$I$422,"Limiting","")),"")</f>
        <v/>
      </c>
      <c r="F417" s="402"/>
      <c r="G417" s="965">
        <f t="shared" ref="G417:G421" si="26">IF(LEN(D417)&gt;0,1,0)</f>
        <v>1</v>
      </c>
      <c r="H417" s="959">
        <f>VLOOKUP('Interactive Data Grading'!D417,AOP!$C$6:$H$17,6,FALSE)</f>
        <v>10</v>
      </c>
      <c r="I417" s="959">
        <f>H417</f>
        <v>10</v>
      </c>
      <c r="K417" s="992" t="str">
        <f>IFERROR(IF(OR($D$422=10,NOT(ISNUMBER($D$422))),"",IF(I417=$I$422,"Limiting","")),"")</f>
        <v/>
      </c>
    </row>
    <row r="418" spans="1:18" ht="27.6" customHeight="1">
      <c r="A418" s="269"/>
      <c r="B418" s="659" t="s">
        <v>615</v>
      </c>
      <c r="C418" s="1034" t="str">
        <f>AOP!B36</f>
        <v>Which best describes how one-time pressure readings (i.e. from hydrants) are collected?</v>
      </c>
      <c r="D418" s="404" t="s">
        <v>611</v>
      </c>
      <c r="E418" s="870" t="str">
        <f t="shared" si="25"/>
        <v/>
      </c>
      <c r="F418" s="402"/>
      <c r="G418" s="965">
        <f t="shared" si="26"/>
        <v>1</v>
      </c>
      <c r="H418" s="960">
        <f>VLOOKUP('Interactive Data Grading'!D418,AOP!$D$6:$H$17,5,FALSE)</f>
        <v>10</v>
      </c>
      <c r="I418" s="960">
        <f>IF(H419=10,10,H418)</f>
        <v>10</v>
      </c>
      <c r="J418" s="968" t="s">
        <v>760</v>
      </c>
      <c r="K418" s="992" t="str">
        <f t="shared" ref="K418:K421" si="27">IFERROR(IF(OR($D$422=10,NOT(ISNUMBER($D$422))),"",IF(I418=$I$422,"Limiting","")),"")</f>
        <v/>
      </c>
    </row>
    <row r="419" spans="1:18" ht="27.6" customHeight="1">
      <c r="A419" s="269"/>
      <c r="B419" s="659" t="s">
        <v>616</v>
      </c>
      <c r="C419" s="1034" t="str">
        <f>AOP!B37</f>
        <v>Which best describes where continuous pressure data (via temporary data loggers or permanent telemetry) is collected?</v>
      </c>
      <c r="D419" s="404" t="s">
        <v>759</v>
      </c>
      <c r="E419" s="870" t="str">
        <f t="shared" si="25"/>
        <v/>
      </c>
      <c r="F419" s="402"/>
      <c r="G419" s="965">
        <f t="shared" si="26"/>
        <v>1</v>
      </c>
      <c r="H419" s="959">
        <f>VLOOKUP('Interactive Data Grading'!D419,AOP!$E$6:$H$17,4,FALSE)</f>
        <v>8</v>
      </c>
      <c r="I419" s="960">
        <f>H419</f>
        <v>8</v>
      </c>
      <c r="K419" s="992" t="str">
        <f>IFERROR(IF(OR($D$422=10,NOT(ISNUMBER($D$422))),"",IF(I419=$I$422,"Limiting","")),"")</f>
        <v/>
      </c>
    </row>
    <row r="420" spans="1:18" ht="27.6" customHeight="1">
      <c r="A420" s="269"/>
      <c r="B420" s="659" t="s">
        <v>617</v>
      </c>
      <c r="C420" s="1034" t="str">
        <f>AOP!B38</f>
        <v xml:space="preserve">
Which best describes how continuous pressure data is collected?</v>
      </c>
      <c r="D420" s="404" t="s">
        <v>607</v>
      </c>
      <c r="E420" s="870" t="str">
        <f t="shared" si="25"/>
        <v>Limiting</v>
      </c>
      <c r="F420" s="402"/>
      <c r="G420" s="965">
        <f>IF(OR(LEN(D420)&gt;0,D419=AOP!E23),1,0)</f>
        <v>1</v>
      </c>
      <c r="H420" s="959">
        <f>VLOOKUP('Interactive Data Grading'!D420,AOP!$F$6:$H$17,3,FALSE)</f>
        <v>7</v>
      </c>
      <c r="I420" s="959">
        <f>IF(D419=AOP!E23,X,H420)</f>
        <v>7</v>
      </c>
      <c r="J420" s="951" t="s">
        <v>892</v>
      </c>
      <c r="K420" s="992" t="str">
        <f t="shared" si="27"/>
        <v>Limiting</v>
      </c>
    </row>
    <row r="421" spans="1:18" ht="27.6" customHeight="1">
      <c r="A421" s="269"/>
      <c r="B421" s="659" t="s">
        <v>618</v>
      </c>
      <c r="C421" s="1034" t="str">
        <f>AOP!B39</f>
        <v>How was the input derived?</v>
      </c>
      <c r="D421" s="404" t="s">
        <v>613</v>
      </c>
      <c r="E421" s="870" t="str">
        <f t="shared" si="25"/>
        <v/>
      </c>
      <c r="F421" s="402"/>
      <c r="G421" s="965">
        <f t="shared" si="26"/>
        <v>1</v>
      </c>
      <c r="H421" s="959">
        <f>VLOOKUP('Interactive Data Grading'!D421,AOP!$G$6:$H$17,2,FALSE)</f>
        <v>10</v>
      </c>
      <c r="I421" s="959">
        <f>H421</f>
        <v>10</v>
      </c>
      <c r="K421" s="992" t="str">
        <f t="shared" si="27"/>
        <v/>
      </c>
    </row>
    <row r="422" spans="1:18" ht="27.6" customHeight="1">
      <c r="A422" s="269"/>
      <c r="B422" s="269"/>
      <c r="C422" s="403" t="s">
        <v>313</v>
      </c>
      <c r="D422" s="873">
        <f>IF(G422&lt;1,"",I422)</f>
        <v>7</v>
      </c>
      <c r="E422" s="870"/>
      <c r="F422" s="402"/>
      <c r="G422" s="967">
        <f>MIN(G417:G421)</f>
        <v>1</v>
      </c>
      <c r="H422" s="962">
        <f>MIN(H417:H421)</f>
        <v>7</v>
      </c>
      <c r="I422" s="962">
        <f t="array" ref="I422">MIN(IF(ISNUMBER(I417:I421),I417:I421))</f>
        <v>7</v>
      </c>
    </row>
    <row r="423" spans="1:18" s="564" customFormat="1" ht="16.350000000000001" customHeight="1">
      <c r="C423" s="673"/>
      <c r="D423" s="673"/>
      <c r="E423" s="992"/>
      <c r="G423" s="963"/>
      <c r="H423" s="963"/>
      <c r="I423" s="964"/>
      <c r="J423" s="963"/>
      <c r="K423" s="963"/>
      <c r="L423" s="963"/>
      <c r="M423" s="963"/>
      <c r="N423" s="963"/>
      <c r="O423" s="963"/>
      <c r="P423" s="963"/>
      <c r="Q423" s="963"/>
      <c r="R423" s="963"/>
    </row>
    <row r="424" spans="1:18" s="564" customFormat="1" ht="16.350000000000001" customHeight="1">
      <c r="C424" s="673"/>
      <c r="D424" s="673"/>
      <c r="E424" s="992"/>
      <c r="G424" s="963"/>
      <c r="H424" s="963"/>
      <c r="I424" s="964"/>
      <c r="J424" s="963"/>
      <c r="K424" s="963"/>
      <c r="L424" s="963"/>
      <c r="M424" s="963"/>
      <c r="N424" s="963"/>
      <c r="O424" s="963"/>
      <c r="P424" s="963"/>
      <c r="Q424" s="963"/>
      <c r="R424" s="963"/>
    </row>
    <row r="425" spans="1:18" s="564" customFormat="1" ht="16.350000000000001" customHeight="1">
      <c r="C425" s="673"/>
      <c r="D425" s="673"/>
      <c r="G425" s="963"/>
      <c r="H425" s="963"/>
      <c r="I425" s="964"/>
      <c r="J425" s="963"/>
      <c r="K425" s="963"/>
      <c r="L425" s="963"/>
      <c r="M425" s="963"/>
      <c r="N425" s="963"/>
      <c r="O425" s="963"/>
      <c r="P425" s="963"/>
      <c r="Q425" s="963"/>
      <c r="R425" s="963"/>
    </row>
    <row r="426" spans="1:18" s="564" customFormat="1" ht="16.350000000000001" customHeight="1">
      <c r="C426" s="673"/>
      <c r="D426" s="673"/>
      <c r="E426" s="992"/>
      <c r="G426" s="963"/>
      <c r="H426" s="963"/>
      <c r="I426" s="964"/>
      <c r="J426" s="963"/>
      <c r="K426" s="963"/>
      <c r="L426" s="963"/>
      <c r="M426" s="963"/>
      <c r="N426" s="963"/>
      <c r="O426" s="963"/>
      <c r="P426" s="963"/>
      <c r="Q426" s="963"/>
      <c r="R426" s="963"/>
    </row>
    <row r="427" spans="1:18" s="564" customFormat="1" ht="16.350000000000001" customHeight="1">
      <c r="C427" s="673"/>
      <c r="D427" s="673"/>
      <c r="E427" s="992"/>
      <c r="G427" s="963"/>
      <c r="H427" s="963"/>
      <c r="I427" s="964"/>
      <c r="J427" s="963"/>
      <c r="K427" s="963"/>
      <c r="L427" s="963"/>
      <c r="M427" s="963"/>
      <c r="N427" s="963"/>
      <c r="O427" s="963"/>
      <c r="P427" s="963"/>
      <c r="Q427" s="963"/>
      <c r="R427" s="963"/>
    </row>
    <row r="428" spans="1:18" s="564" customFormat="1" ht="16.350000000000001" customHeight="1">
      <c r="C428" s="673"/>
      <c r="D428" s="673"/>
      <c r="E428" s="992"/>
      <c r="G428" s="963"/>
      <c r="H428" s="963"/>
      <c r="I428" s="964"/>
      <c r="J428" s="963"/>
      <c r="K428" s="963"/>
      <c r="L428" s="963"/>
      <c r="M428" s="963"/>
      <c r="N428" s="963"/>
      <c r="O428" s="963"/>
      <c r="P428" s="963"/>
      <c r="Q428" s="963"/>
      <c r="R428" s="963"/>
    </row>
    <row r="429" spans="1:18" s="564" customFormat="1" ht="16.350000000000001" customHeight="1">
      <c r="C429" s="673"/>
      <c r="D429" s="673"/>
      <c r="E429" s="992"/>
      <c r="G429" s="963"/>
      <c r="H429" s="963"/>
      <c r="I429" s="964"/>
      <c r="J429" s="963"/>
      <c r="K429" s="963"/>
      <c r="L429" s="963"/>
      <c r="M429" s="963"/>
      <c r="N429" s="963"/>
      <c r="O429" s="963"/>
      <c r="P429" s="963"/>
      <c r="Q429" s="963"/>
      <c r="R429" s="963"/>
    </row>
    <row r="430" spans="1:18" s="564" customFormat="1" ht="16.350000000000001" customHeight="1">
      <c r="C430" s="673"/>
      <c r="D430" s="673"/>
      <c r="E430" s="992"/>
      <c r="G430" s="963"/>
      <c r="H430" s="963"/>
      <c r="I430" s="964"/>
      <c r="J430" s="963"/>
      <c r="K430" s="963"/>
      <c r="L430" s="963"/>
      <c r="M430" s="963"/>
      <c r="N430" s="963"/>
      <c r="O430" s="963"/>
      <c r="P430" s="963"/>
      <c r="Q430" s="963"/>
      <c r="R430" s="963"/>
    </row>
    <row r="431" spans="1:18" s="564" customFormat="1" ht="16.350000000000001" customHeight="1">
      <c r="C431" s="673"/>
      <c r="D431" s="673"/>
      <c r="E431" s="992"/>
      <c r="G431" s="963"/>
      <c r="H431" s="963"/>
      <c r="I431" s="964"/>
      <c r="J431" s="963"/>
      <c r="K431" s="963"/>
      <c r="L431" s="963"/>
      <c r="M431" s="963"/>
      <c r="N431" s="963"/>
      <c r="O431" s="963"/>
      <c r="P431" s="963"/>
      <c r="Q431" s="963"/>
      <c r="R431" s="963"/>
    </row>
    <row r="432" spans="1:18" s="564" customFormat="1" ht="16.350000000000001" customHeight="1">
      <c r="C432" s="673"/>
      <c r="D432" s="673"/>
      <c r="E432" s="992"/>
      <c r="G432" s="963"/>
      <c r="H432" s="963"/>
      <c r="I432" s="964"/>
      <c r="J432" s="963"/>
      <c r="K432" s="963"/>
      <c r="L432" s="963"/>
      <c r="M432" s="963"/>
      <c r="N432" s="963"/>
      <c r="O432" s="963"/>
      <c r="P432" s="963"/>
      <c r="Q432" s="963"/>
      <c r="R432" s="963"/>
    </row>
    <row r="433" spans="1:18" s="564" customFormat="1" ht="16.350000000000001" customHeight="1">
      <c r="C433" s="673"/>
      <c r="D433" s="673"/>
      <c r="E433" s="992"/>
      <c r="G433" s="963"/>
      <c r="H433" s="963"/>
      <c r="I433" s="964"/>
      <c r="J433" s="963"/>
      <c r="K433" s="963"/>
      <c r="L433" s="963"/>
      <c r="M433" s="963"/>
      <c r="N433" s="963"/>
      <c r="O433" s="963"/>
      <c r="P433" s="963"/>
      <c r="Q433" s="963"/>
      <c r="R433" s="963"/>
    </row>
    <row r="434" spans="1:18" s="564" customFormat="1" ht="16.350000000000001" customHeight="1">
      <c r="C434" s="673"/>
      <c r="D434" s="673"/>
      <c r="E434" s="992"/>
      <c r="G434" s="963"/>
      <c r="H434" s="963"/>
      <c r="I434" s="964"/>
      <c r="J434" s="963"/>
      <c r="K434" s="963"/>
      <c r="L434" s="963"/>
      <c r="M434" s="963"/>
      <c r="N434" s="963"/>
      <c r="O434" s="963"/>
      <c r="P434" s="963"/>
      <c r="Q434" s="963"/>
      <c r="R434" s="963"/>
    </row>
    <row r="435" spans="1:18" s="564" customFormat="1" ht="16.350000000000001" customHeight="1">
      <c r="C435" s="673"/>
      <c r="D435" s="673"/>
      <c r="E435" s="992"/>
      <c r="G435" s="963"/>
      <c r="H435" s="963"/>
      <c r="I435" s="964"/>
      <c r="J435" s="963"/>
      <c r="K435" s="963"/>
      <c r="L435" s="963"/>
      <c r="M435" s="963"/>
      <c r="N435" s="963"/>
      <c r="O435" s="963"/>
      <c r="P435" s="963"/>
      <c r="Q435" s="963"/>
      <c r="R435" s="963"/>
    </row>
    <row r="436" spans="1:18" s="564" customFormat="1" ht="16.350000000000001" customHeight="1">
      <c r="C436" s="673"/>
      <c r="D436" s="673"/>
      <c r="E436" s="992"/>
      <c r="G436" s="963"/>
      <c r="H436" s="963"/>
      <c r="I436" s="964"/>
      <c r="J436" s="963"/>
      <c r="K436" s="963"/>
      <c r="L436" s="963"/>
      <c r="M436" s="963"/>
      <c r="N436" s="963"/>
      <c r="O436" s="963"/>
      <c r="P436" s="963"/>
      <c r="Q436" s="963"/>
      <c r="R436" s="963"/>
    </row>
    <row r="437" spans="1:18" s="564" customFormat="1" ht="16.350000000000001" customHeight="1">
      <c r="C437" s="673"/>
      <c r="D437" s="673"/>
      <c r="E437" s="992"/>
      <c r="G437" s="963"/>
      <c r="H437" s="963"/>
      <c r="I437" s="964"/>
      <c r="J437" s="963"/>
      <c r="K437" s="963"/>
      <c r="L437" s="963"/>
      <c r="M437" s="963"/>
      <c r="N437" s="963"/>
      <c r="O437" s="963"/>
      <c r="P437" s="963"/>
      <c r="Q437" s="963"/>
      <c r="R437" s="963"/>
    </row>
    <row r="438" spans="1:18" s="564" customFormat="1" ht="16.350000000000001" customHeight="1">
      <c r="A438" s="1245" t="s">
        <v>1135</v>
      </c>
      <c r="B438" s="1246"/>
      <c r="C438" s="1236" t="s">
        <v>640</v>
      </c>
      <c r="D438" s="1236"/>
      <c r="E438" s="1042" t="s">
        <v>1136</v>
      </c>
      <c r="G438" s="963"/>
      <c r="H438" s="963"/>
      <c r="I438" s="964"/>
      <c r="J438" s="963"/>
      <c r="K438" s="963"/>
      <c r="L438" s="963"/>
      <c r="M438" s="963"/>
      <c r="N438" s="963"/>
      <c r="O438" s="963"/>
      <c r="P438" s="963"/>
      <c r="Q438" s="963"/>
      <c r="R438" s="963"/>
    </row>
    <row r="439" spans="1:18" ht="12" customHeight="1">
      <c r="A439" s="269"/>
      <c r="B439" s="269"/>
      <c r="C439" s="1239" t="str">
        <f>IF(OR(AND(D441="Yes",Worksheet!H23&gt;0),AND(D441="No",Worksheet!H23&lt;=0),LEN(D441)=0),"","Inconsistency between Worksheet BMAC input and cruc.0 response")</f>
        <v/>
      </c>
      <c r="D439" s="1239"/>
      <c r="E439" s="871"/>
      <c r="F439" s="402"/>
      <c r="H439" s="955"/>
    </row>
    <row r="440" spans="1:18" s="680" customFormat="1" ht="12">
      <c r="A440" s="676"/>
      <c r="B440" s="677" t="s">
        <v>641</v>
      </c>
      <c r="C440" s="678" t="s">
        <v>303</v>
      </c>
      <c r="D440" s="678" t="s">
        <v>661</v>
      </c>
      <c r="E440" s="870"/>
      <c r="F440" s="679"/>
      <c r="G440" s="956"/>
      <c r="H440" s="957" t="s">
        <v>301</v>
      </c>
      <c r="I440" s="971"/>
      <c r="J440" s="956" t="s">
        <v>792</v>
      </c>
      <c r="K440" s="956"/>
      <c r="L440" s="956"/>
      <c r="M440" s="956"/>
      <c r="N440" s="956"/>
      <c r="O440" s="956"/>
      <c r="P440" s="956"/>
      <c r="Q440" s="956"/>
      <c r="R440" s="956"/>
    </row>
    <row r="441" spans="1:18" ht="27.6" customHeight="1">
      <c r="A441" s="269"/>
      <c r="B441" s="659" t="s">
        <v>874</v>
      </c>
      <c r="C441" s="1034" t="str">
        <f>CRUC!B34</f>
        <v>Was any metered consumption billed on a volumetric basis in the audit period?</v>
      </c>
      <c r="D441" s="404" t="s">
        <v>260</v>
      </c>
      <c r="E441" s="870"/>
      <c r="F441" s="402"/>
      <c r="H441" s="959"/>
      <c r="I441" s="959"/>
      <c r="J441" s="972" t="s">
        <v>843</v>
      </c>
    </row>
    <row r="442" spans="1:18" ht="27.6" customHeight="1">
      <c r="A442" s="269"/>
      <c r="B442" s="659" t="s">
        <v>625</v>
      </c>
      <c r="C442" s="1034" t="str">
        <f>CRUC!B35</f>
        <v>Which best describes the use and reliability of the current rate structure?</v>
      </c>
      <c r="D442" s="404" t="s">
        <v>636</v>
      </c>
      <c r="E442" s="870" t="str">
        <f>IF(OR($D$446=10,$D$446="n/a"),"",IFERROR(IF(H442=MIN($H$442:$H$445),"Limiting",""),""))</f>
        <v/>
      </c>
      <c r="F442" s="402"/>
      <c r="H442" s="959">
        <f>VLOOKUP('Interactive Data Grading'!D442,CRUC!$C$6:$G$17,5,FALSE)</f>
        <v>10</v>
      </c>
      <c r="I442" s="959"/>
      <c r="J442" s="972"/>
    </row>
    <row r="443" spans="1:18" ht="27.6" customHeight="1">
      <c r="A443" s="269"/>
      <c r="B443" s="659" t="s">
        <v>626</v>
      </c>
      <c r="C443" s="1034" t="str">
        <f>CRUC!B36</f>
        <v>Choose the option that best describes how the input was derived</v>
      </c>
      <c r="D443" s="404" t="s">
        <v>634</v>
      </c>
      <c r="E443" s="870" t="str">
        <f>IF(OR($D$446=10,$D$446="n/a"),"",IFERROR(IF(H443=MIN($H$442:$H$445),"Limiting",""),""))</f>
        <v>Limiting</v>
      </c>
      <c r="F443" s="402"/>
      <c r="H443" s="959">
        <f>VLOOKUP('Interactive Data Grading'!D443,CRUC!$D$6:$G$17,4,FALSE)</f>
        <v>5</v>
      </c>
      <c r="I443" s="959"/>
    </row>
    <row r="444" spans="1:18" ht="27.6" customHeight="1">
      <c r="A444" s="269"/>
      <c r="B444" s="659" t="s">
        <v>627</v>
      </c>
      <c r="C444" s="1034" t="str">
        <f>CRUC!B37</f>
        <v>Is there any additional volumetric revenue the utility receives that depends on water meter readings, such as sewer?</v>
      </c>
      <c r="D444" s="404" t="s">
        <v>635</v>
      </c>
      <c r="E444" s="870" t="str">
        <f>IF(OR($D$446=10,$D$446="n/a"),"",IFERROR(IF(H444=MIN($H$442:$H$445),"Limiting",""),""))</f>
        <v/>
      </c>
      <c r="F444" s="402"/>
      <c r="H444" s="959">
        <f>VLOOKUP('Interactive Data Grading'!D444,CRUC!$E$6:$G$17,3,FALSE)</f>
        <v>7</v>
      </c>
      <c r="I444" s="959"/>
    </row>
    <row r="445" spans="1:18" ht="27.6" customHeight="1">
      <c r="A445" s="269"/>
      <c r="B445" s="659" t="s">
        <v>628</v>
      </c>
      <c r="C445" s="1034" t="str">
        <f>CRUC!B38</f>
        <v>Has the input derivation been reviewed by someone with expert knowledge in the M36 methodology?</v>
      </c>
      <c r="D445" s="404" t="s">
        <v>267</v>
      </c>
      <c r="E445" s="870" t="str">
        <f>IF(OR($D$446=10,$D$446="n/a"),"",IFERROR(IF(H445=MIN($H$442:$H$445),"Limiting",""),""))</f>
        <v/>
      </c>
      <c r="F445" s="402"/>
      <c r="H445" s="959">
        <f>VLOOKUP('Interactive Data Grading'!D445,CRUC!$F$6:$G$17,2,FALSE)</f>
        <v>9</v>
      </c>
      <c r="I445" s="960"/>
    </row>
    <row r="446" spans="1:18" ht="27.6" customHeight="1">
      <c r="A446" s="269"/>
      <c r="B446" s="269"/>
      <c r="C446" s="403" t="s">
        <v>313</v>
      </c>
      <c r="D446" s="873">
        <f>IF(D441="No","n/a",IF(ISNA(H446),"",H446))</f>
        <v>5</v>
      </c>
      <c r="E446" s="870"/>
      <c r="F446" s="402"/>
      <c r="H446" s="962">
        <f>MIN(H442:H445)</f>
        <v>5</v>
      </c>
      <c r="I446" s="959"/>
    </row>
    <row r="447" spans="1:18" s="564" customFormat="1" ht="16.350000000000001" customHeight="1">
      <c r="C447" s="673"/>
      <c r="D447" s="673"/>
      <c r="E447" s="992"/>
      <c r="G447" s="963"/>
      <c r="H447" s="973"/>
      <c r="I447" s="964"/>
      <c r="J447" s="963"/>
      <c r="K447" s="963"/>
      <c r="L447" s="963"/>
      <c r="M447" s="963"/>
      <c r="N447" s="963"/>
      <c r="O447" s="963"/>
      <c r="P447" s="963"/>
      <c r="Q447" s="963"/>
      <c r="R447" s="963"/>
    </row>
    <row r="448" spans="1:18" s="564" customFormat="1" ht="16.350000000000001" customHeight="1">
      <c r="C448" s="673"/>
      <c r="D448" s="673"/>
      <c r="E448" s="992"/>
      <c r="G448" s="963"/>
      <c r="H448" s="973"/>
      <c r="I448" s="964"/>
      <c r="J448" s="963"/>
      <c r="K448" s="963"/>
      <c r="L448" s="963"/>
      <c r="M448" s="963"/>
      <c r="N448" s="963"/>
      <c r="O448" s="963"/>
      <c r="P448" s="963"/>
      <c r="Q448" s="963"/>
      <c r="R448" s="963"/>
    </row>
    <row r="449" spans="1:18" s="564" customFormat="1" ht="16.350000000000001" customHeight="1">
      <c r="C449" s="673"/>
      <c r="D449" s="673"/>
      <c r="E449" s="992"/>
      <c r="G449" s="963"/>
      <c r="H449" s="973"/>
      <c r="I449" s="964"/>
      <c r="J449" s="963"/>
      <c r="K449" s="963"/>
      <c r="L449" s="963"/>
      <c r="M449" s="963"/>
      <c r="N449" s="963"/>
      <c r="O449" s="963"/>
      <c r="P449" s="963"/>
      <c r="Q449" s="963"/>
      <c r="R449" s="963"/>
    </row>
    <row r="450" spans="1:18" s="564" customFormat="1" ht="16.350000000000001" customHeight="1">
      <c r="C450" s="673"/>
      <c r="D450" s="673"/>
      <c r="E450" s="992"/>
      <c r="G450" s="963"/>
      <c r="H450" s="973"/>
      <c r="I450" s="964"/>
      <c r="J450" s="963"/>
      <c r="K450" s="963"/>
      <c r="L450" s="963"/>
      <c r="M450" s="963"/>
      <c r="N450" s="963"/>
      <c r="O450" s="963"/>
      <c r="P450" s="963"/>
      <c r="Q450" s="963"/>
      <c r="R450" s="963"/>
    </row>
    <row r="451" spans="1:18" s="564" customFormat="1" ht="16.350000000000001" customHeight="1">
      <c r="C451" s="673"/>
      <c r="D451" s="673"/>
      <c r="E451" s="992"/>
      <c r="G451" s="963"/>
      <c r="H451" s="973"/>
      <c r="I451" s="964"/>
      <c r="J451" s="963"/>
      <c r="K451" s="963"/>
      <c r="L451" s="963"/>
      <c r="M451" s="963"/>
      <c r="N451" s="963"/>
      <c r="O451" s="963"/>
      <c r="P451" s="963"/>
      <c r="Q451" s="963"/>
      <c r="R451" s="963"/>
    </row>
    <row r="452" spans="1:18" s="564" customFormat="1" ht="16.350000000000001" customHeight="1">
      <c r="C452" s="673"/>
      <c r="D452" s="673"/>
      <c r="E452" s="992"/>
      <c r="G452" s="963"/>
      <c r="H452" s="973"/>
      <c r="I452" s="964"/>
      <c r="J452" s="963"/>
      <c r="K452" s="963"/>
      <c r="L452" s="963"/>
      <c r="M452" s="963"/>
      <c r="N452" s="963"/>
      <c r="O452" s="963"/>
      <c r="P452" s="963"/>
      <c r="Q452" s="963"/>
      <c r="R452" s="963"/>
    </row>
    <row r="453" spans="1:18" s="564" customFormat="1" ht="16.350000000000001" customHeight="1">
      <c r="C453" s="673"/>
      <c r="D453" s="673"/>
      <c r="E453" s="992"/>
      <c r="G453" s="963"/>
      <c r="H453" s="973"/>
      <c r="I453" s="964"/>
      <c r="J453" s="963"/>
      <c r="K453" s="963"/>
      <c r="L453" s="963"/>
      <c r="M453" s="963"/>
      <c r="N453" s="963"/>
      <c r="O453" s="963"/>
      <c r="P453" s="963"/>
      <c r="Q453" s="963"/>
      <c r="R453" s="963"/>
    </row>
    <row r="454" spans="1:18" s="564" customFormat="1" ht="16.350000000000001" customHeight="1">
      <c r="C454" s="673"/>
      <c r="D454" s="673"/>
      <c r="E454" s="992"/>
      <c r="G454" s="963"/>
      <c r="H454" s="973"/>
      <c r="I454" s="964"/>
      <c r="J454" s="963"/>
      <c r="K454" s="963"/>
      <c r="L454" s="963"/>
      <c r="M454" s="963"/>
      <c r="N454" s="963"/>
      <c r="O454" s="963"/>
      <c r="P454" s="963"/>
      <c r="Q454" s="963"/>
      <c r="R454" s="963"/>
    </row>
    <row r="455" spans="1:18" s="564" customFormat="1" ht="16.350000000000001" customHeight="1">
      <c r="C455" s="673"/>
      <c r="D455" s="673"/>
      <c r="E455" s="992"/>
      <c r="G455" s="963"/>
      <c r="H455" s="973"/>
      <c r="I455" s="964"/>
      <c r="J455" s="963"/>
      <c r="K455" s="963"/>
      <c r="L455" s="963"/>
      <c r="M455" s="963"/>
      <c r="N455" s="963"/>
      <c r="O455" s="963"/>
      <c r="P455" s="963"/>
      <c r="Q455" s="963"/>
      <c r="R455" s="963"/>
    </row>
    <row r="456" spans="1:18" s="564" customFormat="1" ht="16.350000000000001" customHeight="1">
      <c r="C456" s="673"/>
      <c r="D456" s="673"/>
      <c r="E456" s="992"/>
      <c r="G456" s="963"/>
      <c r="H456" s="973"/>
      <c r="I456" s="964"/>
      <c r="J456" s="963"/>
      <c r="K456" s="963"/>
      <c r="L456" s="963"/>
      <c r="M456" s="963"/>
      <c r="N456" s="963"/>
      <c r="O456" s="963"/>
      <c r="P456" s="963"/>
      <c r="Q456" s="963"/>
      <c r="R456" s="963"/>
    </row>
    <row r="457" spans="1:18" s="564" customFormat="1" ht="16.350000000000001" customHeight="1">
      <c r="C457" s="673"/>
      <c r="D457" s="673"/>
      <c r="E457" s="992"/>
      <c r="G457" s="963"/>
      <c r="H457" s="973"/>
      <c r="I457" s="964"/>
      <c r="J457" s="963"/>
      <c r="K457" s="963"/>
      <c r="L457" s="963"/>
      <c r="M457" s="963"/>
      <c r="N457" s="963"/>
      <c r="O457" s="963"/>
      <c r="P457" s="963"/>
      <c r="Q457" s="963"/>
      <c r="R457" s="963"/>
    </row>
    <row r="458" spans="1:18" s="564" customFormat="1" ht="16.350000000000001" customHeight="1">
      <c r="C458" s="673"/>
      <c r="D458" s="673"/>
      <c r="E458" s="992"/>
      <c r="G458" s="963"/>
      <c r="H458" s="973"/>
      <c r="I458" s="964"/>
      <c r="J458" s="963"/>
      <c r="K458" s="963"/>
      <c r="L458" s="963"/>
      <c r="M458" s="963"/>
      <c r="N458" s="963"/>
      <c r="O458" s="963"/>
      <c r="P458" s="963"/>
      <c r="Q458" s="963"/>
      <c r="R458" s="963"/>
    </row>
    <row r="459" spans="1:18" s="564" customFormat="1" ht="16.350000000000001" customHeight="1">
      <c r="C459" s="673"/>
      <c r="D459" s="673"/>
      <c r="E459" s="992"/>
      <c r="G459" s="963"/>
      <c r="H459" s="973"/>
      <c r="I459" s="964"/>
      <c r="J459" s="963"/>
      <c r="K459" s="963"/>
      <c r="L459" s="963"/>
      <c r="M459" s="963"/>
      <c r="N459" s="963"/>
      <c r="O459" s="963"/>
      <c r="P459" s="963"/>
      <c r="Q459" s="963"/>
      <c r="R459" s="963"/>
    </row>
    <row r="460" spans="1:18" s="564" customFormat="1" ht="16.350000000000001" customHeight="1">
      <c r="C460" s="673"/>
      <c r="D460" s="673"/>
      <c r="E460" s="992"/>
      <c r="G460" s="963"/>
      <c r="H460" s="973"/>
      <c r="I460" s="964"/>
      <c r="J460" s="963"/>
      <c r="K460" s="963"/>
      <c r="L460" s="963"/>
      <c r="M460" s="963"/>
      <c r="N460" s="963"/>
      <c r="O460" s="963"/>
      <c r="P460" s="963"/>
      <c r="Q460" s="963"/>
      <c r="R460" s="963"/>
    </row>
    <row r="461" spans="1:18" s="564" customFormat="1" ht="16.350000000000001" customHeight="1">
      <c r="C461" s="673"/>
      <c r="D461" s="673"/>
      <c r="E461" s="992"/>
      <c r="G461" s="963"/>
      <c r="H461" s="973"/>
      <c r="I461" s="964"/>
      <c r="J461" s="963"/>
      <c r="K461" s="963"/>
      <c r="L461" s="963"/>
      <c r="M461" s="963"/>
      <c r="N461" s="963"/>
      <c r="O461" s="963"/>
      <c r="P461" s="963"/>
      <c r="Q461" s="963"/>
      <c r="R461" s="963"/>
    </row>
    <row r="462" spans="1:18" s="564" customFormat="1" ht="16.350000000000001" customHeight="1">
      <c r="A462" s="1245" t="s">
        <v>1135</v>
      </c>
      <c r="B462" s="1246"/>
      <c r="C462" s="1236" t="s">
        <v>642</v>
      </c>
      <c r="D462" s="1236"/>
      <c r="E462" s="1042" t="s">
        <v>1136</v>
      </c>
      <c r="G462" s="963"/>
      <c r="H462" s="973"/>
      <c r="I462" s="964"/>
      <c r="J462" s="963"/>
      <c r="K462" s="963"/>
      <c r="L462" s="963"/>
      <c r="M462" s="963"/>
      <c r="N462" s="963"/>
      <c r="O462" s="963"/>
      <c r="P462" s="963"/>
      <c r="Q462" s="963"/>
      <c r="R462" s="963"/>
    </row>
    <row r="463" spans="1:18" ht="3.6" customHeight="1">
      <c r="A463" s="269"/>
      <c r="B463" s="269"/>
      <c r="C463" s="269"/>
      <c r="D463" s="269"/>
      <c r="E463" s="871"/>
      <c r="F463" s="402"/>
      <c r="H463" s="955"/>
      <c r="I463" s="955"/>
    </row>
    <row r="464" spans="1:18" s="680" customFormat="1" ht="12">
      <c r="A464" s="676"/>
      <c r="B464" s="677" t="s">
        <v>643</v>
      </c>
      <c r="C464" s="678" t="s">
        <v>303</v>
      </c>
      <c r="D464" s="678" t="s">
        <v>661</v>
      </c>
      <c r="E464" s="870"/>
      <c r="F464" s="679"/>
      <c r="G464" s="956"/>
      <c r="H464" s="957" t="s">
        <v>301</v>
      </c>
      <c r="I464" s="957" t="s">
        <v>294</v>
      </c>
      <c r="J464" s="956"/>
      <c r="K464" s="956"/>
      <c r="L464" s="956"/>
      <c r="M464" s="956"/>
      <c r="N464" s="956"/>
      <c r="O464" s="956"/>
      <c r="P464" s="956"/>
      <c r="Q464" s="956"/>
      <c r="R464" s="956"/>
    </row>
    <row r="465" spans="1:10" ht="12.75" customHeight="1">
      <c r="A465" s="269"/>
      <c r="B465" s="659" t="s">
        <v>644</v>
      </c>
      <c r="C465" s="1038" t="str">
        <f>VPC!B35</f>
        <v>Choose the option that best describes how the input was derived</v>
      </c>
      <c r="D465" s="629" t="s">
        <v>877</v>
      </c>
      <c r="E465" s="870" t="str">
        <f>IF($D$469=10,"",IFERROR(IF(H465=MIN($H$465:$H$468),"Limiting",""),""))</f>
        <v/>
      </c>
      <c r="F465" s="402"/>
      <c r="H465" s="959">
        <f>VLOOKUP('Interactive Data Grading'!D465,VPC!$C$6:$G$18,5,FALSE)</f>
        <v>10</v>
      </c>
      <c r="I465" s="960">
        <f>H465</f>
        <v>10</v>
      </c>
      <c r="J465" s="972" t="s">
        <v>653</v>
      </c>
    </row>
    <row r="466" spans="1:10" ht="133.15" customHeight="1">
      <c r="A466" s="269"/>
      <c r="B466" s="660" t="s">
        <v>645</v>
      </c>
      <c r="C466" s="1038"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404" t="s">
        <v>1104</v>
      </c>
      <c r="E466" s="870" t="str">
        <f>IFERROR(IF(OR($D$469=10,$D$465=VPC!$C$18),"",IF(H466=MIN($H$465:$H$468),"Limiting","")),"")</f>
        <v/>
      </c>
      <c r="F466" s="402"/>
      <c r="H466" s="966">
        <f>VLOOKUP('Interactive Data Grading'!D466,VPC!$D$6:$G$18,4,FALSE)</f>
        <v>10</v>
      </c>
      <c r="I466" s="966">
        <f>H466</f>
        <v>10</v>
      </c>
    </row>
    <row r="467" spans="1:10" ht="200.45" customHeight="1">
      <c r="A467" s="269"/>
      <c r="B467" s="660" t="s">
        <v>646</v>
      </c>
      <c r="C467" s="1038"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404" t="s">
        <v>1102</v>
      </c>
      <c r="E467" s="870" t="str">
        <f>IFERROR(IF(OR($D$469=10,$D$465=VPC!$C$18),"",IF(H467=MIN($H$465:$H$468),"Limiting","")),"")</f>
        <v>Limiting</v>
      </c>
      <c r="F467" s="402"/>
      <c r="H467" s="966">
        <f>VLOOKUP('Interactive Data Grading'!D467,VPC!$E$6:$G$18,3,FALSE)</f>
        <v>9</v>
      </c>
      <c r="I467" s="974">
        <f>IF(D465=VPC!C17,10,'Interactive Data Grading'!H467)</f>
        <v>9</v>
      </c>
    </row>
    <row r="468" spans="1:10" ht="27.6" customHeight="1">
      <c r="A468" s="269"/>
      <c r="B468" s="660" t="s">
        <v>647</v>
      </c>
      <c r="C468" s="1038" t="str">
        <f>VPC!B38</f>
        <v>Has the input derivation been reviewed by someone with expert knowledge in the M36 methodology?</v>
      </c>
      <c r="D468" s="404" t="s">
        <v>267</v>
      </c>
      <c r="E468" s="870" t="str">
        <f>IFERROR(IF(OR($D$469=10,$D$465=VPC!$C$18),"",IF(H468=MIN($H$465:$H$468),"Limiting","")),"")</f>
        <v>Limiting</v>
      </c>
      <c r="F468" s="402"/>
      <c r="H468" s="959">
        <f>VLOOKUP('Interactive Data Grading'!D468,VPC!$F$6:$G$18,2,FALSE)</f>
        <v>9</v>
      </c>
      <c r="I468" s="959">
        <f>H468</f>
        <v>9</v>
      </c>
    </row>
    <row r="469" spans="1:10" ht="14.1" customHeight="1">
      <c r="A469" s="269"/>
      <c r="B469" s="269"/>
      <c r="C469" s="403" t="s">
        <v>313</v>
      </c>
      <c r="D469" s="873">
        <f>IFERROR(IF(D465=VPC!C18,'Interactive Data Grading'!D446,I469),"")</f>
        <v>9</v>
      </c>
      <c r="E469" s="870"/>
      <c r="F469" s="402"/>
      <c r="H469" s="962">
        <f>MIN(H465:H468)</f>
        <v>9</v>
      </c>
      <c r="I469" s="962">
        <f>MIN(I465:I468)</f>
        <v>9</v>
      </c>
    </row>
    <row r="470" spans="1:10" ht="9.75" customHeight="1">
      <c r="A470" s="269"/>
      <c r="B470" s="269"/>
      <c r="C470" s="269"/>
      <c r="D470" s="269"/>
      <c r="E470" s="1043"/>
      <c r="F470" s="402"/>
      <c r="H470" s="955"/>
      <c r="I470" s="955"/>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ignoredErrors>
    <ignoredError sqref="C70" unlockedFormula="1"/>
  </ignoredErrors>
  <drawing r:id="rId2"/>
  <legacyDrawing r:id="rId3"/>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activeCell="AB21" sqref="AB21:AL21"/>
      <selection pane="bottomLeft" activeCell="AB21" sqref="AB21:AL21"/>
    </sheetView>
  </sheetViews>
  <sheetFormatPr defaultColWidth="8.85546875" defaultRowHeight="0" customHeight="1" zeroHeight="1"/>
  <cols>
    <col min="1" max="1" width="1" style="74" customWidth="1"/>
    <col min="2" max="4" width="3.42578125" style="74" customWidth="1"/>
    <col min="5" max="5" width="3.42578125" style="1001" customWidth="1"/>
    <col min="6" max="29" width="3.42578125" style="74" customWidth="1"/>
    <col min="30" max="30" width="4.140625" style="74" customWidth="1"/>
    <col min="31" max="33" width="3.42578125" style="74" customWidth="1"/>
    <col min="34" max="35" width="3.42578125" style="76" customWidth="1"/>
    <col min="36" max="48" width="3.42578125" style="74" customWidth="1"/>
    <col min="49" max="49" width="3.42578125" style="75" customWidth="1"/>
    <col min="50" max="54" width="3.42578125" style="74" customWidth="1"/>
    <col min="55" max="55" width="1.140625" style="77" customWidth="1"/>
    <col min="56" max="56" width="12.140625" style="78" hidden="1" customWidth="1"/>
    <col min="57" max="57" width="8.85546875" style="78" hidden="1" customWidth="1"/>
    <col min="58" max="58" width="10.42578125" style="78" hidden="1" customWidth="1"/>
    <col min="59" max="59" width="15.28515625" style="78" hidden="1" customWidth="1"/>
    <col min="60" max="60" width="28" style="78" hidden="1" customWidth="1"/>
    <col min="61" max="61" width="22" style="78" hidden="1" customWidth="1"/>
    <col min="62" max="62" width="33.42578125" style="78" hidden="1" customWidth="1"/>
    <col min="63" max="64" width="8.85546875" style="78" hidden="1" customWidth="1"/>
    <col min="65" max="66" width="8.85546875" style="770" hidden="1" customWidth="1"/>
    <col min="67" max="67" width="12" style="78" hidden="1" customWidth="1"/>
    <col min="68" max="68" width="8.85546875" style="78" hidden="1" customWidth="1"/>
    <col min="69" max="69" width="11.28515625" style="78" hidden="1" customWidth="1"/>
    <col min="70" max="70" width="15.5703125" style="78" hidden="1" customWidth="1"/>
    <col min="71" max="71" width="9.85546875" style="78" hidden="1" customWidth="1"/>
    <col min="72" max="72" width="8.85546875" style="78" hidden="1" customWidth="1"/>
    <col min="73" max="75" width="8.85546875" style="841" hidden="1" customWidth="1"/>
    <col min="76" max="76" width="35.140625" style="78" hidden="1" customWidth="1"/>
    <col min="77" max="77" width="13" style="78" hidden="1" customWidth="1"/>
    <col min="78" max="78" width="8.85546875" style="78" hidden="1" customWidth="1"/>
    <col min="79" max="82" width="8.85546875" style="78" customWidth="1"/>
    <col min="83" max="16384" width="8.85546875" style="78"/>
  </cols>
  <sheetData>
    <row r="1" spans="1:77" s="73" customFormat="1" ht="6.75" customHeight="1" thickBot="1">
      <c r="A1" s="138">
        <v>0</v>
      </c>
      <c r="B1" s="138"/>
      <c r="C1" s="138"/>
      <c r="D1" s="138"/>
      <c r="E1" s="993"/>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9"/>
      <c r="AI1" s="139"/>
      <c r="AJ1" s="138"/>
      <c r="AK1" s="138"/>
      <c r="AL1" s="138"/>
      <c r="AM1" s="138"/>
      <c r="AN1" s="138"/>
      <c r="AO1" s="138"/>
      <c r="AP1" s="138"/>
      <c r="AQ1" s="138"/>
      <c r="AR1" s="138"/>
      <c r="AS1" s="138"/>
      <c r="AT1" s="138"/>
      <c r="AU1" s="138"/>
      <c r="AV1" s="138"/>
      <c r="AW1" s="280"/>
      <c r="AX1" s="138"/>
      <c r="AY1" s="138"/>
      <c r="AZ1" s="138"/>
      <c r="BA1" s="138"/>
      <c r="BB1" s="138"/>
      <c r="BC1" s="138"/>
      <c r="BM1" s="765"/>
      <c r="BN1" s="765"/>
      <c r="BU1" s="298"/>
      <c r="BV1" s="298"/>
      <c r="BW1" s="298"/>
    </row>
    <row r="2" spans="1:77" s="73" customFormat="1" ht="20.45" customHeight="1" thickTop="1">
      <c r="A2" s="138"/>
      <c r="B2" s="775"/>
      <c r="C2" s="776"/>
      <c r="D2" s="776"/>
      <c r="E2" s="994"/>
      <c r="F2" s="776"/>
      <c r="G2" s="776"/>
      <c r="H2" s="776"/>
      <c r="I2" s="776"/>
      <c r="J2" s="776"/>
      <c r="K2" s="776"/>
      <c r="L2" s="776"/>
      <c r="M2" s="776"/>
      <c r="N2" s="776"/>
      <c r="O2" s="1069"/>
      <c r="P2" s="776"/>
      <c r="Q2" s="776"/>
      <c r="R2" s="776"/>
      <c r="S2" s="776"/>
      <c r="T2" s="776"/>
      <c r="U2" s="776"/>
      <c r="V2" s="776"/>
      <c r="W2" s="776"/>
      <c r="X2" s="776"/>
      <c r="Y2" s="776"/>
      <c r="Z2" s="776"/>
      <c r="AA2" s="1002" t="s">
        <v>1026</v>
      </c>
      <c r="AB2" s="779"/>
      <c r="AC2" s="776"/>
      <c r="AD2" s="776"/>
      <c r="AE2" s="776"/>
      <c r="AF2" s="776"/>
      <c r="AG2" s="776"/>
      <c r="AH2" s="776"/>
      <c r="AI2" s="776"/>
      <c r="AJ2" s="776"/>
      <c r="AK2" s="776"/>
      <c r="AL2" s="776"/>
      <c r="AM2" s="776"/>
      <c r="AN2" s="1260" t="s">
        <v>1154</v>
      </c>
      <c r="AO2" s="1261"/>
      <c r="AP2" s="1261"/>
      <c r="AQ2" s="1262"/>
      <c r="AR2" s="1070"/>
      <c r="AS2" s="1260" t="s">
        <v>1155</v>
      </c>
      <c r="AT2" s="1261"/>
      <c r="AU2" s="1261"/>
      <c r="AV2" s="1262"/>
      <c r="AW2" s="1070"/>
      <c r="AX2" s="1260" t="s">
        <v>1189</v>
      </c>
      <c r="AY2" s="1261"/>
      <c r="AZ2" s="1261"/>
      <c r="BA2" s="1262"/>
      <c r="BB2" s="1025"/>
      <c r="BC2" s="138"/>
      <c r="BL2" s="710"/>
      <c r="BM2" s="765"/>
      <c r="BN2" s="766"/>
      <c r="BO2" s="950">
        <f>LEN(C4)</f>
        <v>0</v>
      </c>
      <c r="BP2" s="577" t="s">
        <v>1109</v>
      </c>
      <c r="BQ2" s="577"/>
      <c r="BR2" s="823"/>
      <c r="BT2" s="823"/>
      <c r="BU2" s="298"/>
      <c r="BV2" s="298"/>
      <c r="BW2" s="298"/>
    </row>
    <row r="3" spans="1:77" s="73" customFormat="1" ht="20.45" customHeight="1">
      <c r="A3" s="138"/>
      <c r="B3" s="777"/>
      <c r="C3" s="778"/>
      <c r="D3" s="778"/>
      <c r="E3" s="995"/>
      <c r="F3" s="778"/>
      <c r="G3" s="778"/>
      <c r="H3" s="778"/>
      <c r="I3" s="778"/>
      <c r="J3" s="778"/>
      <c r="K3" s="778"/>
      <c r="L3" s="778"/>
      <c r="M3" s="781"/>
      <c r="N3" s="785"/>
      <c r="O3" s="780" t="s">
        <v>64</v>
      </c>
      <c r="P3" s="784" t="str">
        <f>IF(ISBLANK('Start Page'!AB9),"Enter info on the Start Page",'Start Page'!AB9&amp;IF(ISBLANK('Start Page'!AM28),"","  ("&amp;'Start Page'!AM28&amp;")"))</f>
        <v>Aqua Pennslyvania - Roaring Creek Division</v>
      </c>
      <c r="Q3" s="784"/>
      <c r="R3" s="784"/>
      <c r="S3" s="784"/>
      <c r="T3" s="784"/>
      <c r="U3" s="784"/>
      <c r="V3" s="784"/>
      <c r="W3" s="784"/>
      <c r="X3" s="784"/>
      <c r="Y3" s="784"/>
      <c r="Z3" s="784"/>
      <c r="AA3" s="784"/>
      <c r="AB3" s="784"/>
      <c r="AC3" s="781"/>
      <c r="AD3" s="782"/>
      <c r="AE3" s="783"/>
      <c r="AF3" s="780" t="s">
        <v>714</v>
      </c>
      <c r="AG3" s="1247">
        <f>IF(ISBLANK('Start Page'!AB18),"",'Start Page'!AB18)</f>
        <v>2024</v>
      </c>
      <c r="AH3" s="1247"/>
      <c r="AI3" s="785"/>
      <c r="AJ3" s="786">
        <f>IF(ISBLANK('Start Page'!AB19),"",'Start Page'!AB19)</f>
        <v>2024</v>
      </c>
      <c r="AK3" s="786"/>
      <c r="AL3" s="785"/>
      <c r="AM3" s="784" t="str">
        <f>IF(ISBLANK('Start Page'!AB20),"",TEXT('Start Page'!AB20,"mmm dd yyyy")&amp;" - "&amp;TEXT('Start Page'!AB21,"mmm dd yyyy"))</f>
        <v>Jan 01 2024 - Dec 31 2024</v>
      </c>
      <c r="AN3" s="784"/>
      <c r="AO3" s="784"/>
      <c r="AP3" s="784"/>
      <c r="AQ3" s="784"/>
      <c r="AR3" s="784"/>
      <c r="AS3" s="778"/>
      <c r="AT3" s="778"/>
      <c r="AU3" s="778"/>
      <c r="AV3" s="778"/>
      <c r="AW3" s="778"/>
      <c r="AX3" s="778"/>
      <c r="AY3" s="778"/>
      <c r="AZ3" s="778"/>
      <c r="BA3" s="778"/>
      <c r="BB3" s="1025"/>
      <c r="BC3" s="138"/>
      <c r="BM3" s="765"/>
      <c r="BN3" s="766"/>
      <c r="BO3" s="1081" t="str">
        <f>IF(OR(LEN(J7)=0,J7="N/A*",J7="TBD"),"ok",IF(J7&gt;=100,"Max DVS Flag","ok"))</f>
        <v>ok</v>
      </c>
      <c r="BP3" s="577" t="s">
        <v>1249</v>
      </c>
      <c r="BQ3" s="577"/>
      <c r="BR3" s="823"/>
      <c r="BT3" s="823"/>
      <c r="BU3" s="298"/>
      <c r="BV3" s="298"/>
      <c r="BW3" s="298"/>
    </row>
    <row r="4" spans="1:77" s="73" customFormat="1" ht="15" customHeight="1">
      <c r="A4" s="138"/>
      <c r="B4" s="417"/>
      <c r="C4" s="1255" t="str">
        <f>IFERROR(IF(ISBLANK('Start Page'!$AB$22),"******* REPORTING UNITS MUST BE SELECTED ON THE INSTRUCTIONS TAB BEFORE PERFORMANCE INDICATORS CAN BE DISPLAYED *******",IF('M36 Refs'!AN118&gt;0," ******* COMPLETE ALL VISIBLE QUESTIONS ON THE INTERACTIVE DATA GRADING TAB TO DISPLAY PERFORMANCE INDICATORS *******","")),"")</f>
        <v/>
      </c>
      <c r="D4" s="1255"/>
      <c r="E4" s="1255"/>
      <c r="F4" s="1255"/>
      <c r="G4" s="1255"/>
      <c r="H4" s="1255"/>
      <c r="I4" s="1255"/>
      <c r="J4" s="1255"/>
      <c r="K4" s="1255"/>
      <c r="L4" s="1255"/>
      <c r="M4" s="1255"/>
      <c r="N4" s="1255"/>
      <c r="O4" s="1255"/>
      <c r="P4" s="1255"/>
      <c r="Q4" s="1255"/>
      <c r="R4" s="1255"/>
      <c r="S4" s="1255"/>
      <c r="T4" s="1255"/>
      <c r="U4" s="1255"/>
      <c r="V4" s="1255"/>
      <c r="W4" s="1255"/>
      <c r="X4" s="1255"/>
      <c r="Y4" s="1255"/>
      <c r="Z4" s="1255"/>
      <c r="AA4" s="1255"/>
      <c r="AB4" s="1255"/>
      <c r="AC4" s="1255"/>
      <c r="AD4" s="1255"/>
      <c r="AE4" s="1255"/>
      <c r="AF4" s="1255"/>
      <c r="AG4" s="1255"/>
      <c r="AH4" s="1255"/>
      <c r="AI4" s="1255"/>
      <c r="AJ4" s="1255"/>
      <c r="AK4" s="1255"/>
      <c r="AL4" s="1255"/>
      <c r="AM4" s="1255"/>
      <c r="AN4" s="1255"/>
      <c r="AO4" s="1255"/>
      <c r="AP4" s="1255"/>
      <c r="AQ4" s="1255"/>
      <c r="AR4" s="1255"/>
      <c r="AS4" s="1255"/>
      <c r="AT4" s="1255"/>
      <c r="AU4" s="1255"/>
      <c r="AV4" s="1255"/>
      <c r="AW4" s="1255"/>
      <c r="AX4" s="1255"/>
      <c r="AY4" s="1255"/>
      <c r="AZ4" s="1255"/>
      <c r="BA4" s="1255"/>
      <c r="BB4" s="708"/>
      <c r="BC4" s="138"/>
      <c r="BM4" s="765"/>
      <c r="BN4" s="766"/>
      <c r="BO4" s="577"/>
      <c r="BP4" s="577"/>
      <c r="BQ4" s="577"/>
      <c r="BR4" s="823" t="str">
        <f>IFERROR(IF(ISBLANK('Start Page'!$AB$22),"N/A*",IF('Loss Control Planning'!E19=1,"Tier I (0-25)",IF('Loss Control Planning'!H19=1,"Tier II (26-50)",IF('Loss Control Planning'!K19=1,"Tier III (51-70)",IF('Loss Control Planning'!N19=1,"Tier IV (71-90)",IF('Loss Control Planning'!Q19=1,"Tier V (91-100)","")))))),"TBD")</f>
        <v>Tier III (51-70)</v>
      </c>
      <c r="BS4" s="823"/>
      <c r="BT4" s="823"/>
      <c r="BU4" s="298"/>
      <c r="BV4" s="298"/>
      <c r="BW4" s="298"/>
    </row>
    <row r="5" spans="1:77" s="73" customFormat="1" ht="15" customHeight="1">
      <c r="A5" s="138"/>
      <c r="B5" s="417"/>
      <c r="C5" s="1250" t="s">
        <v>781</v>
      </c>
      <c r="D5" s="1250"/>
      <c r="E5" s="1250"/>
      <c r="F5" s="1250"/>
      <c r="G5" s="1250"/>
      <c r="H5" s="1250"/>
      <c r="I5" s="1250"/>
      <c r="J5" s="1250"/>
      <c r="K5" s="1250"/>
      <c r="L5" s="1250"/>
      <c r="M5" s="1250"/>
      <c r="N5" s="1250"/>
      <c r="O5" s="1250"/>
      <c r="P5" s="1250"/>
      <c r="Q5" s="1250"/>
      <c r="R5" s="1250"/>
      <c r="S5" s="1250"/>
      <c r="T5" s="1250"/>
      <c r="U5" s="1250"/>
      <c r="V5" s="1250"/>
      <c r="W5" s="852"/>
      <c r="X5" s="1004"/>
      <c r="Y5" s="1004"/>
      <c r="Z5" s="1004"/>
      <c r="AA5" s="1004"/>
      <c r="AB5" s="1004"/>
      <c r="AC5" s="1004"/>
      <c r="AD5" s="1083" t="s">
        <v>1252</v>
      </c>
      <c r="AE5" s="1004"/>
      <c r="AF5" s="1004"/>
      <c r="AG5" s="1004"/>
      <c r="AH5" s="1257" t="s">
        <v>1163</v>
      </c>
      <c r="AI5" s="1257"/>
      <c r="AJ5" s="1257"/>
      <c r="AK5" s="1257"/>
      <c r="AL5" s="1257"/>
      <c r="AM5" s="1257"/>
      <c r="AN5" s="1257"/>
      <c r="AO5" s="1257"/>
      <c r="AP5" s="1257"/>
      <c r="AQ5" s="1257"/>
      <c r="AR5" s="1257"/>
      <c r="AS5" s="1083" t="s">
        <v>1251</v>
      </c>
      <c r="AT5" s="1004"/>
      <c r="AU5" s="1004"/>
      <c r="AV5" s="1004"/>
      <c r="AW5" s="1004"/>
      <c r="AX5" s="1004"/>
      <c r="AY5" s="1004"/>
      <c r="AZ5" s="1004"/>
      <c r="BA5" s="1004"/>
      <c r="BB5" s="708"/>
      <c r="BC5" s="138"/>
      <c r="BM5" s="765"/>
      <c r="BN5" s="766"/>
      <c r="BO5" s="577"/>
      <c r="BP5" s="577"/>
      <c r="BQ5" s="577"/>
      <c r="BR5" s="823"/>
      <c r="BS5" s="823"/>
      <c r="BT5" s="823"/>
      <c r="BU5" s="298"/>
      <c r="BV5" s="298"/>
      <c r="BW5" s="298"/>
    </row>
    <row r="6" spans="1:77" s="301" customFormat="1" ht="12.95" customHeight="1">
      <c r="A6" s="300"/>
      <c r="B6" s="417"/>
      <c r="C6" s="1250"/>
      <c r="D6" s="1250"/>
      <c r="E6" s="1250"/>
      <c r="F6" s="1250"/>
      <c r="G6" s="1250"/>
      <c r="H6" s="1250"/>
      <c r="I6" s="1250"/>
      <c r="J6" s="1250"/>
      <c r="K6" s="1250"/>
      <c r="L6" s="1250"/>
      <c r="M6" s="1250"/>
      <c r="N6" s="1250"/>
      <c r="O6" s="1250"/>
      <c r="P6" s="1250"/>
      <c r="Q6" s="1250"/>
      <c r="R6" s="1250"/>
      <c r="S6" s="1250"/>
      <c r="T6" s="1250"/>
      <c r="U6" s="1250"/>
      <c r="V6" s="1250"/>
      <c r="W6" s="787"/>
      <c r="X6" s="1055"/>
      <c r="Y6" s="1056" t="s">
        <v>1206</v>
      </c>
      <c r="Z6" s="1252">
        <v>0.73699999999999999</v>
      </c>
      <c r="AA6" s="1252"/>
      <c r="AB6" s="1057" t="s">
        <v>1253</v>
      </c>
      <c r="AC6" s="943"/>
      <c r="AD6" s="1004"/>
      <c r="AE6" s="1004"/>
      <c r="AF6" s="1004"/>
      <c r="AG6" s="1004"/>
      <c r="AH6" s="1257"/>
      <c r="AI6" s="1257"/>
      <c r="AJ6" s="1257"/>
      <c r="AK6" s="1257"/>
      <c r="AL6" s="1257"/>
      <c r="AM6" s="1257"/>
      <c r="AN6" s="1257"/>
      <c r="AO6" s="1257"/>
      <c r="AP6" s="1257"/>
      <c r="AQ6" s="1257"/>
      <c r="AR6" s="1257"/>
      <c r="AS6" s="1004"/>
      <c r="AT6" s="1004"/>
      <c r="AU6" s="1004"/>
      <c r="AV6" s="1004"/>
      <c r="AW6" s="1004"/>
      <c r="AX6" s="1004"/>
      <c r="AY6" s="1004"/>
      <c r="AZ6" s="1004"/>
      <c r="BA6" s="1004"/>
      <c r="BB6" s="708"/>
      <c r="BC6" s="300"/>
      <c r="BD6" s="302" t="s">
        <v>686</v>
      </c>
      <c r="BM6" s="767"/>
      <c r="BN6" s="768"/>
      <c r="BO6" s="824"/>
      <c r="BP6" s="824"/>
      <c r="BQ6" s="824"/>
      <c r="BR6" s="825">
        <f>IFERROR(IF(ISBLANK('Start Page'!$AB$22),"N/A*",IF('M36 Refs'!AN118&gt;0,"",ROUND('M36 Refs'!AH118,0))),"")</f>
        <v>60</v>
      </c>
      <c r="BS6" s="826"/>
      <c r="BT6" s="825"/>
      <c r="BU6" s="827"/>
      <c r="BV6" s="827"/>
      <c r="BW6" s="827"/>
      <c r="BX6" s="73"/>
      <c r="BY6" s="73"/>
    </row>
    <row r="7" spans="1:77" s="301" customFormat="1" ht="12.95" customHeight="1">
      <c r="A7" s="300"/>
      <c r="B7" s="410"/>
      <c r="C7" s="78"/>
      <c r="D7" s="788"/>
      <c r="E7" s="996"/>
      <c r="F7" s="789"/>
      <c r="G7" s="789"/>
      <c r="H7" s="787"/>
      <c r="I7" s="931" t="s">
        <v>237</v>
      </c>
      <c r="J7" s="1249">
        <f>BR6</f>
        <v>60</v>
      </c>
      <c r="K7" s="1249"/>
      <c r="L7" s="932"/>
      <c r="M7" s="932"/>
      <c r="N7" s="932"/>
      <c r="O7" s="932"/>
      <c r="P7" s="932"/>
      <c r="Q7" s="931" t="s">
        <v>681</v>
      </c>
      <c r="R7" s="1248" t="str">
        <f>IF(BO2&gt;0,"",BR4)</f>
        <v>Tier III (51-70)</v>
      </c>
      <c r="S7" s="1248"/>
      <c r="T7" s="1248"/>
      <c r="U7" s="1248"/>
      <c r="V7" s="1248"/>
      <c r="W7" s="787"/>
      <c r="X7" s="1059" t="s">
        <v>1246</v>
      </c>
      <c r="AD7" s="943"/>
      <c r="AE7" s="1007"/>
      <c r="AF7" s="1007"/>
      <c r="AG7" s="1007"/>
      <c r="AH7" s="1251" t="s">
        <v>1190</v>
      </c>
      <c r="AI7" s="1251"/>
      <c r="AJ7" s="1251"/>
      <c r="AK7" s="1251"/>
      <c r="AL7" s="1251"/>
      <c r="AM7" s="1251"/>
      <c r="AN7" s="1251"/>
      <c r="AO7" s="1251"/>
      <c r="AP7" s="1251"/>
      <c r="AQ7" s="1251"/>
      <c r="AR7" s="1251"/>
      <c r="AS7" s="1007"/>
      <c r="AT7" s="1007"/>
      <c r="AU7" s="1007"/>
      <c r="AV7" s="1007"/>
      <c r="AW7" s="1007"/>
      <c r="AX7" s="1007"/>
      <c r="AY7" s="1007"/>
      <c r="AZ7" s="1007"/>
      <c r="BA7" s="1007"/>
      <c r="BB7" s="708"/>
      <c r="BC7" s="300"/>
      <c r="BD7" s="301" t="str">
        <f>IF('Start Page'!$AB$22="million gallons (US)","MG/Yr",IF('Start Page'!$AB$22="Megalitres (thousand cubic metres)","ML/Yr",IF('Start Page'!$AB$22="acre-feet","Acre-ft/Yr","")))</f>
        <v>MG/Yr</v>
      </c>
      <c r="BM7" s="767"/>
      <c r="BN7" s="768"/>
      <c r="BO7" s="828" t="s">
        <v>772</v>
      </c>
      <c r="BP7" s="828"/>
      <c r="BQ7" s="828"/>
      <c r="BR7" s="829" t="s">
        <v>778</v>
      </c>
      <c r="BS7" s="825"/>
      <c r="BT7" s="825"/>
      <c r="BU7" s="827"/>
      <c r="BV7" s="827"/>
      <c r="BW7" s="827"/>
      <c r="BX7" s="73"/>
      <c r="BY7" s="73"/>
    </row>
    <row r="8" spans="1:77" s="73" customFormat="1" ht="12.95" customHeight="1">
      <c r="A8" s="138"/>
      <c r="B8" s="410"/>
      <c r="C8" s="943"/>
      <c r="D8" s="943"/>
      <c r="E8" s="997"/>
      <c r="F8" s="943"/>
      <c r="G8" s="943"/>
      <c r="H8" s="1256" t="s">
        <v>1095</v>
      </c>
      <c r="I8" s="1256"/>
      <c r="J8" s="1253" t="s">
        <v>946</v>
      </c>
      <c r="K8" s="1253"/>
      <c r="L8" s="1253"/>
      <c r="M8" s="1253"/>
      <c r="N8" s="1253"/>
      <c r="O8" s="1253"/>
      <c r="P8" s="1254" t="s">
        <v>1094</v>
      </c>
      <c r="Q8" s="1254"/>
      <c r="R8" s="1254"/>
      <c r="S8" s="1254"/>
      <c r="T8" s="943"/>
      <c r="U8" s="943"/>
      <c r="V8" s="788"/>
      <c r="W8" s="788"/>
      <c r="Y8" s="1007"/>
      <c r="Z8" s="1007"/>
      <c r="AA8" s="1007"/>
      <c r="AB8" s="943"/>
      <c r="AC8" s="943"/>
      <c r="AD8" s="943"/>
      <c r="AE8" s="1007"/>
      <c r="AF8" s="1007"/>
      <c r="AG8" s="1007"/>
      <c r="AH8" s="1251"/>
      <c r="AI8" s="1251"/>
      <c r="AJ8" s="1251"/>
      <c r="AK8" s="1251"/>
      <c r="AL8" s="1251"/>
      <c r="AM8" s="1251"/>
      <c r="AN8" s="1251"/>
      <c r="AO8" s="1251"/>
      <c r="AP8" s="1251"/>
      <c r="AQ8" s="1251"/>
      <c r="AR8" s="1251"/>
      <c r="AS8" s="1007"/>
      <c r="AT8" s="1007"/>
      <c r="AU8" s="1007"/>
      <c r="AV8" s="1007"/>
      <c r="AW8" s="1007"/>
      <c r="AX8" s="1007"/>
      <c r="AY8" s="1007"/>
      <c r="AZ8" s="1007"/>
      <c r="BA8" s="1007"/>
      <c r="BB8" s="418"/>
      <c r="BC8" s="138"/>
      <c r="BD8" s="73" t="str">
        <f>IF(BD29=FALSE,"Variable Production Cost","Customer Retail Unit Cost")</f>
        <v>Variable Production Cost</v>
      </c>
      <c r="BM8" s="765"/>
      <c r="BN8" s="766"/>
      <c r="BO8" s="577"/>
      <c r="BP8" s="577">
        <f>SUM(BP9:BP13)</f>
        <v>100</v>
      </c>
      <c r="BQ8" s="577"/>
      <c r="BR8" s="823" t="s">
        <v>685</v>
      </c>
      <c r="BS8" s="823">
        <f>BR6</f>
        <v>60</v>
      </c>
      <c r="BT8" s="823"/>
      <c r="BU8" s="298"/>
      <c r="BV8" s="298"/>
      <c r="BW8" s="298"/>
    </row>
    <row r="9" spans="1:77" s="73" customFormat="1" ht="12.95" customHeight="1">
      <c r="A9" s="138"/>
      <c r="B9" s="410"/>
      <c r="C9" s="943"/>
      <c r="D9" s="943"/>
      <c r="E9" s="997"/>
      <c r="F9" s="943"/>
      <c r="G9" s="943"/>
      <c r="H9" s="1256"/>
      <c r="I9" s="1256"/>
      <c r="J9" s="1253"/>
      <c r="K9" s="1253"/>
      <c r="L9" s="1253"/>
      <c r="M9" s="1253"/>
      <c r="N9" s="1253"/>
      <c r="O9" s="1253"/>
      <c r="P9" s="1254"/>
      <c r="Q9" s="1254"/>
      <c r="R9" s="1254"/>
      <c r="S9" s="1254"/>
      <c r="T9" s="943"/>
      <c r="U9" s="943"/>
      <c r="V9" s="774"/>
      <c r="W9" s="788"/>
      <c r="X9" s="787"/>
      <c r="Y9" s="787"/>
      <c r="Z9" s="787"/>
      <c r="AA9" s="787"/>
      <c r="AB9" s="787"/>
      <c r="AC9" s="787"/>
      <c r="AD9" s="787"/>
      <c r="AE9" s="787"/>
      <c r="AF9" s="787"/>
      <c r="AG9" s="787"/>
      <c r="AH9" s="787"/>
      <c r="AI9" s="787"/>
      <c r="AJ9" s="788"/>
      <c r="AK9" s="787"/>
      <c r="AL9" s="787"/>
      <c r="AM9" s="787"/>
      <c r="AN9" s="787"/>
      <c r="AO9" s="787"/>
      <c r="AP9" s="787"/>
      <c r="AQ9" s="787"/>
      <c r="AR9" s="787"/>
      <c r="AS9" s="787"/>
      <c r="AT9" s="787"/>
      <c r="AU9" s="787"/>
      <c r="AV9" s="787"/>
      <c r="AW9" s="787"/>
      <c r="AX9" s="787"/>
      <c r="AY9" s="787"/>
      <c r="AZ9" s="787"/>
      <c r="BA9" s="787"/>
      <c r="BB9" s="418"/>
      <c r="BC9" s="138"/>
      <c r="BD9" s="281" t="str">
        <f>IF(BD29=FALSE,"VPC","CRUC")</f>
        <v>VPC</v>
      </c>
      <c r="BM9" s="765"/>
      <c r="BN9" s="769"/>
      <c r="BO9" s="577" t="s">
        <v>776</v>
      </c>
      <c r="BP9" s="577">
        <v>25</v>
      </c>
      <c r="BQ9" s="577"/>
      <c r="BR9" s="823" t="s">
        <v>778</v>
      </c>
      <c r="BS9" s="837">
        <f>SUM(BP8:BP12)/150</f>
        <v>1.2666666666666666</v>
      </c>
      <c r="BT9" s="823"/>
      <c r="BU9" s="298"/>
      <c r="BV9" s="298"/>
      <c r="BW9" s="298"/>
    </row>
    <row r="10" spans="1:77" s="73" customFormat="1" ht="12.95" customHeight="1">
      <c r="A10" s="138"/>
      <c r="B10" s="410"/>
      <c r="C10" s="774"/>
      <c r="D10" s="774"/>
      <c r="H10" s="774"/>
      <c r="I10" s="1086" t="s">
        <v>261</v>
      </c>
      <c r="J10" s="774"/>
      <c r="K10" s="774"/>
      <c r="L10" s="774"/>
      <c r="M10" s="774"/>
      <c r="N10" s="774"/>
      <c r="O10" s="1084" t="s">
        <v>262</v>
      </c>
      <c r="P10" s="774"/>
      <c r="Q10" s="774"/>
      <c r="R10" s="774"/>
      <c r="S10" s="774"/>
      <c r="T10" s="774"/>
      <c r="U10" s="774"/>
      <c r="V10" s="774"/>
      <c r="W10" s="788"/>
      <c r="X10" s="788"/>
      <c r="Y10" s="788"/>
      <c r="Z10" s="788"/>
      <c r="AA10" s="788"/>
      <c r="AB10" s="788"/>
      <c r="AC10" s="788"/>
      <c r="AD10" s="788"/>
      <c r="AE10" s="789"/>
      <c r="AF10" s="789"/>
      <c r="AG10" s="789"/>
      <c r="AH10" s="789"/>
      <c r="AI10" s="789"/>
      <c r="AJ10" s="789"/>
      <c r="AK10" s="789"/>
      <c r="AL10" s="789"/>
      <c r="AM10" s="789"/>
      <c r="AN10" s="789"/>
      <c r="AO10" s="789"/>
      <c r="AP10" s="789"/>
      <c r="AQ10" s="789"/>
      <c r="AR10" s="789"/>
      <c r="AS10" s="789"/>
      <c r="AT10" s="789"/>
      <c r="AU10" s="789"/>
      <c r="AV10" s="789"/>
      <c r="AW10" s="789"/>
      <c r="AX10" s="789"/>
      <c r="AY10" s="789"/>
      <c r="AZ10" s="789"/>
      <c r="BA10" s="789"/>
      <c r="BB10" s="418"/>
      <c r="BC10" s="138"/>
      <c r="BD10" s="73" t="str">
        <f>IF(ISBLANK('Start Page'!$AB$22),"",IF('Start Page'!$AB$22="Megalitres (thousand cubic metres)","litres","gal")&amp;"/conn/day")</f>
        <v>gal/conn/day</v>
      </c>
      <c r="BM10" s="765"/>
      <c r="BN10" s="769"/>
      <c r="BO10" s="577" t="s">
        <v>777</v>
      </c>
      <c r="BP10" s="577">
        <v>25</v>
      </c>
      <c r="BQ10" s="577"/>
      <c r="BR10" s="823" t="s">
        <v>779</v>
      </c>
      <c r="BS10" s="823">
        <f>SUM(BP8:BP13)-SUM(BS8:BS9)</f>
        <v>138.73333333333335</v>
      </c>
      <c r="BT10" s="823"/>
      <c r="BU10" s="298"/>
      <c r="BV10" s="298"/>
      <c r="BW10" s="298"/>
    </row>
    <row r="11" spans="1:77" s="73" customFormat="1" ht="12.95" customHeight="1">
      <c r="A11" s="138"/>
      <c r="B11" s="410"/>
      <c r="D11" s="789"/>
      <c r="E11" s="996"/>
      <c r="F11" s="789"/>
      <c r="G11" s="789"/>
      <c r="H11" s="789"/>
      <c r="I11" s="789"/>
      <c r="J11" s="789"/>
      <c r="K11" s="789"/>
      <c r="L11" s="789"/>
      <c r="M11" s="789"/>
      <c r="N11" s="789"/>
      <c r="O11" s="789"/>
      <c r="P11" s="789"/>
      <c r="Q11" s="789"/>
      <c r="R11" s="789"/>
      <c r="S11" s="789"/>
      <c r="T11" s="789"/>
      <c r="U11" s="789"/>
      <c r="V11" s="789"/>
      <c r="W11" s="788"/>
      <c r="X11" s="788"/>
      <c r="Y11" s="788"/>
      <c r="Z11" s="788"/>
      <c r="AA11" s="788"/>
      <c r="AB11" s="788"/>
      <c r="AC11" s="788"/>
      <c r="AD11" s="788"/>
      <c r="AE11" s="788"/>
      <c r="AF11" s="790"/>
      <c r="AG11" s="790"/>
      <c r="AH11" s="790"/>
      <c r="AI11" s="790"/>
      <c r="AJ11" s="790"/>
      <c r="AK11" s="790"/>
      <c r="AL11" s="790"/>
      <c r="AM11" s="790"/>
      <c r="AN11" s="790"/>
      <c r="AO11" s="790"/>
      <c r="AP11" s="790"/>
      <c r="AQ11" s="790"/>
      <c r="AR11" s="790"/>
      <c r="AS11" s="790"/>
      <c r="AT11" s="790"/>
      <c r="AU11" s="790"/>
      <c r="AV11" s="790"/>
      <c r="AW11" s="790"/>
      <c r="AX11" s="790"/>
      <c r="AY11" s="789"/>
      <c r="AZ11" s="789"/>
      <c r="BA11" s="789"/>
      <c r="BB11" s="418"/>
      <c r="BC11" s="138"/>
      <c r="BD11" s="73" t="str">
        <f>IF(ISBLANK('Start Page'!$AB$22),"",IF('Start Page'!$AB$22="Megalitres (thousand cubic metres)","litres/km","gal/mile")&amp;"/day")</f>
        <v>gal/mile/day</v>
      </c>
      <c r="BM11" s="765"/>
      <c r="BN11" s="769"/>
      <c r="BO11" s="577" t="s">
        <v>773</v>
      </c>
      <c r="BP11" s="577">
        <v>20</v>
      </c>
      <c r="BQ11" s="577"/>
      <c r="BR11" s="823"/>
      <c r="BS11" s="823"/>
      <c r="BT11" s="823"/>
      <c r="BU11" s="859" t="s">
        <v>1207</v>
      </c>
      <c r="BV11" s="847"/>
      <c r="BW11" s="847"/>
      <c r="BX11" s="847"/>
    </row>
    <row r="12" spans="1:77" s="73" customFormat="1" ht="12.95" customHeight="1">
      <c r="A12" s="138"/>
      <c r="B12" s="410"/>
      <c r="D12" s="789"/>
      <c r="E12" s="996"/>
      <c r="F12" s="789"/>
      <c r="G12" s="789"/>
      <c r="H12" s="789"/>
      <c r="I12" s="789"/>
      <c r="J12" s="789"/>
      <c r="K12" s="789"/>
      <c r="L12" s="789"/>
      <c r="M12" s="789"/>
      <c r="N12" s="789"/>
      <c r="O12" s="789"/>
      <c r="P12" s="789"/>
      <c r="Q12" s="789"/>
      <c r="R12" s="789"/>
      <c r="S12" s="789"/>
      <c r="T12" s="789"/>
      <c r="U12" s="789"/>
      <c r="V12" s="789"/>
      <c r="W12" s="788"/>
      <c r="X12" s="788"/>
      <c r="Y12" s="788"/>
      <c r="Z12" s="788"/>
      <c r="AA12" s="788"/>
      <c r="AB12" s="788"/>
      <c r="AC12" s="788"/>
      <c r="AD12" s="788"/>
      <c r="AE12" s="788"/>
      <c r="AF12" s="791"/>
      <c r="AG12" s="790"/>
      <c r="AH12" s="792"/>
      <c r="AI12" s="792"/>
      <c r="AJ12" s="788"/>
      <c r="AK12" s="788"/>
      <c r="AL12" s="788"/>
      <c r="AM12" s="788"/>
      <c r="AN12" s="788"/>
      <c r="AO12" s="788"/>
      <c r="AP12" s="788"/>
      <c r="AQ12" s="788"/>
      <c r="AR12" s="788"/>
      <c r="AS12" s="788"/>
      <c r="AT12" s="788"/>
      <c r="AU12" s="788"/>
      <c r="AV12" s="787"/>
      <c r="AW12" s="787"/>
      <c r="AX12" s="789"/>
      <c r="AY12" s="789"/>
      <c r="AZ12" s="789"/>
      <c r="BA12" s="789"/>
      <c r="BB12" s="418"/>
      <c r="BC12" s="138"/>
      <c r="BD12" s="73" t="str">
        <f>IF(ISBLANK('Start Page'!$AB$22),"",IF('Start Page'!$AB$22="Megalitres (thousand cubic metres)","litres/conn/day/m","gal/conn/day/psi"))</f>
        <v>gal/conn/day/psi</v>
      </c>
      <c r="BM12" s="765"/>
      <c r="BN12" s="769"/>
      <c r="BO12" s="577" t="s">
        <v>774</v>
      </c>
      <c r="BP12" s="577">
        <v>20</v>
      </c>
      <c r="BQ12" s="577"/>
      <c r="BR12" s="823"/>
      <c r="BS12" s="823"/>
      <c r="BT12" s="823"/>
      <c r="BU12" s="830" t="s">
        <v>1031</v>
      </c>
      <c r="BV12" s="830"/>
      <c r="BW12" s="830"/>
    </row>
    <row r="13" spans="1:77" s="73" customFormat="1" ht="15" customHeight="1">
      <c r="A13" s="138"/>
      <c r="B13" s="410"/>
      <c r="D13" s="789"/>
      <c r="E13" s="996"/>
      <c r="F13" s="789"/>
      <c r="G13" s="789"/>
      <c r="H13" s="789"/>
      <c r="I13" s="789"/>
      <c r="J13" s="789"/>
      <c r="K13" s="789"/>
      <c r="L13" s="789"/>
      <c r="M13" s="789"/>
      <c r="N13" s="789"/>
      <c r="O13" s="789"/>
      <c r="P13" s="789"/>
      <c r="Q13" s="789"/>
      <c r="R13" s="1084" t="s">
        <v>263</v>
      </c>
      <c r="S13" s="789"/>
      <c r="T13" s="789"/>
      <c r="U13" s="789"/>
      <c r="V13" s="789"/>
      <c r="W13" s="788"/>
      <c r="X13" s="788"/>
      <c r="Y13" s="788"/>
      <c r="Z13" s="788"/>
      <c r="AA13" s="788"/>
      <c r="AB13" s="788"/>
      <c r="AC13" s="788"/>
      <c r="AD13" s="788"/>
      <c r="AE13" s="788"/>
      <c r="AF13" s="793"/>
      <c r="AG13" s="793"/>
      <c r="AH13" s="793"/>
      <c r="AI13" s="793"/>
      <c r="AJ13" s="793"/>
      <c r="AK13" s="793"/>
      <c r="AL13" s="793"/>
      <c r="AM13" s="793"/>
      <c r="AN13" s="793"/>
      <c r="AO13" s="793"/>
      <c r="AP13" s="793"/>
      <c r="AQ13" s="793"/>
      <c r="AR13" s="793"/>
      <c r="AS13" s="793"/>
      <c r="AT13" s="793"/>
      <c r="AU13" s="793"/>
      <c r="AV13" s="787"/>
      <c r="AW13" s="787"/>
      <c r="AX13" s="789"/>
      <c r="AY13" s="789"/>
      <c r="AZ13" s="789"/>
      <c r="BA13" s="789"/>
      <c r="BB13" s="418"/>
      <c r="BC13" s="138"/>
      <c r="BD13" s="73" t="s">
        <v>1204</v>
      </c>
      <c r="BM13" s="765"/>
      <c r="BN13" s="769"/>
      <c r="BO13" s="577" t="s">
        <v>775</v>
      </c>
      <c r="BP13" s="577">
        <v>10</v>
      </c>
      <c r="BQ13" s="577"/>
      <c r="BR13" s="823"/>
      <c r="BS13" s="823"/>
      <c r="BT13" s="823"/>
      <c r="BU13" s="830" t="s">
        <v>1032</v>
      </c>
      <c r="BV13" s="830"/>
      <c r="BW13" s="830"/>
    </row>
    <row r="14" spans="1:77" s="73" customFormat="1" ht="15" customHeight="1">
      <c r="A14" s="138"/>
      <c r="B14" s="410"/>
      <c r="D14" s="789"/>
      <c r="E14" s="996"/>
      <c r="F14" s="789"/>
      <c r="G14" s="789"/>
      <c r="H14" s="789"/>
      <c r="I14" s="1273"/>
      <c r="J14" s="1273"/>
      <c r="K14" s="1273"/>
      <c r="L14" s="1273"/>
      <c r="M14" s="1273"/>
      <c r="N14" s="1273"/>
      <c r="O14" s="1273"/>
      <c r="P14" s="789"/>
      <c r="Q14" s="789"/>
      <c r="R14" s="789"/>
      <c r="S14" s="789"/>
      <c r="T14" s="789"/>
      <c r="U14" s="789"/>
      <c r="V14" s="789"/>
      <c r="W14" s="788"/>
      <c r="X14" s="788"/>
      <c r="Y14" s="788"/>
      <c r="Z14" s="788"/>
      <c r="AA14" s="788"/>
      <c r="AB14" s="1258" t="str">
        <f>IF(BS15&lt;0,"negative result check inputs",IF($BS$16=0,"result is below 10th %ile",IF($BS$15&gt;$BS$16,"result is above 90th %ile","")))</f>
        <v/>
      </c>
      <c r="AC14" s="1258"/>
      <c r="AD14" s="1258"/>
      <c r="AE14" s="1258"/>
      <c r="AF14" s="794"/>
      <c r="AG14" s="790"/>
      <c r="AH14" s="792"/>
      <c r="AI14" s="792"/>
      <c r="AJ14" s="788"/>
      <c r="AK14" s="788"/>
      <c r="AL14" s="1258" t="str">
        <f>IF(BS22&lt;0,"negative result check inputs",IF($BS$23=0,"result is below 10th %ile",IF($BS$22&gt;$BS$23,"result is above 90th %ile","")))</f>
        <v/>
      </c>
      <c r="AM14" s="1258"/>
      <c r="AN14" s="1258"/>
      <c r="AO14" s="1258"/>
      <c r="AP14" s="788"/>
      <c r="AQ14" s="788"/>
      <c r="AR14" s="788"/>
      <c r="AS14" s="788"/>
      <c r="AT14" s="788"/>
      <c r="AU14" s="788"/>
      <c r="AV14" s="1258" t="str">
        <f>IF(BS29&lt;0,"negative result check inputs",IF($BS$30=0,"result is below 10th %ile",IF($BS$29&gt;$BS$30,"result is above 90th %ile","")))</f>
        <v/>
      </c>
      <c r="AW14" s="1258"/>
      <c r="AX14" s="1258"/>
      <c r="AY14" s="1258"/>
      <c r="AZ14" s="789"/>
      <c r="BA14" s="789"/>
      <c r="BB14" s="418"/>
      <c r="BC14" s="138"/>
      <c r="BM14" s="765"/>
      <c r="BN14" s="769"/>
      <c r="BO14" s="577"/>
      <c r="BP14" s="853" t="s">
        <v>1040</v>
      </c>
      <c r="BQ14" s="854" t="s">
        <v>1043</v>
      </c>
      <c r="BR14" s="823"/>
      <c r="BS14" s="823"/>
      <c r="BT14" s="823"/>
      <c r="BU14" s="831" t="s">
        <v>706</v>
      </c>
      <c r="BV14" s="831" t="s">
        <v>707</v>
      </c>
      <c r="BW14" s="831" t="s">
        <v>708</v>
      </c>
    </row>
    <row r="15" spans="1:77" s="73" customFormat="1" ht="15" customHeight="1">
      <c r="A15" s="138"/>
      <c r="B15" s="410"/>
      <c r="E15" s="996"/>
      <c r="F15" s="1085" t="s">
        <v>1255</v>
      </c>
      <c r="G15" s="789"/>
      <c r="H15" s="789"/>
      <c r="I15" s="1273"/>
      <c r="J15" s="1273"/>
      <c r="K15" s="1273"/>
      <c r="L15" s="1273"/>
      <c r="M15" s="1273"/>
      <c r="N15" s="1273"/>
      <c r="O15" s="1273"/>
      <c r="P15" s="789"/>
      <c r="Q15" s="789"/>
      <c r="R15" s="789"/>
      <c r="S15" s="789"/>
      <c r="T15" s="789"/>
      <c r="U15" s="789"/>
      <c r="V15" s="789"/>
      <c r="W15" s="788"/>
      <c r="X15" s="788"/>
      <c r="Y15" s="788"/>
      <c r="Z15" s="788"/>
      <c r="AA15" s="788"/>
      <c r="AB15" s="1258"/>
      <c r="AC15" s="1258"/>
      <c r="AD15" s="1258"/>
      <c r="AE15" s="1258"/>
      <c r="AF15" s="790"/>
      <c r="AG15" s="790"/>
      <c r="AH15" s="789"/>
      <c r="AI15" s="789"/>
      <c r="AJ15" s="789"/>
      <c r="AK15" s="788"/>
      <c r="AL15" s="1258"/>
      <c r="AM15" s="1258"/>
      <c r="AN15" s="1258"/>
      <c r="AO15" s="1258"/>
      <c r="AP15" s="788"/>
      <c r="AQ15" s="788"/>
      <c r="AR15" s="788"/>
      <c r="AS15" s="788"/>
      <c r="AT15" s="788"/>
      <c r="AU15" s="795"/>
      <c r="AV15" s="1258"/>
      <c r="AW15" s="1258"/>
      <c r="AX15" s="1258"/>
      <c r="AY15" s="1258"/>
      <c r="AZ15" s="789"/>
      <c r="BA15" s="789"/>
      <c r="BB15" s="418"/>
      <c r="BC15" s="138"/>
      <c r="BM15" s="765"/>
      <c r="BN15" s="769"/>
      <c r="BO15" s="832" t="s">
        <v>1022</v>
      </c>
      <c r="BP15" s="832"/>
      <c r="BR15" s="817" t="s">
        <v>1047</v>
      </c>
      <c r="BS15" s="848">
        <f>IF($BO$2&gt;0,"",IFERROR(SUM(N49:N50)/Worksheet!H62,""))</f>
        <v>33.014919679300284</v>
      </c>
      <c r="BT15" s="833"/>
      <c r="BU15" s="945" t="s">
        <v>1043</v>
      </c>
      <c r="BV15" s="834"/>
      <c r="BW15" s="834"/>
      <c r="BX15" s="772"/>
    </row>
    <row r="16" spans="1:77" s="73" customFormat="1" ht="15" customHeight="1">
      <c r="A16" s="138"/>
      <c r="B16" s="410"/>
      <c r="D16" s="789"/>
      <c r="E16" s="996"/>
      <c r="F16" s="789"/>
      <c r="G16" s="789"/>
      <c r="H16" s="789"/>
      <c r="I16" s="1273"/>
      <c r="J16" s="1273"/>
      <c r="K16" s="1273"/>
      <c r="L16" s="1273"/>
      <c r="M16" s="1273"/>
      <c r="N16" s="1273"/>
      <c r="O16" s="1273"/>
      <c r="P16" s="789"/>
      <c r="Q16" s="789"/>
      <c r="R16" s="789"/>
      <c r="S16" s="1084" t="s">
        <v>264</v>
      </c>
      <c r="T16" s="789"/>
      <c r="U16" s="789"/>
      <c r="V16" s="789"/>
      <c r="W16" s="788"/>
      <c r="X16" s="788"/>
      <c r="Y16" s="788"/>
      <c r="Z16" s="788"/>
      <c r="AA16" s="788"/>
      <c r="AB16" s="788"/>
      <c r="AC16" s="788"/>
      <c r="AD16" s="788"/>
      <c r="AE16" s="788"/>
      <c r="AF16" s="790"/>
      <c r="AG16" s="790"/>
      <c r="AH16" s="789"/>
      <c r="AI16" s="789"/>
      <c r="AJ16" s="789"/>
      <c r="AK16" s="788"/>
      <c r="AL16" s="788"/>
      <c r="AM16" s="788"/>
      <c r="AN16" s="788"/>
      <c r="AO16" s="788"/>
      <c r="AP16" s="788"/>
      <c r="AQ16" s="788"/>
      <c r="AR16" s="788"/>
      <c r="AS16" s="788"/>
      <c r="AT16" s="788"/>
      <c r="AU16" s="795"/>
      <c r="AV16" s="795"/>
      <c r="AW16" s="796"/>
      <c r="AX16" s="789"/>
      <c r="AY16" s="789"/>
      <c r="AZ16" s="789"/>
      <c r="BA16" s="789"/>
      <c r="BB16" s="418"/>
      <c r="BC16" s="138"/>
      <c r="BM16" s="765"/>
      <c r="BN16" s="851" t="s">
        <v>1042</v>
      </c>
      <c r="BO16" s="833" t="s">
        <v>1041</v>
      </c>
      <c r="BP16" s="835">
        <f>SUM(BP17:BP20)</f>
        <v>57.801400497346833</v>
      </c>
      <c r="BQ16" s="1054">
        <f>IF($BD$7="ML/Yr",BW16,BU16)</f>
        <v>5.075047838800522</v>
      </c>
      <c r="BR16" s="817" t="s">
        <v>1046</v>
      </c>
      <c r="BS16" s="856">
        <f>IF(BS15="","",IF(BS15&lt;BQ16,0,IF(BS15&gt;BQ20,BQ20,BS15)))</f>
        <v>33.014919679300284</v>
      </c>
      <c r="BT16" s="833" t="s">
        <v>1041</v>
      </c>
      <c r="BU16" s="847">
        <v>5.075047838800522</v>
      </c>
      <c r="BV16" s="836"/>
      <c r="BW16" s="1058">
        <f>IF($Z$6="",BU16/0.737,BU16/$Z$6)</f>
        <v>6.8860893335149553</v>
      </c>
      <c r="BX16" s="772"/>
    </row>
    <row r="17" spans="1:78" s="73" customFormat="1" ht="15" customHeight="1">
      <c r="A17" s="138"/>
      <c r="B17" s="941"/>
      <c r="C17" s="942"/>
      <c r="D17" s="789"/>
      <c r="E17" s="996"/>
      <c r="F17" s="789"/>
      <c r="G17" s="789"/>
      <c r="H17" s="789"/>
      <c r="I17" s="1273"/>
      <c r="J17" s="1273"/>
      <c r="K17" s="1273"/>
      <c r="L17" s="1273"/>
      <c r="M17" s="1273"/>
      <c r="N17" s="1273"/>
      <c r="O17" s="1273"/>
      <c r="P17" s="789"/>
      <c r="Q17" s="789"/>
      <c r="R17" s="789"/>
      <c r="S17" s="789"/>
      <c r="T17" s="789"/>
      <c r="U17" s="789"/>
      <c r="V17" s="789"/>
      <c r="W17" s="788"/>
      <c r="X17" s="788"/>
      <c r="Y17" s="788"/>
      <c r="Z17" s="788"/>
      <c r="AA17" s="788"/>
      <c r="AB17" s="795"/>
      <c r="AC17" s="933" t="s">
        <v>1022</v>
      </c>
      <c r="AD17" s="789"/>
      <c r="AE17" s="933"/>
      <c r="AF17" s="933"/>
      <c r="AG17" s="934"/>
      <c r="AH17" s="926"/>
      <c r="AI17" s="926"/>
      <c r="AJ17" s="933"/>
      <c r="AK17" s="933"/>
      <c r="AL17" s="933"/>
      <c r="AM17" s="933" t="s">
        <v>1023</v>
      </c>
      <c r="AN17" s="789"/>
      <c r="AO17" s="933"/>
      <c r="AP17" s="933"/>
      <c r="AQ17" s="933"/>
      <c r="AR17" s="933"/>
      <c r="AS17" s="933"/>
      <c r="AT17" s="933"/>
      <c r="AU17" s="933"/>
      <c r="AV17" s="933"/>
      <c r="AW17" s="933" t="s">
        <v>1024</v>
      </c>
      <c r="AY17" s="815"/>
      <c r="AZ17" s="815"/>
      <c r="BA17" s="789"/>
      <c r="BB17" s="418"/>
      <c r="BC17" s="138"/>
      <c r="BE17" s="73" t="s">
        <v>709</v>
      </c>
      <c r="BF17" s="73" t="s">
        <v>710</v>
      </c>
      <c r="BM17" s="765"/>
      <c r="BN17" s="766"/>
      <c r="BO17" s="833" t="s">
        <v>1019</v>
      </c>
      <c r="BP17" s="835">
        <f>BQ17</f>
        <v>9.3314489693766607</v>
      </c>
      <c r="BQ17" s="1054">
        <f t="shared" ref="BQ17:BQ20" si="0">IF($BD$7="ML/Yr",BW17,BU17)</f>
        <v>9.3314489693766607</v>
      </c>
      <c r="BR17" s="833" t="s">
        <v>1045</v>
      </c>
      <c r="BS17" s="837">
        <f>SUM(BP16:BP20)/125</f>
        <v>0.92482240795754933</v>
      </c>
      <c r="BT17" s="833" t="s">
        <v>1019</v>
      </c>
      <c r="BU17" s="847">
        <v>9.3314489693766607</v>
      </c>
      <c r="BV17" s="836"/>
      <c r="BW17" s="1058">
        <f>IF($Z$6="",BU17/0.737,BU17/$Z$6)</f>
        <v>12.66139615926277</v>
      </c>
      <c r="BX17" s="73" t="s">
        <v>1028</v>
      </c>
      <c r="BY17" s="833"/>
      <c r="BZ17" s="837"/>
    </row>
    <row r="18" spans="1:78" s="73" customFormat="1" ht="15" customHeight="1">
      <c r="A18" s="138"/>
      <c r="B18" s="410"/>
      <c r="D18" s="789"/>
      <c r="E18" s="996"/>
      <c r="F18" s="789"/>
      <c r="G18" s="789"/>
      <c r="H18" s="789"/>
      <c r="I18" s="789"/>
      <c r="J18" s="789"/>
      <c r="K18" s="789"/>
      <c r="L18" s="789"/>
      <c r="M18" s="789"/>
      <c r="N18" s="789"/>
      <c r="O18" s="789"/>
      <c r="P18" s="789"/>
      <c r="Q18" s="789"/>
      <c r="R18" s="789"/>
      <c r="S18" s="789"/>
      <c r="T18" s="789"/>
      <c r="U18" s="789"/>
      <c r="V18" s="789"/>
      <c r="W18" s="788"/>
      <c r="X18" s="788"/>
      <c r="Y18" s="788"/>
      <c r="Z18" s="788"/>
      <c r="AA18" s="1259">
        <f>BS15</f>
        <v>33.014919679300284</v>
      </c>
      <c r="AB18" s="1259"/>
      <c r="AC18" s="1259"/>
      <c r="AD18" s="1020" t="str">
        <f>BD13</f>
        <v>$/conn/year</v>
      </c>
      <c r="AE18" s="1021"/>
      <c r="AF18" s="1022"/>
      <c r="AG18" s="1022"/>
      <c r="AH18" s="1023"/>
      <c r="AI18" s="1023"/>
      <c r="AJ18" s="1021"/>
      <c r="AK18" s="1259">
        <f>BS22</f>
        <v>16.422927102886973</v>
      </c>
      <c r="AL18" s="1259"/>
      <c r="AM18" s="1259"/>
      <c r="AN18" s="1020" t="str">
        <f>BD13</f>
        <v>$/conn/year</v>
      </c>
      <c r="AO18" s="1021"/>
      <c r="AP18" s="1021"/>
      <c r="AQ18" s="1021"/>
      <c r="AR18" s="1021"/>
      <c r="AS18" s="1021"/>
      <c r="AT18" s="1021"/>
      <c r="AU18" s="1259">
        <f>BS29</f>
        <v>16.591992576413311</v>
      </c>
      <c r="AV18" s="1259"/>
      <c r="AW18" s="1259"/>
      <c r="AX18" s="1020" t="str">
        <f>BD13</f>
        <v>$/conn/year</v>
      </c>
      <c r="AY18" s="814"/>
      <c r="AZ18" s="789"/>
      <c r="BA18" s="789"/>
      <c r="BB18" s="418"/>
      <c r="BC18" s="138"/>
      <c r="BD18" s="73" t="s">
        <v>706</v>
      </c>
      <c r="BE18" s="290">
        <f>(((5.41*Worksheet!H61)+(0.15*Worksheet!H62)+(7.5*(Worksheet!H62*Worksheet!W67/5280)))*Worksheet!H68)/1000000*365</f>
        <v>233.75815918693183</v>
      </c>
      <c r="BM18" s="765"/>
      <c r="BN18" s="766"/>
      <c r="BO18" s="833" t="s">
        <v>1039</v>
      </c>
      <c r="BP18" s="835">
        <f>BQ18-BQ17</f>
        <v>8.9525318444022357</v>
      </c>
      <c r="BQ18" s="1054">
        <f t="shared" si="0"/>
        <v>18.283980813778896</v>
      </c>
      <c r="BR18" s="833" t="s">
        <v>779</v>
      </c>
      <c r="BS18" s="837">
        <f>SUM(BP16:BP20)-SUM(BS16,BS17)</f>
        <v>81.66305890743584</v>
      </c>
      <c r="BT18" s="833" t="s">
        <v>1039</v>
      </c>
      <c r="BU18" s="847">
        <v>18.283980813778896</v>
      </c>
      <c r="BV18" s="836"/>
      <c r="BW18" s="1058">
        <f>IF($Z$6="",BU18/0.737,BU18/$Z$6)</f>
        <v>24.808657820595517</v>
      </c>
      <c r="BX18" s="73" t="s">
        <v>1205</v>
      </c>
      <c r="BY18" s="833"/>
      <c r="BZ18" s="837"/>
    </row>
    <row r="19" spans="1:78" s="73" customFormat="1" ht="15" customHeight="1">
      <c r="A19" s="138"/>
      <c r="B19" s="410"/>
      <c r="D19" s="789"/>
      <c r="E19" s="996"/>
      <c r="F19" s="789"/>
      <c r="G19" s="789"/>
      <c r="H19" s="789"/>
      <c r="I19" s="789"/>
      <c r="J19" s="789"/>
      <c r="K19" s="789"/>
      <c r="L19" s="944" t="s">
        <v>958</v>
      </c>
      <c r="M19" s="789"/>
      <c r="N19" s="789"/>
      <c r="O19" s="789"/>
      <c r="P19" s="789"/>
      <c r="Q19" s="789"/>
      <c r="R19" s="789"/>
      <c r="S19" s="789"/>
      <c r="T19" s="789"/>
      <c r="U19" s="789"/>
      <c r="V19" s="789"/>
      <c r="W19" s="788"/>
      <c r="X19" s="788"/>
      <c r="Y19" s="788"/>
      <c r="BB19" s="418"/>
      <c r="BC19" s="138"/>
      <c r="BD19" s="73" t="s">
        <v>707</v>
      </c>
      <c r="BE19" s="290">
        <f>BE18*1000000/325851.427242</f>
        <v>717.37650856851008</v>
      </c>
      <c r="BF19" s="289">
        <f>BE19*325851.427242/Worksheet!H62/365</f>
        <v>24.956484796232139</v>
      </c>
      <c r="BG19" s="73" t="str">
        <f>IF(BD7="Acre-ft/yr",1,"")</f>
        <v/>
      </c>
      <c r="BJ19" s="298"/>
      <c r="BM19" s="765"/>
      <c r="BN19" s="766"/>
      <c r="BO19" s="833" t="s">
        <v>1020</v>
      </c>
      <c r="BP19" s="835">
        <f>BQ19-BQ18</f>
        <v>13.300705385813597</v>
      </c>
      <c r="BQ19" s="1054">
        <f t="shared" si="0"/>
        <v>31.584686199592493</v>
      </c>
      <c r="BR19" s="833"/>
      <c r="BS19" s="833"/>
      <c r="BT19" s="833" t="s">
        <v>1020</v>
      </c>
      <c r="BU19" s="847">
        <v>31.584686199592493</v>
      </c>
      <c r="BV19" s="836"/>
      <c r="BW19" s="1058">
        <f>IF($Z$6="",BU19/0.737,BU19/$Z$6)</f>
        <v>42.855747896326314</v>
      </c>
    </row>
    <row r="20" spans="1:78" s="73" customFormat="1" ht="15" customHeight="1">
      <c r="A20" s="138"/>
      <c r="B20" s="410"/>
      <c r="C20" s="304"/>
      <c r="D20" s="318"/>
      <c r="E20" s="998"/>
      <c r="F20" s="318"/>
      <c r="G20" s="318"/>
      <c r="H20" s="318"/>
      <c r="I20" s="318"/>
      <c r="J20" s="318"/>
      <c r="K20" s="318"/>
      <c r="M20" s="318"/>
      <c r="N20" s="318"/>
      <c r="O20" s="318"/>
      <c r="P20" s="318"/>
      <c r="Q20" s="318"/>
      <c r="R20" s="318"/>
      <c r="S20" s="318"/>
      <c r="T20" s="318"/>
      <c r="U20" s="318"/>
      <c r="V20" s="318"/>
      <c r="W20" s="788"/>
      <c r="X20" s="788"/>
      <c r="Y20" s="788"/>
      <c r="Z20" s="788"/>
      <c r="AA20" s="788"/>
      <c r="AB20" s="795"/>
      <c r="AC20" s="809"/>
      <c r="AD20" s="795"/>
      <c r="AE20" s="795"/>
      <c r="AF20" s="809"/>
      <c r="AG20" s="819"/>
      <c r="AH20" s="809"/>
      <c r="AI20" s="809"/>
      <c r="AJ20" s="809"/>
      <c r="AK20" s="795"/>
      <c r="AL20" s="795"/>
      <c r="AM20" s="795"/>
      <c r="AN20" s="795"/>
      <c r="AO20" s="795"/>
      <c r="AP20" s="795"/>
      <c r="AQ20" s="795"/>
      <c r="AR20" s="795"/>
      <c r="AS20" s="795"/>
      <c r="AT20" s="795"/>
      <c r="AU20" s="795"/>
      <c r="AV20" s="820"/>
      <c r="AW20" s="809"/>
      <c r="AX20" s="789"/>
      <c r="AY20" s="789"/>
      <c r="AZ20" s="789"/>
      <c r="BA20" s="789"/>
      <c r="BB20" s="418"/>
      <c r="BC20" s="138"/>
      <c r="BD20" s="73" t="s">
        <v>708</v>
      </c>
      <c r="BE20" s="290">
        <f>(((18*Worksheet!H61)+(0.8*Worksheet!H62)+(25*(Worksheet!H62*Worksheet!W67/1000)))*Worksheet!H68)/1000000*365</f>
        <v>1975.55361225</v>
      </c>
      <c r="BM20" s="765"/>
      <c r="BN20" s="766"/>
      <c r="BO20" s="833" t="s">
        <v>1021</v>
      </c>
      <c r="BP20" s="835">
        <f>BQ20-BQ19</f>
        <v>26.21671429775434</v>
      </c>
      <c r="BQ20" s="1054">
        <f t="shared" si="0"/>
        <v>57.801400497346833</v>
      </c>
      <c r="BR20" s="833"/>
      <c r="BS20" s="833"/>
      <c r="BT20" s="833" t="s">
        <v>1021</v>
      </c>
      <c r="BU20" s="847">
        <v>57.801400497346833</v>
      </c>
      <c r="BV20" s="836"/>
      <c r="BW20" s="1058">
        <f>IF($Z$6="",BU20/0.737,BU20/$Z$6)</f>
        <v>78.427951828150384</v>
      </c>
      <c r="BX20" s="855" t="s">
        <v>1044</v>
      </c>
    </row>
    <row r="21" spans="1:78" s="73" customFormat="1" ht="15" customHeight="1">
      <c r="A21" s="138"/>
      <c r="B21" s="410"/>
      <c r="C21" s="304"/>
      <c r="D21" s="318"/>
      <c r="E21" s="998"/>
      <c r="F21" s="318"/>
      <c r="G21" s="318"/>
      <c r="H21" s="318"/>
      <c r="I21" s="318"/>
      <c r="J21" s="318"/>
      <c r="K21" s="318"/>
      <c r="L21" s="318"/>
      <c r="M21" s="318"/>
      <c r="N21" s="318"/>
      <c r="O21" s="318"/>
      <c r="P21" s="318"/>
      <c r="Q21" s="318"/>
      <c r="R21" s="318"/>
      <c r="S21" s="318"/>
      <c r="T21" s="318"/>
      <c r="U21" s="318"/>
      <c r="V21" s="318"/>
      <c r="W21" s="788"/>
      <c r="X21" s="788"/>
      <c r="Y21" s="788"/>
      <c r="Z21" s="788"/>
      <c r="AA21" s="788"/>
      <c r="AB21" s="795"/>
      <c r="AC21" s="795"/>
      <c r="AD21" s="795"/>
      <c r="AE21" s="795"/>
      <c r="AF21" s="819"/>
      <c r="AG21" s="819"/>
      <c r="AH21" s="809"/>
      <c r="AI21" s="809"/>
      <c r="AJ21" s="809"/>
      <c r="AK21" s="795"/>
      <c r="AL21" s="795"/>
      <c r="AM21" s="795"/>
      <c r="AN21" s="795"/>
      <c r="AO21" s="795"/>
      <c r="AP21" s="795"/>
      <c r="AQ21" s="795"/>
      <c r="AR21" s="795"/>
      <c r="AS21" s="795"/>
      <c r="AT21" s="795"/>
      <c r="AU21" s="795"/>
      <c r="AV21" s="820"/>
      <c r="AW21" s="811"/>
      <c r="AX21" s="797"/>
      <c r="AY21" s="797"/>
      <c r="AZ21" s="798"/>
      <c r="BA21" s="799"/>
      <c r="BB21" s="418"/>
      <c r="BC21" s="138"/>
      <c r="BE21" s="290"/>
      <c r="BM21" s="765"/>
      <c r="BN21" s="766"/>
      <c r="BO21" s="814"/>
      <c r="BP21" s="853" t="s">
        <v>1040</v>
      </c>
      <c r="BQ21" s="854" t="s">
        <v>1043</v>
      </c>
      <c r="BR21" s="814"/>
      <c r="BS21" s="814"/>
      <c r="BT21" s="814"/>
      <c r="BU21" s="838"/>
      <c r="BV21" s="836"/>
      <c r="BW21" s="836"/>
      <c r="BX21" s="772"/>
    </row>
    <row r="22" spans="1:78" s="73" customFormat="1" ht="12.95" customHeight="1">
      <c r="A22" s="138"/>
      <c r="B22" s="711"/>
      <c r="C22" s="304"/>
      <c r="D22" s="318"/>
      <c r="E22" s="998"/>
      <c r="F22" s="318"/>
      <c r="G22" s="318"/>
      <c r="H22" s="318"/>
      <c r="I22" s="318"/>
      <c r="J22" s="318"/>
      <c r="K22" s="318"/>
      <c r="L22" s="318"/>
      <c r="M22" s="318"/>
      <c r="N22" s="318"/>
      <c r="O22" s="318"/>
      <c r="P22" s="318"/>
      <c r="Q22" s="318"/>
      <c r="R22" s="318"/>
      <c r="S22" s="318"/>
      <c r="T22" s="318"/>
      <c r="U22" s="318"/>
      <c r="V22" s="318"/>
      <c r="W22" s="788"/>
      <c r="X22" s="788"/>
      <c r="Y22" s="788"/>
      <c r="Z22" s="788"/>
      <c r="AA22" s="788"/>
      <c r="AB22" s="795"/>
      <c r="AC22" s="795"/>
      <c r="AD22" s="795"/>
      <c r="AE22" s="795"/>
      <c r="AF22" s="819"/>
      <c r="AG22" s="819"/>
      <c r="AH22" s="821"/>
      <c r="AI22" s="821"/>
      <c r="AJ22" s="811"/>
      <c r="AK22" s="795"/>
      <c r="AL22" s="795"/>
      <c r="AM22" s="795"/>
      <c r="AN22" s="795"/>
      <c r="AO22" s="795"/>
      <c r="AP22" s="795"/>
      <c r="AQ22" s="795"/>
      <c r="AR22" s="795"/>
      <c r="AS22" s="795"/>
      <c r="AT22" s="795"/>
      <c r="AU22" s="795"/>
      <c r="AV22" s="795"/>
      <c r="AW22" s="811"/>
      <c r="AX22" s="789"/>
      <c r="AY22" s="789"/>
      <c r="AZ22" s="789"/>
      <c r="BA22" s="789"/>
      <c r="BB22" s="412"/>
      <c r="BC22" s="138"/>
      <c r="BM22" s="765"/>
      <c r="BN22" s="766"/>
      <c r="BO22" s="832" t="s">
        <v>1023</v>
      </c>
      <c r="BP22" s="832"/>
      <c r="BQ22" s="832"/>
      <c r="BR22" s="817" t="s">
        <v>1047</v>
      </c>
      <c r="BS22" s="848">
        <f>IF($BO$2&gt;0,"",IFERROR(N49/Worksheet!H62,""))</f>
        <v>16.422927102886973</v>
      </c>
      <c r="BT22" s="814"/>
      <c r="BU22" s="945" t="s">
        <v>1043</v>
      </c>
      <c r="BV22" s="836"/>
      <c r="BW22" s="836"/>
      <c r="BX22" s="772"/>
    </row>
    <row r="23" spans="1:78" s="73" customFormat="1" ht="12.95" customHeight="1">
      <c r="A23" s="138"/>
      <c r="B23" s="711"/>
      <c r="C23" s="304"/>
      <c r="D23" s="318"/>
      <c r="E23" s="998"/>
      <c r="F23" s="318"/>
      <c r="G23" s="318"/>
      <c r="H23" s="318"/>
      <c r="I23" s="304"/>
      <c r="J23" s="304"/>
      <c r="K23" s="304"/>
      <c r="L23" s="304"/>
      <c r="M23" s="304"/>
      <c r="N23" s="304"/>
      <c r="O23" s="304"/>
      <c r="P23" s="304"/>
      <c r="Q23" s="304"/>
      <c r="R23" s="304"/>
      <c r="S23" s="304"/>
      <c r="T23" s="318"/>
      <c r="U23" s="318"/>
      <c r="V23" s="318"/>
      <c r="W23" s="788"/>
      <c r="X23" s="788"/>
      <c r="Y23" s="788"/>
      <c r="Z23" s="788"/>
      <c r="AA23" s="788"/>
      <c r="AB23" s="788"/>
      <c r="AC23" s="788"/>
      <c r="AD23" s="788"/>
      <c r="AE23" s="788"/>
      <c r="AF23" s="790"/>
      <c r="AG23" s="790"/>
      <c r="AH23" s="792"/>
      <c r="AI23" s="792"/>
      <c r="AJ23" s="797"/>
      <c r="AK23" s="788"/>
      <c r="AL23" s="788"/>
      <c r="AM23" s="788"/>
      <c r="AN23" s="788"/>
      <c r="AO23" s="788"/>
      <c r="AP23" s="788"/>
      <c r="AQ23" s="788"/>
      <c r="AR23" s="788"/>
      <c r="AS23" s="788"/>
      <c r="AT23" s="788"/>
      <c r="AU23" s="795"/>
      <c r="AV23" s="788"/>
      <c r="AW23" s="789"/>
      <c r="AX23" s="789"/>
      <c r="AY23" s="789"/>
      <c r="AZ23" s="789"/>
      <c r="BA23" s="789"/>
      <c r="BB23" s="412"/>
      <c r="BC23" s="138"/>
      <c r="BM23" s="765"/>
      <c r="BN23" s="851" t="s">
        <v>1042</v>
      </c>
      <c r="BO23" s="833" t="s">
        <v>1041</v>
      </c>
      <c r="BP23" s="835">
        <f>SUM(BP24:BP27)</f>
        <v>24.233075430263664</v>
      </c>
      <c r="BQ23" s="1054">
        <f>IF($BD$7="ML/Yr",BW23,BU23)</f>
        <v>0.26714599111167436</v>
      </c>
      <c r="BR23" s="817" t="s">
        <v>1046</v>
      </c>
      <c r="BS23" s="856">
        <f>IF(BS22="","",IF(BS22&lt;BQ23,0,IF(BS22&gt;BQ27,BQ27,BS22)))</f>
        <v>16.422927102886973</v>
      </c>
      <c r="BT23" s="833" t="s">
        <v>1041</v>
      </c>
      <c r="BU23" s="847">
        <v>0.26714599111167436</v>
      </c>
      <c r="BV23" s="836"/>
      <c r="BW23" s="1058">
        <f>IF($Z$6="",BU23/0.737,BU23/$Z$6)</f>
        <v>0.36247759988015515</v>
      </c>
      <c r="BX23" s="772"/>
    </row>
    <row r="24" spans="1:78" s="73" customFormat="1" ht="12.95" customHeight="1">
      <c r="A24" s="138"/>
      <c r="B24" s="711"/>
      <c r="C24" s="304"/>
      <c r="D24" s="318"/>
      <c r="E24" s="996"/>
      <c r="F24" s="304"/>
      <c r="G24" s="304"/>
      <c r="H24" s="304"/>
      <c r="I24" s="304"/>
      <c r="J24" s="304"/>
      <c r="K24" s="304"/>
      <c r="L24" s="304"/>
      <c r="M24" s="304"/>
      <c r="N24" s="304"/>
      <c r="O24" s="304"/>
      <c r="P24" s="304"/>
      <c r="Q24" s="304"/>
      <c r="R24" s="304"/>
      <c r="S24" s="304"/>
      <c r="T24" s="304"/>
      <c r="U24" s="304"/>
      <c r="V24" s="318"/>
      <c r="W24" s="788"/>
      <c r="X24" s="788"/>
      <c r="Y24" s="788"/>
      <c r="Z24" s="788"/>
      <c r="AA24" s="788"/>
      <c r="AB24" s="788"/>
      <c r="AC24" s="788"/>
      <c r="AD24" s="788"/>
      <c r="AE24" s="788"/>
      <c r="AF24" s="790"/>
      <c r="AG24" s="790"/>
      <c r="AH24" s="792"/>
      <c r="AI24" s="792"/>
      <c r="AJ24" s="797"/>
      <c r="AK24" s="788"/>
      <c r="AL24" s="788"/>
      <c r="AM24" s="788"/>
      <c r="AN24" s="788"/>
      <c r="AO24" s="788"/>
      <c r="AP24" s="788"/>
      <c r="AQ24" s="788"/>
      <c r="AR24" s="788"/>
      <c r="AS24" s="788"/>
      <c r="AT24" s="788"/>
      <c r="AU24" s="795"/>
      <c r="AV24" s="788"/>
      <c r="AW24" s="797"/>
      <c r="AX24" s="789"/>
      <c r="AY24" s="789"/>
      <c r="AZ24" s="789"/>
      <c r="BA24" s="789"/>
      <c r="BB24" s="412"/>
      <c r="BC24" s="138"/>
      <c r="BM24" s="765"/>
      <c r="BN24" s="766"/>
      <c r="BO24" s="833" t="s">
        <v>1019</v>
      </c>
      <c r="BP24" s="835">
        <f>BQ24</f>
        <v>0.87495347188920114</v>
      </c>
      <c r="BQ24" s="1054">
        <f t="shared" ref="BQ24:BQ27" si="1">IF($BD$7="ML/Yr",BW24,BU24)</f>
        <v>0.87495347188920114</v>
      </c>
      <c r="BR24" s="833" t="s">
        <v>1045</v>
      </c>
      <c r="BS24" s="837">
        <f>SUM(BP23:BP27)/125</f>
        <v>0.38772920688421864</v>
      </c>
      <c r="BT24" s="833" t="s">
        <v>1019</v>
      </c>
      <c r="BU24" s="847">
        <v>0.87495347188920114</v>
      </c>
      <c r="BV24" s="836"/>
      <c r="BW24" s="1058">
        <f>IF($Z$6="",BU24/0.737,BU24/$Z$6)</f>
        <v>1.1871824584656732</v>
      </c>
      <c r="BX24" s="73" t="s">
        <v>1028</v>
      </c>
    </row>
    <row r="25" spans="1:78" s="73" customFormat="1" ht="12.95" customHeight="1">
      <c r="A25" s="138"/>
      <c r="B25" s="711"/>
      <c r="C25" s="304"/>
      <c r="D25" s="318"/>
      <c r="E25" s="996"/>
      <c r="F25" s="304"/>
      <c r="G25" s="304"/>
      <c r="H25" s="304"/>
      <c r="I25" s="304"/>
      <c r="J25" s="304"/>
      <c r="K25" s="304"/>
      <c r="L25" s="304"/>
      <c r="M25" s="304"/>
      <c r="N25" s="304"/>
      <c r="O25" s="304"/>
      <c r="P25" s="304"/>
      <c r="Q25" s="304"/>
      <c r="R25" s="304"/>
      <c r="S25" s="304"/>
      <c r="T25" s="304"/>
      <c r="U25" s="304"/>
      <c r="V25" s="318"/>
      <c r="W25" s="788"/>
      <c r="X25" s="788"/>
      <c r="Y25" s="788"/>
      <c r="Z25" s="788"/>
      <c r="AA25" s="788"/>
      <c r="AB25" s="1258" t="str">
        <f>IF(BS36&lt;0,"negative result check inputs",IF($BS$37=0,"result is below 10th %ile",IF($BS$36&gt;$BS$37,"result is above 90th %ile","")))</f>
        <v/>
      </c>
      <c r="AC25" s="1258"/>
      <c r="AD25" s="1258"/>
      <c r="AE25" s="1258"/>
      <c r="AF25" s="790"/>
      <c r="AG25" s="790"/>
      <c r="AH25" s="792"/>
      <c r="AI25" s="792"/>
      <c r="AJ25" s="797"/>
      <c r="AK25" s="788"/>
      <c r="AL25" s="1258" t="str">
        <f>IF(BS43&lt;0,"negative result check inputs",IF($BS$44=0,"result is below 10th %ile",IF($BS$43&gt;$BS$44,"result is above 90th %ile","")))</f>
        <v/>
      </c>
      <c r="AM25" s="1258"/>
      <c r="AN25" s="1258"/>
      <c r="AO25" s="1258"/>
      <c r="AP25" s="788"/>
      <c r="AQ25" s="788"/>
      <c r="AR25" s="788"/>
      <c r="AS25" s="788"/>
      <c r="AT25" s="788"/>
      <c r="AU25" s="795"/>
      <c r="AV25" s="1258" t="str">
        <f>IF(BS55&lt;0,"negative result check inputs",IF($BS$56=0,"result is below 10th %ile",IF($BS$55&gt;$BS$56,"result is above 90th %ile","")))</f>
        <v/>
      </c>
      <c r="AW25" s="1258"/>
      <c r="AX25" s="1258"/>
      <c r="AY25" s="1258"/>
      <c r="AZ25" s="789"/>
      <c r="BA25" s="789"/>
      <c r="BB25" s="412"/>
      <c r="BC25" s="138"/>
      <c r="BM25" s="765"/>
      <c r="BN25" s="766"/>
      <c r="BO25" s="833" t="s">
        <v>1039</v>
      </c>
      <c r="BP25" s="835">
        <f>BQ25-BQ24</f>
        <v>5.2798362211473915</v>
      </c>
      <c r="BQ25" s="1054">
        <f t="shared" si="1"/>
        <v>6.1547896930365926</v>
      </c>
      <c r="BR25" s="833" t="s">
        <v>779</v>
      </c>
      <c r="BS25" s="837">
        <f>SUM(BP23:BP27)-SUM(BS23,BS24)</f>
        <v>31.655494550756135</v>
      </c>
      <c r="BT25" s="833" t="s">
        <v>1039</v>
      </c>
      <c r="BU25" s="847">
        <v>6.1547896930365926</v>
      </c>
      <c r="BV25" s="836"/>
      <c r="BW25" s="1058">
        <f>IF($Z$6="",BU25/0.737,BU25/$Z$6)</f>
        <v>8.3511393392626765</v>
      </c>
      <c r="BX25" s="73" t="s">
        <v>1205</v>
      </c>
    </row>
    <row r="26" spans="1:78" s="73" customFormat="1" ht="12.95" customHeight="1">
      <c r="A26" s="138"/>
      <c r="B26" s="711"/>
      <c r="C26" s="304"/>
      <c r="D26" s="318"/>
      <c r="E26" s="996"/>
      <c r="F26" s="304"/>
      <c r="G26" s="304"/>
      <c r="H26" s="304"/>
      <c r="I26" s="304"/>
      <c r="J26" s="304"/>
      <c r="K26" s="304"/>
      <c r="L26" s="304"/>
      <c r="M26" s="304"/>
      <c r="N26" s="304"/>
      <c r="O26" s="304"/>
      <c r="P26" s="304"/>
      <c r="Q26" s="304"/>
      <c r="R26" s="304"/>
      <c r="S26" s="304"/>
      <c r="T26" s="304"/>
      <c r="U26" s="304"/>
      <c r="V26" s="318"/>
      <c r="W26" s="788"/>
      <c r="X26" s="788"/>
      <c r="Y26" s="788"/>
      <c r="Z26" s="788"/>
      <c r="AA26" s="788"/>
      <c r="AB26" s="1258"/>
      <c r="AC26" s="1258"/>
      <c r="AD26" s="1258"/>
      <c r="AE26" s="1258"/>
      <c r="AF26" s="790"/>
      <c r="AG26" s="790"/>
      <c r="AH26" s="792"/>
      <c r="AI26" s="792"/>
      <c r="AJ26" s="797"/>
      <c r="AK26" s="788"/>
      <c r="AL26" s="1258"/>
      <c r="AM26" s="1258"/>
      <c r="AN26" s="1258"/>
      <c r="AO26" s="1258"/>
      <c r="AP26" s="788"/>
      <c r="AQ26" s="788"/>
      <c r="AR26" s="788"/>
      <c r="AS26" s="788"/>
      <c r="AT26" s="788"/>
      <c r="AU26" s="795"/>
      <c r="AV26" s="1258"/>
      <c r="AW26" s="1258"/>
      <c r="AX26" s="1258"/>
      <c r="AY26" s="1258"/>
      <c r="AZ26" s="789"/>
      <c r="BA26" s="789"/>
      <c r="BB26" s="412"/>
      <c r="BC26" s="138"/>
      <c r="BM26" s="765"/>
      <c r="BN26" s="766"/>
      <c r="BO26" s="833" t="s">
        <v>1020</v>
      </c>
      <c r="BP26" s="835">
        <f>BQ26-BQ25</f>
        <v>7.97433526183511</v>
      </c>
      <c r="BQ26" s="1054">
        <f t="shared" si="1"/>
        <v>14.129124954871703</v>
      </c>
      <c r="BR26" s="833"/>
      <c r="BS26" s="833"/>
      <c r="BT26" s="833" t="s">
        <v>1020</v>
      </c>
      <c r="BU26" s="847">
        <v>14.129124954871703</v>
      </c>
      <c r="BV26" s="836"/>
      <c r="BW26" s="1058">
        <f>IF($Z$6="",BU26/0.737,BU26/$Z$6)</f>
        <v>19.17113291027368</v>
      </c>
    </row>
    <row r="27" spans="1:78" s="73" customFormat="1" ht="12.95" customHeight="1">
      <c r="A27" s="138"/>
      <c r="B27" s="711"/>
      <c r="C27" s="304"/>
      <c r="D27" s="318"/>
      <c r="E27" s="996"/>
      <c r="F27" s="304"/>
      <c r="G27" s="304"/>
      <c r="H27" s="304"/>
      <c r="I27" s="304"/>
      <c r="J27" s="304"/>
      <c r="K27" s="304"/>
      <c r="L27" s="304"/>
      <c r="M27" s="304"/>
      <c r="N27" s="304"/>
      <c r="O27" s="304"/>
      <c r="P27" s="304"/>
      <c r="Q27" s="304"/>
      <c r="R27" s="304"/>
      <c r="S27" s="304"/>
      <c r="T27" s="304"/>
      <c r="U27" s="304"/>
      <c r="V27" s="318"/>
      <c r="W27" s="788"/>
      <c r="X27" s="788"/>
      <c r="Y27" s="788"/>
      <c r="Z27" s="788"/>
      <c r="AA27" s="788"/>
      <c r="AB27" s="788"/>
      <c r="AC27" s="788"/>
      <c r="AD27" s="788"/>
      <c r="AE27" s="788"/>
      <c r="AF27" s="790"/>
      <c r="AG27" s="790"/>
      <c r="AH27" s="792"/>
      <c r="AI27" s="792"/>
      <c r="AJ27" s="797"/>
      <c r="AK27" s="788"/>
      <c r="AL27" s="788"/>
      <c r="AM27" s="788"/>
      <c r="AN27" s="788"/>
      <c r="AO27" s="788"/>
      <c r="AP27" s="788"/>
      <c r="AQ27" s="788"/>
      <c r="AR27" s="788"/>
      <c r="AS27" s="788"/>
      <c r="AT27" s="788"/>
      <c r="AU27" s="795"/>
      <c r="AV27" s="788"/>
      <c r="AW27" s="797"/>
      <c r="AX27" s="789"/>
      <c r="AY27" s="789"/>
      <c r="AZ27" s="789"/>
      <c r="BA27" s="789"/>
      <c r="BB27" s="412"/>
      <c r="BC27" s="138"/>
      <c r="BD27" s="1026">
        <f>'M36 Refs'!AN118</f>
        <v>0</v>
      </c>
      <c r="BE27" s="282" t="s">
        <v>161</v>
      </c>
      <c r="BM27" s="765"/>
      <c r="BN27" s="766"/>
      <c r="BO27" s="833" t="s">
        <v>1021</v>
      </c>
      <c r="BP27" s="835">
        <f>BQ27-BQ26</f>
        <v>10.103950475391962</v>
      </c>
      <c r="BQ27" s="1054">
        <f t="shared" si="1"/>
        <v>24.233075430263664</v>
      </c>
      <c r="BR27" s="833"/>
      <c r="BS27" s="833"/>
      <c r="BT27" s="833" t="s">
        <v>1021</v>
      </c>
      <c r="BU27" s="847">
        <v>24.233075430263664</v>
      </c>
      <c r="BV27" s="836"/>
      <c r="BW27" s="1058">
        <f>IF($Z$6="",BU27/0.737,BU27/$Z$6)</f>
        <v>32.880699362637266</v>
      </c>
      <c r="BX27" s="855" t="s">
        <v>1044</v>
      </c>
    </row>
    <row r="28" spans="1:78" s="73" customFormat="1" ht="12.95" customHeight="1">
      <c r="A28" s="138"/>
      <c r="B28" s="711"/>
      <c r="C28" s="304"/>
      <c r="D28" s="318"/>
      <c r="E28" s="996"/>
      <c r="F28" s="304"/>
      <c r="G28" s="304"/>
      <c r="H28" s="304"/>
      <c r="I28" s="304"/>
      <c r="J28" s="304"/>
      <c r="K28" s="304"/>
      <c r="L28" s="304"/>
      <c r="M28" s="304"/>
      <c r="N28" s="304"/>
      <c r="O28" s="304"/>
      <c r="P28" s="304"/>
      <c r="Q28" s="304"/>
      <c r="R28" s="304"/>
      <c r="S28" s="304"/>
      <c r="T28" s="304"/>
      <c r="U28" s="304"/>
      <c r="V28" s="318"/>
      <c r="W28" s="788"/>
      <c r="X28" s="788"/>
      <c r="Y28" s="788"/>
      <c r="Z28" s="788"/>
      <c r="AA28" s="788"/>
      <c r="AB28" s="788"/>
      <c r="AC28" s="933" t="s">
        <v>1018</v>
      </c>
      <c r="AD28" s="935"/>
      <c r="AE28" s="936"/>
      <c r="AF28" s="936"/>
      <c r="AG28" s="935"/>
      <c r="AH28" s="935"/>
      <c r="AI28" s="935"/>
      <c r="AJ28" s="935"/>
      <c r="AK28" s="935"/>
      <c r="AL28" s="935"/>
      <c r="AM28" s="933" t="s">
        <v>955</v>
      </c>
      <c r="AN28" s="936"/>
      <c r="AO28" s="936"/>
      <c r="AP28" s="936"/>
      <c r="AQ28" s="936"/>
      <c r="AR28" s="936"/>
      <c r="AS28" s="936"/>
      <c r="AT28" s="936"/>
      <c r="AU28" s="936"/>
      <c r="AV28" s="937"/>
      <c r="AW28" s="933" t="s">
        <v>1179</v>
      </c>
      <c r="AX28" s="789"/>
      <c r="AY28" s="789"/>
      <c r="AZ28" s="789"/>
      <c r="BA28" s="789"/>
      <c r="BB28" s="412"/>
      <c r="BC28" s="138"/>
      <c r="BD28" s="73">
        <f>IF(ISBLANK('Start Page'!$AB$22),0,1)</f>
        <v>1</v>
      </c>
      <c r="BE28" s="282" t="s">
        <v>162</v>
      </c>
      <c r="BM28" s="765"/>
      <c r="BN28" s="766"/>
      <c r="BP28" s="853" t="s">
        <v>1040</v>
      </c>
      <c r="BQ28" s="854" t="s">
        <v>1043</v>
      </c>
      <c r="BV28" s="836"/>
      <c r="BW28" s="836"/>
      <c r="BX28" s="772"/>
    </row>
    <row r="29" spans="1:78" s="73" customFormat="1" ht="12.95" customHeight="1">
      <c r="A29" s="138"/>
      <c r="B29" s="711"/>
      <c r="C29" s="304"/>
      <c r="D29" s="318"/>
      <c r="E29" s="996"/>
      <c r="F29" s="304"/>
      <c r="G29" s="304"/>
      <c r="H29" s="304"/>
      <c r="I29" s="304"/>
      <c r="J29" s="304"/>
      <c r="K29" s="304"/>
      <c r="L29" s="304"/>
      <c r="M29" s="304"/>
      <c r="N29" s="304"/>
      <c r="O29" s="304"/>
      <c r="P29" s="304"/>
      <c r="Q29" s="304"/>
      <c r="R29" s="304"/>
      <c r="S29" s="304"/>
      <c r="T29" s="304"/>
      <c r="U29" s="304"/>
      <c r="V29" s="318"/>
      <c r="W29" s="788"/>
      <c r="X29" s="788"/>
      <c r="Y29" s="788"/>
      <c r="Z29" s="788"/>
      <c r="AA29" s="1263">
        <f>BS36</f>
        <v>102.19729428311149</v>
      </c>
      <c r="AB29" s="1263"/>
      <c r="AC29" s="1263"/>
      <c r="AD29" s="1019" t="str">
        <f>BD10</f>
        <v>gal/conn/day</v>
      </c>
      <c r="AE29" s="1019"/>
      <c r="AF29" s="1024"/>
      <c r="AG29" s="1024"/>
      <c r="AH29" s="813"/>
      <c r="AI29" s="813"/>
      <c r="AJ29" s="813"/>
      <c r="AK29" s="1263">
        <f>BS43</f>
        <v>3.3766118744556697</v>
      </c>
      <c r="AL29" s="1263"/>
      <c r="AM29" s="1263"/>
      <c r="AN29" s="1020" t="str">
        <f>BD10</f>
        <v>gal/conn/day</v>
      </c>
      <c r="AO29" s="813"/>
      <c r="AP29" s="813"/>
      <c r="AQ29" s="813"/>
      <c r="AR29" s="813"/>
      <c r="AS29" s="813"/>
      <c r="AT29" s="813"/>
      <c r="AU29" s="1269">
        <f>BS55</f>
        <v>98.820682408655813</v>
      </c>
      <c r="AV29" s="1269"/>
      <c r="AW29" s="1269"/>
      <c r="AX29" s="1020" t="str">
        <f>BD10</f>
        <v>gal/conn/day</v>
      </c>
      <c r="AY29" s="813"/>
      <c r="AZ29" s="789"/>
      <c r="BA29" s="789"/>
      <c r="BB29" s="412"/>
      <c r="BC29" s="138"/>
      <c r="BD29" s="1027" t="b">
        <f>IF('Interactive Data Grading'!D465=VPC!C28,TRUE,FALSE)</f>
        <v>0</v>
      </c>
      <c r="BE29" s="73" t="s">
        <v>140</v>
      </c>
      <c r="BM29" s="765"/>
      <c r="BN29" s="765"/>
      <c r="BO29" s="832" t="s">
        <v>1024</v>
      </c>
      <c r="BP29" s="832"/>
      <c r="BQ29" s="832"/>
      <c r="BR29" s="817" t="s">
        <v>1047</v>
      </c>
      <c r="BS29" s="848">
        <f>IF($BO$2&gt;0,"",IFERROR(N50/Worksheet!H62,""))</f>
        <v>16.591992576413311</v>
      </c>
      <c r="BT29" s="814"/>
      <c r="BU29" s="945" t="s">
        <v>1043</v>
      </c>
      <c r="BV29" s="836"/>
      <c r="BW29" s="836"/>
      <c r="BX29" s="772"/>
    </row>
    <row r="30" spans="1:78" s="73" customFormat="1" ht="12.95" customHeight="1">
      <c r="A30" s="138"/>
      <c r="B30" s="711"/>
      <c r="C30" s="304"/>
      <c r="D30" s="318"/>
      <c r="E30" s="996"/>
      <c r="F30" s="304"/>
      <c r="G30" s="304"/>
      <c r="H30" s="304"/>
      <c r="I30" s="304"/>
      <c r="J30" s="304"/>
      <c r="K30" s="304"/>
      <c r="L30" s="304"/>
      <c r="M30" s="304"/>
      <c r="N30" s="304"/>
      <c r="O30" s="304"/>
      <c r="P30" s="304"/>
      <c r="Q30" s="304"/>
      <c r="R30" s="304"/>
      <c r="S30" s="304"/>
      <c r="T30" s="304"/>
      <c r="U30" s="304"/>
      <c r="V30" s="318"/>
      <c r="W30" s="788"/>
      <c r="X30" s="788"/>
      <c r="Y30" s="788"/>
      <c r="Z30" s="788"/>
      <c r="AA30" s="788"/>
      <c r="AB30" s="788"/>
      <c r="AD30" s="788"/>
      <c r="AE30" s="788"/>
      <c r="AF30" s="790"/>
      <c r="AG30" s="790"/>
      <c r="AH30" s="792"/>
      <c r="AI30" s="792"/>
      <c r="AJ30" s="797"/>
      <c r="AK30" s="788"/>
      <c r="AL30" s="788"/>
      <c r="AN30" s="788"/>
      <c r="AO30" s="788"/>
      <c r="AP30" s="788"/>
      <c r="AQ30" s="788"/>
      <c r="AR30" s="788"/>
      <c r="AS30" s="788"/>
      <c r="AT30" s="788"/>
      <c r="AU30" s="795"/>
      <c r="AV30" s="793"/>
      <c r="AY30" s="789"/>
      <c r="AZ30" s="789"/>
      <c r="BA30" s="789"/>
      <c r="BB30" s="412"/>
      <c r="BC30" s="138"/>
      <c r="BE30" s="73" t="s">
        <v>137</v>
      </c>
      <c r="BM30" s="765"/>
      <c r="BN30" s="851" t="s">
        <v>1042</v>
      </c>
      <c r="BO30" s="833" t="s">
        <v>1041</v>
      </c>
      <c r="BP30" s="835">
        <f>SUM(BP31:BP34)</f>
        <v>35.54734395994759</v>
      </c>
      <c r="BQ30" s="1054">
        <f>IF($BD$7="ML/Yr",BW30,BU30)</f>
        <v>1.9039650877460725</v>
      </c>
      <c r="BR30" s="817" t="s">
        <v>1046</v>
      </c>
      <c r="BS30" s="856">
        <f>IF(BS29="","",IF(BS29&lt;BQ30,0,IF(BS29&gt;BQ34,BQ34,BS29)))</f>
        <v>16.591992576413311</v>
      </c>
      <c r="BT30" s="833" t="s">
        <v>1041</v>
      </c>
      <c r="BU30" s="847">
        <v>1.9039650877460725</v>
      </c>
      <c r="BV30" s="836"/>
      <c r="BW30" s="1058">
        <f>IF($Z$6="",BU30/0.737,BU30/$Z$6)</f>
        <v>2.5833990335767605</v>
      </c>
      <c r="BX30" s="772"/>
    </row>
    <row r="31" spans="1:78" s="73" customFormat="1" ht="12.95" customHeight="1">
      <c r="A31" s="138"/>
      <c r="B31" s="711"/>
      <c r="C31" s="304"/>
      <c r="D31" s="318"/>
      <c r="E31" s="996"/>
      <c r="F31" s="304"/>
      <c r="G31" s="304"/>
      <c r="H31" s="304"/>
      <c r="I31" s="304"/>
      <c r="J31" s="304"/>
      <c r="K31" s="304"/>
      <c r="L31" s="304"/>
      <c r="M31" s="304"/>
      <c r="N31" s="304"/>
      <c r="O31" s="304"/>
      <c r="P31" s="304"/>
      <c r="Q31" s="304"/>
      <c r="R31" s="304"/>
      <c r="S31" s="304"/>
      <c r="T31" s="304"/>
      <c r="U31" s="304"/>
      <c r="V31" s="318"/>
      <c r="W31" s="788"/>
      <c r="X31" s="1066" t="s">
        <v>597</v>
      </c>
      <c r="Z31" s="788"/>
      <c r="AA31" s="788"/>
      <c r="AD31" s="788"/>
      <c r="AE31" s="788"/>
      <c r="AF31" s="788"/>
      <c r="AG31" s="788"/>
      <c r="AH31" s="790"/>
      <c r="AI31" s="790"/>
      <c r="AJ31" s="792"/>
      <c r="AK31" s="792"/>
      <c r="AL31" s="797"/>
      <c r="AM31" s="788"/>
      <c r="AN31" s="788"/>
      <c r="AO31" s="788"/>
      <c r="AP31" s="788"/>
      <c r="AQ31" s="788"/>
      <c r="AR31" s="788"/>
      <c r="AS31" s="788"/>
      <c r="AT31" s="788"/>
      <c r="AU31" s="788"/>
      <c r="AV31" s="788"/>
      <c r="AW31" s="795"/>
      <c r="AX31" s="788"/>
      <c r="AY31" s="789"/>
      <c r="AZ31" s="789"/>
      <c r="BA31" s="789"/>
      <c r="BB31" s="412"/>
      <c r="BC31" s="138"/>
      <c r="BE31" s="283" t="s">
        <v>300</v>
      </c>
      <c r="BM31" s="765"/>
      <c r="BN31" s="766"/>
      <c r="BO31" s="833" t="s">
        <v>1019</v>
      </c>
      <c r="BP31" s="835">
        <f>BQ31</f>
        <v>3.7255465834551216</v>
      </c>
      <c r="BQ31" s="1054">
        <f t="shared" ref="BQ31:BQ34" si="2">IF($BD$7="ML/Yr",BW31,BU31)</f>
        <v>3.7255465834551216</v>
      </c>
      <c r="BR31" s="833" t="s">
        <v>1045</v>
      </c>
      <c r="BS31" s="837">
        <f>SUM(BP30:BP34)/125</f>
        <v>0.56875750335916142</v>
      </c>
      <c r="BT31" s="833" t="s">
        <v>1019</v>
      </c>
      <c r="BU31" s="847">
        <v>3.7255465834551216</v>
      </c>
      <c r="BV31" s="836"/>
      <c r="BW31" s="1058">
        <f>IF($Z$6="",BU31/0.737,BU31/$Z$6)</f>
        <v>5.0550157170354435</v>
      </c>
      <c r="BX31" s="73" t="s">
        <v>1028</v>
      </c>
    </row>
    <row r="32" spans="1:78" s="73" customFormat="1" ht="12.95" customHeight="1">
      <c r="A32" s="138"/>
      <c r="B32" s="711"/>
      <c r="C32" s="304"/>
      <c r="D32" s="318"/>
      <c r="E32" s="996"/>
      <c r="F32" s="304"/>
      <c r="G32" s="304"/>
      <c r="H32" s="304"/>
      <c r="I32" s="304"/>
      <c r="J32" s="304"/>
      <c r="K32" s="304"/>
      <c r="L32" s="304"/>
      <c r="M32" s="304"/>
      <c r="N32" s="304"/>
      <c r="O32" s="304"/>
      <c r="P32" s="304"/>
      <c r="Q32" s="304"/>
      <c r="R32" s="304"/>
      <c r="S32" s="304"/>
      <c r="T32" s="304"/>
      <c r="U32" s="304"/>
      <c r="V32" s="318"/>
      <c r="W32" s="788"/>
      <c r="X32" s="1270">
        <f>IF(input_AOP="","",input_AOP)</f>
        <v>79</v>
      </c>
      <c r="Y32" s="1270"/>
      <c r="Z32" s="1077" t="str">
        <f>Worksheet!J68</f>
        <v>psi</v>
      </c>
      <c r="AC32" s="1067"/>
      <c r="AD32" s="1067"/>
      <c r="AE32" s="1067"/>
      <c r="AF32" s="788"/>
      <c r="AG32" s="788"/>
      <c r="AH32" s="790"/>
      <c r="AI32" s="790"/>
      <c r="AJ32" s="792"/>
      <c r="AK32" s="792"/>
      <c r="AL32" s="797"/>
      <c r="AM32" s="788"/>
      <c r="AN32" s="788"/>
      <c r="AO32" s="788"/>
      <c r="AP32" s="788"/>
      <c r="AQ32" s="788"/>
      <c r="AR32" s="788"/>
      <c r="AS32" s="788"/>
      <c r="AT32" s="788"/>
      <c r="AU32" s="788"/>
      <c r="AV32" s="788"/>
      <c r="AW32" s="795"/>
      <c r="AX32" s="800" t="str">
        <f>IF(LEN(Worksheet!C70)&gt;0,"Pressure too low to calculate UARL","")</f>
        <v/>
      </c>
      <c r="AY32" s="789"/>
      <c r="AZ32" s="789"/>
      <c r="BA32" s="789"/>
      <c r="BB32" s="412"/>
      <c r="BC32" s="138"/>
      <c r="BM32" s="765"/>
      <c r="BN32" s="766"/>
      <c r="BO32" s="833" t="s">
        <v>1039</v>
      </c>
      <c r="BP32" s="835">
        <f>BQ32-BQ31</f>
        <v>4.2242209408171547</v>
      </c>
      <c r="BQ32" s="1054">
        <f t="shared" si="2"/>
        <v>7.9497675242722758</v>
      </c>
      <c r="BR32" s="833" t="s">
        <v>779</v>
      </c>
      <c r="BS32" s="837">
        <f>SUM(BP30:BP34)-SUM(BS30,BS31)</f>
        <v>53.933937840122709</v>
      </c>
      <c r="BT32" s="833" t="s">
        <v>1039</v>
      </c>
      <c r="BU32" s="847">
        <v>7.9497675242722758</v>
      </c>
      <c r="BV32" s="836"/>
      <c r="BW32" s="1058">
        <f>IF($Z$6="",BU32/0.737,BU32/$Z$6)</f>
        <v>10.786658784629953</v>
      </c>
      <c r="BX32" s="73" t="s">
        <v>1205</v>
      </c>
    </row>
    <row r="33" spans="1:78" s="73" customFormat="1" ht="12.95" customHeight="1">
      <c r="A33" s="138"/>
      <c r="B33" s="711"/>
      <c r="C33" s="304"/>
      <c r="D33" s="318"/>
      <c r="E33" s="996"/>
      <c r="F33" s="304"/>
      <c r="G33" s="304"/>
      <c r="H33" s="304"/>
      <c r="I33" s="304"/>
      <c r="J33" s="304"/>
      <c r="K33" s="304"/>
      <c r="L33" s="304"/>
      <c r="M33" s="304"/>
      <c r="N33" s="304"/>
      <c r="O33" s="304"/>
      <c r="P33" s="304"/>
      <c r="Q33" s="304"/>
      <c r="R33" s="304"/>
      <c r="S33" s="304"/>
      <c r="T33" s="304"/>
      <c r="U33" s="304"/>
      <c r="V33" s="318"/>
      <c r="W33" s="788"/>
      <c r="X33" s="788"/>
      <c r="Y33" s="788"/>
      <c r="Z33" s="788"/>
      <c r="AB33" s="1271" t="str">
        <f>IF(BQ83=0,"",IF(BQ83&lt;BQ78,"AOP is below 10th %ile",IF(BQ83&gt;BQ82,"AOP is above 90th %ile","")))</f>
        <v/>
      </c>
      <c r="AC33" s="1271"/>
      <c r="AD33" s="1271"/>
      <c r="AE33" s="1067"/>
      <c r="AF33" s="788"/>
      <c r="AG33" s="788"/>
      <c r="AH33" s="790"/>
      <c r="AI33" s="790"/>
      <c r="AJ33" s="792"/>
      <c r="AK33" s="792"/>
      <c r="AL33" s="797"/>
      <c r="AM33" s="788"/>
      <c r="AN33" s="788"/>
      <c r="AO33" s="788"/>
      <c r="AP33" s="788"/>
      <c r="AQ33" s="788"/>
      <c r="AR33" s="788"/>
      <c r="AS33" s="788"/>
      <c r="AT33" s="788"/>
      <c r="AU33" s="788"/>
      <c r="AV33" s="788"/>
      <c r="AW33" s="795"/>
      <c r="AX33" s="800"/>
      <c r="AY33" s="789"/>
      <c r="AZ33" s="789"/>
      <c r="BA33" s="789"/>
      <c r="BB33" s="412"/>
      <c r="BC33" s="138"/>
      <c r="BD33" s="284"/>
      <c r="BF33" s="285"/>
      <c r="BM33" s="765"/>
      <c r="BN33" s="766"/>
      <c r="BO33" s="833" t="s">
        <v>1020</v>
      </c>
      <c r="BP33" s="835">
        <f>BQ33-BQ32</f>
        <v>8.3367570590545697</v>
      </c>
      <c r="BQ33" s="1054">
        <f t="shared" si="2"/>
        <v>16.286524583326845</v>
      </c>
      <c r="BR33" s="833"/>
      <c r="BS33" s="833"/>
      <c r="BT33" s="833" t="s">
        <v>1020</v>
      </c>
      <c r="BU33" s="847">
        <v>16.286524583326845</v>
      </c>
      <c r="BV33" s="836"/>
      <c r="BW33" s="1058">
        <f>IF($Z$6="",BU33/0.737,BU33/$Z$6)</f>
        <v>22.098405133414985</v>
      </c>
    </row>
    <row r="34" spans="1:78" s="73" customFormat="1" ht="12.95" customHeight="1">
      <c r="A34" s="138"/>
      <c r="B34" s="711"/>
      <c r="C34" s="304"/>
      <c r="D34" s="318"/>
      <c r="E34" s="996"/>
      <c r="F34" s="304"/>
      <c r="G34" s="304"/>
      <c r="H34" s="304"/>
      <c r="I34" s="304"/>
      <c r="J34" s="304"/>
      <c r="K34" s="304"/>
      <c r="L34" s="304"/>
      <c r="M34" s="304"/>
      <c r="N34" s="304"/>
      <c r="O34" s="304"/>
      <c r="P34" s="304"/>
      <c r="Q34" s="304"/>
      <c r="R34" s="304"/>
      <c r="S34" s="304"/>
      <c r="T34" s="304"/>
      <c r="U34" s="304"/>
      <c r="V34" s="318"/>
      <c r="W34" s="788"/>
      <c r="X34" s="788"/>
      <c r="Y34" s="788"/>
      <c r="Z34" s="788"/>
      <c r="AA34" s="1067"/>
      <c r="AB34" s="1271"/>
      <c r="AC34" s="1271"/>
      <c r="AD34" s="1271"/>
      <c r="AE34" s="788"/>
      <c r="AF34" s="788"/>
      <c r="AG34" s="788"/>
      <c r="AH34" s="790"/>
      <c r="AI34" s="790"/>
      <c r="AJ34" s="792"/>
      <c r="AK34" s="792"/>
      <c r="AL34" s="797"/>
      <c r="AM34" s="788"/>
      <c r="AN34" s="788"/>
      <c r="AO34" s="788"/>
      <c r="AP34" s="788"/>
      <c r="AQ34" s="788"/>
      <c r="AR34" s="788"/>
      <c r="AS34" s="788"/>
      <c r="AT34" s="788"/>
      <c r="AU34" s="788"/>
      <c r="AV34" s="788"/>
      <c r="AW34" s="795"/>
      <c r="AX34" s="795"/>
      <c r="AY34" s="789"/>
      <c r="AZ34" s="789"/>
      <c r="BA34" s="789"/>
      <c r="BB34" s="412"/>
      <c r="BC34" s="138"/>
      <c r="BD34" s="284"/>
      <c r="BM34" s="765"/>
      <c r="BN34" s="766"/>
      <c r="BO34" s="833" t="s">
        <v>1021</v>
      </c>
      <c r="BP34" s="835">
        <f>BQ34-BQ33</f>
        <v>19.260819376620745</v>
      </c>
      <c r="BQ34" s="1054">
        <f t="shared" si="2"/>
        <v>35.54734395994759</v>
      </c>
      <c r="BR34" s="833"/>
      <c r="BS34" s="833"/>
      <c r="BT34" s="833" t="s">
        <v>1021</v>
      </c>
      <c r="BU34" s="847">
        <v>35.54734395994759</v>
      </c>
      <c r="BV34" s="836"/>
      <c r="BW34" s="1058">
        <f>IF($Z$6="",BU34/0.737,BU34/$Z$6)</f>
        <v>48.232488412411925</v>
      </c>
      <c r="BX34" s="855" t="s">
        <v>1044</v>
      </c>
    </row>
    <row r="35" spans="1:78" s="73" customFormat="1" ht="12.95" customHeight="1">
      <c r="A35" s="138"/>
      <c r="B35" s="711"/>
      <c r="C35" s="304"/>
      <c r="D35" s="318"/>
      <c r="E35" s="996"/>
      <c r="F35" s="304"/>
      <c r="G35" s="304"/>
      <c r="H35" s="304"/>
      <c r="I35" s="318"/>
      <c r="J35" s="304"/>
      <c r="K35" s="318"/>
      <c r="L35" s="318"/>
      <c r="M35" s="318"/>
      <c r="N35" s="318"/>
      <c r="O35" s="318"/>
      <c r="P35" s="318"/>
      <c r="Q35" s="318"/>
      <c r="R35" s="318"/>
      <c r="S35" s="318"/>
      <c r="T35" s="304"/>
      <c r="U35" s="304"/>
      <c r="V35" s="318"/>
      <c r="W35" s="788"/>
      <c r="X35" s="788"/>
      <c r="Y35" s="788"/>
      <c r="Z35" s="788"/>
      <c r="AA35" s="788"/>
      <c r="AB35" s="1067"/>
      <c r="AC35" s="1067"/>
      <c r="AD35" s="1067"/>
      <c r="AE35" s="788"/>
      <c r="AF35" s="788"/>
      <c r="AG35" s="788"/>
      <c r="AH35" s="790"/>
      <c r="AI35" s="790"/>
      <c r="AJ35" s="792"/>
      <c r="AK35" s="792"/>
      <c r="AL35" s="797"/>
      <c r="AM35" s="788"/>
      <c r="AN35" s="788"/>
      <c r="AO35" s="788"/>
      <c r="AP35" s="788"/>
      <c r="AQ35" s="788"/>
      <c r="AR35" s="788"/>
      <c r="AS35" s="788"/>
      <c r="AT35" s="788"/>
      <c r="AU35" s="788"/>
      <c r="AV35" s="788"/>
      <c r="AW35" s="795"/>
      <c r="AX35" s="788"/>
      <c r="AY35" s="789"/>
      <c r="AZ35" s="789"/>
      <c r="BA35" s="789"/>
      <c r="BB35" s="412"/>
      <c r="BC35" s="138"/>
      <c r="BD35" s="286"/>
      <c r="BF35" s="285"/>
      <c r="BM35" s="765"/>
      <c r="BN35" s="765"/>
      <c r="BO35" s="814"/>
      <c r="BP35" s="853" t="s">
        <v>1040</v>
      </c>
      <c r="BQ35" s="854" t="s">
        <v>1043</v>
      </c>
      <c r="BR35" s="814"/>
      <c r="BS35" s="814"/>
      <c r="BT35" s="833"/>
      <c r="BU35" s="834"/>
      <c r="BV35" s="836"/>
      <c r="BW35" s="836"/>
      <c r="BX35" s="772"/>
    </row>
    <row r="36" spans="1:78" s="73" customFormat="1" ht="12.95" customHeight="1">
      <c r="A36" s="138"/>
      <c r="B36" s="711"/>
      <c r="C36" s="304"/>
      <c r="D36" s="318"/>
      <c r="E36" s="996"/>
      <c r="F36" s="304"/>
      <c r="G36" s="304"/>
      <c r="H36" s="304"/>
      <c r="I36" s="318"/>
      <c r="J36" s="304"/>
      <c r="K36" s="318"/>
      <c r="L36" s="318"/>
      <c r="M36" s="318"/>
      <c r="N36" s="318"/>
      <c r="O36" s="318"/>
      <c r="P36" s="318"/>
      <c r="Q36" s="318"/>
      <c r="R36" s="318"/>
      <c r="S36" s="318"/>
      <c r="T36" s="304"/>
      <c r="U36" s="304"/>
      <c r="V36" s="318"/>
      <c r="W36" s="788"/>
      <c r="X36" s="788"/>
      <c r="Y36" s="788"/>
      <c r="Z36" s="788"/>
      <c r="AB36" s="1067"/>
      <c r="AC36" s="1067"/>
      <c r="AD36" s="788"/>
      <c r="AE36" s="788"/>
      <c r="AF36" s="788"/>
      <c r="AG36" s="788"/>
      <c r="AH36" s="790"/>
      <c r="AJ36" s="792"/>
      <c r="AK36" s="792"/>
      <c r="AL36" s="797"/>
      <c r="AM36" s="788"/>
      <c r="AN36" s="788"/>
      <c r="AO36" s="788"/>
      <c r="AP36" s="788"/>
      <c r="AQ36" s="788"/>
      <c r="AR36" s="788"/>
      <c r="AS36" s="788"/>
      <c r="AT36" s="788"/>
      <c r="AU36" s="788"/>
      <c r="AV36" s="788"/>
      <c r="AW36" s="795"/>
      <c r="AX36" s="789"/>
      <c r="AY36" s="789"/>
      <c r="AZ36" s="789"/>
      <c r="BA36" s="789"/>
      <c r="BB36" s="412"/>
      <c r="BC36" s="138"/>
      <c r="BD36" s="286"/>
      <c r="BF36" s="285"/>
      <c r="BM36" s="765"/>
      <c r="BN36" s="765"/>
      <c r="BO36" s="832" t="s">
        <v>1018</v>
      </c>
      <c r="BP36" s="832"/>
      <c r="BQ36" s="832"/>
      <c r="BR36" s="817" t="s">
        <v>1047</v>
      </c>
      <c r="BS36" s="849">
        <f>IF($BO$2&gt;0,"",IFERROR((BS55+BS43),""))</f>
        <v>102.19729428311149</v>
      </c>
      <c r="BT36" s="833"/>
      <c r="BU36" s="945" t="s">
        <v>1043</v>
      </c>
      <c r="BV36" s="834"/>
      <c r="BW36" s="834"/>
      <c r="BX36" s="772"/>
      <c r="BY36" s="73" t="s">
        <v>1158</v>
      </c>
      <c r="BZ36" s="73" t="str">
        <f>IF(OR(Worksheet!S89=0,Worksheet!S89="",BO2&gt;0),"",Worksheet!S89)</f>
        <v/>
      </c>
    </row>
    <row r="37" spans="1:78" s="73" customFormat="1" ht="12.95" customHeight="1">
      <c r="A37" s="138"/>
      <c r="B37" s="711"/>
      <c r="C37" s="304"/>
      <c r="D37" s="318"/>
      <c r="E37" s="996"/>
      <c r="F37" s="304"/>
      <c r="G37" s="304"/>
      <c r="H37" s="304"/>
      <c r="I37" s="318"/>
      <c r="J37" s="304"/>
      <c r="K37" s="318"/>
      <c r="L37" s="318"/>
      <c r="M37" s="318"/>
      <c r="N37" s="318"/>
      <c r="O37" s="318"/>
      <c r="P37" s="318"/>
      <c r="Q37" s="318"/>
      <c r="R37" s="318"/>
      <c r="S37" s="318"/>
      <c r="T37" s="304"/>
      <c r="U37" s="304"/>
      <c r="V37" s="318"/>
      <c r="W37" s="788"/>
      <c r="X37" s="788"/>
      <c r="Y37" s="788"/>
      <c r="Z37" s="788"/>
      <c r="AC37" s="1067"/>
      <c r="AD37" s="1067"/>
      <c r="AE37" s="788"/>
      <c r="AF37" s="788"/>
      <c r="AG37" s="788"/>
      <c r="AI37" s="1258" t="str">
        <f>IF(BS62&lt;0,"negative result check inputs",IF($BS$63=0,"result is below 10th %ile",IF($BS$62&gt;$BS$63,"result is above 90th %ile","")))</f>
        <v/>
      </c>
      <c r="AJ37" s="1258"/>
      <c r="AK37" s="1258"/>
      <c r="AL37" s="1258"/>
      <c r="AM37" s="788"/>
      <c r="AN37" s="788"/>
      <c r="AO37" s="788"/>
      <c r="AP37" s="788"/>
      <c r="AQ37" s="788"/>
      <c r="AR37" s="788"/>
      <c r="AS37" s="788"/>
      <c r="AT37" s="1258" t="str">
        <f>IF(BS69&lt;0,"negative result check inputs",IF($BS$70=0,"result is below 10th %ile",IF($BS$69&gt;$BS$70,"result is above 90th %ile","")))</f>
        <v>result is above 90th %ile</v>
      </c>
      <c r="AU37" s="1258"/>
      <c r="AV37" s="1258"/>
      <c r="AW37" s="1258"/>
      <c r="AX37" s="789"/>
      <c r="AY37" s="789"/>
      <c r="AZ37" s="789"/>
      <c r="BA37" s="789"/>
      <c r="BB37" s="412"/>
      <c r="BC37" s="138"/>
      <c r="BD37" s="286"/>
      <c r="BF37" s="285"/>
      <c r="BM37" s="765"/>
      <c r="BN37" s="851" t="s">
        <v>1042</v>
      </c>
      <c r="BO37" s="833" t="s">
        <v>1041</v>
      </c>
      <c r="BP37" s="834">
        <f>SUM(BP38:BP41)</f>
        <v>125.15100211248117</v>
      </c>
      <c r="BQ37" s="855">
        <f>IF($BD$7="ML/Yr",BW37,BU37)</f>
        <v>21.095211492757553</v>
      </c>
      <c r="BR37" s="817" t="s">
        <v>1046</v>
      </c>
      <c r="BS37" s="857">
        <f>IF(BS36="","",IF(BS36&lt;BQ37,0,IF(BS36&gt;BQ41,BQ41,BS36)))</f>
        <v>102.19729428311149</v>
      </c>
      <c r="BT37" s="833" t="s">
        <v>1041</v>
      </c>
      <c r="BU37" s="845">
        <v>21.095211492757553</v>
      </c>
      <c r="BV37" s="834"/>
      <c r="BW37" s="839">
        <f>BU37*3.78541</f>
        <v>79.854024536799372</v>
      </c>
      <c r="BX37" s="773"/>
      <c r="BY37" s="73" t="s">
        <v>1159</v>
      </c>
      <c r="BZ37" s="73" t="str">
        <f>IF(BZ36="","",IF(BZ36&lt;BQ37,0,IF(BZ36&gt;BQ41,BQ41,BZ36)))</f>
        <v/>
      </c>
    </row>
    <row r="38" spans="1:78" s="73" customFormat="1" ht="12.95" customHeight="1">
      <c r="A38" s="138"/>
      <c r="B38" s="711"/>
      <c r="C38" s="304"/>
      <c r="D38" s="318"/>
      <c r="E38" s="996"/>
      <c r="F38" s="304"/>
      <c r="G38" s="304"/>
      <c r="H38" s="304"/>
      <c r="I38" s="318"/>
      <c r="J38" s="304"/>
      <c r="K38" s="318"/>
      <c r="L38" s="318"/>
      <c r="M38" s="318"/>
      <c r="N38" s="318"/>
      <c r="O38" s="318"/>
      <c r="P38" s="318"/>
      <c r="Q38" s="318"/>
      <c r="R38" s="318"/>
      <c r="S38" s="318"/>
      <c r="T38" s="304"/>
      <c r="U38" s="304"/>
      <c r="V38" s="318"/>
      <c r="W38" s="788"/>
      <c r="X38" s="788"/>
      <c r="Y38" s="788"/>
      <c r="Z38" s="788"/>
      <c r="AC38" s="1067"/>
      <c r="AD38" s="1067"/>
      <c r="AE38" s="788"/>
      <c r="AF38" s="788"/>
      <c r="AG38" s="788"/>
      <c r="AH38" s="860"/>
      <c r="AI38" s="1258"/>
      <c r="AJ38" s="1258"/>
      <c r="AK38" s="1258"/>
      <c r="AL38" s="1258"/>
      <c r="AM38" s="788"/>
      <c r="AN38" s="788"/>
      <c r="AO38" s="788"/>
      <c r="AP38" s="788"/>
      <c r="AQ38" s="788"/>
      <c r="AR38" s="788"/>
      <c r="AS38" s="788"/>
      <c r="AT38" s="1258"/>
      <c r="AU38" s="1258"/>
      <c r="AV38" s="1258"/>
      <c r="AW38" s="1258"/>
      <c r="AX38" s="789"/>
      <c r="AY38" s="789"/>
      <c r="AZ38" s="789"/>
      <c r="BA38" s="789"/>
      <c r="BB38" s="412"/>
      <c r="BC38" s="138"/>
      <c r="BD38" s="286"/>
      <c r="BF38" s="285"/>
      <c r="BM38" s="765"/>
      <c r="BN38" s="765"/>
      <c r="BO38" s="833" t="s">
        <v>1019</v>
      </c>
      <c r="BP38" s="830">
        <f>BQ38</f>
        <v>29.480551398162277</v>
      </c>
      <c r="BQ38" s="855">
        <f t="shared" ref="BQ38:BQ41" si="3">IF($BD$7="ML/Yr",BW38,BU38)</f>
        <v>29.480551398162277</v>
      </c>
      <c r="BR38" s="833" t="s">
        <v>1045</v>
      </c>
      <c r="BS38" s="837">
        <f>SUM(BP37:BP41)/125</f>
        <v>2.0024160337996988</v>
      </c>
      <c r="BT38" s="833" t="s">
        <v>1019</v>
      </c>
      <c r="BU38" s="846">
        <v>29.480551398162277</v>
      </c>
      <c r="BV38" s="834"/>
      <c r="BW38" s="839">
        <f>BU38*3.78541</f>
        <v>111.59597406811747</v>
      </c>
      <c r="BX38" s="73" t="s">
        <v>1027</v>
      </c>
      <c r="BY38" s="833" t="s">
        <v>1045</v>
      </c>
      <c r="BZ38" s="837" t="str">
        <f>IF(BZ37="","",SUM(BP37:BP41)/250)</f>
        <v/>
      </c>
    </row>
    <row r="39" spans="1:78" s="73" customFormat="1" ht="12.95" customHeight="1">
      <c r="A39" s="138"/>
      <c r="B39" s="711"/>
      <c r="C39" s="304"/>
      <c r="D39" s="318"/>
      <c r="E39" s="996"/>
      <c r="F39" s="304"/>
      <c r="G39" s="304"/>
      <c r="H39" s="304"/>
      <c r="I39" s="318"/>
      <c r="J39" s="304"/>
      <c r="K39" s="318"/>
      <c r="L39" s="318"/>
      <c r="M39" s="318"/>
      <c r="N39" s="318"/>
      <c r="O39" s="318"/>
      <c r="P39" s="318"/>
      <c r="Q39" s="318"/>
      <c r="R39" s="318"/>
      <c r="S39" s="318"/>
      <c r="T39" s="304"/>
      <c r="U39" s="304"/>
      <c r="V39" s="318"/>
      <c r="W39" s="788"/>
      <c r="X39" s="788"/>
      <c r="Y39" s="788"/>
      <c r="Z39" s="788"/>
      <c r="AD39" s="788"/>
      <c r="AE39" s="788"/>
      <c r="AF39" s="788"/>
      <c r="AG39" s="788"/>
      <c r="AH39" s="790"/>
      <c r="AI39" s="790"/>
      <c r="AJ39" s="792"/>
      <c r="AK39" s="792"/>
      <c r="AL39" s="797"/>
      <c r="AM39" s="788"/>
      <c r="AN39" s="788"/>
      <c r="AO39" s="788"/>
      <c r="AP39" s="788"/>
      <c r="AQ39" s="788"/>
      <c r="AR39" s="788"/>
      <c r="AS39" s="788"/>
      <c r="AT39" s="788"/>
      <c r="AU39" s="788"/>
      <c r="AV39" s="788"/>
      <c r="AW39" s="795"/>
      <c r="AX39" s="789"/>
      <c r="AY39" s="789"/>
      <c r="AZ39" s="789"/>
      <c r="BA39" s="789"/>
      <c r="BB39" s="412"/>
      <c r="BC39" s="138"/>
      <c r="BD39" s="286"/>
      <c r="BF39" s="285"/>
      <c r="BM39" s="765"/>
      <c r="BN39" s="765"/>
      <c r="BO39" s="833" t="s">
        <v>1039</v>
      </c>
      <c r="BP39" s="830">
        <f>BQ39-BQ38</f>
        <v>15.908823434416718</v>
      </c>
      <c r="BQ39" s="855">
        <f t="shared" si="3"/>
        <v>45.389374832578994</v>
      </c>
      <c r="BR39" s="833" t="s">
        <v>779</v>
      </c>
      <c r="BS39" s="837">
        <f>SUM(BP37:BP41)-SUM(BS37,BS38)</f>
        <v>146.10229390805114</v>
      </c>
      <c r="BT39" s="833" t="s">
        <v>1039</v>
      </c>
      <c r="BU39" s="846">
        <v>45.389374832578994</v>
      </c>
      <c r="BV39" s="834"/>
      <c r="BW39" s="839">
        <f t="shared" ref="BW39:BW41" si="4">BU39*3.78541</f>
        <v>171.81739338499287</v>
      </c>
      <c r="BX39" s="73" t="s">
        <v>1033</v>
      </c>
      <c r="BY39" s="833" t="s">
        <v>779</v>
      </c>
      <c r="BZ39" s="837" t="str">
        <f>IF(BZ38="","",SUM(BP37:BP41)-SUM(BZ37,BZ38))</f>
        <v/>
      </c>
    </row>
    <row r="40" spans="1:78" s="73" customFormat="1" ht="12.95" customHeight="1">
      <c r="A40" s="138"/>
      <c r="B40" s="711"/>
      <c r="D40" s="789"/>
      <c r="E40" s="996"/>
      <c r="F40" s="789"/>
      <c r="G40" s="789"/>
      <c r="H40" s="789"/>
      <c r="I40" s="789"/>
      <c r="J40" s="789"/>
      <c r="K40" s="789"/>
      <c r="L40" s="789"/>
      <c r="M40" s="789"/>
      <c r="N40" s="789"/>
      <c r="O40" s="789"/>
      <c r="P40" s="789"/>
      <c r="Q40" s="789"/>
      <c r="R40" s="789"/>
      <c r="S40" s="789"/>
      <c r="T40" s="789"/>
      <c r="U40" s="789"/>
      <c r="V40" s="789"/>
      <c r="W40" s="788"/>
      <c r="Z40" s="788"/>
      <c r="AA40" s="788"/>
      <c r="AD40" s="788"/>
      <c r="AE40" s="788"/>
      <c r="AF40" s="788"/>
      <c r="AG40" s="788"/>
      <c r="AJ40" s="933" t="s">
        <v>33</v>
      </c>
      <c r="AK40" s="816"/>
      <c r="AL40" s="818"/>
      <c r="AM40" s="815"/>
      <c r="AN40" s="815"/>
      <c r="AO40" s="815"/>
      <c r="AP40" s="815"/>
      <c r="AQ40" s="815"/>
      <c r="AR40" s="815"/>
      <c r="AS40" s="815"/>
      <c r="AT40" s="815"/>
      <c r="AU40" s="933" t="s">
        <v>1180</v>
      </c>
      <c r="AV40" s="815"/>
      <c r="AW40" s="789"/>
      <c r="AX40" s="789"/>
      <c r="AY40" s="789"/>
      <c r="AZ40" s="789"/>
      <c r="BA40" s="789"/>
      <c r="BB40" s="412"/>
      <c r="BC40" s="138"/>
      <c r="BD40" s="286"/>
      <c r="BE40" s="286"/>
      <c r="BF40" s="286"/>
      <c r="BG40" s="286"/>
      <c r="BM40" s="765"/>
      <c r="BN40" s="765"/>
      <c r="BO40" s="833" t="s">
        <v>1020</v>
      </c>
      <c r="BP40" s="830">
        <f>BQ40-BQ39</f>
        <v>30.842317024915928</v>
      </c>
      <c r="BQ40" s="855">
        <f t="shared" si="3"/>
        <v>76.231691857494923</v>
      </c>
      <c r="BR40" s="833"/>
      <c r="BS40" s="833"/>
      <c r="BT40" s="833" t="s">
        <v>1020</v>
      </c>
      <c r="BU40" s="846">
        <v>76.231691857494923</v>
      </c>
      <c r="BV40" s="834"/>
      <c r="BW40" s="839">
        <f t="shared" si="4"/>
        <v>288.56820867427984</v>
      </c>
      <c r="BX40" s="73" t="s">
        <v>1034</v>
      </c>
    </row>
    <row r="41" spans="1:78" s="73" customFormat="1" ht="12.95" customHeight="1">
      <c r="A41" s="138"/>
      <c r="B41" s="711"/>
      <c r="D41" s="789"/>
      <c r="E41" s="996"/>
      <c r="F41" s="789"/>
      <c r="G41" s="789"/>
      <c r="H41" s="789"/>
      <c r="I41" s="789"/>
      <c r="J41" s="789"/>
      <c r="K41" s="789"/>
      <c r="L41" s="789"/>
      <c r="M41" s="789"/>
      <c r="N41" s="789"/>
      <c r="O41" s="789"/>
      <c r="P41" s="789"/>
      <c r="Q41" s="789"/>
      <c r="R41" s="789"/>
      <c r="S41" s="789"/>
      <c r="T41" s="789"/>
      <c r="U41" s="789"/>
      <c r="V41" s="789"/>
      <c r="W41" s="788"/>
      <c r="Y41" s="788"/>
      <c r="AA41" s="788"/>
      <c r="AD41" s="788"/>
      <c r="AH41" s="1268">
        <f>BS62</f>
        <v>3.9597196165854052</v>
      </c>
      <c r="AI41" s="1268"/>
      <c r="AJ41" s="1268"/>
      <c r="AK41" s="1019" t="s">
        <v>1048</v>
      </c>
      <c r="AL41" s="938"/>
      <c r="AM41" s="939"/>
      <c r="AN41" s="940"/>
      <c r="AO41" s="940"/>
      <c r="AP41" s="940"/>
      <c r="AQ41" s="940"/>
      <c r="AR41" s="940"/>
      <c r="AS41" s="1267">
        <f>BS69</f>
        <v>7266.2932721229954</v>
      </c>
      <c r="AT41" s="1267"/>
      <c r="AU41" s="1267"/>
      <c r="AV41" s="1019" t="str">
        <f>BD11</f>
        <v>gal/mile/day</v>
      </c>
      <c r="AW41" s="789"/>
      <c r="AX41" s="789"/>
      <c r="AY41" s="789"/>
      <c r="AZ41" s="789"/>
      <c r="BA41" s="789"/>
      <c r="BB41" s="412"/>
      <c r="BC41" s="138"/>
      <c r="BD41" s="286"/>
      <c r="BE41" s="286"/>
      <c r="BF41" s="286"/>
      <c r="BG41" s="286"/>
      <c r="BM41" s="765"/>
      <c r="BN41" s="765"/>
      <c r="BO41" s="833" t="s">
        <v>1021</v>
      </c>
      <c r="BP41" s="830">
        <f>BQ41-BQ40</f>
        <v>48.919310254986243</v>
      </c>
      <c r="BQ41" s="855">
        <f t="shared" si="3"/>
        <v>125.15100211248117</v>
      </c>
      <c r="BR41" s="833"/>
      <c r="BS41" s="833"/>
      <c r="BT41" s="833" t="s">
        <v>1021</v>
      </c>
      <c r="BU41" s="846">
        <v>125.15100211248117</v>
      </c>
      <c r="BV41" s="834"/>
      <c r="BW41" s="839">
        <f t="shared" si="4"/>
        <v>473.74785490660736</v>
      </c>
      <c r="BX41" s="73" t="s">
        <v>1036</v>
      </c>
    </row>
    <row r="42" spans="1:78" s="73" customFormat="1" ht="15" customHeight="1">
      <c r="A42" s="138"/>
      <c r="B42" s="711"/>
      <c r="D42" s="789"/>
      <c r="E42" s="996"/>
      <c r="F42" s="789"/>
      <c r="G42" s="789"/>
      <c r="H42" s="789"/>
      <c r="I42" s="789"/>
      <c r="J42" s="789"/>
      <c r="K42" s="789"/>
      <c r="L42" s="789"/>
      <c r="M42" s="789"/>
      <c r="N42" s="789"/>
      <c r="O42" s="789"/>
      <c r="P42" s="789"/>
      <c r="Q42" s="789"/>
      <c r="R42" s="789"/>
      <c r="S42" s="789"/>
      <c r="T42" s="789"/>
      <c r="U42" s="789"/>
      <c r="V42" s="789"/>
      <c r="W42" s="788"/>
      <c r="AJ42" s="1065" t="s">
        <v>1226</v>
      </c>
      <c r="BB42" s="412"/>
      <c r="BC42" s="138"/>
      <c r="BD42" s="286"/>
      <c r="BE42" s="286"/>
      <c r="BF42" s="286"/>
      <c r="BG42" s="286"/>
      <c r="BM42" s="765"/>
      <c r="BN42" s="765"/>
      <c r="BO42" s="833"/>
      <c r="BP42" s="853" t="s">
        <v>1040</v>
      </c>
      <c r="BQ42" s="854" t="s">
        <v>1043</v>
      </c>
      <c r="BR42" s="833"/>
      <c r="BS42" s="833"/>
      <c r="BT42" s="833"/>
      <c r="BU42" s="834"/>
      <c r="BV42" s="834"/>
      <c r="BW42" s="834"/>
      <c r="BX42" s="843" t="s">
        <v>1035</v>
      </c>
    </row>
    <row r="43" spans="1:78" s="73" customFormat="1" ht="15" customHeight="1">
      <c r="A43" s="138"/>
      <c r="B43" s="711"/>
      <c r="C43" s="565"/>
      <c r="D43" s="565"/>
      <c r="E43" s="411" t="s">
        <v>53</v>
      </c>
      <c r="F43" s="78"/>
      <c r="G43" s="78"/>
      <c r="H43" s="78"/>
      <c r="M43" s="566"/>
      <c r="N43" s="566"/>
      <c r="O43" s="411" t="s">
        <v>7</v>
      </c>
      <c r="P43" s="789"/>
      <c r="Q43" s="789"/>
      <c r="R43" s="789"/>
      <c r="S43" s="789"/>
      <c r="T43" s="789"/>
      <c r="U43" s="789"/>
      <c r="V43" s="789"/>
      <c r="W43" s="788"/>
      <c r="X43" s="788"/>
      <c r="Z43" s="1264" t="s">
        <v>1198</v>
      </c>
      <c r="AA43" s="1264"/>
      <c r="AB43" s="1264"/>
      <c r="AC43" s="1264"/>
      <c r="AD43" s="1264"/>
      <c r="AE43" s="1264"/>
      <c r="AF43" s="1264"/>
      <c r="AG43" s="1264"/>
      <c r="AH43" s="1264"/>
      <c r="AI43" s="1264"/>
      <c r="AJ43" s="1264"/>
      <c r="AK43" s="1265">
        <f>IF(OR(ISBLANK('Start Page'!$AB$22),LEN(Worksheet!C70)&gt;0),"",VLOOKUP(BD7,BD18:BE20,2,FALSE))</f>
        <v>233.75815918693183</v>
      </c>
      <c r="AL43" s="1265"/>
      <c r="AM43" s="1265"/>
      <c r="AN43" s="1265"/>
      <c r="AO43" s="1071" t="str">
        <f>BD7</f>
        <v>MG/Yr</v>
      </c>
      <c r="AP43" s="813"/>
      <c r="AQ43" s="813"/>
      <c r="AR43" s="813"/>
      <c r="AS43" s="1265">
        <f>IF(BG19=1,BF19,IFERROR(AK43*1000000/Worksheet!H62/365,""))</f>
        <v>24.956484796232139</v>
      </c>
      <c r="AT43" s="1265"/>
      <c r="AU43" s="1265"/>
      <c r="AV43" s="1265"/>
      <c r="AW43" s="810" t="str">
        <f>BD10</f>
        <v>gal/conn/day</v>
      </c>
      <c r="AX43" s="813"/>
      <c r="AY43" s="813"/>
      <c r="AZ43" s="813"/>
      <c r="BA43" s="789"/>
      <c r="BB43" s="412"/>
      <c r="BC43" s="138"/>
      <c r="BD43" s="284"/>
      <c r="BM43" s="765"/>
      <c r="BN43" s="765"/>
      <c r="BO43" s="832" t="s">
        <v>955</v>
      </c>
      <c r="BP43" s="832"/>
      <c r="BQ43" s="832"/>
      <c r="BR43" s="817" t="s">
        <v>1047</v>
      </c>
      <c r="BS43" s="849">
        <f>IF($BO$2&gt;0,"",IF(ISERROR(1/Worksheet!H62),"",IF('Start Page'!$AB$22="Acre-feet",Worksheet!H46*325851/1000000,Worksheet!H46)*1000000/365/Worksheet!H62))</f>
        <v>3.3766118744556697</v>
      </c>
      <c r="BT43" s="833"/>
      <c r="BU43" s="945" t="s">
        <v>1043</v>
      </c>
      <c r="BV43" s="834"/>
      <c r="BW43" s="834"/>
      <c r="BX43" s="855" t="s">
        <v>1044</v>
      </c>
      <c r="BY43" s="73" t="s">
        <v>1158</v>
      </c>
      <c r="BZ43" s="73" t="str">
        <f>IF(OR(Worksheet!S90=0,Worksheet!S90="",BO2&gt;0),"",Worksheet!S90)</f>
        <v/>
      </c>
    </row>
    <row r="44" spans="1:78" s="73" customFormat="1" ht="15" customHeight="1">
      <c r="A44" s="138"/>
      <c r="B44" s="711"/>
      <c r="C44" s="771"/>
      <c r="D44" s="771"/>
      <c r="E44" s="411" t="s">
        <v>66</v>
      </c>
      <c r="G44" s="78"/>
      <c r="H44" s="78"/>
      <c r="M44" s="303"/>
      <c r="N44" s="303"/>
      <c r="O44" s="411" t="s">
        <v>1257</v>
      </c>
      <c r="P44" s="789"/>
      <c r="Q44" s="789"/>
      <c r="R44" s="789"/>
      <c r="S44" s="789"/>
      <c r="T44" s="789"/>
      <c r="U44" s="789"/>
      <c r="V44" s="789"/>
      <c r="W44" s="788"/>
      <c r="X44" s="788"/>
      <c r="Y44" s="788"/>
      <c r="Z44" s="788"/>
      <c r="AA44" s="788"/>
      <c r="AB44" s="788"/>
      <c r="AC44" s="788"/>
      <c r="AD44" s="788"/>
      <c r="AE44" s="788"/>
      <c r="AF44" s="801"/>
      <c r="AG44" s="801"/>
      <c r="AH44" s="802"/>
      <c r="AI44" s="802"/>
      <c r="AJ44" s="801"/>
      <c r="AK44" s="801"/>
      <c r="AL44" s="801"/>
      <c r="AM44" s="801"/>
      <c r="AN44" s="801"/>
      <c r="AO44" s="801"/>
      <c r="AP44" s="801"/>
      <c r="AQ44" s="801"/>
      <c r="AR44" s="801"/>
      <c r="AS44" s="801"/>
      <c r="AT44" s="801"/>
      <c r="AU44" s="801"/>
      <c r="AV44" s="789"/>
      <c r="AW44" s="789"/>
      <c r="AX44" s="789"/>
      <c r="BB44" s="416"/>
      <c r="BC44" s="138"/>
      <c r="BM44" s="765"/>
      <c r="BN44" s="851" t="s">
        <v>1042</v>
      </c>
      <c r="BO44" s="833" t="s">
        <v>1041</v>
      </c>
      <c r="BP44" s="834">
        <f>SUM(BP45:BP48)</f>
        <v>16.320999291962284</v>
      </c>
      <c r="BQ44" s="855">
        <f>IF($BD$7="ML/Yr",BW44,BU44)</f>
        <v>1.1863793690124249</v>
      </c>
      <c r="BR44" s="817" t="s">
        <v>1046</v>
      </c>
      <c r="BS44" s="857">
        <f>IF(BS43="","",IF(BS43&lt;BQ44,0,IF(BS43&gt;BQ48,BQ48,BS43)))</f>
        <v>3.3766118744556697</v>
      </c>
      <c r="BT44" s="833" t="s">
        <v>1041</v>
      </c>
      <c r="BU44" s="846">
        <v>1.1863793690124249</v>
      </c>
      <c r="BV44" s="834"/>
      <c r="BW44" s="839">
        <f>BU44*3.78541</f>
        <v>4.4909323272533239</v>
      </c>
      <c r="BX44" s="773"/>
      <c r="BY44" s="73" t="s">
        <v>1159</v>
      </c>
      <c r="BZ44" s="73" t="str">
        <f>IF(BZ43="","",IF(BZ43&lt;BQ44,0,IF(BZ43&gt;BQ48,BQ48,BZ43)))</f>
        <v/>
      </c>
    </row>
    <row r="45" spans="1:78" s="73" customFormat="1" ht="15" customHeight="1">
      <c r="A45" s="138"/>
      <c r="B45" s="711"/>
      <c r="C45" s="764"/>
      <c r="D45" s="764"/>
      <c r="E45" s="411" t="s">
        <v>8</v>
      </c>
      <c r="F45" s="78"/>
      <c r="G45" s="78"/>
      <c r="H45" s="78"/>
      <c r="M45" s="1068"/>
      <c r="N45" s="1068"/>
      <c r="O45" s="411" t="s">
        <v>1258</v>
      </c>
      <c r="P45" s="789"/>
      <c r="Q45" s="789"/>
      <c r="R45" s="789"/>
      <c r="S45" s="789"/>
      <c r="T45" s="789"/>
      <c r="U45" s="789"/>
      <c r="V45" s="789"/>
      <c r="W45" s="788"/>
      <c r="X45" s="788"/>
      <c r="Y45" s="788"/>
      <c r="Z45" s="788"/>
      <c r="AA45" s="788"/>
      <c r="AB45" s="788"/>
      <c r="AC45" s="788"/>
      <c r="AD45" s="788"/>
      <c r="AE45" s="788"/>
      <c r="AF45" s="801"/>
      <c r="AG45" s="801"/>
      <c r="AH45" s="802"/>
      <c r="AI45" s="802"/>
      <c r="AJ45" s="801"/>
      <c r="AK45" s="801"/>
      <c r="AL45" s="801"/>
      <c r="AM45" s="801"/>
      <c r="AN45" s="801"/>
      <c r="AO45" s="801"/>
      <c r="AP45" s="801"/>
      <c r="AQ45" s="801"/>
      <c r="AR45" s="801"/>
      <c r="AS45" s="801"/>
      <c r="AT45" s="801"/>
      <c r="AU45" s="801"/>
      <c r="AV45" s="789"/>
      <c r="AW45" s="789"/>
      <c r="AX45" s="789"/>
      <c r="AY45" s="789"/>
      <c r="AZ45" s="789"/>
      <c r="BA45" s="789"/>
      <c r="BB45" s="416"/>
      <c r="BC45" s="138"/>
      <c r="BM45" s="765"/>
      <c r="BN45" s="765"/>
      <c r="BO45" s="833" t="s">
        <v>1019</v>
      </c>
      <c r="BP45" s="830">
        <f>BQ45</f>
        <v>2.7528558495753783</v>
      </c>
      <c r="BQ45" s="855">
        <f t="shared" ref="BQ45:BQ48" si="5">IF($BD$7="ML/Yr",BW45,BU45)</f>
        <v>2.7528558495753783</v>
      </c>
      <c r="BR45" s="833" t="s">
        <v>1045</v>
      </c>
      <c r="BS45" s="837">
        <f>SUM(BP44:BP48)/125</f>
        <v>0.26113598867139654</v>
      </c>
      <c r="BT45" s="833" t="s">
        <v>1019</v>
      </c>
      <c r="BU45" s="846">
        <v>2.7528558495753783</v>
      </c>
      <c r="BV45" s="834"/>
      <c r="BW45" s="839">
        <f t="shared" ref="BW45:BW48" si="6">BU45*3.78541</f>
        <v>10.420688061541133</v>
      </c>
      <c r="BX45" s="73" t="s">
        <v>1027</v>
      </c>
      <c r="BY45" s="833" t="s">
        <v>1045</v>
      </c>
      <c r="BZ45" s="837" t="str">
        <f>IF(BZ44="","",SUM(BP44:BP48)/250)</f>
        <v/>
      </c>
    </row>
    <row r="46" spans="1:78" s="73" customFormat="1" ht="12.95" customHeight="1">
      <c r="A46" s="138"/>
      <c r="B46" s="711"/>
      <c r="D46" s="789"/>
      <c r="E46" s="996"/>
      <c r="F46" s="789"/>
      <c r="G46" s="789"/>
      <c r="H46" s="789"/>
      <c r="I46" s="789"/>
      <c r="J46" s="789"/>
      <c r="K46" s="789"/>
      <c r="L46" s="789"/>
      <c r="M46" s="789"/>
      <c r="N46" s="789"/>
      <c r="O46" s="789"/>
      <c r="P46" s="789"/>
      <c r="Q46" s="789"/>
      <c r="R46" s="789"/>
      <c r="S46" s="789"/>
      <c r="T46" s="789"/>
      <c r="U46" s="789"/>
      <c r="V46" s="789"/>
      <c r="W46" s="788"/>
      <c r="X46" s="788"/>
      <c r="Y46" s="788"/>
      <c r="Z46" s="788"/>
      <c r="AA46" s="788"/>
      <c r="AB46" s="788"/>
      <c r="AC46" s="788"/>
      <c r="AD46" s="788"/>
      <c r="AE46" s="788"/>
      <c r="AF46" s="801"/>
      <c r="AG46" s="801"/>
      <c r="AH46" s="802"/>
      <c r="AI46" s="802"/>
      <c r="AJ46" s="801"/>
      <c r="AK46" s="801"/>
      <c r="AL46" s="801"/>
      <c r="AM46" s="801"/>
      <c r="AN46" s="801"/>
      <c r="AO46" s="801"/>
      <c r="AP46" s="801"/>
      <c r="AQ46" s="801"/>
      <c r="AR46" s="801"/>
      <c r="AS46" s="801"/>
      <c r="AT46" s="801"/>
      <c r="AU46" s="801"/>
      <c r="AV46" s="789"/>
      <c r="AW46" s="789"/>
      <c r="AX46" s="789"/>
      <c r="AY46" s="789"/>
      <c r="AZ46" s="789"/>
      <c r="BA46" s="789"/>
      <c r="BB46" s="412"/>
      <c r="BC46" s="138"/>
      <c r="BM46" s="765"/>
      <c r="BN46" s="765"/>
      <c r="BO46" s="833" t="s">
        <v>1039</v>
      </c>
      <c r="BP46" s="830">
        <f>BQ46-BQ45</f>
        <v>2.5474471374368308</v>
      </c>
      <c r="BQ46" s="855">
        <f t="shared" si="5"/>
        <v>5.3003029870122091</v>
      </c>
      <c r="BR46" s="833" t="s">
        <v>779</v>
      </c>
      <c r="BS46" s="837">
        <f>SUM(BP44:BP48)-SUM(BS44,BS45)</f>
        <v>29.004250720797501</v>
      </c>
      <c r="BT46" s="833" t="s">
        <v>1039</v>
      </c>
      <c r="BU46" s="846">
        <v>5.3003029870122091</v>
      </c>
      <c r="BV46" s="834"/>
      <c r="BW46" s="839">
        <f t="shared" si="6"/>
        <v>20.063819930065886</v>
      </c>
      <c r="BX46" s="73" t="s">
        <v>1033</v>
      </c>
      <c r="BY46" s="833" t="s">
        <v>779</v>
      </c>
      <c r="BZ46" s="837" t="str">
        <f>IF(BZ45="","",SUM(BP44:BP48)-SUM(BZ44,BZ45))</f>
        <v/>
      </c>
    </row>
    <row r="47" spans="1:78" s="73" customFormat="1" ht="12.95" customHeight="1">
      <c r="A47" s="138"/>
      <c r="B47" s="711"/>
      <c r="D47" s="789"/>
      <c r="E47" s="996"/>
      <c r="F47" s="789"/>
      <c r="G47" s="789"/>
      <c r="H47" s="789"/>
      <c r="I47" s="1277" t="s">
        <v>684</v>
      </c>
      <c r="J47" s="1277"/>
      <c r="K47" s="1277"/>
      <c r="L47" s="1277"/>
      <c r="M47" s="810"/>
      <c r="N47" s="1277" t="s">
        <v>685</v>
      </c>
      <c r="O47" s="1277"/>
      <c r="P47" s="1277"/>
      <c r="Q47" s="1277"/>
      <c r="R47" s="1272" t="s">
        <v>956</v>
      </c>
      <c r="S47" s="1272"/>
      <c r="T47" s="1272"/>
      <c r="U47" s="1272"/>
      <c r="V47" s="1272"/>
      <c r="W47" s="788"/>
      <c r="X47" s="788"/>
      <c r="Y47" s="788"/>
      <c r="Z47" s="788"/>
      <c r="AA47" s="788"/>
      <c r="AB47" s="788"/>
      <c r="AC47" s="788"/>
      <c r="AD47" s="788"/>
      <c r="AE47" s="788"/>
      <c r="AF47" s="801"/>
      <c r="AG47" s="801"/>
      <c r="AH47" s="802"/>
      <c r="AI47" s="802"/>
      <c r="AJ47" s="801"/>
      <c r="AK47" s="801"/>
      <c r="AL47" s="801"/>
      <c r="AM47" s="801"/>
      <c r="AN47" s="801"/>
      <c r="AO47" s="801"/>
      <c r="AP47" s="801"/>
      <c r="AQ47" s="801"/>
      <c r="AR47" s="801"/>
      <c r="AS47" s="801"/>
      <c r="AT47" s="801"/>
      <c r="AU47" s="801"/>
      <c r="AV47" s="789"/>
      <c r="AW47" s="789"/>
      <c r="AX47" s="789"/>
      <c r="AY47" s="789"/>
      <c r="AZ47" s="789"/>
      <c r="BA47" s="789"/>
      <c r="BB47" s="412"/>
      <c r="BC47" s="138"/>
      <c r="BM47" s="765"/>
      <c r="BN47" s="765"/>
      <c r="BO47" s="833" t="s">
        <v>1020</v>
      </c>
      <c r="BP47" s="830">
        <f>BQ47-BQ46</f>
        <v>4.0544051080008483</v>
      </c>
      <c r="BQ47" s="855">
        <f t="shared" si="5"/>
        <v>9.3547080950130574</v>
      </c>
      <c r="BR47" s="833"/>
      <c r="BS47" s="833"/>
      <c r="BT47" s="833" t="s">
        <v>1020</v>
      </c>
      <c r="BU47" s="846">
        <v>9.3547080950130574</v>
      </c>
      <c r="BV47" s="834"/>
      <c r="BW47" s="839">
        <f t="shared" si="6"/>
        <v>35.411405569943376</v>
      </c>
      <c r="BX47" s="73" t="s">
        <v>1034</v>
      </c>
    </row>
    <row r="48" spans="1:78" s="73" customFormat="1" ht="15" customHeight="1">
      <c r="A48" s="138"/>
      <c r="B48" s="711"/>
      <c r="C48" s="318"/>
      <c r="D48" s="318"/>
      <c r="E48" s="998"/>
      <c r="F48" s="318"/>
      <c r="G48" s="318"/>
      <c r="H48" s="318"/>
      <c r="I48" s="1277" t="str">
        <f>BD7</f>
        <v>MG/Yr</v>
      </c>
      <c r="J48" s="1277"/>
      <c r="K48" s="1277"/>
      <c r="L48" s="1277"/>
      <c r="M48" s="810"/>
      <c r="N48" s="1277" t="s">
        <v>683</v>
      </c>
      <c r="O48" s="1277"/>
      <c r="P48" s="1277"/>
      <c r="Q48" s="1277"/>
      <c r="R48" s="1272"/>
      <c r="S48" s="1272"/>
      <c r="T48" s="1272"/>
      <c r="U48" s="1272"/>
      <c r="V48" s="1272"/>
      <c r="W48" s="788"/>
      <c r="X48" s="789"/>
      <c r="Y48" s="789"/>
      <c r="Z48" s="789"/>
      <c r="AA48" s="789"/>
      <c r="AB48" s="789"/>
      <c r="AC48" s="789"/>
      <c r="AD48" s="789"/>
      <c r="AE48" s="789"/>
      <c r="AF48" s="789"/>
      <c r="AG48" s="789"/>
      <c r="AH48" s="789"/>
      <c r="AI48" s="789"/>
      <c r="AJ48" s="789"/>
      <c r="AK48" s="789"/>
      <c r="AL48" s="788"/>
      <c r="AM48" s="788"/>
      <c r="AN48" s="788"/>
      <c r="AO48" s="788"/>
      <c r="AP48" s="788"/>
      <c r="AQ48" s="788"/>
      <c r="AR48" s="788"/>
      <c r="AS48" s="788"/>
      <c r="AT48" s="788"/>
      <c r="AU48" s="795"/>
      <c r="AV48" s="789"/>
      <c r="AW48" s="789"/>
      <c r="AX48" s="789"/>
      <c r="AY48" s="789"/>
      <c r="AZ48" s="789"/>
      <c r="BA48" s="789"/>
      <c r="BB48" s="412"/>
      <c r="BC48" s="138"/>
      <c r="BD48" s="286"/>
      <c r="BE48" s="286"/>
      <c r="BF48" s="286"/>
      <c r="BG48" s="286"/>
      <c r="BM48" s="765"/>
      <c r="BN48" s="765"/>
      <c r="BO48" s="833" t="s">
        <v>1021</v>
      </c>
      <c r="BP48" s="830">
        <f>BQ48-BQ47</f>
        <v>6.9662911969492267</v>
      </c>
      <c r="BQ48" s="855">
        <f t="shared" si="5"/>
        <v>16.320999291962284</v>
      </c>
      <c r="BR48" s="833"/>
      <c r="BS48" s="833"/>
      <c r="BT48" s="833" t="s">
        <v>1021</v>
      </c>
      <c r="BU48" s="846">
        <v>16.320999291962284</v>
      </c>
      <c r="BV48" s="834"/>
      <c r="BW48" s="839">
        <f t="shared" si="6"/>
        <v>61.781673929786955</v>
      </c>
      <c r="BX48" s="73" t="s">
        <v>1036</v>
      </c>
    </row>
    <row r="49" spans="1:78" s="73" customFormat="1" ht="15" customHeight="1">
      <c r="A49" s="138"/>
      <c r="B49" s="711"/>
      <c r="C49" s="318"/>
      <c r="D49" s="318"/>
      <c r="E49" s="998"/>
      <c r="F49" s="318"/>
      <c r="G49" s="318"/>
      <c r="H49" s="288" t="s">
        <v>52</v>
      </c>
      <c r="I49" s="1275">
        <f>IF(ISBLANK('Start Page'!$AB$22),"",Worksheet!H46)</f>
        <v>31.627474081632712</v>
      </c>
      <c r="J49" s="1275"/>
      <c r="K49" s="1275"/>
      <c r="L49" s="1275"/>
      <c r="M49" s="795"/>
      <c r="N49" s="1276">
        <f>IF(OR(ISBLANK('Start Page'!$AB$22),ISBLANK(Worksheet!J76)),"",(SUM(Worksheet!H43+Worksheet!H39+Worksheet!X50)*Worksheet!H76)*INDEX(Sheet1!B2:D4,MATCH('Start Page'!AB22,Sheet1!A2:A4,0),MATCH(Worksheet!J76,Sheet1!B1:D1,0))+Worksheet!Y50*Worksheet!H77)</f>
        <v>421445.15531428554</v>
      </c>
      <c r="O49" s="1276"/>
      <c r="P49" s="1276"/>
      <c r="Q49" s="1276"/>
      <c r="R49" s="1266" t="s">
        <v>912</v>
      </c>
      <c r="S49" s="1266"/>
      <c r="T49" s="1266"/>
      <c r="U49" s="1266"/>
      <c r="V49" s="1266"/>
      <c r="W49" s="812"/>
      <c r="X49" s="789"/>
      <c r="Y49" s="789"/>
      <c r="Z49" s="789"/>
      <c r="AA49" s="789"/>
      <c r="AB49" s="789"/>
      <c r="AC49" s="789"/>
      <c r="AD49" s="789"/>
      <c r="AE49" s="789"/>
      <c r="AF49" s="789"/>
      <c r="AG49" s="789"/>
      <c r="AH49" s="789"/>
      <c r="AI49" s="789"/>
      <c r="AJ49" s="789"/>
      <c r="AK49" s="789"/>
      <c r="AL49" s="789"/>
      <c r="AM49" s="801"/>
      <c r="AN49" s="801"/>
      <c r="AO49" s="801"/>
      <c r="AP49" s="801"/>
      <c r="AQ49" s="801"/>
      <c r="AR49" s="801"/>
      <c r="AS49" s="801"/>
      <c r="AT49" s="801"/>
      <c r="AU49" s="801"/>
      <c r="AV49" s="789"/>
      <c r="AW49" s="789"/>
      <c r="AX49" s="789"/>
      <c r="AY49" s="789"/>
      <c r="AZ49" s="789"/>
      <c r="BA49" s="789"/>
      <c r="BB49" s="412"/>
      <c r="BC49" s="138"/>
      <c r="BD49" s="284"/>
      <c r="BM49" s="765"/>
      <c r="BN49" s="765"/>
      <c r="BO49" s="833"/>
      <c r="BP49" s="833"/>
      <c r="BQ49" s="833"/>
      <c r="BR49" s="833"/>
      <c r="BS49" s="833"/>
      <c r="BT49" s="833"/>
      <c r="BU49" s="834"/>
      <c r="BV49" s="834"/>
      <c r="BW49" s="834"/>
      <c r="BX49" s="843" t="s">
        <v>1035</v>
      </c>
    </row>
    <row r="50" spans="1:78" s="73" customFormat="1" ht="15" customHeight="1">
      <c r="A50" s="138"/>
      <c r="B50" s="711"/>
      <c r="C50" s="318"/>
      <c r="D50" s="318"/>
      <c r="E50" s="998"/>
      <c r="F50" s="318"/>
      <c r="G50" s="318"/>
      <c r="H50" s="288" t="s">
        <v>53</v>
      </c>
      <c r="I50" s="1275">
        <f>IF(ISBLANK('Start Page'!$AB$22),"",Worksheet!H51)</f>
        <v>925.61676846938781</v>
      </c>
      <c r="J50" s="1275"/>
      <c r="K50" s="1275"/>
      <c r="L50" s="1275"/>
      <c r="M50" s="795"/>
      <c r="N50" s="1276">
        <f>IFERROR(IF(Worksheet!H41="Select under/over","",IF(ISBLANK('Start Page'!AB22),"",Worksheet!H51*(IF(BD29=FALSE,Worksheet!H77,IF(BD29=TRUE,Worksheet!H76*INDEX(Sheet1!B2:D4,MATCH('Start Page'!AB22,Sheet1!A2:A4,0),MATCH(Worksheet!J76,Sheet1!B1:D1,0)),""))))),"")</f>
        <v>425783.71349591837</v>
      </c>
      <c r="O50" s="1276"/>
      <c r="P50" s="1276"/>
      <c r="Q50" s="1276"/>
      <c r="R50" s="1266" t="str">
        <f>IF(BD29=FALSE,"VPC",R49)</f>
        <v>VPC</v>
      </c>
      <c r="S50" s="1266"/>
      <c r="T50" s="1266"/>
      <c r="U50" s="1266"/>
      <c r="V50" s="1266"/>
      <c r="W50" s="788"/>
      <c r="X50" s="789"/>
      <c r="Y50" s="789"/>
      <c r="Z50" s="789"/>
      <c r="AA50" s="789"/>
      <c r="AB50" s="789"/>
      <c r="AC50" s="789"/>
      <c r="AD50" s="789"/>
      <c r="AE50" s="789"/>
      <c r="AF50" s="789"/>
      <c r="AG50" s="789"/>
      <c r="AH50" s="789"/>
      <c r="AI50" s="789"/>
      <c r="AJ50" s="789"/>
      <c r="AK50" s="789"/>
      <c r="AL50" s="789"/>
      <c r="AM50" s="801"/>
      <c r="AN50" s="801"/>
      <c r="AO50" s="801"/>
      <c r="AP50" s="801"/>
      <c r="AQ50" s="801"/>
      <c r="AR50" s="801"/>
      <c r="AS50" s="801"/>
      <c r="AT50" s="801"/>
      <c r="AU50" s="801"/>
      <c r="AV50" s="789"/>
      <c r="AW50" s="789"/>
      <c r="AX50" s="789"/>
      <c r="AY50" s="789"/>
      <c r="AZ50" s="789"/>
      <c r="BA50" s="789"/>
      <c r="BB50" s="416"/>
      <c r="BC50" s="138"/>
      <c r="BM50" s="765"/>
      <c r="BN50" s="765"/>
      <c r="BV50" s="834"/>
      <c r="BX50" s="855" t="s">
        <v>1044</v>
      </c>
    </row>
    <row r="51" spans="1:78" s="73" customFormat="1" ht="15" customHeight="1">
      <c r="A51" s="138"/>
      <c r="B51" s="711"/>
      <c r="C51" s="318"/>
      <c r="D51" s="318"/>
      <c r="E51" s="998"/>
      <c r="F51" s="318"/>
      <c r="G51" s="318"/>
      <c r="H51" s="288" t="s">
        <v>1259</v>
      </c>
      <c r="I51" s="1275">
        <f>IF(ISBLANK('Start Page'!$AB$22),"",SUM(Worksheet!H25:H26))</f>
        <v>130.49563499999999</v>
      </c>
      <c r="J51" s="1275"/>
      <c r="K51" s="1275"/>
      <c r="L51" s="1275"/>
      <c r="M51" s="795"/>
      <c r="N51" s="1276">
        <f>IFERROR(IF(SUM(Sheet1!D90:D91)=0,"",SUM(Sheet1!D90:D91)),"")</f>
        <v>60027.992100000003</v>
      </c>
      <c r="O51" s="1276"/>
      <c r="P51" s="1276"/>
      <c r="Q51" s="1276"/>
      <c r="R51" s="1266" t="str">
        <f>IF(BD29=FALSE,"VPC",R49)</f>
        <v>VPC</v>
      </c>
      <c r="S51" s="1266"/>
      <c r="T51" s="1266"/>
      <c r="U51" s="1266"/>
      <c r="V51" s="1266"/>
      <c r="W51" s="788"/>
      <c r="X51" s="789"/>
      <c r="Y51" s="789"/>
      <c r="Z51" s="789"/>
      <c r="AA51" s="789"/>
      <c r="AB51" s="789"/>
      <c r="AC51" s="789"/>
      <c r="AD51" s="789"/>
      <c r="AE51" s="789"/>
      <c r="AF51" s="789"/>
      <c r="AG51" s="789"/>
      <c r="AH51" s="789"/>
      <c r="AI51" s="789"/>
      <c r="AJ51" s="789"/>
      <c r="AK51" s="789"/>
      <c r="AL51" s="789"/>
      <c r="AM51" s="801"/>
      <c r="AN51" s="801"/>
      <c r="AO51" s="801"/>
      <c r="AP51" s="801"/>
      <c r="AQ51" s="801"/>
      <c r="AR51" s="801"/>
      <c r="AS51" s="801"/>
      <c r="AT51" s="801"/>
      <c r="AU51" s="801"/>
      <c r="AV51" s="789"/>
      <c r="AW51" s="789"/>
      <c r="AX51" s="789"/>
      <c r="AY51" s="789"/>
      <c r="AZ51" s="789"/>
      <c r="BA51" s="789"/>
      <c r="BB51" s="416"/>
      <c r="BC51" s="138"/>
      <c r="BM51" s="765"/>
      <c r="BN51" s="765"/>
      <c r="BV51" s="834"/>
      <c r="BX51" s="773"/>
    </row>
    <row r="52" spans="1:78" s="73" customFormat="1" ht="15" customHeight="1">
      <c r="A52" s="138"/>
      <c r="B52" s="711"/>
      <c r="C52" s="318"/>
      <c r="D52" s="318"/>
      <c r="E52" s="998"/>
      <c r="F52" s="318"/>
      <c r="G52" s="318"/>
      <c r="H52" s="288" t="s">
        <v>682</v>
      </c>
      <c r="I52" s="1275">
        <f>IF(SUM(I49:I51)=0,"",SUM(I49:I51))</f>
        <v>1087.7398775510205</v>
      </c>
      <c r="J52" s="1275"/>
      <c r="K52" s="1275"/>
      <c r="L52" s="1275"/>
      <c r="M52" s="795"/>
      <c r="N52" s="1276">
        <f>IF(SUM(N49:N51)=0,"",SUM(N49:N51))</f>
        <v>907256.86091020389</v>
      </c>
      <c r="O52" s="1276"/>
      <c r="P52" s="1276"/>
      <c r="Q52" s="1276"/>
      <c r="R52" s="1274" t="str">
        <f>IF(BD29=FALSE,"Blended",R49)</f>
        <v>Blended</v>
      </c>
      <c r="S52" s="1274"/>
      <c r="T52" s="1274"/>
      <c r="U52" s="1274"/>
      <c r="V52" s="1274"/>
      <c r="W52" s="788"/>
      <c r="X52" s="789"/>
      <c r="Y52" s="789"/>
      <c r="Z52" s="789"/>
      <c r="AA52" s="789"/>
      <c r="AB52" s="789"/>
      <c r="AC52" s="789"/>
      <c r="AD52" s="789"/>
      <c r="AE52" s="789"/>
      <c r="AF52" s="789"/>
      <c r="AG52" s="789"/>
      <c r="AH52" s="789"/>
      <c r="AI52" s="789"/>
      <c r="AJ52" s="789"/>
      <c r="AK52" s="789"/>
      <c r="AL52" s="789"/>
      <c r="AM52" s="801"/>
      <c r="AN52" s="801"/>
      <c r="AO52" s="801"/>
      <c r="AP52" s="801"/>
      <c r="AQ52" s="801"/>
      <c r="AR52" s="801"/>
      <c r="AS52" s="801"/>
      <c r="AT52" s="801"/>
      <c r="AU52" s="801"/>
      <c r="AV52" s="789"/>
      <c r="AW52" s="789"/>
      <c r="AX52" s="789"/>
      <c r="AY52" s="789"/>
      <c r="AZ52" s="789"/>
      <c r="BA52" s="789"/>
      <c r="BB52" s="412"/>
      <c r="BC52" s="138"/>
      <c r="BM52" s="765"/>
      <c r="BN52" s="765"/>
      <c r="BV52" s="834"/>
      <c r="BX52" s="773"/>
    </row>
    <row r="53" spans="1:78" s="73" customFormat="1" ht="12.95" customHeight="1" thickBot="1">
      <c r="A53" s="138"/>
      <c r="B53" s="413"/>
      <c r="C53" s="414"/>
      <c r="D53" s="803"/>
      <c r="E53" s="999"/>
      <c r="F53" s="803"/>
      <c r="G53" s="803"/>
      <c r="H53" s="803"/>
      <c r="I53" s="803"/>
      <c r="J53" s="803"/>
      <c r="K53" s="803"/>
      <c r="L53" s="803"/>
      <c r="M53" s="803"/>
      <c r="N53" s="803"/>
      <c r="O53" s="803"/>
      <c r="P53" s="803"/>
      <c r="Q53" s="803"/>
      <c r="R53" s="803"/>
      <c r="S53" s="803"/>
      <c r="T53" s="803"/>
      <c r="U53" s="803"/>
      <c r="V53" s="803"/>
      <c r="W53" s="803"/>
      <c r="X53" s="803"/>
      <c r="Y53" s="803"/>
      <c r="Z53" s="803"/>
      <c r="AA53" s="803"/>
      <c r="AB53" s="803"/>
      <c r="AC53" s="803"/>
      <c r="AD53" s="803"/>
      <c r="AE53" s="803"/>
      <c r="AF53" s="804"/>
      <c r="AG53" s="805"/>
      <c r="AH53" s="806"/>
      <c r="AI53" s="806"/>
      <c r="AJ53" s="805"/>
      <c r="AK53" s="803"/>
      <c r="AL53" s="803"/>
      <c r="AM53" s="803"/>
      <c r="AN53" s="803"/>
      <c r="AO53" s="803"/>
      <c r="AP53" s="803"/>
      <c r="AQ53" s="803"/>
      <c r="AR53" s="803"/>
      <c r="AS53" s="803"/>
      <c r="AT53" s="803"/>
      <c r="AU53" s="803"/>
      <c r="AV53" s="803"/>
      <c r="AW53" s="807"/>
      <c r="AX53" s="808"/>
      <c r="AY53" s="803"/>
      <c r="AZ53" s="803"/>
      <c r="BA53" s="803"/>
      <c r="BB53" s="415"/>
      <c r="BC53" s="138"/>
      <c r="BM53" s="765"/>
      <c r="BN53" s="765"/>
      <c r="BP53" s="853" t="s">
        <v>1040</v>
      </c>
      <c r="BQ53" s="854" t="s">
        <v>1043</v>
      </c>
      <c r="BV53" s="834"/>
      <c r="BX53" s="773"/>
    </row>
    <row r="54" spans="1:78" s="73" customFormat="1" ht="6.75" customHeight="1" thickTop="1">
      <c r="A54" s="138">
        <v>0</v>
      </c>
      <c r="B54" s="138"/>
      <c r="C54" s="138"/>
      <c r="D54" s="138"/>
      <c r="E54" s="993"/>
      <c r="F54" s="138"/>
      <c r="G54" s="138"/>
      <c r="H54" s="138"/>
      <c r="I54" s="138"/>
      <c r="J54" s="138"/>
      <c r="K54" s="138"/>
      <c r="L54" s="138"/>
      <c r="M54" s="138"/>
      <c r="N54" s="138"/>
      <c r="O54" s="138"/>
      <c r="P54" s="138"/>
      <c r="Q54" s="138"/>
      <c r="R54" s="138"/>
      <c r="S54" s="138"/>
      <c r="T54" s="138"/>
      <c r="U54" s="138"/>
      <c r="V54" s="138"/>
      <c r="W54" s="138"/>
      <c r="X54" s="138"/>
      <c r="Y54" s="138"/>
      <c r="Z54" s="138"/>
      <c r="AA54" s="138"/>
      <c r="AB54" s="138"/>
      <c r="AC54" s="138"/>
      <c r="AD54" s="138"/>
      <c r="AE54" s="138"/>
      <c r="AF54" s="138"/>
      <c r="AG54" s="138"/>
      <c r="AH54" s="139"/>
      <c r="AI54" s="139"/>
      <c r="AJ54" s="138"/>
      <c r="AK54" s="138"/>
      <c r="AL54" s="138"/>
      <c r="AM54" s="138"/>
      <c r="AN54" s="138"/>
      <c r="AO54" s="138"/>
      <c r="AP54" s="138"/>
      <c r="AQ54" s="138"/>
      <c r="AR54" s="138"/>
      <c r="AS54" s="138"/>
      <c r="AT54" s="138"/>
      <c r="AU54" s="138"/>
      <c r="AV54" s="138"/>
      <c r="AW54" s="280"/>
      <c r="AX54" s="138"/>
      <c r="AY54" s="138"/>
      <c r="AZ54" s="138"/>
      <c r="BA54" s="138"/>
      <c r="BB54" s="138"/>
      <c r="BC54" s="138"/>
      <c r="BM54" s="765"/>
      <c r="BN54" s="765"/>
      <c r="BP54" s="853"/>
      <c r="BQ54" s="854"/>
      <c r="BV54" s="834"/>
      <c r="BX54" s="773"/>
    </row>
    <row r="55" spans="1:78" ht="12.95" customHeight="1">
      <c r="A55" s="78"/>
      <c r="B55" s="78"/>
      <c r="C55" s="78"/>
      <c r="D55" s="78"/>
      <c r="E55" s="1000"/>
      <c r="F55" s="78"/>
      <c r="G55" s="78"/>
      <c r="H55" s="78"/>
      <c r="I55" s="78"/>
      <c r="J55" s="78"/>
      <c r="K55" s="78"/>
      <c r="L55" s="78"/>
      <c r="M55" s="78"/>
      <c r="N55" s="78"/>
      <c r="O55" s="78"/>
      <c r="P55" s="78"/>
      <c r="Q55" s="78"/>
      <c r="R55" s="78"/>
      <c r="S55" s="78"/>
      <c r="T55" s="78"/>
      <c r="U55" s="78"/>
      <c r="V55" s="78"/>
      <c r="W55" s="78"/>
      <c r="X55" s="78"/>
      <c r="Y55" s="78"/>
      <c r="Z55" s="78"/>
      <c r="AA55" s="78"/>
      <c r="AB55" s="78"/>
      <c r="AC55" s="78"/>
      <c r="AD55" s="78"/>
      <c r="AE55" s="78"/>
      <c r="AF55" s="78"/>
      <c r="AG55" s="78"/>
      <c r="AH55" s="78"/>
      <c r="AI55" s="78"/>
      <c r="AJ55" s="78"/>
      <c r="AK55" s="78"/>
      <c r="AL55" s="78"/>
      <c r="AM55" s="78"/>
      <c r="AN55" s="78"/>
      <c r="AO55" s="78"/>
      <c r="AP55" s="78"/>
      <c r="AQ55" s="78"/>
      <c r="AR55" s="78"/>
      <c r="AS55" s="78"/>
      <c r="AT55" s="78"/>
      <c r="AU55" s="78"/>
      <c r="AV55" s="78"/>
      <c r="AW55" s="78"/>
      <c r="AX55" s="78"/>
      <c r="AY55" s="78"/>
      <c r="AZ55" s="78"/>
      <c r="BA55" s="78"/>
      <c r="BB55" s="78"/>
      <c r="BC55" s="78"/>
      <c r="BO55" s="832" t="s">
        <v>1194</v>
      </c>
      <c r="BP55" s="832"/>
      <c r="BQ55" s="832"/>
      <c r="BR55" s="817" t="s">
        <v>1047</v>
      </c>
      <c r="BS55" s="849">
        <f>IF($BO$2&gt;0,"",IF(Worksheet!H51="","",IF(ISERROR(1/Worksheet!H62),"",IF('Start Page'!$AB$22="Megalitres (thousand cubic metres)",Worksheet!H51*1000000/365/Worksheet!H62,IF('Start Page'!$AB$22="Million gallons (US)",Worksheet!H51*1000000,Worksheet!H51*325851)/365/Worksheet!H62))))</f>
        <v>98.820682408655813</v>
      </c>
      <c r="BT55" s="833"/>
      <c r="BU55" s="945" t="s">
        <v>1043</v>
      </c>
      <c r="BV55" s="834"/>
      <c r="BW55" s="834"/>
      <c r="BX55" s="773"/>
      <c r="BY55" s="73" t="s">
        <v>1158</v>
      </c>
      <c r="BZ55" s="73" t="str">
        <f>IF(OR(Worksheet!S91=0,Worksheet!S91="",BO2&gt;0),"",Worksheet!S91)</f>
        <v/>
      </c>
    </row>
    <row r="56" spans="1:78" ht="12.95" customHeight="1">
      <c r="A56" s="78"/>
      <c r="B56" s="78"/>
      <c r="C56" s="78"/>
      <c r="D56" s="78"/>
      <c r="E56" s="1000"/>
      <c r="F56" s="78"/>
      <c r="G56" s="78"/>
      <c r="H56" s="78"/>
      <c r="I56" s="78"/>
      <c r="J56" s="78"/>
      <c r="K56" s="78"/>
      <c r="L56" s="78"/>
      <c r="M56" s="78"/>
      <c r="N56" s="78"/>
      <c r="O56" s="78"/>
      <c r="P56" s="78"/>
      <c r="Q56" s="78"/>
      <c r="R56" s="78"/>
      <c r="S56" s="78"/>
      <c r="T56" s="78"/>
      <c r="U56" s="78"/>
      <c r="V56" s="78"/>
      <c r="W56" s="78"/>
      <c r="X56" s="78"/>
      <c r="Y56" s="78"/>
      <c r="Z56" s="78"/>
      <c r="AA56" s="78"/>
      <c r="AB56" s="78"/>
      <c r="AC56" s="78"/>
      <c r="AD56" s="78"/>
      <c r="AE56" s="78"/>
      <c r="AF56" s="78"/>
      <c r="AG56" s="78"/>
      <c r="AH56" s="78"/>
      <c r="AI56" s="78"/>
      <c r="AJ56" s="78"/>
      <c r="AK56" s="78"/>
      <c r="AL56" s="78"/>
      <c r="AM56" s="78"/>
      <c r="AN56" s="78"/>
      <c r="AO56" s="78"/>
      <c r="AP56" s="78"/>
      <c r="AQ56" s="78"/>
      <c r="AR56" s="78"/>
      <c r="AS56" s="78"/>
      <c r="AT56" s="78"/>
      <c r="AU56" s="78"/>
      <c r="AV56" s="78"/>
      <c r="AW56" s="78"/>
      <c r="AX56" s="78"/>
      <c r="AY56" s="78"/>
      <c r="AZ56" s="78"/>
      <c r="BA56" s="78"/>
      <c r="BB56" s="78"/>
      <c r="BC56" s="78"/>
      <c r="BN56" s="851" t="s">
        <v>1042</v>
      </c>
      <c r="BO56" s="833" t="s">
        <v>1041</v>
      </c>
      <c r="BP56" s="834">
        <f>SUM(BP57:BP60)</f>
        <v>115.43298001472428</v>
      </c>
      <c r="BQ56" s="855">
        <f>IF($BD$7="ML/Yr",BW56,BU56)</f>
        <v>16.277522142556361</v>
      </c>
      <c r="BR56" s="817" t="s">
        <v>1046</v>
      </c>
      <c r="BS56" s="857">
        <f>IF(BS55="","",IF(BS55&lt;BQ56,0,IF(BS55&gt;BQ60,BQ60,BS55)))</f>
        <v>98.820682408655813</v>
      </c>
      <c r="BT56" s="833" t="s">
        <v>1041</v>
      </c>
      <c r="BU56" s="845">
        <v>16.277522142556361</v>
      </c>
      <c r="BV56" s="834"/>
      <c r="BW56" s="839">
        <f t="shared" ref="BW56:BW60" si="7">BU56*3.78541</f>
        <v>61.617095093654278</v>
      </c>
      <c r="BX56" s="773"/>
      <c r="BY56" s="73" t="s">
        <v>1159</v>
      </c>
      <c r="BZ56" s="73" t="str">
        <f>IF(BZ55="","",IF(BZ55&lt;BQ56,0,IF(BZ55&gt;BQ60,BQ60,BZ55)))</f>
        <v/>
      </c>
    </row>
    <row r="57" spans="1:78" ht="12.95" customHeight="1">
      <c r="A57" s="78"/>
      <c r="B57" s="78"/>
      <c r="C57" s="78"/>
      <c r="D57" s="78"/>
      <c r="E57" s="1000"/>
      <c r="F57" s="78"/>
      <c r="G57" s="78"/>
      <c r="H57" s="78"/>
      <c r="I57" s="78"/>
      <c r="J57" s="78"/>
      <c r="K57" s="78"/>
      <c r="L57" s="78"/>
      <c r="M57" s="78"/>
      <c r="N57" s="78"/>
      <c r="O57" s="78"/>
      <c r="P57" s="78"/>
      <c r="Q57" s="78"/>
      <c r="R57" s="78"/>
      <c r="S57" s="78"/>
      <c r="T57" s="78"/>
      <c r="U57" s="78"/>
      <c r="V57" s="78"/>
      <c r="W57" s="78"/>
      <c r="X57" s="78"/>
      <c r="Y57" s="78"/>
      <c r="Z57" s="78"/>
      <c r="AA57" s="78"/>
      <c r="AB57" s="78"/>
      <c r="AC57" s="78"/>
      <c r="AD57" s="78"/>
      <c r="AE57" s="78"/>
      <c r="AF57" s="78"/>
      <c r="AG57" s="78"/>
      <c r="AH57" s="78"/>
      <c r="AI57" s="78"/>
      <c r="AJ57" s="78"/>
      <c r="AK57" s="78"/>
      <c r="AL57" s="78"/>
      <c r="AM57" s="78"/>
      <c r="AN57" s="78"/>
      <c r="AO57" s="78"/>
      <c r="AP57" s="78"/>
      <c r="AQ57" s="78"/>
      <c r="AR57" s="78"/>
      <c r="AS57" s="78"/>
      <c r="AT57" s="78"/>
      <c r="AU57" s="78"/>
      <c r="AV57" s="78"/>
      <c r="AW57" s="78"/>
      <c r="AX57" s="78"/>
      <c r="AY57" s="78"/>
      <c r="AZ57" s="78"/>
      <c r="BA57" s="78"/>
      <c r="BB57" s="78"/>
      <c r="BC57" s="78"/>
      <c r="BO57" s="833" t="s">
        <v>1019</v>
      </c>
      <c r="BP57" s="830">
        <f>BQ57</f>
        <v>22.721688432860574</v>
      </c>
      <c r="BQ57" s="855">
        <f t="shared" ref="BQ57:BQ60" si="8">IF($BD$7="ML/Yr",BW57,BU57)</f>
        <v>22.721688432860574</v>
      </c>
      <c r="BR57" s="833" t="s">
        <v>1045</v>
      </c>
      <c r="BS57" s="837">
        <f>SUM(BP56:BP60)/125</f>
        <v>1.8469276802355887</v>
      </c>
      <c r="BT57" s="833" t="s">
        <v>1019</v>
      </c>
      <c r="BU57" s="845">
        <v>22.721688432860574</v>
      </c>
      <c r="BV57" s="834"/>
      <c r="BW57" s="839">
        <f t="shared" si="7"/>
        <v>86.010906610634748</v>
      </c>
      <c r="BX57" s="73" t="s">
        <v>1027</v>
      </c>
      <c r="BY57" s="833" t="s">
        <v>1045</v>
      </c>
      <c r="BZ57" s="837" t="str">
        <f>IF(BZ56="","",SUM(BP56:BP60)/250)</f>
        <v/>
      </c>
    </row>
    <row r="58" spans="1:78" ht="12.95" customHeight="1">
      <c r="A58" s="78"/>
      <c r="B58" s="78"/>
      <c r="C58" s="78"/>
      <c r="D58" s="78"/>
      <c r="E58" s="1000"/>
      <c r="F58" s="78"/>
      <c r="G58" s="78"/>
      <c r="H58" s="78"/>
      <c r="I58" s="78"/>
      <c r="J58" s="78"/>
      <c r="K58" s="78"/>
      <c r="L58" s="78"/>
      <c r="M58" s="78"/>
      <c r="N58" s="78"/>
      <c r="O58" s="78"/>
      <c r="P58" s="78"/>
      <c r="Q58" s="78"/>
      <c r="R58" s="78"/>
      <c r="S58" s="78"/>
      <c r="T58" s="78"/>
      <c r="U58" s="78"/>
      <c r="V58" s="78"/>
      <c r="W58" s="78"/>
      <c r="X58" s="78"/>
      <c r="Y58" s="78"/>
      <c r="Z58" s="78"/>
      <c r="AA58" s="78"/>
      <c r="AB58" s="78"/>
      <c r="AC58" s="78"/>
      <c r="AD58" s="78"/>
      <c r="AE58" s="78"/>
      <c r="AF58" s="78"/>
      <c r="AG58" s="78"/>
      <c r="AH58" s="78"/>
      <c r="AI58" s="78"/>
      <c r="AJ58" s="78"/>
      <c r="AK58" s="78"/>
      <c r="AL58" s="78"/>
      <c r="AM58" s="78"/>
      <c r="AN58" s="78"/>
      <c r="AO58" s="78"/>
      <c r="AP58" s="78"/>
      <c r="AQ58" s="78"/>
      <c r="AR58" s="78"/>
      <c r="AS58" s="78"/>
      <c r="AT58" s="78"/>
      <c r="AU58" s="78"/>
      <c r="AV58" s="78"/>
      <c r="AW58" s="78"/>
      <c r="AX58" s="78"/>
      <c r="AY58" s="78"/>
      <c r="AZ58" s="78"/>
      <c r="BA58" s="78"/>
      <c r="BB58" s="78"/>
      <c r="BC58" s="78"/>
      <c r="BO58" s="833" t="s">
        <v>1039</v>
      </c>
      <c r="BP58" s="830">
        <f>BQ58-BQ57</f>
        <v>14.053484230273789</v>
      </c>
      <c r="BQ58" s="855">
        <f t="shared" si="8"/>
        <v>36.775172663134363</v>
      </c>
      <c r="BR58" s="833" t="s">
        <v>779</v>
      </c>
      <c r="BS58" s="837">
        <f>SUM(BP56:BP60)-SUM(BS56,BS57)</f>
        <v>130.19834994055719</v>
      </c>
      <c r="BT58" s="833" t="s">
        <v>1039</v>
      </c>
      <c r="BU58" s="845">
        <v>36.775172663134363</v>
      </c>
      <c r="BV58" s="834"/>
      <c r="BW58" s="839">
        <f t="shared" si="7"/>
        <v>139.20910635075546</v>
      </c>
      <c r="BX58" s="73" t="s">
        <v>1033</v>
      </c>
      <c r="BY58" s="833" t="s">
        <v>779</v>
      </c>
      <c r="BZ58" s="837" t="str">
        <f>IF(BZ57="","",SUM(BP56:BP60)-SUM(BZ56,BZ57))</f>
        <v/>
      </c>
    </row>
    <row r="59" spans="1:78" ht="12.95" customHeight="1">
      <c r="A59" s="78"/>
      <c r="B59" s="78"/>
      <c r="C59" s="78"/>
      <c r="D59" s="78"/>
      <c r="E59" s="1000"/>
      <c r="F59" s="78"/>
      <c r="G59" s="78"/>
      <c r="H59" s="78"/>
      <c r="I59" s="78"/>
      <c r="J59" s="78"/>
      <c r="K59" s="78"/>
      <c r="L59" s="78"/>
      <c r="M59" s="78"/>
      <c r="N59" s="78"/>
      <c r="O59" s="78"/>
      <c r="P59" s="78"/>
      <c r="Q59" s="78"/>
      <c r="R59" s="78"/>
      <c r="S59" s="78"/>
      <c r="T59" s="78"/>
      <c r="U59" s="78"/>
      <c r="V59" s="78"/>
      <c r="W59" s="78"/>
      <c r="X59" s="78"/>
      <c r="Y59" s="78"/>
      <c r="Z59" s="78"/>
      <c r="AA59" s="78"/>
      <c r="AB59" s="78"/>
      <c r="AC59" s="78"/>
      <c r="AD59" s="78"/>
      <c r="AE59" s="78"/>
      <c r="AF59" s="78"/>
      <c r="AG59" s="78"/>
      <c r="AH59" s="78"/>
      <c r="AI59" s="78"/>
      <c r="AJ59" s="78"/>
      <c r="AK59" s="78"/>
      <c r="AL59" s="78"/>
      <c r="AM59" s="78"/>
      <c r="AN59" s="78"/>
      <c r="AO59" s="78"/>
      <c r="AP59" s="78"/>
      <c r="AQ59" s="78"/>
      <c r="AR59" s="78"/>
      <c r="AS59" s="78"/>
      <c r="AT59" s="78"/>
      <c r="AU59" s="78"/>
      <c r="AV59" s="78"/>
      <c r="AW59" s="78"/>
      <c r="AX59" s="78"/>
      <c r="AY59" s="78"/>
      <c r="AZ59" s="78"/>
      <c r="BA59" s="78"/>
      <c r="BB59" s="78"/>
      <c r="BC59" s="78"/>
      <c r="BO59" s="833" t="s">
        <v>1020</v>
      </c>
      <c r="BP59" s="830">
        <f>BQ59-BQ58</f>
        <v>29.603369869319486</v>
      </c>
      <c r="BQ59" s="855">
        <f t="shared" si="8"/>
        <v>66.378542532453849</v>
      </c>
      <c r="BR59" s="833"/>
      <c r="BS59" s="833"/>
      <c r="BT59" s="833" t="s">
        <v>1020</v>
      </c>
      <c r="BU59" s="845">
        <v>66.378542532453849</v>
      </c>
      <c r="BV59" s="834"/>
      <c r="BW59" s="839">
        <f t="shared" si="7"/>
        <v>251.26999868777614</v>
      </c>
      <c r="BX59" s="73" t="s">
        <v>1034</v>
      </c>
    </row>
    <row r="60" spans="1:78" ht="12.95" customHeight="1">
      <c r="A60" s="78"/>
      <c r="B60" s="78"/>
      <c r="C60" s="78"/>
      <c r="D60" s="78"/>
      <c r="E60" s="1000"/>
      <c r="F60" s="78"/>
      <c r="G60" s="78"/>
      <c r="H60" s="78"/>
      <c r="I60" s="78"/>
      <c r="J60" s="78"/>
      <c r="K60" s="78"/>
      <c r="L60" s="78"/>
      <c r="M60" s="78"/>
      <c r="N60" s="78"/>
      <c r="O60" s="78"/>
      <c r="P60" s="78"/>
      <c r="Q60" s="78"/>
      <c r="R60" s="78"/>
      <c r="S60" s="78"/>
      <c r="T60" s="78"/>
      <c r="U60" s="78"/>
      <c r="V60" s="78"/>
      <c r="W60" s="78"/>
      <c r="X60" s="78"/>
      <c r="Y60" s="78"/>
      <c r="Z60" s="78"/>
      <c r="AA60" s="78"/>
      <c r="AB60" s="78"/>
      <c r="AC60" s="78"/>
      <c r="AD60" s="78"/>
      <c r="AE60" s="78"/>
      <c r="AF60" s="78"/>
      <c r="AG60" s="78"/>
      <c r="AH60" s="78"/>
      <c r="AI60" s="78"/>
      <c r="AJ60" s="78"/>
      <c r="AK60" s="78"/>
      <c r="AL60" s="78"/>
      <c r="AM60" s="78"/>
      <c r="AN60" s="78"/>
      <c r="AO60" s="78"/>
      <c r="AP60" s="78"/>
      <c r="AQ60" s="78"/>
      <c r="AR60" s="78"/>
      <c r="AS60" s="78"/>
      <c r="AT60" s="78"/>
      <c r="AU60" s="78"/>
      <c r="AV60" s="78"/>
      <c r="AW60" s="78"/>
      <c r="AX60" s="78"/>
      <c r="AY60" s="78"/>
      <c r="AZ60" s="78"/>
      <c r="BA60" s="78"/>
      <c r="BB60" s="78"/>
      <c r="BC60" s="78"/>
      <c r="BO60" s="833" t="s">
        <v>1021</v>
      </c>
      <c r="BP60" s="830">
        <f>BQ60-BQ59</f>
        <v>49.05443748227043</v>
      </c>
      <c r="BQ60" s="855">
        <f t="shared" si="8"/>
        <v>115.43298001472428</v>
      </c>
      <c r="BR60" s="833"/>
      <c r="BS60" s="833"/>
      <c r="BT60" s="833" t="s">
        <v>1021</v>
      </c>
      <c r="BU60" s="845">
        <v>115.43298001472428</v>
      </c>
      <c r="BV60" s="834"/>
      <c r="BW60" s="839">
        <f t="shared" si="7"/>
        <v>436.96115687753746</v>
      </c>
      <c r="BX60" s="73" t="s">
        <v>1036</v>
      </c>
    </row>
    <row r="61" spans="1:78" ht="12.95" customHeight="1">
      <c r="A61" s="78"/>
      <c r="B61" s="78"/>
      <c r="C61" s="78"/>
      <c r="D61" s="78"/>
      <c r="E61" s="1000"/>
      <c r="F61" s="78"/>
      <c r="G61" s="78"/>
      <c r="H61" s="78"/>
      <c r="I61" s="78"/>
      <c r="J61" s="78"/>
      <c r="K61" s="78"/>
      <c r="L61" s="78"/>
      <c r="M61" s="78"/>
      <c r="N61" s="78"/>
      <c r="O61" s="78"/>
      <c r="P61" s="78"/>
      <c r="Q61" s="78"/>
      <c r="R61" s="78"/>
      <c r="S61" s="78"/>
      <c r="T61" s="78"/>
      <c r="U61" s="78"/>
      <c r="V61" s="78"/>
      <c r="W61" s="78"/>
      <c r="X61" s="78"/>
      <c r="Y61" s="78"/>
      <c r="Z61" s="78"/>
      <c r="AA61" s="78"/>
      <c r="AB61" s="78"/>
      <c r="AC61" s="78"/>
      <c r="AD61" s="78"/>
      <c r="AE61" s="78"/>
      <c r="AF61" s="78"/>
      <c r="AG61" s="78"/>
      <c r="AH61" s="78"/>
      <c r="AI61" s="78"/>
      <c r="AJ61" s="78"/>
      <c r="AK61" s="78"/>
      <c r="AL61" s="78"/>
      <c r="AM61" s="78"/>
      <c r="AN61" s="78"/>
      <c r="AO61" s="78"/>
      <c r="AP61" s="78"/>
      <c r="AQ61" s="78"/>
      <c r="AR61" s="78"/>
      <c r="AS61" s="78"/>
      <c r="AT61" s="78"/>
      <c r="AU61" s="78"/>
      <c r="AV61" s="78"/>
      <c r="AW61" s="78"/>
      <c r="AX61" s="78"/>
      <c r="AY61" s="78"/>
      <c r="AZ61" s="78"/>
      <c r="BA61" s="78"/>
      <c r="BB61" s="78"/>
      <c r="BC61" s="78"/>
      <c r="BO61" s="814"/>
      <c r="BP61" s="853" t="s">
        <v>1040</v>
      </c>
      <c r="BQ61" s="854" t="s">
        <v>1043</v>
      </c>
      <c r="BR61" s="814"/>
      <c r="BS61" s="814"/>
      <c r="BT61" s="814"/>
      <c r="BU61" s="836"/>
      <c r="BV61" s="834"/>
      <c r="BW61" s="836"/>
      <c r="BX61" s="843" t="s">
        <v>1035</v>
      </c>
    </row>
    <row r="62" spans="1:78" ht="12.95" customHeight="1">
      <c r="A62" s="78"/>
      <c r="B62" s="78"/>
      <c r="C62" s="78"/>
      <c r="D62" s="78"/>
      <c r="E62" s="1000"/>
      <c r="F62" s="78"/>
      <c r="G62" s="78"/>
      <c r="H62" s="78"/>
      <c r="I62" s="78"/>
      <c r="J62" s="78"/>
      <c r="K62" s="78"/>
      <c r="L62" s="78"/>
      <c r="M62" s="78"/>
      <c r="N62" s="78"/>
      <c r="O62" s="78"/>
      <c r="P62" s="78"/>
      <c r="Q62" s="78"/>
      <c r="R62" s="78"/>
      <c r="S62" s="78"/>
      <c r="T62" s="78"/>
      <c r="U62" s="78"/>
      <c r="V62" s="78"/>
      <c r="W62" s="78"/>
      <c r="X62" s="78"/>
      <c r="Y62" s="78"/>
      <c r="Z62" s="78"/>
      <c r="AA62" s="78"/>
      <c r="AB62" s="78"/>
      <c r="AC62" s="78"/>
      <c r="AD62" s="78"/>
      <c r="AE62" s="78"/>
      <c r="AF62" s="78"/>
      <c r="AG62" s="78"/>
      <c r="AH62" s="78"/>
      <c r="AI62" s="78"/>
      <c r="AJ62" s="78"/>
      <c r="AK62" s="78"/>
      <c r="AL62" s="78"/>
      <c r="AM62" s="78"/>
      <c r="AN62" s="78"/>
      <c r="AO62" s="78"/>
      <c r="AP62" s="78"/>
      <c r="AQ62" s="78"/>
      <c r="AR62" s="78"/>
      <c r="AS62" s="78"/>
      <c r="AT62" s="78"/>
      <c r="AU62" s="78"/>
      <c r="AV62" s="78"/>
      <c r="AW62" s="78"/>
      <c r="AX62" s="78"/>
      <c r="AY62" s="78"/>
      <c r="AZ62" s="78"/>
      <c r="BA62" s="78"/>
      <c r="BB62" s="78"/>
      <c r="BC62" s="78"/>
      <c r="BO62" s="832" t="s">
        <v>1025</v>
      </c>
      <c r="BP62" s="832"/>
      <c r="BQ62" s="832"/>
      <c r="BR62" s="817" t="s">
        <v>1047</v>
      </c>
      <c r="BS62" s="849">
        <f>IF($BO$2&gt;0,"",IFERROR(IF(ISERROR(1/AK43),"",I50/AK43),""))</f>
        <v>3.9597196165854052</v>
      </c>
      <c r="BT62" s="814"/>
      <c r="BU62" s="945" t="s">
        <v>1043</v>
      </c>
      <c r="BV62" s="836"/>
      <c r="BW62" s="836"/>
      <c r="BX62" s="855" t="s">
        <v>1044</v>
      </c>
      <c r="BY62" s="73"/>
      <c r="BZ62" s="73"/>
    </row>
    <row r="63" spans="1:78" ht="15.75">
      <c r="A63" s="78"/>
      <c r="B63" s="78"/>
      <c r="C63" s="78"/>
      <c r="D63" s="78"/>
      <c r="E63" s="1000"/>
      <c r="F63" s="78"/>
      <c r="G63" s="78"/>
      <c r="H63" s="78"/>
      <c r="I63" s="78"/>
      <c r="J63" s="78"/>
      <c r="K63" s="78"/>
      <c r="L63" s="78"/>
      <c r="M63" s="78"/>
      <c r="N63" s="78"/>
      <c r="O63" s="78"/>
      <c r="P63" s="78"/>
      <c r="Q63" s="78"/>
      <c r="R63" s="78"/>
      <c r="S63" s="78"/>
      <c r="T63" s="78"/>
      <c r="U63" s="78"/>
      <c r="V63" s="78"/>
      <c r="W63" s="78"/>
      <c r="X63" s="78"/>
      <c r="Y63" s="78"/>
      <c r="Z63" s="78"/>
      <c r="AA63" s="78"/>
      <c r="AB63" s="78"/>
      <c r="AC63" s="78"/>
      <c r="AD63" s="78"/>
      <c r="AE63" s="78"/>
      <c r="AF63" s="78"/>
      <c r="AG63" s="78"/>
      <c r="AH63" s="78"/>
      <c r="AI63" s="78"/>
      <c r="AJ63" s="78"/>
      <c r="AK63" s="78"/>
      <c r="AL63" s="78"/>
      <c r="AM63" s="78"/>
      <c r="AN63" s="78"/>
      <c r="AO63" s="78"/>
      <c r="AP63" s="78"/>
      <c r="AQ63" s="78"/>
      <c r="AR63" s="78"/>
      <c r="AS63" s="78"/>
      <c r="AT63" s="78"/>
      <c r="AU63" s="78"/>
      <c r="AV63" s="78"/>
      <c r="AW63" s="78"/>
      <c r="AX63" s="78"/>
      <c r="AY63" s="78"/>
      <c r="AZ63" s="78"/>
      <c r="BA63" s="78"/>
      <c r="BB63" s="78"/>
      <c r="BC63" s="78"/>
      <c r="BN63" s="851" t="s">
        <v>1042</v>
      </c>
      <c r="BO63" s="833" t="s">
        <v>1041</v>
      </c>
      <c r="BP63" s="834">
        <f>SUM(BP64:BP67)</f>
        <v>5.6785169995812712</v>
      </c>
      <c r="BQ63" s="834">
        <f>BU63</f>
        <v>0.88524096981003719</v>
      </c>
      <c r="BR63" s="817" t="s">
        <v>1046</v>
      </c>
      <c r="BS63" s="857">
        <f>IF(BS62="","",IF(BS62&lt;BQ63,0,IF(BS62&gt;BQ67,BQ67,BS62)))</f>
        <v>3.9597196165854052</v>
      </c>
      <c r="BT63" s="833" t="s">
        <v>1041</v>
      </c>
      <c r="BU63" s="845">
        <v>0.88524096981003719</v>
      </c>
      <c r="BV63" s="836"/>
      <c r="BW63" s="836"/>
      <c r="BX63" s="773"/>
      <c r="BY63" s="73"/>
      <c r="BZ63" s="73"/>
    </row>
    <row r="64" spans="1:78" ht="15.75">
      <c r="A64" s="78"/>
      <c r="B64" s="78"/>
      <c r="C64" s="78"/>
      <c r="D64" s="78"/>
      <c r="E64" s="1000"/>
      <c r="F64" s="78"/>
      <c r="G64" s="78"/>
      <c r="H64" s="78"/>
      <c r="I64" s="78"/>
      <c r="J64" s="78"/>
      <c r="K64" s="78"/>
      <c r="L64" s="78"/>
      <c r="M64" s="78"/>
      <c r="N64" s="78"/>
      <c r="O64" s="78"/>
      <c r="P64" s="78"/>
      <c r="Q64" s="78"/>
      <c r="R64" s="78"/>
      <c r="S64" s="78"/>
      <c r="T64" s="78"/>
      <c r="U64" s="78"/>
      <c r="V64" s="78"/>
      <c r="W64" s="78"/>
      <c r="X64" s="78"/>
      <c r="Y64" s="78"/>
      <c r="Z64" s="78"/>
      <c r="AA64" s="78"/>
      <c r="AB64" s="78"/>
      <c r="AC64" s="78"/>
      <c r="AD64" s="78"/>
      <c r="AE64" s="78"/>
      <c r="AF64" s="78"/>
      <c r="AG64" s="78"/>
      <c r="AH64" s="78"/>
      <c r="AI64" s="78"/>
      <c r="AJ64" s="78"/>
      <c r="AK64" s="78"/>
      <c r="AL64" s="78"/>
      <c r="AM64" s="78"/>
      <c r="AN64" s="78"/>
      <c r="AO64" s="78"/>
      <c r="AP64" s="78"/>
      <c r="AQ64" s="78"/>
      <c r="AR64" s="78"/>
      <c r="AS64" s="78"/>
      <c r="AT64" s="78"/>
      <c r="AU64" s="78"/>
      <c r="AV64" s="78"/>
      <c r="AW64" s="78"/>
      <c r="AX64" s="78"/>
      <c r="AY64" s="78"/>
      <c r="AZ64" s="78"/>
      <c r="BA64" s="78"/>
      <c r="BB64" s="78"/>
      <c r="BC64" s="78"/>
      <c r="BO64" s="833" t="s">
        <v>1019</v>
      </c>
      <c r="BP64" s="834">
        <f>BQ64</f>
        <v>1.1802115431372406</v>
      </c>
      <c r="BQ64" s="834">
        <f t="shared" ref="BQ64:BQ67" si="9">BU64</f>
        <v>1.1802115431372406</v>
      </c>
      <c r="BR64" s="833" t="s">
        <v>1045</v>
      </c>
      <c r="BS64" s="837">
        <f>SUM(BP63:BP67)/125</f>
        <v>9.0856271993300333E-2</v>
      </c>
      <c r="BT64" s="833" t="s">
        <v>1019</v>
      </c>
      <c r="BU64" s="845">
        <v>1.1802115431372406</v>
      </c>
      <c r="BV64" s="836"/>
      <c r="BW64" s="836"/>
      <c r="BX64" s="78" t="s">
        <v>1029</v>
      </c>
      <c r="BY64" s="833"/>
      <c r="BZ64" s="837"/>
    </row>
    <row r="65" spans="1:78" ht="15.75">
      <c r="A65" s="78"/>
      <c r="B65" s="78"/>
      <c r="C65" s="78"/>
      <c r="D65" s="78"/>
      <c r="E65" s="1000"/>
      <c r="F65" s="78"/>
      <c r="G65" s="78"/>
      <c r="H65" s="78"/>
      <c r="I65" s="78"/>
      <c r="J65" s="78"/>
      <c r="K65" s="78"/>
      <c r="L65" s="78"/>
      <c r="M65" s="78"/>
      <c r="N65" s="78"/>
      <c r="O65" s="78"/>
      <c r="P65" s="78"/>
      <c r="Q65" s="78"/>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E65" s="822"/>
      <c r="BF65" s="822"/>
      <c r="BG65" s="822"/>
      <c r="BH65" s="822"/>
      <c r="BI65" s="822"/>
      <c r="BJ65" s="822"/>
      <c r="BK65" s="822"/>
      <c r="BL65" s="822"/>
      <c r="BM65" s="318"/>
      <c r="BO65" s="833" t="s">
        <v>1039</v>
      </c>
      <c r="BP65" s="834">
        <f>BQ65-BQ64</f>
        <v>0.66786196495481698</v>
      </c>
      <c r="BQ65" s="834">
        <f t="shared" si="9"/>
        <v>1.8480735080920576</v>
      </c>
      <c r="BR65" s="833" t="s">
        <v>779</v>
      </c>
      <c r="BS65" s="837">
        <f>SUM(BP63:BP67)-SUM(BS63,BS64)</f>
        <v>7.3064581105838373</v>
      </c>
      <c r="BT65" s="833" t="s">
        <v>1039</v>
      </c>
      <c r="BU65" s="845">
        <v>1.8480735080920576</v>
      </c>
      <c r="BV65" s="836"/>
      <c r="BW65" s="836"/>
      <c r="BY65" s="833"/>
      <c r="BZ65" s="837"/>
    </row>
    <row r="66" spans="1:78" ht="15.75">
      <c r="A66" s="78"/>
      <c r="B66" s="78"/>
      <c r="C66" s="78"/>
      <c r="D66" s="78"/>
      <c r="E66" s="1000"/>
      <c r="F66" s="78"/>
      <c r="G66" s="78"/>
      <c r="H66" s="78"/>
      <c r="I66" s="78"/>
      <c r="J66" s="78"/>
      <c r="K66" s="78"/>
      <c r="L66" s="78"/>
      <c r="M66" s="78"/>
      <c r="N66" s="78"/>
      <c r="O66" s="78"/>
      <c r="P66" s="78"/>
      <c r="Q66" s="78"/>
      <c r="R66" s="78"/>
      <c r="S66" s="78"/>
      <c r="T66" s="78"/>
      <c r="U66" s="78"/>
      <c r="V66" s="78"/>
      <c r="W66" s="78"/>
      <c r="X66" s="78"/>
      <c r="Y66" s="78"/>
      <c r="Z66" s="78"/>
      <c r="AA66" s="78"/>
      <c r="AB66" s="78"/>
      <c r="AC66" s="78"/>
      <c r="AD66" s="78"/>
      <c r="AE66" s="78"/>
      <c r="AF66" s="78"/>
      <c r="AG66" s="78"/>
      <c r="AH66" s="78"/>
      <c r="AI66" s="78"/>
      <c r="AJ66" s="78"/>
      <c r="AK66" s="78"/>
      <c r="AL66" s="78"/>
      <c r="AM66" s="78"/>
      <c r="AN66" s="78"/>
      <c r="AO66" s="78"/>
      <c r="AP66" s="78"/>
      <c r="AQ66" s="78"/>
      <c r="AR66" s="78"/>
      <c r="AS66" s="78"/>
      <c r="AT66" s="78"/>
      <c r="AU66" s="78"/>
      <c r="AV66" s="78"/>
      <c r="AW66" s="78"/>
      <c r="AX66" s="78"/>
      <c r="AY66" s="78"/>
      <c r="AZ66" s="78"/>
      <c r="BA66" s="78"/>
      <c r="BB66" s="78"/>
      <c r="BC66" s="78"/>
      <c r="BH66" s="304"/>
      <c r="BI66" s="318"/>
      <c r="BJ66" s="318"/>
      <c r="BK66" s="318"/>
      <c r="BL66" s="318"/>
      <c r="BM66" s="318"/>
      <c r="BO66" s="833" t="s">
        <v>1020</v>
      </c>
      <c r="BP66" s="834">
        <f>BQ66-BQ65</f>
        <v>1.3196245561942783</v>
      </c>
      <c r="BQ66" s="834">
        <f t="shared" si="9"/>
        <v>3.1676980642863359</v>
      </c>
      <c r="BR66" s="833"/>
      <c r="BS66" s="833"/>
      <c r="BT66" s="833" t="s">
        <v>1020</v>
      </c>
      <c r="BU66" s="845">
        <v>3.1676980642863359</v>
      </c>
      <c r="BV66" s="836"/>
      <c r="BW66" s="836"/>
    </row>
    <row r="67" spans="1:78" ht="15.75">
      <c r="A67" s="78"/>
      <c r="B67" s="78"/>
      <c r="C67" s="78"/>
      <c r="D67" s="78"/>
      <c r="E67" s="1000"/>
      <c r="F67" s="78"/>
      <c r="G67" s="78"/>
      <c r="H67" s="78"/>
      <c r="I67" s="78"/>
      <c r="J67" s="78"/>
      <c r="K67" s="78"/>
      <c r="L67" s="78"/>
      <c r="M67" s="78"/>
      <c r="N67" s="78"/>
      <c r="O67" s="78"/>
      <c r="P67" s="78"/>
      <c r="Q67" s="78"/>
      <c r="R67" s="78"/>
      <c r="S67" s="78"/>
      <c r="T67" s="78"/>
      <c r="U67" s="78"/>
      <c r="V67" s="78"/>
      <c r="W67" s="78"/>
      <c r="X67" s="78"/>
      <c r="Y67" s="78"/>
      <c r="Z67" s="78"/>
      <c r="AA67" s="78"/>
      <c r="AB67" s="78"/>
      <c r="AC67" s="78"/>
      <c r="AD67" s="78"/>
      <c r="AE67" s="78"/>
      <c r="AF67" s="78"/>
      <c r="AG67" s="78"/>
      <c r="AH67" s="78"/>
      <c r="AI67" s="78"/>
      <c r="AJ67" s="78"/>
      <c r="AK67" s="78"/>
      <c r="AL67" s="78"/>
      <c r="AM67" s="78"/>
      <c r="AN67" s="78"/>
      <c r="AO67" s="78"/>
      <c r="AP67" s="78"/>
      <c r="AQ67" s="78"/>
      <c r="AR67" s="78"/>
      <c r="AS67" s="78"/>
      <c r="AT67" s="78"/>
      <c r="AU67" s="78"/>
      <c r="AV67" s="78"/>
      <c r="AW67" s="78"/>
      <c r="AX67" s="78"/>
      <c r="AY67" s="78"/>
      <c r="AZ67" s="78"/>
      <c r="BA67" s="78"/>
      <c r="BB67" s="78"/>
      <c r="BC67" s="78"/>
      <c r="BH67" s="304"/>
      <c r="BI67" s="318"/>
      <c r="BJ67" s="318"/>
      <c r="BK67" s="318"/>
      <c r="BL67" s="318"/>
      <c r="BM67" s="318"/>
      <c r="BO67" s="833" t="s">
        <v>1021</v>
      </c>
      <c r="BP67" s="834">
        <f>BQ67-BQ66</f>
        <v>2.5108189352949353</v>
      </c>
      <c r="BQ67" s="834">
        <f t="shared" si="9"/>
        <v>5.6785169995812712</v>
      </c>
      <c r="BR67" s="833"/>
      <c r="BS67" s="833"/>
      <c r="BT67" s="833" t="s">
        <v>1021</v>
      </c>
      <c r="BU67" s="845">
        <v>5.6785169995812712</v>
      </c>
      <c r="BV67" s="836"/>
      <c r="BW67" s="836"/>
    </row>
    <row r="68" spans="1:78" ht="15.75" customHeight="1">
      <c r="A68" s="78"/>
      <c r="B68" s="78"/>
      <c r="C68" s="78"/>
      <c r="D68" s="78"/>
      <c r="E68" s="1000"/>
      <c r="F68" s="78"/>
      <c r="G68" s="78"/>
      <c r="H68" s="78"/>
      <c r="I68" s="78"/>
      <c r="J68" s="78"/>
      <c r="K68" s="78"/>
      <c r="L68" s="78"/>
      <c r="M68" s="78"/>
      <c r="N68" s="78"/>
      <c r="O68" s="78"/>
      <c r="P68" s="78"/>
      <c r="Q68" s="78"/>
      <c r="R68" s="78"/>
      <c r="S68" s="78"/>
      <c r="T68" s="78"/>
      <c r="U68" s="78"/>
      <c r="V68" s="78"/>
      <c r="W68" s="78"/>
      <c r="X68" s="78"/>
      <c r="Y68" s="78"/>
      <c r="Z68" s="78"/>
      <c r="AA68" s="78"/>
      <c r="AB68" s="78"/>
      <c r="AC68" s="78"/>
      <c r="AD68" s="78"/>
      <c r="AE68" s="78"/>
      <c r="AF68" s="78"/>
      <c r="AG68" s="78"/>
      <c r="AH68" s="78"/>
      <c r="AI68" s="78"/>
      <c r="AJ68" s="78"/>
      <c r="AK68" s="78"/>
      <c r="AL68" s="78"/>
      <c r="AM68" s="78"/>
      <c r="AN68" s="78"/>
      <c r="AO68" s="78"/>
      <c r="AP68" s="78"/>
      <c r="AQ68" s="78"/>
      <c r="AR68" s="78"/>
      <c r="AS68" s="78"/>
      <c r="AT68" s="78"/>
      <c r="AU68" s="78"/>
      <c r="AV68" s="78"/>
      <c r="AW68" s="78"/>
      <c r="AX68" s="78"/>
      <c r="AY68" s="78"/>
      <c r="AZ68" s="78"/>
      <c r="BA68" s="78"/>
      <c r="BB68" s="78"/>
      <c r="BC68" s="78"/>
      <c r="BO68" s="814"/>
      <c r="BP68" s="853" t="s">
        <v>1040</v>
      </c>
      <c r="BQ68" s="854" t="s">
        <v>1043</v>
      </c>
      <c r="BR68" s="814"/>
      <c r="BS68" s="814"/>
      <c r="BT68" s="814"/>
      <c r="BU68" s="836"/>
      <c r="BV68" s="836"/>
      <c r="BW68" s="836"/>
      <c r="BX68" s="773"/>
    </row>
    <row r="69" spans="1:78" ht="14.1" customHeight="1">
      <c r="A69" s="78"/>
      <c r="B69" s="78"/>
      <c r="C69" s="78"/>
      <c r="D69" s="78"/>
      <c r="E69" s="1000"/>
      <c r="F69" s="78"/>
      <c r="G69" s="78"/>
      <c r="H69" s="78"/>
      <c r="I69" s="78"/>
      <c r="J69" s="78"/>
      <c r="K69" s="78"/>
      <c r="L69" s="78"/>
      <c r="M69" s="78"/>
      <c r="N69" s="78"/>
      <c r="O69" s="78"/>
      <c r="P69" s="78"/>
      <c r="Q69" s="78"/>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O69" s="832" t="s">
        <v>1195</v>
      </c>
      <c r="BP69" s="832"/>
      <c r="BQ69" s="832"/>
      <c r="BR69" s="817" t="s">
        <v>1047</v>
      </c>
      <c r="BS69" s="850">
        <f>IF($BO$2&gt;0,"",IF(Worksheet!H51="","",IF(ISERROR(1/Worksheet!H61),"",IF('Start Page'!$AB$22="Acre-feet",Worksheet!H51*325851/1000000,Worksheet!H51)*1000000/365/Worksheet!H61)))</f>
        <v>7266.2932721229954</v>
      </c>
      <c r="BT69" s="814"/>
      <c r="BU69" s="945" t="s">
        <v>1043</v>
      </c>
      <c r="BV69" s="836"/>
      <c r="BW69" s="836"/>
      <c r="BX69" s="773"/>
      <c r="BY69" s="73" t="s">
        <v>1158</v>
      </c>
      <c r="BZ69" s="1006" t="str">
        <f>IF(OR(Worksheet!S92=0,Worksheet!S92="",BO2&gt;0),"",Worksheet!S92)</f>
        <v/>
      </c>
    </row>
    <row r="70" spans="1:78" ht="14.1" customHeight="1">
      <c r="A70" s="78"/>
      <c r="B70" s="78"/>
      <c r="C70" s="78"/>
      <c r="D70" s="78"/>
      <c r="E70" s="1000"/>
      <c r="F70" s="78"/>
      <c r="G70" s="78"/>
      <c r="H70" s="78"/>
      <c r="I70" s="78"/>
      <c r="J70" s="78"/>
      <c r="K70" s="78"/>
      <c r="L70" s="78"/>
      <c r="M70" s="78"/>
      <c r="N70" s="78"/>
      <c r="O70" s="78"/>
      <c r="P70" s="78"/>
      <c r="Q70" s="78"/>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N70" s="851" t="s">
        <v>1042</v>
      </c>
      <c r="BO70" s="833" t="s">
        <v>1041</v>
      </c>
      <c r="BP70" s="842">
        <f>SUM(BP71:BP74)</f>
        <v>6074.127474647431</v>
      </c>
      <c r="BQ70" s="855">
        <f>IF($BD$7="ML/Yr",BW70,BU70)</f>
        <v>879.72156275907298</v>
      </c>
      <c r="BR70" s="817" t="s">
        <v>1046</v>
      </c>
      <c r="BS70" s="858">
        <f>IF(BS69="","",IF(BS69&lt;BQ70,0,IF(BS69&gt;BQ74,BQ74,BS69)))</f>
        <v>6074.127474647431</v>
      </c>
      <c r="BT70" s="833" t="s">
        <v>1041</v>
      </c>
      <c r="BU70" s="844">
        <v>879.72156275907298</v>
      </c>
      <c r="BV70" s="836"/>
      <c r="BW70" s="840">
        <f>BU70*3.78541/1.60934</f>
        <v>2069.2375762013139</v>
      </c>
      <c r="BX70" s="773"/>
      <c r="BY70" s="73" t="s">
        <v>1159</v>
      </c>
      <c r="BZ70" s="73" t="str">
        <f>IF(BZ69="","",IF(BZ69&lt;BQ70,0,IF(BZ69&gt;BQ74,BQ74,BZ69)))</f>
        <v/>
      </c>
    </row>
    <row r="71" spans="1:78" ht="14.1" customHeight="1">
      <c r="A71" s="78"/>
      <c r="B71" s="78"/>
      <c r="C71" s="78"/>
      <c r="D71" s="78"/>
      <c r="E71" s="1000"/>
      <c r="F71" s="78"/>
      <c r="G71" s="78"/>
      <c r="H71" s="78"/>
      <c r="I71" s="78"/>
      <c r="J71" s="78"/>
      <c r="K71" s="78"/>
      <c r="L71" s="78"/>
      <c r="M71" s="78"/>
      <c r="N71" s="78"/>
      <c r="O71" s="78"/>
      <c r="P71" s="78"/>
      <c r="Q71" s="78"/>
      <c r="R71" s="78"/>
      <c r="S71" s="78"/>
      <c r="T71" s="78"/>
      <c r="U71" s="78"/>
      <c r="V71" s="78"/>
      <c r="W71" s="78"/>
      <c r="X71" s="78"/>
      <c r="Y71" s="78"/>
      <c r="Z71" s="78"/>
      <c r="AA71" s="78"/>
      <c r="AB71" s="78"/>
      <c r="AC71" s="78"/>
      <c r="AD71" s="78"/>
      <c r="AE71" s="78"/>
      <c r="AF71" s="78"/>
      <c r="AG71" s="78"/>
      <c r="AH71" s="78"/>
      <c r="AI71" s="78"/>
      <c r="AJ71" s="78"/>
      <c r="AK71" s="78"/>
      <c r="AL71" s="78"/>
      <c r="AM71" s="78"/>
      <c r="AN71" s="78"/>
      <c r="AO71" s="78"/>
      <c r="AP71" s="78"/>
      <c r="AQ71" s="78"/>
      <c r="AR71" s="78"/>
      <c r="AS71" s="78"/>
      <c r="AT71" s="78"/>
      <c r="AU71" s="78"/>
      <c r="AV71" s="78"/>
      <c r="AW71" s="78"/>
      <c r="AX71" s="78"/>
      <c r="AY71" s="78"/>
      <c r="AZ71" s="78"/>
      <c r="BA71" s="78"/>
      <c r="BB71" s="78"/>
      <c r="BC71" s="78"/>
      <c r="BO71" s="833" t="s">
        <v>1019</v>
      </c>
      <c r="BP71" s="858">
        <f>BQ71</f>
        <v>1289.3731309804823</v>
      </c>
      <c r="BQ71" s="855">
        <f t="shared" ref="BQ71:BQ74" si="10">IF($BD$7="ML/Yr",BW71,BU71)</f>
        <v>1289.3731309804823</v>
      </c>
      <c r="BR71" s="833" t="s">
        <v>1045</v>
      </c>
      <c r="BS71" s="837">
        <f>SUM(BP70:BP74)/125</f>
        <v>97.186039594358903</v>
      </c>
      <c r="BT71" s="833" t="s">
        <v>1019</v>
      </c>
      <c r="BU71" s="844">
        <v>1289.3731309804823</v>
      </c>
      <c r="BV71" s="836"/>
      <c r="BW71" s="840">
        <f>BU71*3.78541/1.60934</f>
        <v>3032.799746321366</v>
      </c>
      <c r="BX71" s="73" t="s">
        <v>1030</v>
      </c>
      <c r="BY71" s="833" t="s">
        <v>1045</v>
      </c>
      <c r="BZ71" s="837" t="str">
        <f>IF(BZ70="","",SUM(BP70:BP74)/250)</f>
        <v/>
      </c>
    </row>
    <row r="72" spans="1:78" ht="14.1" customHeight="1">
      <c r="A72" s="78"/>
      <c r="B72" s="78"/>
      <c r="C72" s="78"/>
      <c r="D72" s="78"/>
      <c r="E72" s="1000"/>
      <c r="F72" s="78"/>
      <c r="G72" s="78"/>
      <c r="H72" s="78"/>
      <c r="I72" s="78"/>
      <c r="J72" s="78"/>
      <c r="K72" s="78"/>
      <c r="L72" s="78"/>
      <c r="M72" s="78"/>
      <c r="N72" s="78"/>
      <c r="O72" s="78"/>
      <c r="P72" s="78"/>
      <c r="Q72" s="78"/>
      <c r="R72" s="78"/>
      <c r="S72" s="78"/>
      <c r="T72" s="78"/>
      <c r="U72" s="78"/>
      <c r="V72" s="78"/>
      <c r="W72" s="78"/>
      <c r="X72" s="78"/>
      <c r="Y72" s="78"/>
      <c r="Z72" s="78"/>
      <c r="AA72" s="78"/>
      <c r="AB72" s="78"/>
      <c r="AC72" s="78"/>
      <c r="AD72" s="78"/>
      <c r="AE72" s="78"/>
      <c r="AF72" s="78"/>
      <c r="AG72" s="78"/>
      <c r="AH72" s="78"/>
      <c r="AI72" s="78"/>
      <c r="AJ72" s="78"/>
      <c r="AK72" s="78"/>
      <c r="AL72" s="78"/>
      <c r="AM72" s="78"/>
      <c r="AN72" s="78"/>
      <c r="AO72" s="78"/>
      <c r="AP72" s="78"/>
      <c r="AQ72" s="78"/>
      <c r="AR72" s="78"/>
      <c r="AS72" s="78"/>
      <c r="AT72" s="78"/>
      <c r="AU72" s="78"/>
      <c r="AV72" s="78"/>
      <c r="AW72" s="78"/>
      <c r="AX72" s="78"/>
      <c r="AY72" s="78"/>
      <c r="AZ72" s="78"/>
      <c r="BA72" s="78"/>
      <c r="BB72" s="78"/>
      <c r="BC72" s="78"/>
      <c r="BO72" s="833" t="s">
        <v>1039</v>
      </c>
      <c r="BP72" s="858">
        <f>BQ72-BQ71</f>
        <v>759.55275547112319</v>
      </c>
      <c r="BQ72" s="855">
        <f t="shared" si="10"/>
        <v>2048.9258864516055</v>
      </c>
      <c r="BR72" s="833" t="s">
        <v>779</v>
      </c>
      <c r="BS72" s="842">
        <f>SUM(BP70:BP74)-SUM(BS70,BS71)</f>
        <v>5976.9414350530724</v>
      </c>
      <c r="BT72" s="833" t="s">
        <v>1039</v>
      </c>
      <c r="BU72" s="844">
        <v>2048.9258864516055</v>
      </c>
      <c r="BV72" s="836"/>
      <c r="BW72" s="840">
        <f t="shared" ref="BW72:BW74" si="11">BU72*3.78541/1.60934</f>
        <v>4819.3821938389483</v>
      </c>
      <c r="BX72" s="73" t="s">
        <v>1033</v>
      </c>
      <c r="BY72" s="833" t="s">
        <v>779</v>
      </c>
      <c r="BZ72" s="837" t="str">
        <f>IF(BZ71="","",SUM(BP70:BP74)-SUM(BZ70,BZ71))</f>
        <v/>
      </c>
    </row>
    <row r="73" spans="1:78" ht="14.1" customHeight="1">
      <c r="A73" s="78"/>
      <c r="B73" s="78"/>
      <c r="C73" s="78"/>
      <c r="D73" s="78"/>
      <c r="E73" s="1000"/>
      <c r="F73" s="78"/>
      <c r="G73" s="78"/>
      <c r="H73" s="78"/>
      <c r="I73" s="78"/>
      <c r="J73" s="78"/>
      <c r="K73" s="78"/>
      <c r="L73" s="78"/>
      <c r="M73" s="78"/>
      <c r="N73" s="78"/>
      <c r="O73" s="78"/>
      <c r="P73" s="78"/>
      <c r="Q73" s="78"/>
      <c r="R73" s="78"/>
      <c r="S73" s="78"/>
      <c r="T73" s="78"/>
      <c r="U73" s="78"/>
      <c r="V73" s="78"/>
      <c r="W73" s="78"/>
      <c r="X73" s="78"/>
      <c r="Y73" s="78"/>
      <c r="Z73" s="78"/>
      <c r="AA73" s="78"/>
      <c r="AB73" s="78"/>
      <c r="AC73" s="78"/>
      <c r="AD73" s="78"/>
      <c r="AE73" s="78"/>
      <c r="AF73" s="78"/>
      <c r="AG73" s="78"/>
      <c r="AH73" s="78"/>
      <c r="AI73" s="78"/>
      <c r="AJ73" s="78"/>
      <c r="AK73" s="78"/>
      <c r="AL73" s="78"/>
      <c r="AM73" s="78"/>
      <c r="AN73" s="78"/>
      <c r="AO73" s="78"/>
      <c r="AP73" s="78"/>
      <c r="AQ73" s="78"/>
      <c r="AR73" s="78"/>
      <c r="AS73" s="78"/>
      <c r="AT73" s="78"/>
      <c r="AU73" s="78"/>
      <c r="AV73" s="78"/>
      <c r="AW73" s="78"/>
      <c r="AX73" s="78"/>
      <c r="AY73" s="78"/>
      <c r="AZ73" s="78"/>
      <c r="BA73" s="78"/>
      <c r="BB73" s="78"/>
      <c r="BC73" s="78"/>
      <c r="BO73" s="833" t="s">
        <v>1020</v>
      </c>
      <c r="BP73" s="858">
        <f>BQ73-BQ72</f>
        <v>1590.6845140948462</v>
      </c>
      <c r="BQ73" s="855">
        <f t="shared" si="10"/>
        <v>3639.6104005464517</v>
      </c>
      <c r="BR73" s="833"/>
      <c r="BS73" s="833"/>
      <c r="BT73" s="833" t="s">
        <v>1020</v>
      </c>
      <c r="BU73" s="844">
        <v>3639.6104005464517</v>
      </c>
      <c r="BV73" s="836"/>
      <c r="BW73" s="840">
        <f t="shared" si="11"/>
        <v>8560.9116820140825</v>
      </c>
      <c r="BX73" s="73" t="s">
        <v>1034</v>
      </c>
    </row>
    <row r="74" spans="1:78" ht="14.1" customHeight="1">
      <c r="A74" s="78"/>
      <c r="B74" s="78"/>
      <c r="C74" s="78"/>
      <c r="D74" s="78"/>
      <c r="E74" s="1000"/>
      <c r="F74" s="78"/>
      <c r="G74" s="78"/>
      <c r="H74" s="78"/>
      <c r="I74" s="78"/>
      <c r="J74" s="78"/>
      <c r="K74" s="78"/>
      <c r="L74" s="78"/>
      <c r="M74" s="78"/>
      <c r="N74" s="78"/>
      <c r="O74" s="78"/>
      <c r="P74" s="78"/>
      <c r="Q74" s="78"/>
      <c r="R74" s="78"/>
      <c r="S74" s="78"/>
      <c r="T74" s="78"/>
      <c r="U74" s="78"/>
      <c r="V74" s="78"/>
      <c r="W74" s="78"/>
      <c r="X74" s="78"/>
      <c r="Y74" s="78"/>
      <c r="Z74" s="78"/>
      <c r="AA74" s="78"/>
      <c r="AB74" s="78"/>
      <c r="AC74" s="78"/>
      <c r="AD74" s="78"/>
      <c r="AE74" s="78"/>
      <c r="AF74" s="78"/>
      <c r="AG74" s="78"/>
      <c r="AH74" s="78"/>
      <c r="AI74" s="78"/>
      <c r="AJ74" s="78"/>
      <c r="AK74" s="78"/>
      <c r="AL74" s="78"/>
      <c r="AM74" s="78"/>
      <c r="AN74" s="78"/>
      <c r="AO74" s="78"/>
      <c r="AP74" s="78"/>
      <c r="AQ74" s="78"/>
      <c r="AR74" s="78"/>
      <c r="AS74" s="78"/>
      <c r="AT74" s="78"/>
      <c r="AU74" s="78"/>
      <c r="AV74" s="78"/>
      <c r="AW74" s="78"/>
      <c r="AX74" s="78"/>
      <c r="AY74" s="78"/>
      <c r="AZ74" s="78"/>
      <c r="BA74" s="78"/>
      <c r="BB74" s="78"/>
      <c r="BC74" s="78"/>
      <c r="BO74" s="833" t="s">
        <v>1021</v>
      </c>
      <c r="BP74" s="858">
        <f>BQ74-BQ73</f>
        <v>2434.5170741009792</v>
      </c>
      <c r="BQ74" s="855">
        <f t="shared" si="10"/>
        <v>6074.127474647431</v>
      </c>
      <c r="BR74" s="833"/>
      <c r="BS74" s="833"/>
      <c r="BT74" s="833" t="s">
        <v>1021</v>
      </c>
      <c r="BU74" s="844">
        <v>6074.127474647431</v>
      </c>
      <c r="BV74" s="836"/>
      <c r="BW74" s="840">
        <f t="shared" si="11"/>
        <v>14287.262408071094</v>
      </c>
      <c r="BX74" s="78" t="s">
        <v>1037</v>
      </c>
    </row>
    <row r="75" spans="1:78" ht="14.1" customHeight="1">
      <c r="A75" s="78"/>
      <c r="B75" s="78"/>
      <c r="C75" s="78"/>
      <c r="D75" s="78"/>
      <c r="E75" s="1000"/>
      <c r="F75" s="78"/>
      <c r="G75" s="78"/>
      <c r="H75" s="78"/>
      <c r="I75" s="78"/>
      <c r="J75" s="78"/>
      <c r="K75" s="78"/>
      <c r="L75" s="78"/>
      <c r="M75" s="78"/>
      <c r="N75" s="78"/>
      <c r="O75" s="78"/>
      <c r="P75" s="78"/>
      <c r="Q75" s="78"/>
      <c r="R75" s="78"/>
      <c r="S75" s="78"/>
      <c r="T75" s="78"/>
      <c r="U75" s="78"/>
      <c r="V75" s="78"/>
      <c r="W75" s="78"/>
      <c r="X75" s="78"/>
      <c r="Y75" s="78"/>
      <c r="Z75" s="78"/>
      <c r="AA75" s="78"/>
      <c r="AB75" s="78"/>
      <c r="AC75" s="78"/>
      <c r="AD75" s="78"/>
      <c r="AE75" s="78"/>
      <c r="AF75" s="78"/>
      <c r="AG75" s="78"/>
      <c r="AH75" s="78"/>
      <c r="AI75" s="78"/>
      <c r="AJ75" s="78"/>
      <c r="AK75" s="78"/>
      <c r="AL75" s="78"/>
      <c r="AM75" s="78"/>
      <c r="AN75" s="78"/>
      <c r="AO75" s="78"/>
      <c r="AP75" s="78"/>
      <c r="AQ75" s="78"/>
      <c r="AR75" s="78"/>
      <c r="AS75" s="78"/>
      <c r="AT75" s="78"/>
      <c r="AU75" s="78"/>
      <c r="AV75" s="78"/>
      <c r="AW75" s="78"/>
      <c r="AX75" s="78"/>
      <c r="AY75" s="78"/>
      <c r="AZ75" s="78"/>
      <c r="BA75" s="78"/>
      <c r="BB75" s="78"/>
      <c r="BC75" s="78"/>
      <c r="BT75" s="814"/>
      <c r="BU75" s="836"/>
      <c r="BV75" s="836"/>
      <c r="BW75" s="836"/>
      <c r="BX75" s="843" t="s">
        <v>1038</v>
      </c>
    </row>
    <row r="76" spans="1:78" ht="14.1" customHeight="1">
      <c r="A76" s="78"/>
      <c r="B76" s="78"/>
      <c r="C76" s="78"/>
      <c r="D76" s="78"/>
      <c r="E76" s="1000"/>
      <c r="F76" s="78"/>
      <c r="G76" s="78"/>
      <c r="H76" s="78"/>
      <c r="I76" s="78"/>
      <c r="J76" s="78"/>
      <c r="K76" s="78"/>
      <c r="L76" s="78"/>
      <c r="M76" s="78"/>
      <c r="N76" s="78"/>
      <c r="O76" s="78"/>
      <c r="P76" s="78"/>
      <c r="Q76" s="78"/>
      <c r="R76" s="78"/>
      <c r="S76" s="78"/>
      <c r="T76" s="78"/>
      <c r="U76" s="78"/>
      <c r="V76" s="78"/>
      <c r="W76" s="78"/>
      <c r="X76" s="78"/>
      <c r="Y76" s="78"/>
      <c r="Z76" s="78"/>
      <c r="AA76" s="78"/>
      <c r="AB76" s="78"/>
      <c r="AC76" s="78"/>
      <c r="AD76" s="78"/>
      <c r="AE76" s="78"/>
      <c r="AF76" s="78"/>
      <c r="AG76" s="78"/>
      <c r="AH76" s="78"/>
      <c r="AI76" s="78"/>
      <c r="AJ76" s="78"/>
      <c r="AK76" s="78"/>
      <c r="AL76" s="78"/>
      <c r="AM76" s="78"/>
      <c r="AN76" s="78"/>
      <c r="AO76" s="78"/>
      <c r="AP76" s="78"/>
      <c r="AQ76" s="78"/>
      <c r="AR76" s="78"/>
      <c r="AS76" s="78"/>
      <c r="AT76" s="78"/>
      <c r="AU76" s="78"/>
      <c r="AV76" s="78"/>
      <c r="AW76" s="78"/>
      <c r="AX76" s="78"/>
      <c r="AY76" s="78"/>
      <c r="AZ76" s="78"/>
      <c r="BA76" s="78"/>
      <c r="BB76" s="78"/>
      <c r="BC76" s="78"/>
      <c r="BO76" s="814"/>
      <c r="BP76" s="853" t="s">
        <v>1040</v>
      </c>
      <c r="BQ76" s="854" t="s">
        <v>1043</v>
      </c>
      <c r="BR76" s="814"/>
      <c r="BS76" s="814"/>
      <c r="BT76" s="814"/>
      <c r="BU76" s="836"/>
      <c r="BV76" s="836"/>
      <c r="BW76" s="836"/>
      <c r="BX76" s="855" t="s">
        <v>1044</v>
      </c>
    </row>
    <row r="77" spans="1:78" ht="14.1" customHeight="1">
      <c r="A77" s="78"/>
      <c r="B77" s="78"/>
      <c r="C77" s="78"/>
      <c r="D77" s="78"/>
      <c r="E77" s="1000"/>
      <c r="F77" s="78"/>
      <c r="G77" s="78"/>
      <c r="H77" s="78"/>
      <c r="I77" s="78"/>
      <c r="J77" s="78"/>
      <c r="K77" s="78"/>
      <c r="L77" s="78"/>
      <c r="M77" s="78"/>
      <c r="N77" s="78"/>
      <c r="O77" s="78"/>
      <c r="P77" s="78"/>
      <c r="Q77" s="78"/>
      <c r="R77" s="78"/>
      <c r="S77" s="78"/>
      <c r="T77" s="78"/>
      <c r="U77" s="78"/>
      <c r="V77" s="78"/>
      <c r="W77" s="78"/>
      <c r="X77" s="78"/>
      <c r="Y77" s="78"/>
      <c r="Z77" s="78"/>
      <c r="AA77" s="78"/>
      <c r="AB77" s="78"/>
      <c r="AC77" s="78"/>
      <c r="AD77" s="78"/>
      <c r="AE77" s="78"/>
      <c r="AF77" s="78"/>
      <c r="AG77" s="78"/>
      <c r="AH77" s="78"/>
      <c r="AI77" s="78"/>
      <c r="AJ77" s="78"/>
      <c r="AK77" s="78"/>
      <c r="AL77" s="78"/>
      <c r="AM77" s="78"/>
      <c r="AN77" s="78"/>
      <c r="AO77" s="78"/>
      <c r="AP77" s="78"/>
      <c r="AQ77" s="78"/>
      <c r="AR77" s="78"/>
      <c r="AS77" s="78"/>
      <c r="AT77" s="78"/>
      <c r="AU77" s="78"/>
      <c r="AV77" s="78"/>
      <c r="AW77" s="78"/>
      <c r="AX77" s="78"/>
      <c r="AY77" s="78"/>
      <c r="AZ77" s="78"/>
      <c r="BA77" s="78"/>
      <c r="BB77" s="78"/>
      <c r="BC77" s="78"/>
      <c r="BO77" s="832" t="s">
        <v>1225</v>
      </c>
      <c r="BP77" s="832"/>
      <c r="BT77" s="814"/>
      <c r="BU77" s="945" t="s">
        <v>1043</v>
      </c>
      <c r="BV77" s="836"/>
      <c r="BW77" s="836"/>
      <c r="BX77" s="773"/>
    </row>
    <row r="78" spans="1:78" ht="14.1" customHeight="1">
      <c r="A78" s="78"/>
      <c r="B78" s="78"/>
      <c r="C78" s="78"/>
      <c r="D78" s="78"/>
      <c r="E78" s="1000"/>
      <c r="F78" s="78"/>
      <c r="G78" s="78"/>
      <c r="H78" s="78"/>
      <c r="I78" s="78"/>
      <c r="J78" s="78"/>
      <c r="K78" s="78"/>
      <c r="L78" s="78"/>
      <c r="M78" s="78"/>
      <c r="N78" s="78"/>
      <c r="O78" s="78"/>
      <c r="P78" s="78"/>
      <c r="Q78" s="78"/>
      <c r="R78" s="78"/>
      <c r="S78" s="78"/>
      <c r="T78" s="78"/>
      <c r="U78" s="78"/>
      <c r="V78" s="78"/>
      <c r="W78" s="78"/>
      <c r="X78" s="78"/>
      <c r="Y78" s="78"/>
      <c r="Z78" s="78"/>
      <c r="AA78" s="78"/>
      <c r="AB78" s="78"/>
      <c r="AC78" s="78"/>
      <c r="AD78" s="78"/>
      <c r="AE78" s="78"/>
      <c r="AF78" s="78"/>
      <c r="AG78" s="78"/>
      <c r="AH78" s="78"/>
      <c r="AI78" s="78"/>
      <c r="AJ78" s="78"/>
      <c r="AK78" s="78"/>
      <c r="AL78" s="78"/>
      <c r="AM78" s="78"/>
      <c r="AN78" s="78"/>
      <c r="AO78" s="78"/>
      <c r="AP78" s="78"/>
      <c r="AQ78" s="78"/>
      <c r="AR78" s="78"/>
      <c r="AS78" s="78"/>
      <c r="AT78" s="78"/>
      <c r="AU78" s="78"/>
      <c r="AV78" s="78"/>
      <c r="AW78" s="78"/>
      <c r="AX78" s="78"/>
      <c r="AY78" s="78"/>
      <c r="AZ78" s="78"/>
      <c r="BA78" s="78"/>
      <c r="BB78" s="78"/>
      <c r="BC78" s="78"/>
      <c r="BN78" s="851" t="s">
        <v>1042</v>
      </c>
      <c r="BO78" s="833" t="s">
        <v>1041</v>
      </c>
      <c r="BP78" s="842">
        <v>0</v>
      </c>
      <c r="BQ78" s="1063">
        <f>IF($BD$7="ML/Yr",BW78,BU78)</f>
        <v>52.334191473572488</v>
      </c>
      <c r="BS78" s="858"/>
      <c r="BT78" s="833" t="s">
        <v>1041</v>
      </c>
      <c r="BU78" s="844">
        <v>52.334191473572488</v>
      </c>
      <c r="BV78" s="836"/>
      <c r="BW78" s="840">
        <f>BU78*0.70324961490205</f>
        <v>36.804000000000002</v>
      </c>
    </row>
    <row r="79" spans="1:78" ht="14.1" customHeight="1">
      <c r="A79" s="78"/>
      <c r="B79" s="78"/>
      <c r="C79" s="78"/>
      <c r="D79" s="78"/>
      <c r="E79" s="1000"/>
      <c r="F79" s="78"/>
      <c r="G79" s="78"/>
      <c r="H79" s="78"/>
      <c r="I79" s="78"/>
      <c r="J79" s="78"/>
      <c r="K79" s="78"/>
      <c r="L79" s="78"/>
      <c r="M79" s="78"/>
      <c r="N79" s="78"/>
      <c r="O79" s="78"/>
      <c r="P79" s="78"/>
      <c r="Q79" s="78"/>
      <c r="R79" s="78"/>
      <c r="S79" s="78"/>
      <c r="T79" s="78"/>
      <c r="U79" s="78"/>
      <c r="V79" s="78"/>
      <c r="W79" s="78"/>
      <c r="X79" s="78"/>
      <c r="Y79" s="78"/>
      <c r="Z79" s="78"/>
      <c r="AA79" s="78"/>
      <c r="AB79" s="78"/>
      <c r="AC79" s="78"/>
      <c r="AD79" s="78"/>
      <c r="AE79" s="78"/>
      <c r="AF79" s="78"/>
      <c r="AG79" s="78"/>
      <c r="AH79" s="78"/>
      <c r="AI79" s="78"/>
      <c r="AJ79" s="78"/>
      <c r="AK79" s="78"/>
      <c r="AL79" s="78"/>
      <c r="AM79" s="78"/>
      <c r="AN79" s="78"/>
      <c r="AO79" s="78"/>
      <c r="AP79" s="78"/>
      <c r="AQ79" s="78"/>
      <c r="AR79" s="78"/>
      <c r="AS79" s="78"/>
      <c r="AT79" s="78"/>
      <c r="AU79" s="78"/>
      <c r="AV79" s="78"/>
      <c r="AW79" s="78"/>
      <c r="AX79" s="78"/>
      <c r="AY79" s="78"/>
      <c r="AZ79" s="78"/>
      <c r="BA79" s="78"/>
      <c r="BB79" s="78"/>
      <c r="BC79" s="78"/>
      <c r="BO79" s="833" t="s">
        <v>1019</v>
      </c>
      <c r="BP79" s="858">
        <f>BQ79-BQ78</f>
        <v>7.6622700288460379</v>
      </c>
      <c r="BQ79" s="1063">
        <f>IF($BD$7="ML/Yr",BW79,BU79)</f>
        <v>59.996461502418526</v>
      </c>
      <c r="BS79" s="837"/>
      <c r="BT79" s="833" t="s">
        <v>1019</v>
      </c>
      <c r="BU79" s="844">
        <v>59.996461502418526</v>
      </c>
      <c r="BV79" s="836"/>
      <c r="BW79" s="840">
        <f t="shared" ref="BW79:BW82" si="12">BU79*0.70324961490205</f>
        <v>42.192488447061493</v>
      </c>
      <c r="BX79" s="78" t="s">
        <v>1222</v>
      </c>
    </row>
    <row r="80" spans="1:78" ht="14.1" customHeight="1">
      <c r="A80" s="78"/>
      <c r="B80" s="78"/>
      <c r="C80" s="78"/>
      <c r="D80" s="78"/>
      <c r="E80" s="1000"/>
      <c r="F80" s="78"/>
      <c r="G80" s="78"/>
      <c r="H80" s="78"/>
      <c r="I80" s="78"/>
      <c r="J80" s="78"/>
      <c r="K80" s="78"/>
      <c r="L80" s="78"/>
      <c r="M80" s="78"/>
      <c r="N80" s="78"/>
      <c r="O80" s="78"/>
      <c r="P80" s="78"/>
      <c r="Q80" s="78"/>
      <c r="R80" s="78"/>
      <c r="S80" s="78"/>
      <c r="T80" s="78"/>
      <c r="U80" s="78"/>
      <c r="V80" s="78"/>
      <c r="W80" s="78"/>
      <c r="X80" s="78"/>
      <c r="Y80" s="78"/>
      <c r="Z80" s="78"/>
      <c r="AA80" s="78"/>
      <c r="AB80" s="78"/>
      <c r="AC80" s="78"/>
      <c r="AD80" s="78"/>
      <c r="AE80" s="78"/>
      <c r="AF80" s="78"/>
      <c r="AG80" s="78"/>
      <c r="AH80" s="78"/>
      <c r="AI80" s="78"/>
      <c r="AJ80" s="78"/>
      <c r="AK80" s="78"/>
      <c r="AL80" s="78"/>
      <c r="AM80" s="78"/>
      <c r="AN80" s="78"/>
      <c r="AO80" s="78"/>
      <c r="AP80" s="78"/>
      <c r="AQ80" s="78"/>
      <c r="AR80" s="78"/>
      <c r="AS80" s="78"/>
      <c r="AT80" s="78"/>
      <c r="AU80" s="78"/>
      <c r="AV80" s="78"/>
      <c r="AW80" s="78"/>
      <c r="AX80" s="78"/>
      <c r="AY80" s="78"/>
      <c r="AZ80" s="78"/>
      <c r="BA80" s="78"/>
      <c r="BB80" s="78"/>
      <c r="BC80" s="78"/>
      <c r="BO80" s="833" t="s">
        <v>1039</v>
      </c>
      <c r="BP80" s="858">
        <f>BQ80-BQ79</f>
        <v>10.003538497581474</v>
      </c>
      <c r="BQ80" s="1063">
        <f>IF($BD$7="ML/Yr",BW80,BU80)</f>
        <v>70</v>
      </c>
      <c r="BS80" s="842"/>
      <c r="BT80" s="833" t="s">
        <v>1039</v>
      </c>
      <c r="BU80" s="844">
        <v>70</v>
      </c>
      <c r="BV80" s="836"/>
      <c r="BW80" s="840">
        <f t="shared" si="12"/>
        <v>49.227473043143497</v>
      </c>
      <c r="BX80" s="73" t="s">
        <v>1034</v>
      </c>
    </row>
    <row r="81" spans="1:76" ht="14.1" customHeight="1">
      <c r="A81" s="78"/>
      <c r="B81" s="78"/>
      <c r="C81" s="78"/>
      <c r="D81" s="78"/>
      <c r="E81" s="1000"/>
      <c r="F81" s="78"/>
      <c r="G81" s="78"/>
      <c r="H81" s="78"/>
      <c r="I81" s="78"/>
      <c r="J81" s="78"/>
      <c r="K81" s="78"/>
      <c r="L81" s="78"/>
      <c r="M81" s="78"/>
      <c r="N81" s="78"/>
      <c r="O81" s="78"/>
      <c r="P81" s="78"/>
      <c r="Q81" s="78"/>
      <c r="R81" s="78"/>
      <c r="S81" s="78"/>
      <c r="T81" s="78"/>
      <c r="U81" s="78"/>
      <c r="V81" s="78"/>
      <c r="W81" s="78"/>
      <c r="X81" s="78"/>
      <c r="Y81" s="78"/>
      <c r="Z81" s="78"/>
      <c r="AA81" s="78"/>
      <c r="AB81" s="78"/>
      <c r="AC81" s="78"/>
      <c r="AD81" s="78"/>
      <c r="AE81" s="78"/>
      <c r="AF81" s="78"/>
      <c r="AG81" s="78"/>
      <c r="AH81" s="78"/>
      <c r="AI81" s="78"/>
      <c r="AJ81" s="78"/>
      <c r="AK81" s="78"/>
      <c r="AL81" s="78"/>
      <c r="AM81" s="78"/>
      <c r="AN81" s="78"/>
      <c r="AO81" s="78"/>
      <c r="AP81" s="78"/>
      <c r="AQ81" s="78"/>
      <c r="AR81" s="78"/>
      <c r="AS81" s="78"/>
      <c r="AT81" s="78"/>
      <c r="AU81" s="78"/>
      <c r="AV81" s="78"/>
      <c r="AW81" s="78"/>
      <c r="AX81" s="78"/>
      <c r="AY81" s="78"/>
      <c r="AZ81" s="78"/>
      <c r="BA81" s="78"/>
      <c r="BB81" s="78"/>
      <c r="BC81" s="78"/>
      <c r="BO81" s="833" t="s">
        <v>1020</v>
      </c>
      <c r="BP81" s="858">
        <f>BQ81-BQ80</f>
        <v>11.988291197308087</v>
      </c>
      <c r="BQ81" s="1063">
        <f>IF($BD$7="ML/Yr",BW81,BU81)</f>
        <v>81.988291197308087</v>
      </c>
      <c r="BS81" s="833"/>
      <c r="BT81" s="833" t="s">
        <v>1020</v>
      </c>
      <c r="BU81" s="844">
        <v>81.988291197308087</v>
      </c>
      <c r="BV81" s="836"/>
      <c r="BW81" s="840">
        <f t="shared" si="12"/>
        <v>57.658234210984041</v>
      </c>
      <c r="BX81" s="73" t="s">
        <v>1223</v>
      </c>
    </row>
    <row r="82" spans="1:76" ht="14.1" customHeight="1">
      <c r="A82" s="78"/>
      <c r="B82" s="78"/>
      <c r="C82" s="78"/>
      <c r="D82" s="78"/>
      <c r="E82" s="1000"/>
      <c r="F82" s="78"/>
      <c r="G82" s="78"/>
      <c r="H82" s="78"/>
      <c r="I82" s="78"/>
      <c r="J82" s="78"/>
      <c r="K82" s="78"/>
      <c r="L82" s="78"/>
      <c r="M82" s="78"/>
      <c r="N82" s="78"/>
      <c r="O82" s="78"/>
      <c r="P82" s="78"/>
      <c r="Q82" s="78"/>
      <c r="R82" s="78"/>
      <c r="S82" s="78"/>
      <c r="T82" s="78"/>
      <c r="U82" s="78"/>
      <c r="V82" s="78"/>
      <c r="W82" s="78"/>
      <c r="X82" s="78"/>
      <c r="Y82" s="78"/>
      <c r="Z82" s="78"/>
      <c r="AA82" s="78"/>
      <c r="AB82" s="78"/>
      <c r="AC82" s="78"/>
      <c r="AD82" s="78"/>
      <c r="AE82" s="78"/>
      <c r="AF82" s="78"/>
      <c r="AG82" s="78"/>
      <c r="AH82" s="78"/>
      <c r="AI82" s="78"/>
      <c r="AJ82" s="78"/>
      <c r="AK82" s="78"/>
      <c r="AL82" s="78"/>
      <c r="AM82" s="78"/>
      <c r="AN82" s="78"/>
      <c r="AO82" s="78"/>
      <c r="AP82" s="78"/>
      <c r="AQ82" s="78"/>
      <c r="AR82" s="78"/>
      <c r="AS82" s="78"/>
      <c r="AT82" s="78"/>
      <c r="AU82" s="78"/>
      <c r="AV82" s="78"/>
      <c r="AW82" s="78"/>
      <c r="AX82" s="78"/>
      <c r="AY82" s="78"/>
      <c r="AZ82" s="78"/>
      <c r="BA82" s="78"/>
      <c r="BB82" s="78"/>
      <c r="BC82" s="78"/>
      <c r="BO82" s="833" t="s">
        <v>1021</v>
      </c>
      <c r="BP82" s="858">
        <f>BQ82-BQ81</f>
        <v>15.011708802691913</v>
      </c>
      <c r="BQ82" s="1063">
        <f>IF($BD$7="ML/Yr",BW82,BU82)</f>
        <v>97</v>
      </c>
      <c r="BS82" s="833"/>
      <c r="BT82" s="833" t="s">
        <v>1021</v>
      </c>
      <c r="BU82" s="844">
        <v>97</v>
      </c>
      <c r="BV82" s="836"/>
      <c r="BW82" s="840">
        <f t="shared" si="12"/>
        <v>68.215212645498852</v>
      </c>
      <c r="BX82" s="843" t="s">
        <v>1224</v>
      </c>
    </row>
    <row r="83" spans="1:76" ht="14.1" customHeight="1">
      <c r="A83" s="78"/>
      <c r="B83" s="78"/>
      <c r="C83" s="78"/>
      <c r="D83" s="78"/>
      <c r="E83" s="1000"/>
      <c r="F83" s="78"/>
      <c r="G83" s="78"/>
      <c r="H83" s="78"/>
      <c r="I83" s="78"/>
      <c r="J83" s="78"/>
      <c r="K83" s="78"/>
      <c r="L83" s="78"/>
      <c r="M83" s="78"/>
      <c r="N83" s="78"/>
      <c r="O83" s="78"/>
      <c r="P83" s="78"/>
      <c r="Q83" s="78"/>
      <c r="R83" s="78"/>
      <c r="S83" s="78"/>
      <c r="T83" s="78"/>
      <c r="U83" s="78"/>
      <c r="V83" s="78"/>
      <c r="W83" s="78"/>
      <c r="X83" s="78"/>
      <c r="Y83" s="78"/>
      <c r="Z83" s="78"/>
      <c r="AA83" s="78"/>
      <c r="AB83" s="78"/>
      <c r="AC83" s="78"/>
      <c r="AD83" s="78"/>
      <c r="AE83" s="78"/>
      <c r="AF83" s="78"/>
      <c r="AG83" s="78"/>
      <c r="AH83" s="78"/>
      <c r="AI83" s="78"/>
      <c r="AJ83" s="78"/>
      <c r="AK83" s="78"/>
      <c r="AL83" s="78"/>
      <c r="AM83" s="78"/>
      <c r="AN83" s="78"/>
      <c r="AO83" s="78"/>
      <c r="AP83" s="78"/>
      <c r="AQ83" s="78"/>
      <c r="AR83" s="78"/>
      <c r="AS83" s="78"/>
      <c r="AT83" s="78"/>
      <c r="AU83" s="78"/>
      <c r="AV83" s="78"/>
      <c r="AW83" s="78"/>
      <c r="AX83" s="78"/>
      <c r="AY83" s="78"/>
      <c r="AZ83" s="78"/>
      <c r="BA83" s="78"/>
      <c r="BB83" s="78"/>
      <c r="BC83" s="78"/>
      <c r="BO83" s="1064" t="s">
        <v>915</v>
      </c>
      <c r="BP83" s="858">
        <f>input_AOP-BQ78</f>
        <v>26.665808526427512</v>
      </c>
      <c r="BQ83" s="850">
        <f>BP83+BQ78</f>
        <v>79</v>
      </c>
      <c r="BX83" s="855" t="s">
        <v>1044</v>
      </c>
    </row>
    <row r="84" spans="1:76" ht="14.1" customHeight="1">
      <c r="A84" s="78"/>
      <c r="B84" s="78"/>
      <c r="C84" s="78"/>
      <c r="D84" s="78"/>
      <c r="E84" s="1000"/>
      <c r="F84" s="78"/>
      <c r="G84" s="78"/>
      <c r="H84" s="78"/>
      <c r="I84" s="78"/>
      <c r="J84" s="78"/>
      <c r="K84" s="78"/>
      <c r="L84" s="78"/>
      <c r="M84" s="78"/>
      <c r="N84" s="78"/>
      <c r="O84" s="78"/>
      <c r="P84" s="78"/>
      <c r="Q84" s="78"/>
      <c r="R84" s="78"/>
      <c r="S84" s="78"/>
      <c r="T84" s="78"/>
      <c r="U84" s="78"/>
      <c r="V84" s="78"/>
      <c r="W84" s="78"/>
      <c r="X84" s="78"/>
      <c r="Y84" s="78"/>
      <c r="Z84" s="78"/>
      <c r="AA84" s="78"/>
      <c r="AB84" s="78"/>
      <c r="AC84" s="78"/>
      <c r="AD84" s="78"/>
      <c r="AE84" s="78"/>
      <c r="AF84" s="78"/>
      <c r="AG84" s="78"/>
      <c r="AH84" s="78"/>
      <c r="AI84" s="78"/>
      <c r="AJ84" s="78"/>
      <c r="AK84" s="78"/>
      <c r="AL84" s="78"/>
      <c r="AM84" s="78"/>
      <c r="AN84" s="78"/>
      <c r="AO84" s="78"/>
      <c r="AP84" s="78"/>
      <c r="AQ84" s="78"/>
      <c r="AR84" s="78"/>
      <c r="AS84" s="78"/>
      <c r="AT84" s="78"/>
      <c r="AU84" s="78"/>
      <c r="AV84" s="78"/>
      <c r="AW84" s="78"/>
      <c r="AX84" s="78"/>
      <c r="AY84" s="78"/>
      <c r="AZ84" s="78"/>
      <c r="BA84" s="78"/>
      <c r="BB84" s="78"/>
      <c r="BC84" s="78"/>
    </row>
    <row r="85" spans="1:76" ht="14.1" customHeight="1">
      <c r="A85" s="78"/>
      <c r="B85" s="78"/>
      <c r="C85" s="78"/>
      <c r="D85" s="78"/>
      <c r="E85" s="1000"/>
      <c r="F85" s="78"/>
      <c r="G85" s="78"/>
      <c r="H85" s="78"/>
      <c r="I85" s="78"/>
      <c r="J85" s="78"/>
      <c r="K85" s="78"/>
      <c r="L85" s="78"/>
      <c r="M85" s="78"/>
      <c r="N85" s="78"/>
      <c r="O85" s="78"/>
      <c r="P85" s="78"/>
      <c r="Q85" s="78"/>
      <c r="R85" s="78"/>
      <c r="S85" s="78"/>
      <c r="T85" s="78"/>
      <c r="U85" s="78"/>
      <c r="V85" s="78"/>
      <c r="W85" s="78"/>
      <c r="X85" s="78"/>
      <c r="Y85" s="78"/>
      <c r="Z85" s="78"/>
      <c r="AA85" s="78"/>
      <c r="AB85" s="78"/>
      <c r="AC85" s="78"/>
      <c r="AD85" s="78"/>
      <c r="AE85" s="78"/>
      <c r="AF85" s="78"/>
      <c r="AG85" s="78"/>
      <c r="AH85" s="78"/>
      <c r="AI85" s="78"/>
      <c r="AJ85" s="78"/>
      <c r="AK85" s="78"/>
      <c r="AL85" s="78"/>
      <c r="AM85" s="78"/>
      <c r="AN85" s="78"/>
      <c r="AO85" s="78"/>
      <c r="AP85" s="78"/>
      <c r="AQ85" s="78"/>
      <c r="AR85" s="78"/>
      <c r="AS85" s="78"/>
      <c r="AT85" s="78"/>
      <c r="AU85" s="78"/>
      <c r="AV85" s="78"/>
      <c r="AW85" s="78"/>
      <c r="AX85" s="78"/>
      <c r="AY85" s="78"/>
      <c r="AZ85" s="78"/>
      <c r="BA85" s="78"/>
      <c r="BB85" s="78"/>
      <c r="BC85" s="78"/>
    </row>
    <row r="86" spans="1:76" ht="14.1" customHeight="1">
      <c r="A86" s="78"/>
      <c r="B86" s="78"/>
      <c r="C86" s="78"/>
      <c r="D86" s="78"/>
      <c r="E86" s="1000"/>
      <c r="F86" s="78"/>
      <c r="G86" s="78"/>
      <c r="H86" s="78"/>
      <c r="I86" s="78"/>
      <c r="J86" s="78"/>
      <c r="K86" s="78"/>
      <c r="L86" s="78"/>
      <c r="M86" s="78"/>
      <c r="N86" s="78"/>
      <c r="O86" s="78"/>
      <c r="P86" s="78"/>
      <c r="Q86" s="78"/>
      <c r="R86" s="78"/>
      <c r="S86" s="78"/>
      <c r="T86" s="78"/>
      <c r="U86" s="78"/>
      <c r="V86" s="78"/>
      <c r="W86" s="78"/>
      <c r="X86" s="78"/>
      <c r="Y86" s="78"/>
      <c r="Z86" s="78"/>
      <c r="AA86" s="78"/>
      <c r="AB86" s="78"/>
      <c r="AC86" s="78"/>
      <c r="AD86" s="78"/>
      <c r="AE86" s="78"/>
      <c r="AF86" s="78"/>
      <c r="AG86" s="78"/>
      <c r="AH86" s="78"/>
      <c r="AI86" s="78"/>
      <c r="AJ86" s="78"/>
      <c r="AK86" s="78"/>
      <c r="AL86" s="78"/>
      <c r="AM86" s="78"/>
      <c r="AN86" s="78"/>
      <c r="AO86" s="78"/>
      <c r="AP86" s="78"/>
      <c r="AQ86" s="78"/>
      <c r="AR86" s="78"/>
      <c r="AS86" s="78"/>
      <c r="AT86" s="78"/>
      <c r="AU86" s="78"/>
      <c r="AV86" s="78"/>
      <c r="AW86" s="78"/>
      <c r="AX86" s="78"/>
      <c r="AY86" s="78"/>
      <c r="AZ86" s="78"/>
      <c r="BA86" s="78"/>
      <c r="BB86" s="78"/>
      <c r="BC86" s="78"/>
    </row>
    <row r="87" spans="1:76" ht="14.1" customHeight="1">
      <c r="A87" s="78"/>
      <c r="B87" s="78"/>
      <c r="C87" s="78"/>
      <c r="D87" s="78"/>
      <c r="E87" s="1000"/>
      <c r="F87" s="78"/>
      <c r="G87" s="78"/>
      <c r="H87" s="78"/>
      <c r="I87" s="78"/>
      <c r="J87" s="78"/>
      <c r="K87" s="78"/>
      <c r="L87" s="78"/>
      <c r="M87" s="78"/>
      <c r="N87" s="78"/>
      <c r="O87" s="78"/>
      <c r="P87" s="78"/>
      <c r="Q87" s="78"/>
      <c r="R87" s="78"/>
      <c r="S87" s="78"/>
      <c r="T87" s="78"/>
      <c r="U87" s="78"/>
      <c r="V87" s="78"/>
      <c r="W87" s="78"/>
      <c r="X87" s="78"/>
      <c r="Y87" s="78"/>
      <c r="Z87" s="78"/>
      <c r="AA87" s="78"/>
      <c r="AB87" s="78"/>
      <c r="AC87" s="78"/>
      <c r="AD87" s="78"/>
      <c r="AE87" s="78"/>
      <c r="AF87" s="78"/>
      <c r="AG87" s="78"/>
      <c r="AH87" s="78"/>
      <c r="AI87" s="78"/>
      <c r="AJ87" s="78"/>
      <c r="AK87" s="78"/>
      <c r="AL87" s="78"/>
      <c r="AM87" s="78"/>
      <c r="AN87" s="78"/>
      <c r="AO87" s="78"/>
      <c r="AP87" s="78"/>
      <c r="AQ87" s="78"/>
      <c r="AR87" s="78"/>
      <c r="AS87" s="78"/>
      <c r="AT87" s="78"/>
      <c r="AU87" s="78"/>
      <c r="AV87" s="78"/>
      <c r="AW87" s="78"/>
      <c r="AX87" s="78"/>
      <c r="AY87" s="78"/>
      <c r="AZ87" s="78"/>
      <c r="BA87" s="78"/>
      <c r="BB87" s="78"/>
      <c r="BC87" s="78"/>
    </row>
    <row r="88" spans="1:76" ht="14.1" customHeight="1">
      <c r="A88" s="78"/>
      <c r="B88" s="78"/>
      <c r="C88" s="78"/>
      <c r="D88" s="78"/>
      <c r="E88" s="1000"/>
      <c r="F88" s="78"/>
      <c r="G88" s="78"/>
      <c r="H88" s="78"/>
      <c r="I88" s="78"/>
      <c r="J88" s="78"/>
      <c r="K88" s="78"/>
      <c r="L88" s="78"/>
      <c r="M88" s="78"/>
      <c r="N88" s="78"/>
      <c r="O88" s="78"/>
      <c r="P88" s="78"/>
      <c r="Q88" s="78"/>
      <c r="R88" s="78"/>
      <c r="S88" s="78"/>
      <c r="T88" s="78"/>
      <c r="U88" s="78"/>
      <c r="V88" s="78"/>
      <c r="W88" s="78"/>
      <c r="X88" s="78"/>
      <c r="Y88" s="78"/>
      <c r="Z88" s="78"/>
      <c r="AA88" s="78"/>
      <c r="AB88" s="78"/>
      <c r="AC88" s="78"/>
      <c r="AD88" s="78"/>
      <c r="AE88" s="78"/>
      <c r="AF88" s="78"/>
      <c r="AG88" s="78"/>
      <c r="AH88" s="78"/>
      <c r="AI88" s="78"/>
      <c r="AJ88" s="78"/>
      <c r="AK88" s="78"/>
      <c r="AL88" s="78"/>
      <c r="AM88" s="78"/>
      <c r="AN88" s="78"/>
      <c r="AO88" s="78"/>
      <c r="AP88" s="78"/>
      <c r="AQ88" s="78"/>
      <c r="AR88" s="78"/>
      <c r="AS88" s="78"/>
      <c r="AT88" s="78"/>
      <c r="AU88" s="78"/>
      <c r="AV88" s="78"/>
      <c r="AW88" s="78"/>
      <c r="AX88" s="78"/>
      <c r="AY88" s="78"/>
      <c r="AZ88" s="78"/>
      <c r="BA88" s="78"/>
      <c r="BB88" s="78"/>
      <c r="BC88" s="78"/>
    </row>
    <row r="89" spans="1:76" ht="14.1" customHeight="1">
      <c r="A89" s="78"/>
      <c r="B89" s="78"/>
      <c r="C89" s="78"/>
      <c r="D89" s="78"/>
      <c r="E89" s="1000"/>
      <c r="F89" s="78"/>
      <c r="G89" s="78"/>
      <c r="H89" s="78"/>
      <c r="I89" s="78"/>
      <c r="J89" s="78"/>
      <c r="K89" s="78"/>
      <c r="L89" s="78"/>
      <c r="M89" s="78"/>
      <c r="N89" s="78"/>
      <c r="O89" s="78"/>
      <c r="P89" s="78"/>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8"/>
      <c r="BA89" s="78"/>
      <c r="BB89" s="78"/>
      <c r="BC89" s="78"/>
    </row>
    <row r="90" spans="1:76" ht="14.1" customHeight="1">
      <c r="A90" s="78"/>
      <c r="B90" s="78"/>
      <c r="C90" s="78"/>
      <c r="D90" s="78"/>
      <c r="E90" s="1000"/>
      <c r="F90" s="78"/>
      <c r="G90" s="78"/>
      <c r="H90" s="78"/>
      <c r="I90" s="78"/>
      <c r="J90" s="78"/>
      <c r="K90" s="78"/>
      <c r="L90" s="78"/>
      <c r="M90" s="78"/>
      <c r="N90" s="78"/>
      <c r="O90" s="78"/>
      <c r="P90" s="78"/>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8"/>
      <c r="BA90" s="78"/>
      <c r="BB90" s="78"/>
      <c r="BC90" s="78"/>
    </row>
    <row r="91" spans="1:76" ht="14.1" customHeight="1">
      <c r="A91" s="78"/>
      <c r="B91" s="78"/>
      <c r="C91" s="78"/>
      <c r="D91" s="78"/>
      <c r="E91" s="1000"/>
      <c r="F91" s="78"/>
      <c r="G91" s="78"/>
      <c r="H91" s="78"/>
      <c r="I91" s="78"/>
      <c r="J91" s="78"/>
      <c r="K91" s="78"/>
      <c r="L91" s="78"/>
      <c r="M91" s="78"/>
      <c r="N91" s="78"/>
      <c r="O91" s="78"/>
      <c r="P91" s="78"/>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8"/>
      <c r="BA91" s="78"/>
      <c r="BB91" s="78"/>
      <c r="BC91" s="78"/>
    </row>
    <row r="92" spans="1:76" ht="14.1" customHeight="1">
      <c r="A92" s="78"/>
      <c r="B92" s="78"/>
      <c r="C92" s="78"/>
      <c r="D92" s="78"/>
      <c r="E92" s="1000"/>
      <c r="F92" s="78"/>
      <c r="G92" s="78"/>
      <c r="H92" s="78"/>
      <c r="I92" s="78"/>
      <c r="J92" s="78"/>
      <c r="K92" s="78"/>
      <c r="L92" s="78"/>
      <c r="M92" s="78"/>
      <c r="N92" s="78"/>
      <c r="O92" s="78"/>
      <c r="P92" s="78"/>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8"/>
      <c r="BA92" s="78"/>
      <c r="BB92" s="78"/>
      <c r="BC92" s="78"/>
    </row>
    <row r="93" spans="1:76" ht="14.1" customHeight="1">
      <c r="A93" s="78"/>
      <c r="B93" s="78"/>
      <c r="C93" s="78"/>
      <c r="D93" s="78"/>
      <c r="E93" s="1000"/>
      <c r="F93" s="78"/>
      <c r="G93" s="78"/>
      <c r="H93" s="78"/>
      <c r="I93" s="78"/>
      <c r="J93" s="78"/>
      <c r="K93" s="78"/>
      <c r="L93" s="78"/>
      <c r="M93" s="78"/>
      <c r="N93" s="78"/>
      <c r="O93" s="78"/>
      <c r="P93" s="78"/>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8"/>
      <c r="BA93" s="78"/>
      <c r="BB93" s="78"/>
      <c r="BC93" s="78"/>
    </row>
    <row r="94" spans="1:76" ht="14.1" customHeight="1">
      <c r="A94" s="78"/>
      <c r="B94" s="78"/>
      <c r="C94" s="78"/>
      <c r="D94" s="78"/>
      <c r="E94" s="1000"/>
      <c r="F94" s="78"/>
      <c r="G94" s="78"/>
      <c r="H94" s="78"/>
      <c r="I94" s="78"/>
      <c r="J94" s="78"/>
      <c r="K94" s="78"/>
      <c r="L94" s="78"/>
      <c r="M94" s="78"/>
      <c r="N94" s="78"/>
      <c r="O94" s="78"/>
      <c r="P94" s="78"/>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8"/>
      <c r="BA94" s="78"/>
      <c r="BB94" s="78"/>
      <c r="BC94" s="78"/>
    </row>
    <row r="95" spans="1:76" ht="14.1" customHeight="1">
      <c r="A95" s="78"/>
      <c r="B95" s="78"/>
      <c r="C95" s="78"/>
      <c r="D95" s="78"/>
      <c r="E95" s="1000"/>
      <c r="F95" s="78"/>
      <c r="G95" s="78"/>
      <c r="H95" s="78"/>
      <c r="I95" s="78"/>
      <c r="J95" s="78"/>
      <c r="K95" s="78"/>
      <c r="L95" s="78"/>
      <c r="M95" s="78"/>
      <c r="N95" s="78"/>
      <c r="O95" s="78"/>
      <c r="P95" s="78"/>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8"/>
      <c r="BA95" s="78"/>
      <c r="BB95" s="78"/>
      <c r="BC95" s="78"/>
    </row>
    <row r="96" spans="1:76" ht="14.1" customHeight="1">
      <c r="A96" s="78"/>
      <c r="B96" s="78"/>
      <c r="C96" s="78"/>
      <c r="D96" s="78"/>
      <c r="E96" s="1000"/>
      <c r="F96" s="78"/>
      <c r="G96" s="78"/>
      <c r="H96" s="78"/>
      <c r="I96" s="78"/>
      <c r="J96" s="78"/>
      <c r="K96" s="78"/>
      <c r="L96" s="78"/>
      <c r="M96" s="78"/>
      <c r="N96" s="78"/>
      <c r="O96" s="78"/>
      <c r="P96" s="78"/>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8"/>
      <c r="BA96" s="78"/>
      <c r="BB96" s="78"/>
      <c r="BC96" s="78"/>
    </row>
    <row r="97" spans="1:55" ht="14.1" customHeight="1">
      <c r="A97" s="78"/>
      <c r="B97" s="78"/>
      <c r="C97" s="78"/>
      <c r="D97" s="78"/>
      <c r="E97" s="1000"/>
      <c r="F97" s="78"/>
      <c r="G97" s="78"/>
      <c r="H97" s="78"/>
      <c r="I97" s="78"/>
      <c r="J97" s="78"/>
      <c r="K97" s="78"/>
      <c r="L97" s="78"/>
      <c r="M97" s="78"/>
      <c r="N97" s="78"/>
      <c r="O97" s="78"/>
      <c r="P97" s="78"/>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8"/>
      <c r="BA97" s="78"/>
      <c r="BB97" s="78"/>
      <c r="BC97" s="78"/>
    </row>
    <row r="98" spans="1:55" ht="14.1" customHeight="1">
      <c r="A98" s="78"/>
      <c r="B98" s="78"/>
      <c r="C98" s="78"/>
      <c r="D98" s="78"/>
      <c r="E98" s="1000"/>
      <c r="F98" s="78"/>
      <c r="G98" s="78"/>
      <c r="H98" s="78"/>
      <c r="I98" s="78"/>
      <c r="J98" s="78"/>
      <c r="K98" s="78"/>
      <c r="L98" s="78"/>
      <c r="M98" s="78"/>
      <c r="N98" s="78"/>
      <c r="O98" s="78"/>
      <c r="P98" s="78"/>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8"/>
      <c r="BA98" s="78"/>
      <c r="BB98" s="78"/>
      <c r="BC98" s="78"/>
    </row>
    <row r="99" spans="1:55" ht="14.1" customHeight="1">
      <c r="A99" s="78"/>
      <c r="B99" s="78"/>
      <c r="C99" s="78"/>
      <c r="D99" s="78"/>
      <c r="E99" s="1000"/>
      <c r="F99" s="78"/>
      <c r="G99" s="78"/>
      <c r="H99" s="78"/>
      <c r="I99" s="78"/>
      <c r="J99" s="78"/>
      <c r="K99" s="78"/>
      <c r="L99" s="78"/>
      <c r="M99" s="78"/>
      <c r="N99" s="78"/>
      <c r="O99" s="78"/>
      <c r="P99" s="78"/>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8"/>
      <c r="BA99" s="78"/>
      <c r="BB99" s="78"/>
      <c r="BC99" s="78"/>
    </row>
    <row r="100" spans="1:55" ht="14.1" customHeight="1">
      <c r="A100" s="78"/>
      <c r="B100" s="78"/>
      <c r="C100" s="78"/>
      <c r="D100" s="78"/>
      <c r="E100" s="1000"/>
      <c r="F100" s="78"/>
      <c r="G100" s="78"/>
      <c r="H100" s="78"/>
      <c r="I100" s="78"/>
      <c r="J100" s="78"/>
      <c r="K100" s="78"/>
      <c r="L100" s="78"/>
      <c r="M100" s="78"/>
      <c r="N100" s="78"/>
      <c r="O100" s="78"/>
      <c r="P100" s="78"/>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8"/>
      <c r="BA100" s="78"/>
      <c r="BB100" s="78"/>
      <c r="BC100" s="78"/>
    </row>
    <row r="101" spans="1:55" ht="14.1" customHeight="1">
      <c r="A101" s="78"/>
      <c r="B101" s="78"/>
      <c r="C101" s="78"/>
      <c r="D101" s="78"/>
      <c r="E101" s="1000"/>
      <c r="F101" s="78"/>
      <c r="G101" s="78"/>
      <c r="H101" s="78"/>
      <c r="I101" s="78"/>
      <c r="J101" s="78"/>
      <c r="K101" s="78"/>
      <c r="L101" s="78"/>
      <c r="M101" s="78"/>
      <c r="N101" s="78"/>
      <c r="O101" s="78"/>
      <c r="P101" s="78"/>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8"/>
      <c r="BA101" s="78"/>
      <c r="BB101" s="78"/>
      <c r="BC101" s="78"/>
    </row>
    <row r="102" spans="1:55" ht="14.1" customHeight="1">
      <c r="A102" s="78"/>
      <c r="B102" s="78"/>
      <c r="C102" s="78"/>
      <c r="D102" s="78"/>
      <c r="E102" s="1000"/>
      <c r="F102" s="78"/>
      <c r="G102" s="78"/>
      <c r="H102" s="78"/>
      <c r="I102" s="78"/>
      <c r="J102" s="78"/>
      <c r="K102" s="78"/>
      <c r="L102" s="78"/>
      <c r="M102" s="78"/>
      <c r="N102" s="78"/>
      <c r="O102" s="78"/>
      <c r="P102" s="78"/>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8"/>
      <c r="BA102" s="78"/>
      <c r="BB102" s="78"/>
      <c r="BC102" s="78"/>
    </row>
    <row r="103" spans="1:55" ht="14.1" customHeight="1">
      <c r="A103" s="78"/>
      <c r="B103" s="78"/>
      <c r="C103" s="78"/>
      <c r="D103" s="78"/>
      <c r="E103" s="1000"/>
      <c r="F103" s="78"/>
      <c r="G103" s="78"/>
      <c r="H103" s="78"/>
      <c r="I103" s="78"/>
      <c r="J103" s="78"/>
      <c r="K103" s="78"/>
      <c r="L103" s="78"/>
      <c r="M103" s="78"/>
      <c r="N103" s="78"/>
      <c r="O103" s="78"/>
      <c r="P103" s="78"/>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8"/>
      <c r="BA103" s="78"/>
      <c r="BB103" s="78"/>
      <c r="BC103" s="78"/>
    </row>
    <row r="104" spans="1:55" ht="14.1" customHeight="1">
      <c r="A104" s="78"/>
      <c r="B104" s="78"/>
      <c r="C104" s="78"/>
      <c r="D104" s="78"/>
      <c r="E104" s="1000"/>
      <c r="F104" s="78"/>
      <c r="G104" s="78"/>
      <c r="H104" s="78"/>
      <c r="I104" s="78"/>
      <c r="J104" s="78"/>
      <c r="K104" s="78"/>
      <c r="L104" s="78"/>
      <c r="M104" s="78"/>
      <c r="N104" s="78"/>
      <c r="O104" s="78"/>
      <c r="P104" s="78"/>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8"/>
      <c r="BA104" s="78"/>
      <c r="BB104" s="78"/>
      <c r="BC104" s="78"/>
    </row>
    <row r="105" spans="1:55" ht="14.1" customHeight="1">
      <c r="A105" s="78"/>
      <c r="B105" s="78"/>
      <c r="C105" s="78"/>
      <c r="D105" s="78"/>
      <c r="E105" s="1000"/>
      <c r="F105" s="78"/>
      <c r="G105" s="78"/>
      <c r="H105" s="78"/>
      <c r="I105" s="78"/>
      <c r="J105" s="78"/>
      <c r="K105" s="78"/>
      <c r="L105" s="78"/>
      <c r="M105" s="78"/>
      <c r="N105" s="78"/>
      <c r="O105" s="78"/>
      <c r="P105" s="78"/>
      <c r="Q105" s="78"/>
      <c r="R105" s="78"/>
      <c r="S105" s="78"/>
      <c r="T105" s="78"/>
      <c r="U105" s="78"/>
      <c r="V105" s="78"/>
      <c r="W105" s="78"/>
      <c r="X105" s="78"/>
      <c r="Y105" s="78"/>
      <c r="Z105" s="78"/>
      <c r="AA105" s="78"/>
      <c r="AB105" s="78"/>
      <c r="AC105" s="78"/>
      <c r="AD105" s="78"/>
      <c r="AE105" s="78"/>
      <c r="AF105" s="78"/>
      <c r="AG105" s="78"/>
      <c r="AH105" s="78"/>
      <c r="AI105" s="78"/>
      <c r="AJ105" s="78"/>
      <c r="AK105" s="78"/>
      <c r="AL105" s="78"/>
      <c r="AM105" s="78"/>
      <c r="AN105" s="78"/>
      <c r="AO105" s="78"/>
      <c r="AP105" s="78"/>
      <c r="AQ105" s="78"/>
      <c r="AR105" s="78"/>
      <c r="AS105" s="78"/>
      <c r="AT105" s="78"/>
      <c r="AU105" s="78"/>
      <c r="AV105" s="78"/>
      <c r="AW105" s="78"/>
      <c r="AX105" s="78"/>
      <c r="AY105" s="78"/>
      <c r="AZ105" s="78"/>
      <c r="BA105" s="78"/>
      <c r="BB105" s="78"/>
      <c r="BC105" s="78"/>
    </row>
    <row r="106" spans="1:55" ht="14.1" customHeight="1">
      <c r="A106" s="78"/>
      <c r="B106" s="78"/>
      <c r="C106" s="78"/>
      <c r="D106" s="78"/>
      <c r="E106" s="1000"/>
      <c r="F106" s="78"/>
      <c r="G106" s="78"/>
      <c r="H106" s="78"/>
      <c r="I106" s="78"/>
      <c r="J106" s="78"/>
      <c r="K106" s="78"/>
      <c r="L106" s="78"/>
      <c r="M106" s="78"/>
      <c r="N106" s="78"/>
      <c r="O106" s="78"/>
      <c r="P106" s="78"/>
      <c r="Q106" s="78"/>
      <c r="R106" s="78"/>
      <c r="S106" s="78"/>
      <c r="T106" s="78"/>
      <c r="U106" s="78"/>
      <c r="V106" s="78"/>
      <c r="W106" s="78"/>
      <c r="X106" s="78"/>
      <c r="Y106" s="78"/>
      <c r="Z106" s="78"/>
      <c r="AA106" s="78"/>
      <c r="AB106" s="78"/>
      <c r="AC106" s="78"/>
      <c r="AD106" s="78"/>
      <c r="AE106" s="78"/>
      <c r="AF106" s="78"/>
      <c r="AG106" s="78"/>
      <c r="AH106" s="78"/>
      <c r="AI106" s="78"/>
      <c r="AJ106" s="78"/>
      <c r="AK106" s="78"/>
      <c r="AL106" s="78"/>
      <c r="AM106" s="78"/>
      <c r="AN106" s="78"/>
      <c r="AO106" s="78"/>
      <c r="AP106" s="78"/>
      <c r="AQ106" s="78"/>
      <c r="AR106" s="78"/>
      <c r="AS106" s="78"/>
      <c r="AT106" s="78"/>
      <c r="AU106" s="78"/>
      <c r="AV106" s="78"/>
      <c r="AW106" s="78"/>
      <c r="AX106" s="78"/>
      <c r="AY106" s="78"/>
      <c r="AZ106" s="78"/>
      <c r="BA106" s="78"/>
      <c r="BB106" s="78"/>
      <c r="BC106" s="78"/>
    </row>
    <row r="107" spans="1:55" ht="14.1" customHeight="1">
      <c r="A107" s="78"/>
      <c r="B107" s="78"/>
      <c r="C107" s="78"/>
      <c r="D107" s="78"/>
      <c r="E107" s="1000"/>
      <c r="F107" s="78"/>
      <c r="G107" s="78"/>
      <c r="H107" s="78"/>
      <c r="I107" s="78"/>
      <c r="J107" s="78"/>
      <c r="K107" s="78"/>
      <c r="L107" s="78"/>
      <c r="M107" s="78"/>
      <c r="N107" s="78"/>
      <c r="O107" s="78"/>
      <c r="P107" s="78"/>
      <c r="Q107" s="78"/>
      <c r="R107" s="78"/>
      <c r="S107" s="78"/>
      <c r="T107" s="78"/>
      <c r="U107" s="78"/>
      <c r="V107" s="78"/>
      <c r="W107" s="78"/>
      <c r="X107" s="78"/>
      <c r="Y107" s="78"/>
      <c r="Z107" s="78"/>
      <c r="AA107" s="78"/>
      <c r="AB107" s="78"/>
      <c r="AC107" s="78"/>
      <c r="AD107" s="78"/>
      <c r="AE107" s="78"/>
      <c r="AF107" s="78"/>
      <c r="AG107" s="78"/>
      <c r="AH107" s="78"/>
      <c r="AI107" s="78"/>
      <c r="AJ107" s="78"/>
      <c r="AK107" s="78"/>
      <c r="AL107" s="78"/>
      <c r="AM107" s="78"/>
      <c r="AN107" s="78"/>
      <c r="AO107" s="78"/>
      <c r="AP107" s="78"/>
      <c r="AQ107" s="78"/>
      <c r="AR107" s="78"/>
      <c r="AS107" s="78"/>
      <c r="AT107" s="78"/>
      <c r="AU107" s="78"/>
      <c r="AV107" s="78"/>
      <c r="AW107" s="78"/>
      <c r="AX107" s="78"/>
      <c r="AY107" s="78"/>
      <c r="AZ107" s="78"/>
      <c r="BA107" s="78"/>
      <c r="BB107" s="78"/>
      <c r="BC107" s="78"/>
    </row>
    <row r="108" spans="1:55" ht="14.1" customHeight="1">
      <c r="A108" s="78"/>
      <c r="B108" s="78"/>
      <c r="C108" s="78"/>
      <c r="D108" s="78"/>
      <c r="E108" s="1000"/>
      <c r="F108" s="78"/>
      <c r="G108" s="78"/>
      <c r="H108" s="78"/>
      <c r="I108" s="78"/>
      <c r="J108" s="78"/>
      <c r="K108" s="78"/>
      <c r="L108" s="78"/>
      <c r="M108" s="78"/>
      <c r="N108" s="78"/>
      <c r="O108" s="78"/>
      <c r="P108" s="78"/>
      <c r="Q108" s="78"/>
      <c r="R108" s="78"/>
      <c r="S108" s="78"/>
      <c r="T108" s="78"/>
      <c r="U108" s="78"/>
      <c r="V108" s="78"/>
      <c r="W108" s="78"/>
      <c r="X108" s="78"/>
      <c r="Y108" s="78"/>
      <c r="Z108" s="78"/>
      <c r="AA108" s="78"/>
      <c r="AB108" s="78"/>
      <c r="AC108" s="78"/>
      <c r="AD108" s="78"/>
      <c r="AE108" s="78"/>
      <c r="AF108" s="78"/>
      <c r="AG108" s="78"/>
      <c r="AH108" s="78"/>
      <c r="AI108" s="78"/>
      <c r="AJ108" s="78"/>
      <c r="AK108" s="78"/>
      <c r="AL108" s="78"/>
      <c r="AM108" s="78"/>
      <c r="AN108" s="78"/>
      <c r="AO108" s="78"/>
      <c r="AP108" s="78"/>
      <c r="AQ108" s="78"/>
      <c r="AR108" s="78"/>
      <c r="AS108" s="78"/>
      <c r="AT108" s="78"/>
      <c r="AU108" s="78"/>
      <c r="AV108" s="78"/>
      <c r="AW108" s="78"/>
      <c r="AX108" s="78"/>
      <c r="AY108" s="78"/>
      <c r="AZ108" s="78"/>
      <c r="BA108" s="78"/>
      <c r="BB108" s="78"/>
      <c r="BC108" s="78"/>
    </row>
    <row r="109" spans="1:55" ht="14.1" customHeight="1">
      <c r="A109" s="78"/>
      <c r="B109" s="78"/>
      <c r="C109" s="78"/>
      <c r="D109" s="78"/>
      <c r="E109" s="1000"/>
      <c r="F109" s="78"/>
      <c r="G109" s="78"/>
      <c r="H109" s="78"/>
      <c r="I109" s="78"/>
      <c r="J109" s="78"/>
      <c r="K109" s="78"/>
      <c r="L109" s="78"/>
      <c r="M109" s="78"/>
      <c r="N109" s="78"/>
      <c r="O109" s="78"/>
      <c r="P109" s="78"/>
      <c r="Q109" s="78"/>
      <c r="R109" s="78"/>
      <c r="S109" s="78"/>
      <c r="T109" s="78"/>
      <c r="U109" s="78"/>
      <c r="V109" s="78"/>
      <c r="W109" s="78"/>
      <c r="X109" s="78"/>
      <c r="Y109" s="78"/>
      <c r="Z109" s="78"/>
      <c r="AA109" s="78"/>
      <c r="AB109" s="78"/>
      <c r="AC109" s="78"/>
      <c r="AD109" s="78"/>
      <c r="AE109" s="78"/>
      <c r="AF109" s="78"/>
      <c r="AG109" s="78"/>
      <c r="AH109" s="78"/>
      <c r="AI109" s="78"/>
      <c r="AJ109" s="78"/>
      <c r="AK109" s="78"/>
      <c r="AL109" s="78"/>
      <c r="AM109" s="78"/>
      <c r="AN109" s="78"/>
      <c r="AO109" s="78"/>
      <c r="AP109" s="78"/>
      <c r="AQ109" s="78"/>
      <c r="AR109" s="78"/>
      <c r="AS109" s="78"/>
      <c r="AT109" s="78"/>
      <c r="AU109" s="78"/>
      <c r="AV109" s="78"/>
      <c r="AW109" s="78"/>
      <c r="AX109" s="78"/>
      <c r="AY109" s="78"/>
      <c r="AZ109" s="78"/>
      <c r="BA109" s="78"/>
      <c r="BB109" s="78"/>
      <c r="BC109" s="78"/>
    </row>
    <row r="110" spans="1:55" ht="75.599999999999994" customHeight="1">
      <c r="A110" s="78"/>
      <c r="B110" s="78"/>
      <c r="C110" s="78"/>
      <c r="D110" s="78"/>
      <c r="E110" s="1000"/>
      <c r="F110" s="78"/>
      <c r="G110" s="78"/>
      <c r="H110" s="78"/>
      <c r="I110" s="78"/>
      <c r="J110" s="78"/>
      <c r="K110" s="78"/>
      <c r="L110" s="78"/>
      <c r="M110" s="78"/>
      <c r="N110" s="78"/>
      <c r="O110" s="78"/>
      <c r="P110" s="78"/>
      <c r="Q110" s="78"/>
      <c r="R110" s="78"/>
      <c r="S110" s="78"/>
      <c r="T110" s="78"/>
      <c r="U110" s="78"/>
      <c r="V110" s="78"/>
      <c r="W110" s="78"/>
      <c r="X110" s="78"/>
      <c r="Y110" s="78"/>
      <c r="Z110" s="78"/>
      <c r="AA110" s="78"/>
      <c r="AB110" s="78"/>
      <c r="AC110" s="78"/>
      <c r="AD110" s="78"/>
      <c r="AE110" s="78"/>
      <c r="AF110" s="78"/>
      <c r="AG110" s="78"/>
      <c r="AH110" s="78"/>
      <c r="AI110" s="78"/>
      <c r="AJ110" s="78"/>
      <c r="AK110" s="78"/>
      <c r="AL110" s="78"/>
      <c r="AM110" s="78"/>
      <c r="AN110" s="78"/>
      <c r="AO110" s="78"/>
      <c r="AP110" s="78"/>
      <c r="AQ110" s="78"/>
      <c r="AR110" s="78"/>
      <c r="AS110" s="78"/>
      <c r="AT110" s="78"/>
      <c r="AU110" s="78"/>
      <c r="AV110" s="78"/>
      <c r="AW110" s="78"/>
      <c r="AX110" s="78"/>
      <c r="AY110" s="78"/>
      <c r="AZ110" s="78"/>
      <c r="BA110" s="78"/>
      <c r="BB110" s="78"/>
      <c r="BC110" s="78"/>
    </row>
    <row r="111" spans="1:55" ht="75.599999999999994" customHeight="1">
      <c r="A111" s="78"/>
      <c r="B111" s="78"/>
      <c r="C111" s="78"/>
      <c r="D111" s="78"/>
      <c r="E111" s="1000"/>
      <c r="F111" s="78"/>
      <c r="G111" s="78"/>
      <c r="H111" s="78"/>
      <c r="I111" s="78"/>
      <c r="J111" s="78"/>
      <c r="K111" s="78"/>
      <c r="L111" s="78"/>
      <c r="M111" s="78"/>
      <c r="N111" s="78"/>
      <c r="O111" s="78"/>
      <c r="P111" s="78"/>
      <c r="Q111" s="78"/>
      <c r="R111" s="78"/>
      <c r="S111" s="78"/>
      <c r="T111" s="78"/>
      <c r="U111" s="78"/>
      <c r="V111" s="78"/>
      <c r="W111" s="78"/>
      <c r="X111" s="78"/>
      <c r="Y111" s="78"/>
      <c r="Z111" s="78"/>
      <c r="AA111" s="78"/>
      <c r="AB111" s="78"/>
      <c r="AC111" s="78"/>
      <c r="AD111" s="78"/>
      <c r="AE111" s="78"/>
      <c r="AF111" s="78"/>
      <c r="AG111" s="78"/>
      <c r="AH111" s="78"/>
      <c r="AI111" s="78"/>
      <c r="AJ111" s="78"/>
      <c r="AK111" s="78"/>
      <c r="AL111" s="78"/>
      <c r="AM111" s="78"/>
      <c r="AN111" s="78"/>
      <c r="AO111" s="78"/>
      <c r="AP111" s="78"/>
      <c r="AQ111" s="78"/>
      <c r="AR111" s="78"/>
      <c r="AS111" s="78"/>
      <c r="AT111" s="78"/>
      <c r="AU111" s="78"/>
      <c r="AV111" s="78"/>
      <c r="AW111" s="78"/>
      <c r="AX111" s="78"/>
      <c r="AY111" s="78"/>
      <c r="AZ111" s="78"/>
      <c r="BA111" s="78"/>
      <c r="BB111" s="78"/>
      <c r="BC111" s="78"/>
    </row>
    <row r="112" spans="1:55" ht="14.1" customHeight="1">
      <c r="A112" s="78"/>
      <c r="B112" s="78"/>
      <c r="C112" s="78"/>
      <c r="D112" s="78"/>
      <c r="E112" s="1000"/>
      <c r="F112" s="78"/>
      <c r="G112" s="78"/>
      <c r="H112" s="78"/>
      <c r="I112" s="78"/>
      <c r="J112" s="78"/>
      <c r="K112" s="78"/>
      <c r="L112" s="78"/>
      <c r="M112" s="78"/>
      <c r="N112" s="78"/>
      <c r="O112" s="78"/>
      <c r="P112" s="78"/>
      <c r="Q112" s="78"/>
      <c r="R112" s="78"/>
      <c r="S112" s="78"/>
      <c r="T112" s="78"/>
      <c r="U112" s="78"/>
      <c r="V112" s="78"/>
      <c r="W112" s="78"/>
      <c r="X112" s="78"/>
      <c r="Y112" s="78"/>
      <c r="Z112" s="78"/>
      <c r="AA112" s="78"/>
      <c r="AB112" s="78"/>
      <c r="AC112" s="78"/>
      <c r="AD112" s="78"/>
      <c r="AE112" s="78"/>
      <c r="AF112" s="78"/>
      <c r="AG112" s="78"/>
      <c r="AH112" s="78"/>
      <c r="AI112" s="78"/>
      <c r="AJ112" s="78"/>
      <c r="AK112" s="78"/>
      <c r="AL112" s="78"/>
      <c r="AM112" s="78"/>
      <c r="AN112" s="78"/>
      <c r="AO112" s="78"/>
      <c r="AP112" s="78"/>
      <c r="AQ112" s="78"/>
      <c r="AR112" s="78"/>
      <c r="AS112" s="78"/>
      <c r="AT112" s="78"/>
      <c r="AU112" s="78"/>
      <c r="AV112" s="78"/>
      <c r="AW112" s="78"/>
      <c r="AX112" s="78"/>
      <c r="AY112" s="78"/>
      <c r="AZ112" s="78"/>
      <c r="BA112" s="78"/>
      <c r="BB112" s="78"/>
      <c r="BC112" s="78"/>
    </row>
    <row r="113" spans="1:55" ht="14.1" customHeight="1">
      <c r="A113" s="78"/>
      <c r="B113" s="78"/>
      <c r="C113" s="78"/>
      <c r="D113" s="78"/>
      <c r="E113" s="1000"/>
      <c r="F113" s="78"/>
      <c r="G113" s="78"/>
      <c r="H113" s="78"/>
      <c r="I113" s="78"/>
      <c r="J113" s="78"/>
      <c r="K113" s="78"/>
      <c r="L113" s="78"/>
      <c r="M113" s="78"/>
      <c r="N113" s="78"/>
      <c r="O113" s="78"/>
      <c r="P113" s="78"/>
      <c r="Q113" s="78"/>
      <c r="R113" s="78"/>
      <c r="S113" s="78"/>
      <c r="T113" s="78"/>
      <c r="U113" s="78"/>
      <c r="V113" s="78"/>
      <c r="W113" s="78"/>
      <c r="X113" s="78"/>
      <c r="Y113" s="78"/>
      <c r="Z113" s="78"/>
      <c r="AA113" s="78"/>
      <c r="AB113" s="78"/>
      <c r="AC113" s="78"/>
      <c r="AD113" s="78"/>
      <c r="AE113" s="78"/>
      <c r="AF113" s="78"/>
      <c r="AG113" s="78"/>
      <c r="AH113" s="78"/>
      <c r="AI113" s="78"/>
      <c r="AJ113" s="78"/>
      <c r="AK113" s="78"/>
      <c r="AL113" s="78"/>
      <c r="AM113" s="78"/>
      <c r="AN113" s="78"/>
      <c r="AO113" s="78"/>
      <c r="AP113" s="78"/>
      <c r="AQ113" s="78"/>
      <c r="AR113" s="78"/>
      <c r="AS113" s="78"/>
      <c r="AT113" s="78"/>
      <c r="AU113" s="78"/>
      <c r="AV113" s="78"/>
      <c r="AW113" s="78"/>
      <c r="AX113" s="78"/>
      <c r="AY113" s="78"/>
      <c r="AZ113" s="78"/>
      <c r="BA113" s="78"/>
      <c r="BB113" s="78"/>
      <c r="BC113" s="78"/>
    </row>
    <row r="114" spans="1:55" ht="14.1" customHeight="1">
      <c r="A114" s="78"/>
      <c r="B114" s="78"/>
      <c r="C114" s="78"/>
      <c r="D114" s="78"/>
      <c r="E114" s="1000"/>
      <c r="F114" s="78"/>
      <c r="G114" s="78"/>
      <c r="H114" s="78"/>
      <c r="I114" s="78"/>
      <c r="J114" s="78"/>
      <c r="K114" s="78"/>
      <c r="L114" s="78"/>
      <c r="M114" s="78"/>
      <c r="N114" s="78"/>
      <c r="O114" s="78"/>
      <c r="P114" s="78"/>
      <c r="Q114" s="78"/>
      <c r="R114" s="78"/>
      <c r="S114" s="78"/>
      <c r="T114" s="78"/>
      <c r="U114" s="78"/>
      <c r="V114" s="78"/>
      <c r="W114" s="78"/>
      <c r="X114" s="78"/>
      <c r="Y114" s="78"/>
      <c r="Z114" s="78"/>
      <c r="AA114" s="78"/>
      <c r="AB114" s="78"/>
      <c r="AC114" s="78"/>
      <c r="AD114" s="78"/>
      <c r="AE114" s="78"/>
      <c r="AF114" s="78"/>
      <c r="AG114" s="78"/>
      <c r="AH114" s="78"/>
      <c r="AI114" s="78"/>
      <c r="AJ114" s="78"/>
      <c r="AK114" s="78"/>
      <c r="AL114" s="78"/>
      <c r="AM114" s="78"/>
      <c r="AN114" s="78"/>
      <c r="AO114" s="78"/>
      <c r="AP114" s="78"/>
      <c r="AQ114" s="78"/>
      <c r="AR114" s="78"/>
      <c r="AS114" s="78"/>
      <c r="AT114" s="78"/>
      <c r="AU114" s="78"/>
      <c r="AV114" s="78"/>
      <c r="AW114" s="78"/>
      <c r="AX114" s="78"/>
      <c r="AY114" s="78"/>
      <c r="AZ114" s="78"/>
      <c r="BA114" s="78"/>
      <c r="BB114" s="78"/>
      <c r="BC114" s="78"/>
    </row>
    <row r="115" spans="1:55" ht="14.1" customHeight="1">
      <c r="A115" s="78"/>
      <c r="B115" s="78"/>
      <c r="C115" s="78"/>
      <c r="D115" s="78"/>
      <c r="E115" s="1000"/>
      <c r="F115" s="78"/>
      <c r="G115" s="78"/>
      <c r="H115" s="78"/>
      <c r="I115" s="78"/>
      <c r="J115" s="78"/>
      <c r="K115" s="78"/>
      <c r="L115" s="78"/>
      <c r="M115" s="78"/>
      <c r="N115" s="78"/>
      <c r="O115" s="78"/>
      <c r="P115" s="78"/>
      <c r="Q115" s="78"/>
      <c r="R115" s="78"/>
      <c r="S115" s="78"/>
      <c r="T115" s="78"/>
      <c r="U115" s="78"/>
      <c r="V115" s="78"/>
      <c r="W115" s="78"/>
      <c r="X115" s="78"/>
      <c r="Y115" s="78"/>
      <c r="Z115" s="78"/>
      <c r="AA115" s="78"/>
      <c r="AB115" s="78"/>
      <c r="AC115" s="78"/>
      <c r="AD115" s="78"/>
      <c r="AE115" s="78"/>
      <c r="AF115" s="78"/>
      <c r="AG115" s="78"/>
      <c r="AH115" s="78"/>
      <c r="AI115" s="78"/>
      <c r="AJ115" s="78"/>
      <c r="AK115" s="78"/>
      <c r="AL115" s="78"/>
      <c r="AM115" s="78"/>
      <c r="AN115" s="78"/>
      <c r="AO115" s="78"/>
      <c r="AP115" s="78"/>
      <c r="AQ115" s="78"/>
      <c r="AR115" s="78"/>
      <c r="AS115" s="78"/>
      <c r="AT115" s="78"/>
      <c r="AU115" s="78"/>
      <c r="AV115" s="78"/>
      <c r="AW115" s="78"/>
      <c r="AX115" s="78"/>
      <c r="AY115" s="78"/>
      <c r="AZ115" s="78"/>
      <c r="BA115" s="78"/>
      <c r="BB115" s="78"/>
      <c r="BC115" s="78"/>
    </row>
    <row r="116" spans="1:55" ht="14.1" customHeight="1">
      <c r="A116" s="78"/>
      <c r="B116" s="78"/>
      <c r="C116" s="78"/>
      <c r="D116" s="78"/>
      <c r="E116" s="1000"/>
      <c r="F116" s="78"/>
      <c r="G116" s="78"/>
      <c r="H116" s="78"/>
      <c r="I116" s="78"/>
      <c r="J116" s="78"/>
      <c r="K116" s="78"/>
      <c r="L116" s="78"/>
      <c r="M116" s="78"/>
      <c r="N116" s="78"/>
      <c r="O116" s="78"/>
      <c r="P116" s="78"/>
      <c r="Q116" s="78"/>
      <c r="R116" s="78"/>
      <c r="S116" s="78"/>
      <c r="T116" s="78"/>
      <c r="U116" s="78"/>
      <c r="V116" s="78"/>
      <c r="W116" s="78"/>
      <c r="X116" s="78"/>
      <c r="Y116" s="78"/>
      <c r="Z116" s="78"/>
      <c r="AA116" s="78"/>
      <c r="AB116" s="78"/>
      <c r="AC116" s="78"/>
      <c r="AD116" s="78"/>
      <c r="AE116" s="78"/>
      <c r="AF116" s="78"/>
      <c r="AG116" s="78"/>
      <c r="AH116" s="78"/>
      <c r="AI116" s="78"/>
      <c r="AJ116" s="78"/>
      <c r="AK116" s="78"/>
      <c r="AL116" s="78"/>
      <c r="AM116" s="78"/>
      <c r="AN116" s="78"/>
      <c r="AO116" s="78"/>
      <c r="AP116" s="78"/>
      <c r="AQ116" s="78"/>
      <c r="AR116" s="78"/>
      <c r="AS116" s="78"/>
      <c r="AT116" s="78"/>
      <c r="AU116" s="78"/>
      <c r="AV116" s="78"/>
      <c r="AW116" s="78"/>
      <c r="AX116" s="78"/>
      <c r="AY116" s="78"/>
      <c r="AZ116" s="78"/>
      <c r="BA116" s="78"/>
      <c r="BB116" s="78"/>
      <c r="BC116" s="78"/>
    </row>
    <row r="117" spans="1:55" ht="14.1" customHeight="1">
      <c r="A117" s="78"/>
      <c r="B117" s="78"/>
      <c r="C117" s="78"/>
      <c r="D117" s="78"/>
      <c r="E117" s="1000"/>
      <c r="F117" s="78"/>
      <c r="G117" s="78"/>
      <c r="H117" s="78"/>
      <c r="I117" s="78"/>
      <c r="J117" s="78"/>
      <c r="K117" s="78"/>
      <c r="L117" s="78"/>
      <c r="M117" s="78"/>
      <c r="N117" s="78"/>
      <c r="O117" s="78"/>
      <c r="P117" s="78"/>
      <c r="Q117" s="78"/>
      <c r="R117" s="78"/>
      <c r="S117" s="78"/>
      <c r="T117" s="78"/>
      <c r="U117" s="78"/>
      <c r="V117" s="78"/>
      <c r="W117" s="78"/>
      <c r="X117" s="78"/>
      <c r="Y117" s="78"/>
      <c r="Z117" s="78"/>
      <c r="AA117" s="78"/>
      <c r="AB117" s="78"/>
      <c r="AC117" s="78"/>
      <c r="AD117" s="78"/>
      <c r="AE117" s="78"/>
      <c r="AF117" s="78"/>
      <c r="AG117" s="78"/>
      <c r="AH117" s="78"/>
      <c r="AI117" s="78"/>
      <c r="AJ117" s="78"/>
      <c r="AK117" s="78"/>
      <c r="AL117" s="78"/>
      <c r="AM117" s="78"/>
      <c r="AN117" s="78"/>
      <c r="AO117" s="78"/>
      <c r="AP117" s="78"/>
      <c r="AQ117" s="78"/>
      <c r="AR117" s="78"/>
      <c r="AS117" s="78"/>
      <c r="AT117" s="78"/>
      <c r="AU117" s="78"/>
      <c r="AV117" s="78"/>
      <c r="AW117" s="78"/>
      <c r="AX117" s="78"/>
      <c r="AY117" s="78"/>
      <c r="AZ117" s="78"/>
      <c r="BA117" s="78"/>
      <c r="BB117" s="78"/>
      <c r="BC117" s="78"/>
    </row>
    <row r="118" spans="1:55" ht="14.1" customHeight="1">
      <c r="A118" s="78"/>
      <c r="B118" s="78"/>
      <c r="C118" s="78"/>
      <c r="D118" s="78"/>
      <c r="E118" s="1000"/>
      <c r="F118" s="78"/>
      <c r="G118" s="78"/>
      <c r="H118" s="78"/>
      <c r="I118" s="78"/>
      <c r="J118" s="78"/>
      <c r="K118" s="78"/>
      <c r="L118" s="78"/>
      <c r="M118" s="78"/>
      <c r="N118" s="78"/>
      <c r="O118" s="78"/>
      <c r="P118" s="78"/>
      <c r="Q118" s="78"/>
      <c r="R118" s="78"/>
      <c r="S118" s="78"/>
      <c r="T118" s="78"/>
      <c r="U118" s="78"/>
      <c r="V118" s="78"/>
      <c r="W118" s="78"/>
      <c r="X118" s="78"/>
      <c r="Y118" s="78"/>
      <c r="Z118" s="78"/>
      <c r="AA118" s="78"/>
      <c r="AB118" s="78"/>
      <c r="AC118" s="78"/>
      <c r="AD118" s="78"/>
      <c r="AE118" s="78"/>
      <c r="AF118" s="78"/>
      <c r="AG118" s="78"/>
      <c r="AH118" s="287"/>
      <c r="AI118" s="287"/>
      <c r="AJ118" s="78"/>
      <c r="AK118" s="78"/>
      <c r="AL118" s="78"/>
      <c r="AM118" s="78"/>
      <c r="AN118" s="78"/>
      <c r="AO118" s="78"/>
      <c r="AP118" s="78"/>
      <c r="AQ118" s="78"/>
      <c r="AR118" s="78"/>
      <c r="AS118" s="78"/>
      <c r="AT118" s="78"/>
      <c r="AU118" s="78"/>
      <c r="AV118" s="78"/>
      <c r="AW118" s="288"/>
      <c r="AX118" s="78"/>
      <c r="AY118" s="78"/>
      <c r="AZ118" s="78"/>
      <c r="BA118" s="78"/>
      <c r="BB118" s="78"/>
      <c r="BC118" s="78"/>
    </row>
    <row r="119" spans="1:55" ht="14.1" customHeight="1">
      <c r="A119" s="78"/>
      <c r="B119" s="78"/>
      <c r="C119" s="78"/>
      <c r="D119" s="78"/>
      <c r="E119" s="1000"/>
      <c r="F119" s="78"/>
      <c r="G119" s="78"/>
      <c r="H119" s="78"/>
      <c r="I119" s="78"/>
      <c r="J119" s="78"/>
      <c r="K119" s="78"/>
      <c r="L119" s="78"/>
      <c r="M119" s="78"/>
      <c r="N119" s="78"/>
      <c r="O119" s="78"/>
      <c r="P119" s="78"/>
      <c r="Q119" s="78"/>
      <c r="R119" s="78"/>
      <c r="S119" s="78"/>
      <c r="T119" s="78"/>
      <c r="U119" s="78"/>
      <c r="V119" s="78"/>
      <c r="W119" s="78"/>
      <c r="X119" s="78"/>
      <c r="Y119" s="78"/>
      <c r="Z119" s="78"/>
      <c r="AA119" s="78"/>
      <c r="AB119" s="78"/>
      <c r="AC119" s="78"/>
      <c r="AD119" s="78"/>
      <c r="AE119" s="78"/>
      <c r="AF119" s="78"/>
      <c r="AG119" s="78"/>
      <c r="AH119" s="287"/>
      <c r="AI119" s="287"/>
      <c r="AJ119" s="78"/>
      <c r="AK119" s="78"/>
      <c r="AL119" s="78"/>
      <c r="AM119" s="78"/>
      <c r="AN119" s="78"/>
      <c r="AO119" s="78"/>
      <c r="AP119" s="78"/>
      <c r="AQ119" s="78"/>
      <c r="AR119" s="78"/>
      <c r="AS119" s="78"/>
      <c r="AT119" s="78"/>
      <c r="AU119" s="78"/>
      <c r="AV119" s="78"/>
      <c r="AW119" s="288"/>
      <c r="AX119" s="78"/>
      <c r="AY119" s="78"/>
      <c r="AZ119" s="78"/>
      <c r="BA119" s="78"/>
      <c r="BB119" s="78"/>
      <c r="BC119" s="78"/>
    </row>
    <row r="120" spans="1:55" ht="14.1" customHeight="1">
      <c r="A120" s="78"/>
      <c r="B120" s="78"/>
      <c r="C120" s="78"/>
      <c r="D120" s="78"/>
      <c r="E120" s="1000"/>
      <c r="F120" s="78"/>
      <c r="G120" s="78"/>
      <c r="H120" s="78"/>
      <c r="I120" s="78"/>
      <c r="J120" s="78"/>
      <c r="K120" s="78"/>
      <c r="L120" s="78"/>
      <c r="M120" s="78"/>
      <c r="N120" s="78"/>
      <c r="O120" s="78"/>
      <c r="P120" s="78"/>
      <c r="Q120" s="78"/>
      <c r="R120" s="78"/>
      <c r="S120" s="78"/>
      <c r="T120" s="78"/>
      <c r="U120" s="78"/>
      <c r="V120" s="78"/>
      <c r="W120" s="78"/>
      <c r="X120" s="78"/>
      <c r="Y120" s="78"/>
      <c r="Z120" s="78"/>
      <c r="AA120" s="78"/>
      <c r="AB120" s="78"/>
      <c r="AC120" s="78"/>
      <c r="AD120" s="78"/>
      <c r="AE120" s="78"/>
      <c r="AF120" s="78"/>
      <c r="AG120" s="78"/>
      <c r="AH120" s="287"/>
      <c r="AI120" s="287"/>
      <c r="AJ120" s="78"/>
      <c r="AK120" s="78"/>
      <c r="AL120" s="78"/>
      <c r="AM120" s="78"/>
      <c r="AN120" s="78"/>
      <c r="AO120" s="78"/>
      <c r="AP120" s="78"/>
      <c r="AQ120" s="78"/>
      <c r="AR120" s="78"/>
      <c r="AS120" s="78"/>
      <c r="AT120" s="78"/>
      <c r="AU120" s="78"/>
      <c r="AV120" s="78"/>
      <c r="AW120" s="288"/>
      <c r="AX120" s="78"/>
      <c r="AY120" s="78"/>
      <c r="AZ120" s="78"/>
      <c r="BA120" s="78"/>
      <c r="BB120" s="78"/>
      <c r="BC120" s="78"/>
    </row>
    <row r="121" spans="1:55" ht="14.1" customHeight="1">
      <c r="A121" s="78"/>
      <c r="B121" s="78"/>
      <c r="C121" s="78"/>
      <c r="D121" s="78"/>
      <c r="E121" s="1000"/>
      <c r="F121" s="78"/>
      <c r="G121" s="78"/>
      <c r="H121" s="78"/>
      <c r="I121" s="78"/>
      <c r="J121" s="78"/>
      <c r="K121" s="78"/>
      <c r="L121" s="78"/>
      <c r="M121" s="78"/>
      <c r="N121" s="78"/>
      <c r="O121" s="78"/>
      <c r="P121" s="78"/>
      <c r="Q121" s="78"/>
      <c r="R121" s="78"/>
      <c r="S121" s="78"/>
      <c r="T121" s="78"/>
      <c r="U121" s="78"/>
      <c r="V121" s="78"/>
      <c r="W121" s="78"/>
      <c r="X121" s="78"/>
      <c r="Y121" s="78"/>
      <c r="Z121" s="78"/>
      <c r="AA121" s="78"/>
      <c r="AB121" s="78"/>
      <c r="AC121" s="78"/>
      <c r="AD121" s="78"/>
      <c r="AE121" s="78"/>
      <c r="AF121" s="78"/>
      <c r="AG121" s="78"/>
      <c r="AH121" s="287"/>
      <c r="AI121" s="287"/>
      <c r="AJ121" s="78"/>
      <c r="AK121" s="78"/>
      <c r="AL121" s="78"/>
      <c r="AM121" s="78"/>
      <c r="AN121" s="78"/>
      <c r="AO121" s="78"/>
      <c r="AP121" s="78"/>
      <c r="AQ121" s="78"/>
      <c r="AR121" s="78"/>
      <c r="AS121" s="78"/>
      <c r="AT121" s="78"/>
      <c r="AU121" s="78"/>
      <c r="AV121" s="78"/>
      <c r="AW121" s="288"/>
      <c r="AX121" s="78"/>
      <c r="AY121" s="78"/>
      <c r="AZ121" s="78"/>
      <c r="BA121" s="78"/>
      <c r="BB121" s="78"/>
      <c r="BC121" s="78"/>
    </row>
    <row r="122" spans="1:55" ht="14.1" customHeight="1">
      <c r="A122" s="78"/>
      <c r="B122" s="78"/>
      <c r="C122" s="78"/>
      <c r="D122" s="78"/>
      <c r="E122" s="1000"/>
      <c r="F122" s="78"/>
      <c r="G122" s="78"/>
      <c r="H122" s="78"/>
      <c r="I122" s="78"/>
      <c r="J122" s="78"/>
      <c r="K122" s="78"/>
      <c r="L122" s="78"/>
      <c r="M122" s="78"/>
      <c r="N122" s="78"/>
      <c r="O122" s="78"/>
      <c r="P122" s="78"/>
      <c r="Q122" s="78"/>
      <c r="R122" s="78"/>
      <c r="S122" s="78"/>
      <c r="T122" s="78"/>
      <c r="U122" s="78"/>
      <c r="V122" s="78"/>
      <c r="W122" s="78"/>
      <c r="X122" s="78"/>
      <c r="Y122" s="78"/>
      <c r="Z122" s="78"/>
      <c r="AA122" s="78"/>
      <c r="AB122" s="78"/>
      <c r="AC122" s="78"/>
      <c r="AD122" s="78"/>
      <c r="AE122" s="78"/>
      <c r="AF122" s="78"/>
      <c r="AG122" s="78"/>
      <c r="AH122" s="287"/>
      <c r="AI122" s="287"/>
      <c r="AJ122" s="78"/>
      <c r="AK122" s="78"/>
      <c r="AL122" s="78"/>
      <c r="AM122" s="78"/>
      <c r="AN122" s="78"/>
      <c r="AO122" s="78"/>
      <c r="AP122" s="78"/>
      <c r="AQ122" s="78"/>
      <c r="AR122" s="78"/>
      <c r="AS122" s="78"/>
      <c r="AT122" s="78"/>
      <c r="AU122" s="78"/>
      <c r="AV122" s="78"/>
      <c r="AW122" s="288"/>
      <c r="AX122" s="78"/>
      <c r="AY122" s="78"/>
      <c r="AZ122" s="78"/>
      <c r="BA122" s="78"/>
      <c r="BB122" s="78"/>
      <c r="BC122" s="78"/>
    </row>
    <row r="123" spans="1:55" ht="14.1" customHeight="1">
      <c r="A123" s="78"/>
      <c r="B123" s="78"/>
      <c r="C123" s="78"/>
      <c r="D123" s="78"/>
      <c r="E123" s="1000"/>
      <c r="F123" s="78"/>
      <c r="G123" s="78"/>
      <c r="H123" s="78"/>
      <c r="I123" s="78"/>
      <c r="J123" s="78"/>
      <c r="K123" s="78"/>
      <c r="L123" s="78"/>
      <c r="M123" s="78"/>
      <c r="N123" s="78"/>
      <c r="O123" s="78"/>
      <c r="P123" s="78"/>
      <c r="Q123" s="78"/>
      <c r="R123" s="78"/>
      <c r="S123" s="78"/>
      <c r="T123" s="78"/>
      <c r="U123" s="78"/>
      <c r="V123" s="78"/>
      <c r="W123" s="78"/>
      <c r="X123" s="78"/>
      <c r="Y123" s="78"/>
      <c r="Z123" s="78"/>
      <c r="AA123" s="78"/>
      <c r="AB123" s="78"/>
      <c r="AC123" s="78"/>
      <c r="AD123" s="78"/>
      <c r="AE123" s="78"/>
      <c r="AF123" s="78"/>
      <c r="AG123" s="78"/>
      <c r="AH123" s="287"/>
      <c r="AI123" s="287"/>
      <c r="AJ123" s="78"/>
      <c r="AK123" s="78"/>
      <c r="AL123" s="78"/>
      <c r="AM123" s="78"/>
      <c r="AN123" s="78"/>
      <c r="AO123" s="78"/>
      <c r="AP123" s="78"/>
      <c r="AQ123" s="78"/>
      <c r="AR123" s="78"/>
      <c r="AS123" s="78"/>
      <c r="AT123" s="78"/>
      <c r="AU123" s="78"/>
      <c r="AV123" s="78"/>
      <c r="AW123" s="288"/>
      <c r="AX123" s="78"/>
      <c r="AY123" s="78"/>
      <c r="AZ123" s="78"/>
      <c r="BA123" s="78"/>
      <c r="BB123" s="78"/>
      <c r="BC123" s="78"/>
    </row>
    <row r="124" spans="1:55" ht="14.1" customHeight="1">
      <c r="A124" s="78"/>
      <c r="B124" s="78"/>
      <c r="C124" s="78"/>
      <c r="D124" s="78"/>
      <c r="E124" s="1000"/>
      <c r="F124" s="78"/>
      <c r="G124" s="78"/>
      <c r="H124" s="78"/>
      <c r="I124" s="78"/>
      <c r="J124" s="78"/>
      <c r="K124" s="78"/>
      <c r="L124" s="78"/>
      <c r="M124" s="78"/>
      <c r="N124" s="78"/>
      <c r="O124" s="78"/>
      <c r="P124" s="78"/>
      <c r="Q124" s="78"/>
      <c r="R124" s="78"/>
      <c r="S124" s="78"/>
      <c r="T124" s="78"/>
      <c r="U124" s="78"/>
      <c r="V124" s="78"/>
      <c r="W124" s="78"/>
      <c r="X124" s="78"/>
      <c r="Y124" s="78"/>
      <c r="Z124" s="78"/>
      <c r="AA124" s="78"/>
      <c r="AB124" s="78"/>
      <c r="AC124" s="78"/>
      <c r="AD124" s="78"/>
      <c r="AE124" s="78"/>
      <c r="AF124" s="78"/>
      <c r="AG124" s="78"/>
      <c r="AH124" s="287"/>
      <c r="AI124" s="287"/>
      <c r="AJ124" s="78"/>
      <c r="AK124" s="78"/>
      <c r="AL124" s="78"/>
      <c r="AM124" s="78"/>
      <c r="AN124" s="78"/>
      <c r="AO124" s="78"/>
      <c r="AP124" s="78"/>
      <c r="AQ124" s="78"/>
      <c r="AR124" s="78"/>
      <c r="AS124" s="78"/>
      <c r="AT124" s="78"/>
      <c r="AU124" s="78"/>
      <c r="AV124" s="78"/>
      <c r="AW124" s="288"/>
      <c r="AX124" s="78"/>
      <c r="AY124" s="78"/>
      <c r="AZ124" s="78"/>
      <c r="BA124" s="78"/>
      <c r="BB124" s="78"/>
      <c r="BC124" s="78"/>
    </row>
    <row r="125" spans="1:55" ht="14.1" customHeight="1">
      <c r="A125" s="78"/>
      <c r="B125" s="78"/>
      <c r="C125" s="78"/>
      <c r="D125" s="78"/>
      <c r="E125" s="1000"/>
      <c r="F125" s="78"/>
      <c r="G125" s="78"/>
      <c r="H125" s="78"/>
      <c r="I125" s="78"/>
      <c r="J125" s="78"/>
      <c r="K125" s="78"/>
      <c r="L125" s="78"/>
      <c r="M125" s="78"/>
      <c r="N125" s="78"/>
      <c r="O125" s="78"/>
      <c r="P125" s="78"/>
      <c r="Q125" s="78"/>
      <c r="R125" s="78"/>
      <c r="S125" s="78"/>
      <c r="T125" s="78"/>
      <c r="U125" s="78"/>
      <c r="V125" s="78"/>
      <c r="W125" s="78"/>
      <c r="X125" s="78"/>
      <c r="Y125" s="78"/>
      <c r="Z125" s="78"/>
      <c r="AA125" s="78"/>
      <c r="AB125" s="78"/>
      <c r="AC125" s="78"/>
      <c r="AD125" s="78"/>
      <c r="AE125" s="78"/>
      <c r="AF125" s="78"/>
      <c r="AG125" s="78"/>
      <c r="AH125" s="287"/>
      <c r="AI125" s="287"/>
      <c r="AJ125" s="78"/>
      <c r="AK125" s="78"/>
      <c r="AL125" s="78"/>
      <c r="AM125" s="78"/>
      <c r="AN125" s="78"/>
      <c r="AO125" s="78"/>
      <c r="AP125" s="78"/>
      <c r="AQ125" s="78"/>
      <c r="AR125" s="78"/>
      <c r="AS125" s="78"/>
      <c r="AT125" s="78"/>
      <c r="AU125" s="78"/>
      <c r="AV125" s="78"/>
      <c r="AW125" s="288"/>
      <c r="AX125" s="78"/>
      <c r="AY125" s="78"/>
      <c r="AZ125" s="78"/>
      <c r="BA125" s="78"/>
      <c r="BB125" s="78"/>
      <c r="BC125" s="78"/>
    </row>
    <row r="126" spans="1:55" ht="14.1" customHeight="1">
      <c r="A126" s="78"/>
      <c r="B126" s="78"/>
      <c r="C126" s="78"/>
      <c r="D126" s="78"/>
      <c r="E126" s="1000"/>
      <c r="F126" s="78"/>
      <c r="G126" s="78"/>
      <c r="H126" s="78"/>
      <c r="I126" s="78"/>
      <c r="J126" s="78"/>
      <c r="K126" s="78"/>
      <c r="L126" s="78"/>
      <c r="M126" s="78"/>
      <c r="N126" s="78"/>
      <c r="O126" s="78"/>
      <c r="P126" s="78"/>
      <c r="Q126" s="78"/>
      <c r="R126" s="78"/>
      <c r="S126" s="78"/>
      <c r="T126" s="78"/>
      <c r="U126" s="78"/>
      <c r="V126" s="78"/>
      <c r="W126" s="78"/>
      <c r="X126" s="78"/>
      <c r="Y126" s="78"/>
      <c r="Z126" s="78"/>
      <c r="AA126" s="78"/>
      <c r="AB126" s="78"/>
      <c r="AC126" s="78"/>
      <c r="AD126" s="78"/>
      <c r="AE126" s="78"/>
      <c r="AF126" s="78"/>
      <c r="AG126" s="78"/>
      <c r="AH126" s="287"/>
      <c r="AI126" s="287"/>
      <c r="AJ126" s="78"/>
      <c r="AK126" s="78"/>
      <c r="AL126" s="78"/>
      <c r="AM126" s="78"/>
      <c r="AN126" s="78"/>
      <c r="AO126" s="78"/>
      <c r="AP126" s="78"/>
      <c r="AQ126" s="78"/>
      <c r="AR126" s="78"/>
      <c r="AS126" s="78"/>
      <c r="AT126" s="78"/>
      <c r="AU126" s="78"/>
      <c r="AV126" s="78"/>
      <c r="AW126" s="288"/>
      <c r="AX126" s="78"/>
      <c r="AY126" s="78"/>
      <c r="AZ126" s="78"/>
      <c r="BA126" s="78"/>
      <c r="BB126" s="78"/>
      <c r="BC126" s="78"/>
    </row>
    <row r="127" spans="1:55" ht="14.1" customHeight="1">
      <c r="A127" s="78"/>
      <c r="B127" s="78"/>
      <c r="C127" s="78"/>
      <c r="D127" s="78"/>
      <c r="E127" s="1000"/>
      <c r="F127" s="78"/>
      <c r="G127" s="78"/>
      <c r="H127" s="78"/>
      <c r="I127" s="78"/>
      <c r="J127" s="78"/>
      <c r="K127" s="78"/>
      <c r="L127" s="78"/>
      <c r="M127" s="78"/>
      <c r="N127" s="78"/>
      <c r="O127" s="78"/>
      <c r="P127" s="78"/>
      <c r="Q127" s="78"/>
      <c r="R127" s="78"/>
      <c r="S127" s="78"/>
      <c r="T127" s="78"/>
      <c r="U127" s="78"/>
      <c r="V127" s="78"/>
      <c r="W127" s="78"/>
      <c r="X127" s="78"/>
      <c r="Y127" s="78"/>
      <c r="Z127" s="78"/>
      <c r="AA127" s="78"/>
      <c r="AB127" s="78"/>
      <c r="AC127" s="78"/>
      <c r="AD127" s="78"/>
      <c r="AE127" s="78"/>
      <c r="AF127" s="78"/>
      <c r="AG127" s="78"/>
      <c r="AH127" s="287"/>
      <c r="AI127" s="287"/>
      <c r="AJ127" s="78"/>
      <c r="AK127" s="78"/>
      <c r="AL127" s="78"/>
      <c r="AM127" s="78"/>
      <c r="AN127" s="78"/>
      <c r="AO127" s="78"/>
      <c r="AP127" s="78"/>
      <c r="AQ127" s="78"/>
      <c r="AR127" s="78"/>
      <c r="AS127" s="78"/>
      <c r="AT127" s="78"/>
      <c r="AU127" s="78"/>
      <c r="AV127" s="78"/>
      <c r="AW127" s="288"/>
      <c r="AX127" s="78"/>
      <c r="AY127" s="78"/>
      <c r="AZ127" s="78"/>
      <c r="BA127" s="78"/>
      <c r="BB127" s="78"/>
      <c r="BC127" s="78"/>
    </row>
    <row r="128" spans="1:55" ht="14.1" customHeight="1">
      <c r="A128" s="78"/>
      <c r="B128" s="78"/>
      <c r="C128" s="78"/>
      <c r="D128" s="78"/>
      <c r="E128" s="1000"/>
      <c r="F128" s="78"/>
      <c r="G128" s="78"/>
      <c r="H128" s="78"/>
      <c r="I128" s="78"/>
      <c r="J128" s="78"/>
      <c r="K128" s="78"/>
      <c r="L128" s="78"/>
      <c r="M128" s="78"/>
      <c r="N128" s="78"/>
      <c r="O128" s="78"/>
      <c r="P128" s="78"/>
      <c r="Q128" s="78"/>
      <c r="R128" s="78"/>
      <c r="S128" s="78"/>
      <c r="T128" s="78"/>
      <c r="U128" s="78"/>
      <c r="V128" s="78"/>
      <c r="W128" s="78"/>
      <c r="X128" s="78"/>
      <c r="Y128" s="78"/>
      <c r="Z128" s="78"/>
      <c r="AA128" s="78"/>
      <c r="AB128" s="78"/>
      <c r="AC128" s="78"/>
      <c r="AD128" s="78"/>
      <c r="AE128" s="78"/>
      <c r="AF128" s="78"/>
      <c r="AG128" s="78"/>
      <c r="AH128" s="287"/>
      <c r="AI128" s="287"/>
      <c r="AJ128" s="78"/>
      <c r="AK128" s="78"/>
      <c r="AL128" s="78"/>
      <c r="AM128" s="78"/>
      <c r="AN128" s="78"/>
      <c r="AO128" s="78"/>
      <c r="AP128" s="78"/>
      <c r="AQ128" s="78"/>
      <c r="AR128" s="78"/>
      <c r="AS128" s="78"/>
      <c r="AT128" s="78"/>
      <c r="AU128" s="78"/>
      <c r="AV128" s="78"/>
      <c r="AW128" s="288"/>
      <c r="AX128" s="78"/>
      <c r="AY128" s="78"/>
      <c r="AZ128" s="78"/>
      <c r="BA128" s="78"/>
      <c r="BB128" s="78"/>
      <c r="BC128" s="78"/>
    </row>
    <row r="129" spans="1:55" ht="14.1" customHeight="1">
      <c r="A129" s="78"/>
      <c r="B129" s="78"/>
      <c r="C129" s="78"/>
      <c r="D129" s="78"/>
      <c r="E129" s="1000"/>
      <c r="F129" s="78"/>
      <c r="G129" s="78"/>
      <c r="H129" s="78"/>
      <c r="I129" s="78"/>
      <c r="J129" s="78"/>
      <c r="K129" s="78"/>
      <c r="L129" s="78"/>
      <c r="M129" s="78"/>
      <c r="N129" s="78"/>
      <c r="O129" s="78"/>
      <c r="P129" s="78"/>
      <c r="Q129" s="78"/>
      <c r="R129" s="78"/>
      <c r="S129" s="78"/>
      <c r="T129" s="78"/>
      <c r="U129" s="78"/>
      <c r="V129" s="78"/>
      <c r="W129" s="78"/>
      <c r="X129" s="78"/>
      <c r="Y129" s="78"/>
      <c r="Z129" s="78"/>
      <c r="AA129" s="78"/>
      <c r="AB129" s="78"/>
      <c r="AC129" s="78"/>
      <c r="AD129" s="78"/>
      <c r="AE129" s="78"/>
      <c r="AF129" s="78"/>
      <c r="AG129" s="78"/>
      <c r="AH129" s="287"/>
      <c r="AI129" s="287"/>
      <c r="AJ129" s="78"/>
      <c r="AK129" s="78"/>
      <c r="AL129" s="78"/>
      <c r="AM129" s="78"/>
      <c r="AN129" s="78"/>
      <c r="AO129" s="78"/>
      <c r="AP129" s="78"/>
      <c r="AQ129" s="78"/>
      <c r="AR129" s="78"/>
      <c r="AS129" s="78"/>
      <c r="AT129" s="78"/>
      <c r="AU129" s="78"/>
      <c r="AV129" s="78"/>
      <c r="AW129" s="288"/>
      <c r="AX129" s="78"/>
      <c r="AY129" s="78"/>
      <c r="AZ129" s="78"/>
      <c r="BA129" s="78"/>
      <c r="BB129" s="78"/>
      <c r="BC129" s="78"/>
    </row>
    <row r="130" spans="1:55" ht="14.1" customHeight="1">
      <c r="A130" s="78"/>
      <c r="B130" s="78"/>
      <c r="C130" s="78"/>
      <c r="D130" s="78"/>
      <c r="E130" s="1000"/>
      <c r="F130" s="78"/>
      <c r="G130" s="78"/>
      <c r="H130" s="78"/>
      <c r="I130" s="78"/>
      <c r="J130" s="78"/>
      <c r="K130" s="78"/>
      <c r="L130" s="78"/>
      <c r="M130" s="78"/>
      <c r="N130" s="78"/>
      <c r="O130" s="78"/>
      <c r="P130" s="78"/>
      <c r="Q130" s="78"/>
      <c r="R130" s="78"/>
      <c r="S130" s="78"/>
      <c r="T130" s="78"/>
      <c r="U130" s="78"/>
      <c r="V130" s="78"/>
      <c r="W130" s="78"/>
      <c r="X130" s="78"/>
      <c r="Y130" s="78"/>
      <c r="Z130" s="78"/>
      <c r="AA130" s="78"/>
      <c r="AB130" s="78"/>
      <c r="AC130" s="78"/>
      <c r="AD130" s="78"/>
      <c r="AE130" s="78"/>
      <c r="AF130" s="78"/>
      <c r="AG130" s="78"/>
      <c r="AH130" s="287"/>
      <c r="AI130" s="287"/>
      <c r="AJ130" s="78"/>
      <c r="AK130" s="78"/>
      <c r="AL130" s="78"/>
      <c r="AM130" s="78"/>
      <c r="AN130" s="78"/>
      <c r="AO130" s="78"/>
      <c r="AP130" s="78"/>
      <c r="AQ130" s="78"/>
      <c r="AR130" s="78"/>
      <c r="AS130" s="78"/>
      <c r="AT130" s="78"/>
      <c r="AU130" s="78"/>
      <c r="AV130" s="78"/>
      <c r="AW130" s="288"/>
      <c r="AX130" s="78"/>
      <c r="AY130" s="78"/>
      <c r="AZ130" s="78"/>
      <c r="BA130" s="78"/>
      <c r="BB130" s="78"/>
      <c r="BC130" s="78"/>
    </row>
    <row r="131" spans="1:55" ht="14.1" customHeight="1">
      <c r="A131" s="78"/>
      <c r="B131" s="78"/>
      <c r="C131" s="78"/>
      <c r="D131" s="78"/>
      <c r="E131" s="1000"/>
      <c r="F131" s="78"/>
      <c r="G131" s="78"/>
      <c r="H131" s="78"/>
      <c r="I131" s="78"/>
      <c r="J131" s="78"/>
      <c r="K131" s="78"/>
      <c r="L131" s="78"/>
      <c r="M131" s="78"/>
      <c r="N131" s="78"/>
      <c r="O131" s="78"/>
      <c r="P131" s="78"/>
      <c r="Q131" s="78"/>
      <c r="R131" s="78"/>
      <c r="S131" s="78"/>
      <c r="T131" s="78"/>
      <c r="U131" s="78"/>
      <c r="V131" s="78"/>
      <c r="W131" s="78"/>
      <c r="X131" s="78"/>
      <c r="Y131" s="78"/>
      <c r="Z131" s="78"/>
      <c r="AA131" s="78"/>
      <c r="AB131" s="78"/>
      <c r="AC131" s="78"/>
      <c r="AD131" s="78"/>
      <c r="AE131" s="78"/>
      <c r="AF131" s="78"/>
      <c r="AG131" s="78"/>
      <c r="AH131" s="287"/>
      <c r="AI131" s="287"/>
      <c r="AJ131" s="78"/>
      <c r="AK131" s="78"/>
      <c r="AL131" s="78"/>
      <c r="AM131" s="78"/>
      <c r="AN131" s="78"/>
      <c r="AO131" s="78"/>
      <c r="AP131" s="78"/>
      <c r="AQ131" s="78"/>
      <c r="AR131" s="78"/>
      <c r="AS131" s="78"/>
      <c r="AT131" s="78"/>
      <c r="AU131" s="78"/>
      <c r="AV131" s="78"/>
      <c r="AW131" s="288"/>
      <c r="AX131" s="78"/>
      <c r="AY131" s="78"/>
      <c r="AZ131" s="78"/>
      <c r="BA131" s="78"/>
      <c r="BB131" s="78"/>
      <c r="BC131" s="78"/>
    </row>
    <row r="132" spans="1:55" ht="14.1" customHeight="1">
      <c r="A132" s="78"/>
      <c r="B132" s="78"/>
      <c r="C132" s="78"/>
      <c r="D132" s="78"/>
      <c r="E132" s="1000"/>
      <c r="F132" s="78"/>
      <c r="G132" s="78"/>
      <c r="H132" s="78"/>
      <c r="I132" s="78"/>
      <c r="J132" s="78"/>
      <c r="K132" s="78"/>
      <c r="L132" s="78"/>
      <c r="M132" s="78"/>
      <c r="N132" s="78"/>
      <c r="O132" s="78"/>
      <c r="P132" s="78"/>
      <c r="Q132" s="78"/>
      <c r="R132" s="78"/>
      <c r="S132" s="78"/>
      <c r="T132" s="78"/>
      <c r="U132" s="78"/>
      <c r="V132" s="78"/>
      <c r="W132" s="78"/>
      <c r="X132" s="78"/>
      <c r="Y132" s="78"/>
      <c r="Z132" s="78"/>
      <c r="AA132" s="78"/>
      <c r="AB132" s="78"/>
      <c r="AC132" s="78"/>
      <c r="AD132" s="78"/>
      <c r="AE132" s="78"/>
      <c r="AF132" s="78"/>
      <c r="AG132" s="78"/>
      <c r="AH132" s="287"/>
      <c r="AI132" s="287"/>
      <c r="AJ132" s="78"/>
      <c r="AK132" s="78"/>
      <c r="AL132" s="78"/>
      <c r="AM132" s="78"/>
      <c r="AN132" s="78"/>
      <c r="AO132" s="78"/>
      <c r="AP132" s="78"/>
      <c r="AQ132" s="78"/>
      <c r="AR132" s="78"/>
      <c r="AS132" s="78"/>
      <c r="AT132" s="78"/>
      <c r="AU132" s="78"/>
      <c r="AV132" s="78"/>
      <c r="AW132" s="288"/>
      <c r="AX132" s="78"/>
      <c r="AY132" s="78"/>
      <c r="AZ132" s="78"/>
      <c r="BA132" s="78"/>
      <c r="BB132" s="78"/>
      <c r="BC132" s="78"/>
    </row>
    <row r="133" spans="1:55" ht="14.1" customHeight="1">
      <c r="A133" s="78"/>
      <c r="B133" s="78"/>
      <c r="C133" s="78"/>
      <c r="D133" s="78"/>
      <c r="E133" s="1000"/>
      <c r="F133" s="78"/>
      <c r="G133" s="78"/>
      <c r="H133" s="78"/>
      <c r="I133" s="78"/>
      <c r="J133" s="78"/>
      <c r="K133" s="78"/>
      <c r="L133" s="78"/>
      <c r="M133" s="78"/>
      <c r="N133" s="78"/>
      <c r="O133" s="78"/>
      <c r="P133" s="78"/>
      <c r="Q133" s="78"/>
      <c r="R133" s="78"/>
      <c r="S133" s="78"/>
      <c r="T133" s="78"/>
      <c r="U133" s="78"/>
      <c r="V133" s="78"/>
      <c r="W133" s="78"/>
      <c r="X133" s="78"/>
      <c r="Y133" s="78"/>
      <c r="Z133" s="78"/>
      <c r="AA133" s="78"/>
      <c r="AB133" s="78"/>
      <c r="AC133" s="78"/>
      <c r="AD133" s="78"/>
      <c r="AE133" s="78"/>
      <c r="AF133" s="78"/>
      <c r="AG133" s="78"/>
      <c r="AH133" s="287"/>
      <c r="AI133" s="287"/>
      <c r="AJ133" s="78"/>
      <c r="AK133" s="78"/>
      <c r="AL133" s="78"/>
      <c r="AM133" s="78"/>
      <c r="AN133" s="78"/>
      <c r="AO133" s="78"/>
      <c r="AP133" s="78"/>
      <c r="AQ133" s="78"/>
      <c r="AR133" s="78"/>
      <c r="AS133" s="78"/>
      <c r="AT133" s="78"/>
      <c r="AU133" s="78"/>
      <c r="AV133" s="78"/>
      <c r="AW133" s="288"/>
      <c r="AX133" s="78"/>
      <c r="AY133" s="78"/>
      <c r="AZ133" s="78"/>
      <c r="BA133" s="78"/>
      <c r="BB133" s="78"/>
      <c r="BC133" s="78"/>
    </row>
    <row r="134" spans="1:55" ht="14.1" customHeight="1">
      <c r="A134" s="78"/>
      <c r="B134" s="78"/>
      <c r="C134" s="78"/>
      <c r="D134" s="78"/>
      <c r="E134" s="1000"/>
      <c r="F134" s="78"/>
      <c r="G134" s="78"/>
      <c r="H134" s="78"/>
      <c r="I134" s="78"/>
      <c r="J134" s="78"/>
      <c r="K134" s="78"/>
      <c r="L134" s="78"/>
      <c r="M134" s="78"/>
      <c r="N134" s="78"/>
      <c r="O134" s="78"/>
      <c r="P134" s="78"/>
      <c r="Q134" s="78"/>
      <c r="R134" s="78"/>
      <c r="S134" s="78"/>
      <c r="T134" s="78"/>
      <c r="U134" s="78"/>
      <c r="V134" s="78"/>
      <c r="W134" s="78"/>
      <c r="X134" s="78"/>
      <c r="Y134" s="78"/>
      <c r="Z134" s="78"/>
      <c r="AA134" s="78"/>
      <c r="AB134" s="78"/>
      <c r="AC134" s="78"/>
      <c r="AD134" s="78"/>
      <c r="AE134" s="78"/>
      <c r="AF134" s="78"/>
      <c r="AG134" s="78"/>
      <c r="AH134" s="287"/>
      <c r="AI134" s="287"/>
      <c r="AJ134" s="78"/>
      <c r="AK134" s="78"/>
      <c r="AL134" s="78"/>
      <c r="AM134" s="78"/>
      <c r="AN134" s="78"/>
      <c r="AO134" s="78"/>
      <c r="AP134" s="78"/>
      <c r="AQ134" s="78"/>
      <c r="AR134" s="78"/>
      <c r="AS134" s="78"/>
      <c r="AT134" s="78"/>
      <c r="AU134" s="78"/>
      <c r="AV134" s="78"/>
      <c r="AW134" s="288"/>
      <c r="AX134" s="78"/>
      <c r="AY134" s="78"/>
      <c r="AZ134" s="78"/>
      <c r="BA134" s="78"/>
      <c r="BB134" s="78"/>
      <c r="BC134" s="78"/>
    </row>
    <row r="135" spans="1:55" ht="14.1" customHeight="1">
      <c r="A135" s="78"/>
      <c r="B135" s="78"/>
      <c r="C135" s="78"/>
      <c r="D135" s="78"/>
      <c r="E135" s="1000"/>
      <c r="F135" s="78"/>
      <c r="G135" s="78"/>
      <c r="H135" s="78"/>
      <c r="I135" s="78"/>
      <c r="J135" s="78"/>
      <c r="K135" s="78"/>
      <c r="L135" s="78"/>
      <c r="M135" s="78"/>
      <c r="N135" s="78"/>
      <c r="O135" s="78"/>
      <c r="P135" s="78"/>
      <c r="Q135" s="78"/>
      <c r="R135" s="78"/>
      <c r="S135" s="78"/>
      <c r="T135" s="78"/>
      <c r="U135" s="78"/>
      <c r="V135" s="78"/>
      <c r="W135" s="78"/>
      <c r="X135" s="78"/>
      <c r="Y135" s="78"/>
      <c r="Z135" s="78"/>
      <c r="AA135" s="78"/>
      <c r="AB135" s="78"/>
      <c r="AC135" s="78"/>
      <c r="AD135" s="78"/>
      <c r="AE135" s="78"/>
      <c r="AF135" s="78"/>
      <c r="AG135" s="78"/>
      <c r="AH135" s="287"/>
      <c r="AI135" s="287"/>
      <c r="AJ135" s="78"/>
      <c r="AK135" s="78"/>
      <c r="AL135" s="78"/>
      <c r="AM135" s="78"/>
      <c r="AN135" s="78"/>
      <c r="AO135" s="78"/>
      <c r="AP135" s="78"/>
      <c r="AQ135" s="78"/>
      <c r="AR135" s="78"/>
      <c r="AS135" s="78"/>
      <c r="AT135" s="78"/>
      <c r="AU135" s="78"/>
      <c r="AV135" s="78"/>
      <c r="AW135" s="288"/>
      <c r="AX135" s="78"/>
      <c r="AY135" s="78"/>
      <c r="AZ135" s="78"/>
      <c r="BA135" s="78"/>
      <c r="BB135" s="78"/>
      <c r="BC135" s="78"/>
    </row>
    <row r="136" spans="1:55" ht="14.1" customHeight="1">
      <c r="A136" s="78"/>
      <c r="B136" s="78"/>
      <c r="C136" s="78"/>
      <c r="D136" s="78"/>
      <c r="E136" s="1000"/>
      <c r="F136" s="78"/>
      <c r="G136" s="78"/>
      <c r="H136" s="78"/>
      <c r="I136" s="78"/>
      <c r="J136" s="78"/>
      <c r="K136" s="78"/>
      <c r="L136" s="78"/>
      <c r="M136" s="78"/>
      <c r="N136" s="78"/>
      <c r="O136" s="78"/>
      <c r="P136" s="78"/>
      <c r="Q136" s="78"/>
      <c r="R136" s="78"/>
      <c r="S136" s="78"/>
      <c r="T136" s="78"/>
      <c r="U136" s="78"/>
      <c r="V136" s="78"/>
      <c r="W136" s="78"/>
      <c r="X136" s="78"/>
      <c r="Y136" s="78"/>
      <c r="Z136" s="78"/>
      <c r="AA136" s="78"/>
      <c r="AB136" s="78"/>
      <c r="AC136" s="78"/>
      <c r="AD136" s="78"/>
      <c r="AE136" s="78"/>
      <c r="AF136" s="78"/>
      <c r="AG136" s="78"/>
      <c r="AH136" s="287"/>
      <c r="AI136" s="287"/>
      <c r="AJ136" s="78"/>
      <c r="AK136" s="78"/>
      <c r="AL136" s="78"/>
      <c r="AM136" s="78"/>
      <c r="AN136" s="78"/>
      <c r="AO136" s="78"/>
      <c r="AP136" s="78"/>
      <c r="AQ136" s="78"/>
      <c r="AR136" s="78"/>
      <c r="AS136" s="78"/>
      <c r="AT136" s="78"/>
      <c r="AU136" s="78"/>
      <c r="AV136" s="78"/>
      <c r="AW136" s="288"/>
      <c r="AX136" s="78"/>
      <c r="AY136" s="78"/>
      <c r="AZ136" s="78"/>
      <c r="BA136" s="78"/>
      <c r="BB136" s="78"/>
      <c r="BC136" s="78"/>
    </row>
    <row r="137" spans="1:55" ht="14.1" customHeight="1">
      <c r="A137" s="78"/>
      <c r="B137" s="78"/>
      <c r="C137" s="78"/>
      <c r="D137" s="78"/>
      <c r="E137" s="1000"/>
      <c r="F137" s="78"/>
      <c r="G137" s="78"/>
      <c r="H137" s="78"/>
      <c r="I137" s="78"/>
      <c r="J137" s="78"/>
      <c r="K137" s="78"/>
      <c r="L137" s="78"/>
      <c r="M137" s="78"/>
      <c r="N137" s="78"/>
      <c r="O137" s="78"/>
      <c r="P137" s="78"/>
      <c r="Q137" s="78"/>
      <c r="R137" s="78"/>
      <c r="S137" s="78"/>
      <c r="T137" s="78"/>
      <c r="U137" s="78"/>
      <c r="V137" s="78"/>
      <c r="W137" s="78"/>
      <c r="X137" s="78"/>
      <c r="Y137" s="78"/>
      <c r="Z137" s="78"/>
      <c r="AA137" s="78"/>
      <c r="AB137" s="78"/>
      <c r="AC137" s="78"/>
      <c r="AD137" s="78"/>
      <c r="AE137" s="78"/>
      <c r="AF137" s="78"/>
      <c r="AG137" s="78"/>
      <c r="AH137" s="287"/>
      <c r="AI137" s="287"/>
      <c r="AJ137" s="78"/>
      <c r="AK137" s="78"/>
      <c r="AL137" s="78"/>
      <c r="AM137" s="78"/>
      <c r="AN137" s="78"/>
      <c r="AO137" s="78"/>
      <c r="AP137" s="78"/>
      <c r="AQ137" s="78"/>
      <c r="AR137" s="78"/>
      <c r="AS137" s="78"/>
      <c r="AT137" s="78"/>
      <c r="AU137" s="78"/>
      <c r="AV137" s="78"/>
      <c r="AW137" s="288"/>
      <c r="AX137" s="78"/>
      <c r="AY137" s="78"/>
      <c r="AZ137" s="78"/>
      <c r="BA137" s="78"/>
      <c r="BB137" s="78"/>
      <c r="BC137" s="78"/>
    </row>
    <row r="138" spans="1:55" ht="14.1" customHeight="1">
      <c r="A138" s="78"/>
      <c r="B138" s="78"/>
      <c r="C138" s="78"/>
      <c r="D138" s="78"/>
      <c r="E138" s="1000"/>
      <c r="F138" s="78"/>
      <c r="G138" s="78"/>
      <c r="H138" s="78"/>
      <c r="I138" s="78"/>
      <c r="J138" s="78"/>
      <c r="K138" s="78"/>
      <c r="L138" s="78"/>
      <c r="M138" s="78"/>
      <c r="N138" s="78"/>
      <c r="O138" s="78"/>
      <c r="P138" s="78"/>
      <c r="Q138" s="78"/>
      <c r="R138" s="78"/>
      <c r="S138" s="78"/>
      <c r="T138" s="78"/>
      <c r="U138" s="78"/>
      <c r="V138" s="78"/>
      <c r="W138" s="78"/>
      <c r="X138" s="78"/>
      <c r="Y138" s="78"/>
      <c r="Z138" s="78"/>
      <c r="AA138" s="78"/>
      <c r="AB138" s="78"/>
      <c r="AC138" s="78"/>
      <c r="AD138" s="78"/>
      <c r="AE138" s="78"/>
      <c r="AF138" s="78"/>
      <c r="AG138" s="78"/>
      <c r="AH138" s="287"/>
      <c r="AI138" s="287"/>
      <c r="AJ138" s="78"/>
      <c r="AK138" s="78"/>
      <c r="AL138" s="78"/>
      <c r="AM138" s="78"/>
      <c r="AN138" s="78"/>
      <c r="AO138" s="78"/>
      <c r="AP138" s="78"/>
      <c r="AQ138" s="78"/>
      <c r="AR138" s="78"/>
      <c r="AS138" s="78"/>
      <c r="AT138" s="78"/>
      <c r="AU138" s="78"/>
      <c r="AV138" s="78"/>
      <c r="AW138" s="288"/>
      <c r="AX138" s="78"/>
      <c r="AY138" s="78"/>
      <c r="AZ138" s="78"/>
      <c r="BA138" s="78"/>
      <c r="BB138" s="78"/>
      <c r="BC138" s="78"/>
    </row>
    <row r="139" spans="1:55" ht="14.1" customHeight="1">
      <c r="A139" s="78"/>
      <c r="B139" s="78"/>
      <c r="C139" s="78"/>
      <c r="D139" s="78"/>
      <c r="E139" s="1000"/>
      <c r="F139" s="78"/>
      <c r="G139" s="78"/>
      <c r="H139" s="78"/>
      <c r="I139" s="78"/>
      <c r="J139" s="78"/>
      <c r="K139" s="78"/>
      <c r="L139" s="78"/>
      <c r="M139" s="78"/>
      <c r="N139" s="78"/>
      <c r="O139" s="78"/>
      <c r="P139" s="78"/>
      <c r="Q139" s="78"/>
      <c r="R139" s="78"/>
      <c r="S139" s="78"/>
      <c r="T139" s="78"/>
      <c r="U139" s="78"/>
      <c r="V139" s="78"/>
      <c r="W139" s="78"/>
      <c r="X139" s="78"/>
      <c r="Y139" s="78"/>
      <c r="Z139" s="78"/>
      <c r="AA139" s="78"/>
      <c r="AB139" s="78"/>
      <c r="AC139" s="78"/>
      <c r="AD139" s="78"/>
      <c r="AE139" s="78"/>
      <c r="AF139" s="78"/>
      <c r="AG139" s="78"/>
      <c r="AH139" s="287"/>
      <c r="AI139" s="287"/>
      <c r="AJ139" s="78"/>
      <c r="AK139" s="78"/>
      <c r="AL139" s="78"/>
      <c r="AM139" s="78"/>
      <c r="AN139" s="78"/>
      <c r="AO139" s="78"/>
      <c r="AP139" s="78"/>
      <c r="AQ139" s="78"/>
      <c r="AR139" s="78"/>
      <c r="AS139" s="78"/>
      <c r="AT139" s="78"/>
      <c r="AU139" s="78"/>
      <c r="AV139" s="78"/>
      <c r="AW139" s="288"/>
      <c r="AX139" s="78"/>
      <c r="AY139" s="78"/>
      <c r="AZ139" s="78"/>
      <c r="BA139" s="78"/>
      <c r="BB139" s="78"/>
      <c r="BC139" s="78"/>
    </row>
    <row r="140" spans="1:55" ht="14.1" customHeight="1">
      <c r="A140" s="78"/>
      <c r="B140" s="78"/>
      <c r="C140" s="78"/>
      <c r="D140" s="78"/>
      <c r="E140" s="1000"/>
      <c r="F140" s="78"/>
      <c r="G140" s="78"/>
      <c r="H140" s="78"/>
      <c r="I140" s="78"/>
      <c r="J140" s="78"/>
      <c r="K140" s="78"/>
      <c r="L140" s="78"/>
      <c r="M140" s="78"/>
      <c r="N140" s="78"/>
      <c r="O140" s="78"/>
      <c r="P140" s="78"/>
      <c r="Q140" s="78"/>
      <c r="R140" s="78"/>
      <c r="S140" s="78"/>
      <c r="T140" s="78"/>
      <c r="U140" s="78"/>
      <c r="V140" s="78"/>
      <c r="W140" s="78"/>
      <c r="X140" s="78"/>
      <c r="Y140" s="78"/>
      <c r="Z140" s="78"/>
      <c r="AA140" s="78"/>
      <c r="AB140" s="78"/>
      <c r="AC140" s="78"/>
      <c r="AD140" s="78"/>
      <c r="AE140" s="78"/>
      <c r="AF140" s="78"/>
      <c r="AG140" s="78"/>
      <c r="AH140" s="287"/>
      <c r="AI140" s="287"/>
      <c r="AJ140" s="78"/>
      <c r="AK140" s="78"/>
      <c r="AL140" s="78"/>
      <c r="AM140" s="78"/>
      <c r="AN140" s="78"/>
      <c r="AO140" s="78"/>
      <c r="AP140" s="78"/>
      <c r="AQ140" s="78"/>
      <c r="AR140" s="78"/>
      <c r="AS140" s="78"/>
      <c r="AT140" s="78"/>
      <c r="AU140" s="78"/>
      <c r="AV140" s="78"/>
      <c r="AW140" s="288"/>
      <c r="AX140" s="78"/>
      <c r="AY140" s="78"/>
      <c r="AZ140" s="78"/>
      <c r="BA140" s="78"/>
      <c r="BB140" s="78"/>
      <c r="BC140" s="78"/>
    </row>
    <row r="141" spans="1:55" ht="0" hidden="1" customHeight="1">
      <c r="D141" s="78"/>
      <c r="E141" s="1000"/>
      <c r="F141" s="78"/>
      <c r="G141" s="78"/>
      <c r="H141" s="78"/>
      <c r="I141" s="78"/>
      <c r="J141" s="78"/>
      <c r="K141" s="78"/>
      <c r="L141" s="78"/>
      <c r="M141" s="78"/>
      <c r="N141" s="78"/>
      <c r="O141" s="78"/>
      <c r="P141" s="78"/>
      <c r="Q141" s="78"/>
      <c r="R141" s="78"/>
      <c r="S141" s="78"/>
      <c r="T141" s="78"/>
      <c r="U141" s="78"/>
      <c r="V141" s="78"/>
      <c r="W141" s="78"/>
    </row>
    <row r="142" spans="1:55" ht="0" hidden="1" customHeight="1">
      <c r="D142" s="78"/>
      <c r="E142" s="1000"/>
      <c r="F142" s="78"/>
      <c r="G142" s="78"/>
      <c r="H142" s="78"/>
      <c r="T142" s="78"/>
      <c r="U142" s="78"/>
      <c r="V142" s="78"/>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drawing r:id="rId2"/>
  <legacy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49" activePane="bottomLeft" state="frozen"/>
      <selection activeCell="AB21" sqref="AB21:AL21"/>
      <selection pane="bottomLeft" activeCell="AB21" sqref="AB21:AL21"/>
    </sheetView>
  </sheetViews>
  <sheetFormatPr defaultColWidth="0" defaultRowHeight="12.75"/>
  <cols>
    <col min="1" max="1" width="1.140625" style="64" customWidth="1"/>
    <col min="2" max="2" width="8.7109375" style="980" customWidth="1"/>
    <col min="3" max="3" width="1.5703125" style="64" customWidth="1"/>
    <col min="4" max="4" width="7.140625" style="980" customWidth="1"/>
    <col min="5" max="5" width="1.42578125" style="64" customWidth="1"/>
    <col min="6" max="6" width="16.7109375" style="64" customWidth="1"/>
    <col min="7" max="8" width="66" style="64" customWidth="1"/>
    <col min="9" max="9" width="1.5703125" style="64" customWidth="1"/>
    <col min="10" max="16384" width="0" style="64" hidden="1"/>
  </cols>
  <sheetData>
    <row r="1" spans="2:21" ht="7.35" customHeight="1"/>
    <row r="2" spans="2:21" s="65" customFormat="1" ht="42" customHeight="1">
      <c r="B2" s="1285" t="s">
        <v>883</v>
      </c>
      <c r="C2" s="1285"/>
      <c r="D2" s="1285"/>
      <c r="E2" s="1285"/>
      <c r="F2" s="1285"/>
      <c r="G2" s="1285"/>
      <c r="H2" s="1285"/>
    </row>
    <row r="3" spans="2:21" ht="6.6" customHeight="1">
      <c r="F3" s="720"/>
      <c r="G3" s="720"/>
      <c r="H3" s="720"/>
    </row>
    <row r="4" spans="2:21" ht="13.35" customHeight="1">
      <c r="F4" s="323" t="s">
        <v>64</v>
      </c>
      <c r="G4" s="1039" t="str">
        <f>IF(ISBLANK('Start Page'!AB9),"&lt;&lt; Please enter system details on the Start Page &gt;&gt;",'Start Page'!AB9&amp;IF(ISBLANK('Start Page'!AM28),"","  ("&amp;'Start Page'!AM28&amp;")"))</f>
        <v>Aqua Pennslyvania - Roaring Creek Division</v>
      </c>
      <c r="H4" s="1040">
        <f>IF(ISBLANK('Start Page'!AB19),"",'Start Page'!AB19)</f>
        <v>2024</v>
      </c>
    </row>
    <row r="5" spans="2:21" ht="13.35" customHeight="1">
      <c r="F5" s="323" t="s">
        <v>714</v>
      </c>
      <c r="G5" s="1040">
        <f>IF(ISBLANK('Start Page'!AB18),"",'Start Page'!AB18)</f>
        <v>2024</v>
      </c>
      <c r="H5" s="1040" t="str">
        <f>IF(ISBLANK('Start Page'!AB20),"",TEXT('Start Page'!AB20,"mmm dd yyyy")&amp;" - "&amp;TEXT('Start Page'!AB21,"mmm dd yyyy"))</f>
        <v>Jan 01 2024 - Dec 31 2024</v>
      </c>
    </row>
    <row r="6" spans="2:21" ht="7.35" customHeight="1">
      <c r="F6" s="721"/>
      <c r="G6" s="721"/>
      <c r="H6" s="721"/>
    </row>
    <row r="7" spans="2:21" ht="56.45" customHeight="1">
      <c r="F7" s="605" t="s">
        <v>884</v>
      </c>
      <c r="G7" s="1284" t="s">
        <v>1276</v>
      </c>
      <c r="H7" s="1284"/>
    </row>
    <row r="8" spans="2:21" ht="5.45" customHeight="1">
      <c r="F8" s="419"/>
      <c r="G8" s="419"/>
      <c r="H8" s="604"/>
    </row>
    <row r="9" spans="2:21" ht="16.350000000000001" customHeight="1">
      <c r="F9" s="606" t="s">
        <v>139</v>
      </c>
      <c r="G9" s="606" t="s">
        <v>885</v>
      </c>
      <c r="H9" s="606" t="s">
        <v>886</v>
      </c>
    </row>
    <row r="10" spans="2:21" ht="28.9" customHeight="1">
      <c r="B10" s="987"/>
      <c r="C10" s="988"/>
      <c r="D10" s="987"/>
      <c r="F10" s="1278" t="s">
        <v>1137</v>
      </c>
      <c r="G10" s="1281"/>
      <c r="H10" s="1281"/>
    </row>
    <row r="11" spans="2:21" ht="28.9" customHeight="1">
      <c r="B11" s="989" t="s">
        <v>1154</v>
      </c>
      <c r="C11" s="988"/>
      <c r="D11" s="989" t="s">
        <v>1155</v>
      </c>
      <c r="F11" s="1279"/>
      <c r="G11" s="1282"/>
      <c r="H11" s="1282"/>
      <c r="J11" s="420"/>
      <c r="K11" s="420"/>
      <c r="L11" s="420"/>
      <c r="M11" s="420"/>
      <c r="N11" s="420"/>
      <c r="O11" s="420"/>
      <c r="P11" s="420"/>
      <c r="Q11" s="420"/>
      <c r="R11" s="420"/>
      <c r="S11" s="420"/>
      <c r="T11" s="420"/>
      <c r="U11" s="421"/>
    </row>
    <row r="12" spans="2:21" ht="28.9" customHeight="1">
      <c r="B12" s="987"/>
      <c r="C12" s="988"/>
      <c r="D12" s="987"/>
      <c r="F12" s="1280"/>
      <c r="G12" s="1283"/>
      <c r="H12" s="1283"/>
      <c r="J12" s="979"/>
      <c r="K12" s="979"/>
      <c r="L12" s="979"/>
      <c r="M12" s="979"/>
      <c r="N12" s="979"/>
      <c r="O12" s="979"/>
      <c r="P12" s="979"/>
      <c r="Q12" s="979"/>
      <c r="R12" s="979"/>
      <c r="S12" s="979"/>
      <c r="T12" s="979"/>
      <c r="U12" s="979"/>
    </row>
    <row r="13" spans="2:21" ht="28.9" customHeight="1">
      <c r="B13" s="987"/>
      <c r="C13" s="988"/>
      <c r="D13" s="987"/>
      <c r="F13" s="1278" t="s">
        <v>1138</v>
      </c>
      <c r="G13" s="1281"/>
      <c r="H13" s="1281"/>
      <c r="J13" s="979"/>
      <c r="K13" s="979"/>
      <c r="L13" s="979"/>
      <c r="M13" s="979"/>
      <c r="N13" s="979"/>
      <c r="O13" s="979"/>
      <c r="P13" s="979"/>
      <c r="Q13" s="979"/>
      <c r="R13" s="979"/>
      <c r="S13" s="979"/>
      <c r="T13" s="979"/>
      <c r="U13" s="979"/>
    </row>
    <row r="14" spans="2:21" ht="28.9" customHeight="1">
      <c r="B14" s="989" t="s">
        <v>1154</v>
      </c>
      <c r="C14" s="988"/>
      <c r="D14" s="989" t="s">
        <v>1155</v>
      </c>
      <c r="F14" s="1279"/>
      <c r="G14" s="1282"/>
      <c r="H14" s="1282"/>
    </row>
    <row r="15" spans="2:21" ht="28.9" customHeight="1">
      <c r="B15" s="990"/>
      <c r="C15" s="988"/>
      <c r="D15" s="990"/>
      <c r="F15" s="1280"/>
      <c r="G15" s="1283"/>
      <c r="H15" s="1283"/>
    </row>
    <row r="16" spans="2:21" ht="28.9" customHeight="1">
      <c r="B16" s="987"/>
      <c r="C16" s="988"/>
      <c r="D16" s="987"/>
      <c r="F16" s="1278" t="s">
        <v>1139</v>
      </c>
      <c r="G16" s="1286"/>
      <c r="H16" s="1286"/>
    </row>
    <row r="17" spans="2:8" ht="28.9" customHeight="1">
      <c r="B17" s="989" t="s">
        <v>1154</v>
      </c>
      <c r="C17" s="988"/>
      <c r="D17" s="989" t="s">
        <v>1155</v>
      </c>
      <c r="F17" s="1279"/>
      <c r="G17" s="1287"/>
      <c r="H17" s="1287"/>
    </row>
    <row r="18" spans="2:8" ht="28.9" customHeight="1">
      <c r="B18" s="987"/>
      <c r="C18" s="988"/>
      <c r="D18" s="987"/>
      <c r="F18" s="1280"/>
      <c r="G18" s="1288"/>
      <c r="H18" s="1288"/>
    </row>
    <row r="19" spans="2:8" ht="28.9" customHeight="1">
      <c r="B19" s="987"/>
      <c r="C19" s="988"/>
      <c r="D19" s="987"/>
      <c r="F19" s="1278" t="s">
        <v>1140</v>
      </c>
      <c r="G19" s="1286"/>
      <c r="H19" s="1286"/>
    </row>
    <row r="20" spans="2:8" ht="28.9" customHeight="1">
      <c r="B20" s="989" t="s">
        <v>1154</v>
      </c>
      <c r="C20" s="988"/>
      <c r="D20" s="989" t="s">
        <v>1155</v>
      </c>
      <c r="F20" s="1279"/>
      <c r="G20" s="1287"/>
      <c r="H20" s="1287"/>
    </row>
    <row r="21" spans="2:8" ht="28.9" customHeight="1">
      <c r="B21" s="987"/>
      <c r="C21" s="988"/>
      <c r="D21" s="987"/>
      <c r="F21" s="1280"/>
      <c r="G21" s="1288"/>
      <c r="H21" s="1288"/>
    </row>
    <row r="22" spans="2:8" ht="28.9" customHeight="1">
      <c r="B22" s="987"/>
      <c r="C22" s="988"/>
      <c r="D22" s="987"/>
      <c r="F22" s="1278" t="s">
        <v>1131</v>
      </c>
      <c r="G22" s="1286"/>
      <c r="H22" s="1286"/>
    </row>
    <row r="23" spans="2:8" ht="28.9" customHeight="1">
      <c r="B23" s="989" t="s">
        <v>1154</v>
      </c>
      <c r="C23" s="988"/>
      <c r="D23" s="989" t="s">
        <v>1155</v>
      </c>
      <c r="F23" s="1279"/>
      <c r="G23" s="1287"/>
      <c r="H23" s="1287"/>
    </row>
    <row r="24" spans="2:8" ht="28.9" customHeight="1">
      <c r="B24" s="987"/>
      <c r="C24" s="988"/>
      <c r="D24" s="987"/>
      <c r="F24" s="1280"/>
      <c r="G24" s="1288"/>
      <c r="H24" s="1288"/>
    </row>
    <row r="25" spans="2:8" ht="28.9" customHeight="1">
      <c r="B25" s="987"/>
      <c r="C25" s="988"/>
      <c r="D25" s="987"/>
      <c r="F25" s="1278" t="s">
        <v>1141</v>
      </c>
      <c r="G25" s="1289"/>
      <c r="H25" s="1289"/>
    </row>
    <row r="26" spans="2:8" ht="28.9" customHeight="1">
      <c r="B26" s="989" t="s">
        <v>1154</v>
      </c>
      <c r="C26" s="988"/>
      <c r="D26" s="989" t="s">
        <v>1155</v>
      </c>
      <c r="F26" s="1279"/>
      <c r="G26" s="1290"/>
      <c r="H26" s="1290"/>
    </row>
    <row r="27" spans="2:8" ht="28.9" customHeight="1">
      <c r="B27" s="987"/>
      <c r="C27" s="988"/>
      <c r="D27" s="987"/>
      <c r="F27" s="1280"/>
      <c r="G27" s="1291"/>
      <c r="H27" s="1291"/>
    </row>
    <row r="28" spans="2:8" ht="28.9" customHeight="1">
      <c r="B28" s="987"/>
      <c r="C28" s="988"/>
      <c r="D28" s="987"/>
      <c r="F28" s="1278" t="s">
        <v>1142</v>
      </c>
      <c r="G28" s="1286"/>
      <c r="H28" s="1286"/>
    </row>
    <row r="29" spans="2:8" ht="28.9" customHeight="1">
      <c r="B29" s="989" t="s">
        <v>1154</v>
      </c>
      <c r="C29" s="988"/>
      <c r="D29" s="989" t="s">
        <v>1155</v>
      </c>
      <c r="F29" s="1279"/>
      <c r="G29" s="1287"/>
      <c r="H29" s="1287"/>
    </row>
    <row r="30" spans="2:8" ht="28.9" customHeight="1">
      <c r="B30" s="987"/>
      <c r="C30" s="988"/>
      <c r="D30" s="987"/>
      <c r="F30" s="1280"/>
      <c r="G30" s="1288"/>
      <c r="H30" s="1288"/>
    </row>
    <row r="31" spans="2:8" ht="28.9" customHeight="1">
      <c r="B31" s="987"/>
      <c r="C31" s="988"/>
      <c r="D31" s="987"/>
      <c r="F31" s="1278" t="s">
        <v>1143</v>
      </c>
      <c r="G31" s="1286"/>
      <c r="H31" s="1286"/>
    </row>
    <row r="32" spans="2:8" ht="28.9" customHeight="1">
      <c r="B32" s="989" t="s">
        <v>1154</v>
      </c>
      <c r="C32" s="988"/>
      <c r="D32" s="989" t="s">
        <v>1155</v>
      </c>
      <c r="F32" s="1279"/>
      <c r="G32" s="1287"/>
      <c r="H32" s="1287"/>
    </row>
    <row r="33" spans="2:8" ht="28.9" customHeight="1">
      <c r="B33" s="987"/>
      <c r="C33" s="988"/>
      <c r="D33" s="987"/>
      <c r="F33" s="1280"/>
      <c r="G33" s="1288"/>
      <c r="H33" s="1288"/>
    </row>
    <row r="34" spans="2:8" ht="28.9" customHeight="1">
      <c r="B34" s="987"/>
      <c r="C34" s="988"/>
      <c r="D34" s="987"/>
      <c r="F34" s="1278" t="s">
        <v>1144</v>
      </c>
      <c r="G34" s="1289"/>
      <c r="H34" s="1289"/>
    </row>
    <row r="35" spans="2:8" ht="28.9" customHeight="1">
      <c r="B35" s="989" t="s">
        <v>1154</v>
      </c>
      <c r="C35" s="988"/>
      <c r="D35" s="989" t="s">
        <v>1155</v>
      </c>
      <c r="F35" s="1279"/>
      <c r="G35" s="1290"/>
      <c r="H35" s="1290"/>
    </row>
    <row r="36" spans="2:8" ht="28.9" customHeight="1">
      <c r="B36" s="987"/>
      <c r="C36" s="988"/>
      <c r="D36" s="987"/>
      <c r="F36" s="1280"/>
      <c r="G36" s="1291"/>
      <c r="H36" s="1291"/>
    </row>
    <row r="37" spans="2:8" ht="28.9" customHeight="1">
      <c r="B37" s="987"/>
      <c r="C37" s="988"/>
      <c r="D37" s="987"/>
      <c r="F37" s="1278" t="s">
        <v>1145</v>
      </c>
      <c r="G37" s="1289"/>
      <c r="H37" s="1289"/>
    </row>
    <row r="38" spans="2:8" ht="28.9" customHeight="1">
      <c r="B38" s="989" t="s">
        <v>1154</v>
      </c>
      <c r="C38" s="988"/>
      <c r="D38" s="989" t="s">
        <v>1155</v>
      </c>
      <c r="F38" s="1279"/>
      <c r="G38" s="1290"/>
      <c r="H38" s="1290"/>
    </row>
    <row r="39" spans="2:8" ht="28.9" customHeight="1">
      <c r="B39" s="987"/>
      <c r="C39" s="988"/>
      <c r="D39" s="987"/>
      <c r="F39" s="1280"/>
      <c r="G39" s="1291"/>
      <c r="H39" s="1291"/>
    </row>
    <row r="40" spans="2:8" ht="28.9" customHeight="1">
      <c r="B40" s="987"/>
      <c r="C40" s="988"/>
      <c r="D40" s="987"/>
      <c r="F40" s="1278" t="s">
        <v>1146</v>
      </c>
      <c r="G40" s="1289"/>
      <c r="H40" s="1289"/>
    </row>
    <row r="41" spans="2:8" ht="28.9" customHeight="1">
      <c r="B41" s="989" t="s">
        <v>1154</v>
      </c>
      <c r="C41" s="988"/>
      <c r="D41" s="989" t="s">
        <v>1155</v>
      </c>
      <c r="F41" s="1279"/>
      <c r="G41" s="1290"/>
      <c r="H41" s="1290"/>
    </row>
    <row r="42" spans="2:8" ht="28.9" customHeight="1">
      <c r="B42" s="987"/>
      <c r="C42" s="988"/>
      <c r="D42" s="987"/>
      <c r="F42" s="1280"/>
      <c r="G42" s="1291"/>
      <c r="H42" s="1291"/>
    </row>
    <row r="43" spans="2:8" ht="28.9" customHeight="1">
      <c r="B43" s="987"/>
      <c r="C43" s="988"/>
      <c r="D43" s="987"/>
      <c r="F43" s="1278" t="s">
        <v>1147</v>
      </c>
      <c r="G43" s="1289"/>
      <c r="H43" s="1289"/>
    </row>
    <row r="44" spans="2:8" ht="28.9" customHeight="1">
      <c r="B44" s="989" t="s">
        <v>1154</v>
      </c>
      <c r="C44" s="988"/>
      <c r="D44" s="989" t="s">
        <v>1155</v>
      </c>
      <c r="F44" s="1279"/>
      <c r="G44" s="1290"/>
      <c r="H44" s="1290"/>
    </row>
    <row r="45" spans="2:8" ht="28.9" customHeight="1">
      <c r="B45" s="987"/>
      <c r="C45" s="988"/>
      <c r="D45" s="987"/>
      <c r="F45" s="1280"/>
      <c r="G45" s="1291"/>
      <c r="H45" s="1291"/>
    </row>
    <row r="46" spans="2:8" ht="28.9" customHeight="1">
      <c r="B46" s="987"/>
      <c r="C46" s="988"/>
      <c r="D46" s="987"/>
      <c r="F46" s="1278" t="s">
        <v>1148</v>
      </c>
      <c r="G46" s="1289"/>
      <c r="H46" s="1289"/>
    </row>
    <row r="47" spans="2:8" ht="28.9" customHeight="1">
      <c r="B47" s="989" t="s">
        <v>1154</v>
      </c>
      <c r="C47" s="988"/>
      <c r="D47" s="989" t="s">
        <v>1155</v>
      </c>
      <c r="F47" s="1279"/>
      <c r="G47" s="1290"/>
      <c r="H47" s="1290"/>
    </row>
    <row r="48" spans="2:8" ht="28.9" customHeight="1">
      <c r="B48" s="987"/>
      <c r="C48" s="988"/>
      <c r="D48" s="987"/>
      <c r="F48" s="1280"/>
      <c r="G48" s="1291"/>
      <c r="H48" s="1291"/>
    </row>
    <row r="49" spans="2:8" ht="28.9" customHeight="1">
      <c r="B49" s="987"/>
      <c r="C49" s="988"/>
      <c r="D49" s="987"/>
      <c r="F49" s="1278" t="s">
        <v>1125</v>
      </c>
      <c r="G49" s="1289" t="s">
        <v>1278</v>
      </c>
      <c r="H49" s="1289"/>
    </row>
    <row r="50" spans="2:8" ht="28.9" customHeight="1">
      <c r="B50" s="989" t="s">
        <v>1154</v>
      </c>
      <c r="C50" s="988"/>
      <c r="D50" s="989" t="s">
        <v>1155</v>
      </c>
      <c r="F50" s="1279"/>
      <c r="G50" s="1290"/>
      <c r="H50" s="1290"/>
    </row>
    <row r="51" spans="2:8" ht="28.9" customHeight="1">
      <c r="B51" s="987"/>
      <c r="C51" s="988"/>
      <c r="D51" s="987"/>
      <c r="F51" s="1280"/>
      <c r="G51" s="1291"/>
      <c r="H51" s="1291"/>
    </row>
    <row r="52" spans="2:8" ht="28.9" customHeight="1">
      <c r="B52" s="987"/>
      <c r="C52" s="988"/>
      <c r="D52" s="987"/>
      <c r="F52" s="1278" t="s">
        <v>1149</v>
      </c>
      <c r="G52" s="1289"/>
      <c r="H52" s="1289"/>
    </row>
    <row r="53" spans="2:8" ht="28.9" customHeight="1">
      <c r="B53" s="989" t="s">
        <v>1154</v>
      </c>
      <c r="C53" s="988"/>
      <c r="D53" s="989" t="s">
        <v>1155</v>
      </c>
      <c r="F53" s="1279"/>
      <c r="G53" s="1290"/>
      <c r="H53" s="1290"/>
    </row>
    <row r="54" spans="2:8" ht="28.9" customHeight="1">
      <c r="B54" s="987"/>
      <c r="C54" s="988"/>
      <c r="D54" s="987"/>
      <c r="F54" s="1280"/>
      <c r="G54" s="1291"/>
      <c r="H54" s="1291"/>
    </row>
    <row r="55" spans="2:8" ht="28.9" customHeight="1">
      <c r="B55" s="987"/>
      <c r="C55" s="988"/>
      <c r="D55" s="987"/>
      <c r="F55" s="1278" t="s">
        <v>1150</v>
      </c>
      <c r="G55" s="1289"/>
      <c r="H55" s="1289"/>
    </row>
    <row r="56" spans="2:8" ht="28.9" customHeight="1">
      <c r="B56" s="989" t="s">
        <v>1154</v>
      </c>
      <c r="C56" s="988"/>
      <c r="D56" s="989" t="s">
        <v>1155</v>
      </c>
      <c r="F56" s="1279"/>
      <c r="G56" s="1290"/>
      <c r="H56" s="1290"/>
    </row>
    <row r="57" spans="2:8" ht="28.9" customHeight="1">
      <c r="B57" s="987"/>
      <c r="C57" s="988"/>
      <c r="D57" s="987"/>
      <c r="F57" s="1280"/>
      <c r="G57" s="1291"/>
      <c r="H57" s="1291"/>
    </row>
    <row r="58" spans="2:8" ht="28.9" customHeight="1">
      <c r="B58" s="987"/>
      <c r="C58" s="988"/>
      <c r="D58" s="987"/>
      <c r="F58" s="1278" t="s">
        <v>1151</v>
      </c>
      <c r="G58" s="1289"/>
      <c r="H58" s="1289"/>
    </row>
    <row r="59" spans="2:8" ht="28.9" customHeight="1">
      <c r="B59" s="989" t="s">
        <v>1154</v>
      </c>
      <c r="C59" s="988"/>
      <c r="D59" s="989" t="s">
        <v>1155</v>
      </c>
      <c r="F59" s="1279"/>
      <c r="G59" s="1290"/>
      <c r="H59" s="1290"/>
    </row>
    <row r="60" spans="2:8" ht="28.9" customHeight="1">
      <c r="B60" s="987"/>
      <c r="C60" s="988"/>
      <c r="D60" s="987"/>
      <c r="F60" s="1280"/>
      <c r="G60" s="1291"/>
      <c r="H60" s="1291"/>
    </row>
    <row r="61" spans="2:8" ht="28.9" customHeight="1">
      <c r="B61" s="987"/>
      <c r="C61" s="988"/>
      <c r="D61" s="987"/>
      <c r="F61" s="1278" t="s">
        <v>1152</v>
      </c>
      <c r="G61" s="1289"/>
      <c r="H61" s="1289"/>
    </row>
    <row r="62" spans="2:8" ht="28.9" customHeight="1">
      <c r="B62" s="989" t="s">
        <v>1154</v>
      </c>
      <c r="C62" s="988"/>
      <c r="D62" s="989" t="s">
        <v>1155</v>
      </c>
      <c r="F62" s="1279"/>
      <c r="G62" s="1290"/>
      <c r="H62" s="1290"/>
    </row>
    <row r="63" spans="2:8" ht="28.9" customHeight="1">
      <c r="B63" s="987"/>
      <c r="C63" s="988"/>
      <c r="D63" s="987"/>
      <c r="F63" s="1280"/>
      <c r="G63" s="1291"/>
      <c r="H63" s="1291"/>
    </row>
    <row r="64" spans="2:8" ht="28.9" customHeight="1">
      <c r="B64" s="987"/>
      <c r="C64" s="988"/>
      <c r="D64" s="987"/>
      <c r="F64" s="1278" t="s">
        <v>1153</v>
      </c>
      <c r="G64" s="1289"/>
      <c r="H64" s="1289"/>
    </row>
    <row r="65" spans="2:8" ht="28.9" customHeight="1">
      <c r="B65" s="989" t="s">
        <v>1154</v>
      </c>
      <c r="C65" s="988"/>
      <c r="D65" s="989" t="s">
        <v>1155</v>
      </c>
      <c r="F65" s="1279"/>
      <c r="G65" s="1290"/>
      <c r="H65" s="1290"/>
    </row>
    <row r="66" spans="2:8" ht="28.9" customHeight="1">
      <c r="B66" s="987"/>
      <c r="C66" s="988"/>
      <c r="D66" s="987"/>
      <c r="F66" s="1280"/>
      <c r="G66" s="1291"/>
      <c r="H66" s="1291"/>
    </row>
    <row r="67" spans="2:8">
      <c r="B67" s="981"/>
      <c r="C67" s="982"/>
      <c r="D67" s="981"/>
    </row>
    <row r="68" spans="2:8">
      <c r="B68" s="981"/>
      <c r="C68" s="982"/>
      <c r="D68" s="981"/>
    </row>
    <row r="69" spans="2:8">
      <c r="B69" s="981"/>
      <c r="C69" s="982"/>
      <c r="D69" s="981"/>
    </row>
    <row r="70" spans="2:8">
      <c r="B70" s="981"/>
      <c r="C70" s="982"/>
      <c r="D70" s="981"/>
    </row>
    <row r="71" spans="2:8">
      <c r="B71" s="981"/>
      <c r="C71" s="982"/>
      <c r="D71" s="981"/>
    </row>
    <row r="72" spans="2:8">
      <c r="B72" s="981"/>
      <c r="C72" s="982"/>
      <c r="D72" s="981"/>
    </row>
    <row r="73" spans="2:8">
      <c r="B73" s="981"/>
      <c r="C73" s="982"/>
      <c r="D73" s="981"/>
    </row>
    <row r="74" spans="2:8">
      <c r="B74" s="981"/>
      <c r="C74" s="982"/>
      <c r="D74" s="981"/>
    </row>
    <row r="75" spans="2:8">
      <c r="B75" s="981"/>
      <c r="C75" s="982"/>
      <c r="D75" s="981"/>
    </row>
    <row r="76" spans="2:8">
      <c r="B76" s="981"/>
      <c r="C76" s="982"/>
      <c r="D76" s="981"/>
    </row>
    <row r="77" spans="2:8">
      <c r="B77" s="981"/>
      <c r="C77" s="982"/>
      <c r="D77" s="981"/>
    </row>
    <row r="78" spans="2:8">
      <c r="B78" s="981"/>
      <c r="C78" s="982"/>
      <c r="D78" s="981"/>
    </row>
    <row r="79" spans="2:8">
      <c r="B79" s="981"/>
      <c r="C79" s="982"/>
      <c r="D79" s="981"/>
    </row>
    <row r="80" spans="2:8">
      <c r="B80" s="981"/>
      <c r="C80" s="982"/>
      <c r="D80" s="981"/>
    </row>
    <row r="81" spans="2:4">
      <c r="B81" s="981"/>
      <c r="C81" s="982"/>
      <c r="D81" s="981"/>
    </row>
    <row r="82" spans="2:4">
      <c r="B82" s="981"/>
      <c r="C82" s="982"/>
      <c r="D82" s="981"/>
    </row>
    <row r="83" spans="2:4">
      <c r="B83" s="981"/>
      <c r="C83" s="982"/>
      <c r="D83" s="981"/>
    </row>
    <row r="84" spans="2:4">
      <c r="B84" s="981"/>
      <c r="C84" s="982"/>
      <c r="D84" s="981"/>
    </row>
    <row r="85" spans="2:4">
      <c r="B85" s="981"/>
      <c r="C85" s="982"/>
      <c r="D85" s="981"/>
    </row>
    <row r="86" spans="2:4">
      <c r="B86" s="981"/>
      <c r="C86" s="982"/>
      <c r="D86" s="981"/>
    </row>
    <row r="87" spans="2:4">
      <c r="B87" s="981"/>
      <c r="C87" s="982"/>
      <c r="D87" s="981"/>
    </row>
    <row r="88" spans="2:4">
      <c r="B88" s="981"/>
      <c r="C88" s="982"/>
      <c r="D88" s="981"/>
    </row>
    <row r="89" spans="2:4">
      <c r="B89" s="981"/>
      <c r="C89" s="982"/>
      <c r="D89" s="981"/>
    </row>
    <row r="90" spans="2:4">
      <c r="B90" s="981"/>
      <c r="C90" s="982"/>
      <c r="D90" s="981"/>
    </row>
    <row r="91" spans="2:4">
      <c r="B91" s="981"/>
      <c r="C91" s="982"/>
      <c r="D91" s="981"/>
    </row>
    <row r="92" spans="2:4">
      <c r="B92" s="981"/>
      <c r="C92" s="982"/>
      <c r="D92" s="981"/>
    </row>
    <row r="93" spans="2:4">
      <c r="B93" s="981"/>
      <c r="C93" s="982"/>
      <c r="D93" s="981"/>
    </row>
    <row r="94" spans="2:4">
      <c r="B94" s="981"/>
      <c r="C94" s="982"/>
      <c r="D94" s="981"/>
    </row>
    <row r="95" spans="2:4">
      <c r="B95" s="981"/>
      <c r="C95" s="982"/>
      <c r="D95" s="981"/>
    </row>
    <row r="96" spans="2:4">
      <c r="B96" s="981"/>
      <c r="C96" s="982"/>
      <c r="D96" s="981"/>
    </row>
    <row r="97" spans="2:4">
      <c r="B97" s="981"/>
      <c r="C97" s="982"/>
      <c r="D97" s="981"/>
    </row>
    <row r="98" spans="2:4">
      <c r="B98" s="981"/>
      <c r="C98" s="982"/>
      <c r="D98" s="981"/>
    </row>
    <row r="99" spans="2:4">
      <c r="B99" s="981"/>
      <c r="C99" s="982"/>
      <c r="D99" s="981"/>
    </row>
    <row r="100" spans="2:4">
      <c r="B100" s="981"/>
      <c r="C100" s="982"/>
      <c r="D100" s="981"/>
    </row>
    <row r="101" spans="2:4">
      <c r="B101" s="981"/>
      <c r="C101" s="982"/>
      <c r="D101" s="981"/>
    </row>
    <row r="102" spans="2:4">
      <c r="B102" s="981"/>
      <c r="C102" s="982"/>
      <c r="D102" s="981"/>
    </row>
    <row r="103" spans="2:4">
      <c r="B103" s="981"/>
      <c r="C103" s="982"/>
      <c r="D103" s="981"/>
    </row>
    <row r="104" spans="2:4">
      <c r="B104" s="981"/>
      <c r="C104" s="982"/>
      <c r="D104" s="981"/>
    </row>
    <row r="105" spans="2:4">
      <c r="B105" s="981"/>
      <c r="C105" s="982"/>
      <c r="D105" s="981"/>
    </row>
    <row r="106" spans="2:4">
      <c r="B106" s="981"/>
      <c r="C106" s="982"/>
      <c r="D106" s="981"/>
    </row>
    <row r="107" spans="2:4">
      <c r="B107" s="981"/>
      <c r="C107" s="982"/>
      <c r="D107" s="981"/>
    </row>
    <row r="108" spans="2:4">
      <c r="B108" s="981"/>
      <c r="C108" s="982"/>
      <c r="D108" s="981"/>
    </row>
    <row r="109" spans="2:4">
      <c r="B109" s="981"/>
      <c r="C109" s="982"/>
      <c r="D109" s="981"/>
    </row>
    <row r="110" spans="2:4">
      <c r="B110" s="981"/>
      <c r="C110" s="982"/>
      <c r="D110" s="981"/>
    </row>
    <row r="111" spans="2:4">
      <c r="B111" s="981"/>
      <c r="C111" s="982"/>
      <c r="D111" s="981"/>
    </row>
    <row r="112" spans="2:4">
      <c r="B112" s="981"/>
      <c r="C112" s="982"/>
      <c r="D112" s="981"/>
    </row>
    <row r="113" spans="2:4">
      <c r="B113" s="981"/>
      <c r="C113" s="982"/>
      <c r="D113" s="981"/>
    </row>
    <row r="114" spans="2:4">
      <c r="B114" s="981"/>
      <c r="C114" s="982"/>
      <c r="D114" s="981"/>
    </row>
    <row r="115" spans="2:4">
      <c r="B115" s="981"/>
      <c r="C115" s="982"/>
      <c r="D115" s="981"/>
    </row>
    <row r="116" spans="2:4">
      <c r="B116" s="981"/>
      <c r="C116" s="982"/>
      <c r="D116" s="981"/>
    </row>
    <row r="117" spans="2:4">
      <c r="B117" s="981"/>
      <c r="C117" s="982"/>
      <c r="D117" s="981"/>
    </row>
    <row r="118" spans="2:4">
      <c r="B118" s="981"/>
      <c r="C118" s="982"/>
      <c r="D118" s="981"/>
    </row>
    <row r="119" spans="2:4">
      <c r="B119" s="981"/>
      <c r="C119" s="982"/>
      <c r="D119" s="981"/>
    </row>
    <row r="120" spans="2:4">
      <c r="B120" s="981"/>
      <c r="C120" s="982"/>
      <c r="D120" s="981"/>
    </row>
    <row r="121" spans="2:4">
      <c r="B121" s="981"/>
      <c r="C121" s="982"/>
      <c r="D121" s="981"/>
    </row>
    <row r="122" spans="2:4">
      <c r="B122" s="981"/>
      <c r="C122" s="982"/>
      <c r="D122" s="981"/>
    </row>
    <row r="123" spans="2:4">
      <c r="B123" s="981"/>
      <c r="C123" s="982"/>
      <c r="D123" s="981"/>
    </row>
    <row r="124" spans="2:4">
      <c r="B124" s="981"/>
      <c r="C124" s="982"/>
      <c r="D124" s="981"/>
    </row>
    <row r="125" spans="2:4">
      <c r="B125" s="981"/>
      <c r="C125" s="982"/>
      <c r="D125" s="981"/>
    </row>
    <row r="126" spans="2:4">
      <c r="B126" s="981"/>
      <c r="C126" s="982"/>
      <c r="D126" s="981"/>
    </row>
    <row r="127" spans="2:4">
      <c r="B127" s="981"/>
      <c r="C127" s="982"/>
      <c r="D127" s="981"/>
    </row>
    <row r="128" spans="2:4">
      <c r="B128" s="981"/>
      <c r="C128" s="982"/>
      <c r="D128" s="981"/>
    </row>
    <row r="129" spans="2:4">
      <c r="B129" s="981"/>
      <c r="C129" s="982"/>
      <c r="D129" s="981"/>
    </row>
    <row r="130" spans="2:4">
      <c r="B130" s="981"/>
      <c r="C130" s="982"/>
      <c r="D130" s="981"/>
    </row>
    <row r="131" spans="2:4">
      <c r="B131" s="981"/>
      <c r="C131" s="982"/>
      <c r="D131" s="981"/>
    </row>
    <row r="132" spans="2:4">
      <c r="B132" s="981"/>
      <c r="C132" s="982"/>
      <c r="D132" s="981"/>
    </row>
    <row r="133" spans="2:4">
      <c r="B133" s="981"/>
      <c r="C133" s="982"/>
      <c r="D133" s="981"/>
    </row>
    <row r="134" spans="2:4">
      <c r="B134" s="981"/>
      <c r="C134" s="982"/>
      <c r="D134" s="981"/>
    </row>
    <row r="135" spans="2:4">
      <c r="B135" s="981"/>
      <c r="C135" s="982"/>
      <c r="D135" s="981"/>
    </row>
    <row r="136" spans="2:4">
      <c r="B136" s="981"/>
      <c r="C136" s="982"/>
      <c r="D136" s="981"/>
    </row>
    <row r="137" spans="2:4">
      <c r="B137" s="981"/>
      <c r="C137" s="982"/>
      <c r="D137" s="981"/>
    </row>
    <row r="138" spans="2:4">
      <c r="B138" s="981"/>
      <c r="C138" s="982"/>
      <c r="D138" s="981"/>
    </row>
    <row r="815" spans="9:9">
      <c r="I815" s="64">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12" customWidth="1"/>
    <col min="2" max="2" width="20.140625" style="12" customWidth="1"/>
    <col min="3" max="3" width="23.140625" style="12" bestFit="1" customWidth="1"/>
    <col min="4" max="4" width="12.5703125" style="12" bestFit="1" customWidth="1"/>
    <col min="5" max="5" width="14.140625" style="12" bestFit="1" customWidth="1"/>
    <col min="6" max="6" width="15.5703125" style="12" customWidth="1"/>
    <col min="7" max="7" width="16.85546875" style="12" customWidth="1"/>
    <col min="8" max="8" width="8.140625" style="12" customWidth="1"/>
    <col min="9" max="9" width="33.140625" style="12" bestFit="1" customWidth="1"/>
    <col min="10" max="10" width="4.140625" style="12" customWidth="1"/>
    <col min="11" max="11" width="9" style="12" customWidth="1"/>
    <col min="12" max="15" width="28.140625" style="12" customWidth="1"/>
    <col min="16" max="16384" width="9.140625" style="12"/>
  </cols>
  <sheetData>
    <row r="1" spans="1:16">
      <c r="A1" s="11"/>
      <c r="B1" s="11" t="s">
        <v>14</v>
      </c>
      <c r="C1" s="11" t="s">
        <v>71</v>
      </c>
      <c r="D1" s="11" t="s">
        <v>115</v>
      </c>
      <c r="F1" s="22" t="s">
        <v>91</v>
      </c>
      <c r="G1" s="23"/>
      <c r="M1" s="35" t="s">
        <v>102</v>
      </c>
      <c r="N1" s="11" t="s">
        <v>25</v>
      </c>
      <c r="O1" s="11" t="s">
        <v>23</v>
      </c>
      <c r="P1" s="11" t="s">
        <v>24</v>
      </c>
    </row>
    <row r="2" spans="1:16">
      <c r="A2" s="11" t="s">
        <v>25</v>
      </c>
      <c r="B2" s="24">
        <f>1000000/(F2*100)</f>
        <v>1336.8055610095364</v>
      </c>
      <c r="C2" s="24">
        <v>1000</v>
      </c>
      <c r="D2" s="24">
        <f>1000/F5</f>
        <v>3785.4117999999999</v>
      </c>
      <c r="E2" s="13"/>
      <c r="F2" s="32">
        <v>7.4805194500000001</v>
      </c>
      <c r="G2" s="20" t="s">
        <v>88</v>
      </c>
      <c r="H2" s="12" t="s">
        <v>92</v>
      </c>
      <c r="M2" s="11" t="s">
        <v>25</v>
      </c>
      <c r="N2" s="24">
        <v>1</v>
      </c>
      <c r="O2" s="24">
        <f>F4</f>
        <v>3.7854117999999999</v>
      </c>
      <c r="P2" s="36">
        <v>3.068883289737228</v>
      </c>
    </row>
    <row r="3" spans="1:16">
      <c r="A3" s="11" t="s">
        <v>23</v>
      </c>
      <c r="B3" s="24">
        <f>1000000/F4/(F2*100)</f>
        <v>353.14666716301156</v>
      </c>
      <c r="C3" s="24">
        <f>1000/F4</f>
        <v>264.17205124155845</v>
      </c>
      <c r="D3" s="24">
        <v>1000</v>
      </c>
      <c r="F3" s="25">
        <v>43560</v>
      </c>
      <c r="G3" s="20" t="s">
        <v>93</v>
      </c>
      <c r="H3" s="14"/>
      <c r="M3" s="11" t="s">
        <v>23</v>
      </c>
      <c r="N3" s="24">
        <f>1/O2</f>
        <v>0.26417205124155846</v>
      </c>
      <c r="O3" s="24">
        <v>1</v>
      </c>
      <c r="P3" s="24">
        <v>0.8107131936708255</v>
      </c>
    </row>
    <row r="4" spans="1:16">
      <c r="A4" s="11" t="s">
        <v>24</v>
      </c>
      <c r="B4" s="24">
        <f>F3/100</f>
        <v>435.6</v>
      </c>
      <c r="C4" s="24">
        <f>F3*F2/1000</f>
        <v>325.851427242</v>
      </c>
      <c r="D4" s="24">
        <f>F3*F2*F4/1000</f>
        <v>1233.4818377287083</v>
      </c>
      <c r="F4" s="31">
        <v>3.7854117999999999</v>
      </c>
      <c r="G4" s="20" t="s">
        <v>90</v>
      </c>
      <c r="H4" s="14"/>
      <c r="M4" s="11" t="s">
        <v>24</v>
      </c>
      <c r="N4" s="36">
        <f>325851.427242/1000000</f>
        <v>0.325851427242</v>
      </c>
      <c r="O4" s="24">
        <v>1.2334818377287082</v>
      </c>
      <c r="P4" s="24">
        <v>1</v>
      </c>
    </row>
    <row r="5" spans="1:16">
      <c r="F5" s="30">
        <f>1/F4</f>
        <v>0.26417205124155846</v>
      </c>
      <c r="G5" s="21" t="s">
        <v>89</v>
      </c>
      <c r="H5" s="14"/>
    </row>
    <row r="6" spans="1:16" ht="13.5" thickBot="1">
      <c r="H6" s="14"/>
    </row>
    <row r="7" spans="1:16" ht="13.5" thickBot="1">
      <c r="A7" s="14" t="s">
        <v>112</v>
      </c>
      <c r="B7" s="15">
        <v>1</v>
      </c>
      <c r="C7" s="12" t="s">
        <v>70</v>
      </c>
      <c r="D7" s="12">
        <f>MATCH(C7,A2:A4,0)</f>
        <v>1</v>
      </c>
      <c r="H7" s="14"/>
    </row>
    <row r="8" spans="1:16" ht="13.5" thickBot="1">
      <c r="A8" s="14"/>
      <c r="E8" s="12">
        <f>INDEX($B$2:$D$4,MATCH(C7,A2:A4,0),MATCH(C9,B1:D1,0))</f>
        <v>1336.8055610095364</v>
      </c>
      <c r="H8" s="14"/>
    </row>
    <row r="9" spans="1:16" ht="13.5" thickBot="1">
      <c r="A9" s="14" t="s">
        <v>113</v>
      </c>
      <c r="B9" s="16">
        <v>10</v>
      </c>
      <c r="C9" s="12" t="s">
        <v>14</v>
      </c>
      <c r="D9" s="12">
        <f>MATCH(C9,B1:D1,0)</f>
        <v>1</v>
      </c>
      <c r="H9" s="14"/>
    </row>
    <row r="11" spans="1:16">
      <c r="B11" s="14" t="s">
        <v>114</v>
      </c>
      <c r="C11" s="17">
        <f>B7*B9*E8</f>
        <v>13368.055610095364</v>
      </c>
      <c r="I11" s="12" t="s">
        <v>101</v>
      </c>
    </row>
    <row r="12" spans="1:16">
      <c r="G12" s="12" t="s">
        <v>85</v>
      </c>
      <c r="I12" s="34" t="s">
        <v>98</v>
      </c>
      <c r="J12" s="34"/>
      <c r="K12" s="11"/>
      <c r="L12" s="34" t="s">
        <v>99</v>
      </c>
    </row>
    <row r="13" spans="1:16" ht="14.25">
      <c r="G13" s="12" t="s">
        <v>84</v>
      </c>
      <c r="H13" s="38">
        <v>547500</v>
      </c>
      <c r="I13" s="33" t="s">
        <v>100</v>
      </c>
      <c r="J13" s="37" t="s">
        <v>103</v>
      </c>
      <c r="K13" s="12">
        <f>H13*INDEX(N2:P4,MATCH(I13,M2:M4,0),MATCH(L13,N1:P1,0))</f>
        <v>2072512.9605</v>
      </c>
      <c r="L13" s="33" t="s">
        <v>23</v>
      </c>
    </row>
    <row r="14" spans="1:16">
      <c r="K14" s="13"/>
    </row>
    <row r="15" spans="1:16">
      <c r="B15" s="12" t="s">
        <v>117</v>
      </c>
      <c r="H15" s="128"/>
    </row>
    <row r="16" spans="1:16">
      <c r="B16" s="11" t="s">
        <v>14</v>
      </c>
      <c r="C16" s="11" t="s">
        <v>71</v>
      </c>
      <c r="D16" s="11" t="s">
        <v>115</v>
      </c>
      <c r="H16" s="12">
        <f>1500000000/1000000*365</f>
        <v>547500</v>
      </c>
      <c r="I16" s="128" t="s">
        <v>151</v>
      </c>
    </row>
    <row r="17" spans="1:5">
      <c r="A17" s="11" t="s">
        <v>70</v>
      </c>
      <c r="B17" s="12">
        <f>1000000/(7.48*100)</f>
        <v>1336.8983957219252</v>
      </c>
      <c r="C17" s="12">
        <v>1000</v>
      </c>
      <c r="D17" s="12">
        <f>1000000/CONVERT(1000,"l","gal")</f>
        <v>3785.4117839999994</v>
      </c>
    </row>
    <row r="18" spans="1:5">
      <c r="A18" s="11" t="s">
        <v>86</v>
      </c>
      <c r="B18" s="12">
        <f>1000000/CONVERT((7.48*100),"gal","l")</f>
        <v>353.171192992177</v>
      </c>
      <c r="C18" s="12">
        <f>1000000/CONVERT(1000,"gal","l")</f>
        <v>264.17205235814845</v>
      </c>
      <c r="D18" s="12">
        <v>1000</v>
      </c>
    </row>
    <row r="19" spans="1:5">
      <c r="A19" s="11" t="s">
        <v>50</v>
      </c>
      <c r="B19" s="12">
        <f>43560/100</f>
        <v>435.6</v>
      </c>
      <c r="C19" s="12">
        <f>43560/(1000/7.48)</f>
        <v>325.8288</v>
      </c>
      <c r="D19" s="12">
        <f>F3/(CONVERT(1000,"l","gal")/F2)</f>
        <v>1233.4818325150852</v>
      </c>
    </row>
    <row r="21" spans="1:5" ht="13.5" thickBot="1"/>
    <row r="22" spans="1:5" ht="13.5" thickBot="1">
      <c r="A22" s="14" t="s">
        <v>117</v>
      </c>
      <c r="B22" s="15">
        <v>5</v>
      </c>
      <c r="C22" s="12" t="s">
        <v>71</v>
      </c>
      <c r="D22" s="12">
        <f>MATCH(C22,B16:D16,0)</f>
        <v>2</v>
      </c>
    </row>
    <row r="23" spans="1:5" ht="13.5" thickBot="1">
      <c r="A23" s="14"/>
      <c r="E23" s="12">
        <f>INDEX($B$2:$D$4,MATCH(C24,A2:A4,0),MATCH(C22,B1:D1,0))</f>
        <v>1000</v>
      </c>
    </row>
    <row r="24" spans="1:5" ht="13.5" thickBot="1">
      <c r="A24" s="14" t="s">
        <v>118</v>
      </c>
      <c r="B24" s="16">
        <v>5000</v>
      </c>
      <c r="C24" s="12" t="s">
        <v>70</v>
      </c>
      <c r="D24" s="12">
        <f>MATCH(C24,A17:A19,0)</f>
        <v>1</v>
      </c>
    </row>
    <row r="26" spans="1:5">
      <c r="B26" s="14" t="s">
        <v>114</v>
      </c>
      <c r="C26" s="18">
        <f>(B22*E23)/B24</f>
        <v>1</v>
      </c>
    </row>
    <row r="27" spans="1:5">
      <c r="C27" s="12" t="s">
        <v>12</v>
      </c>
    </row>
    <row r="28" spans="1:5">
      <c r="C28" s="12" t="s">
        <v>13</v>
      </c>
    </row>
    <row r="31" spans="1:5">
      <c r="A31" s="13" t="s">
        <v>87</v>
      </c>
    </row>
    <row r="33" spans="1:2">
      <c r="B33" s="12" t="s">
        <v>83</v>
      </c>
    </row>
    <row r="37" spans="1:2">
      <c r="A37" s="13" t="s">
        <v>97</v>
      </c>
    </row>
    <row r="38" spans="1:2">
      <c r="A38" s="26" t="s">
        <v>76</v>
      </c>
    </row>
    <row r="39" spans="1:2">
      <c r="A39" s="12" t="s">
        <v>80</v>
      </c>
    </row>
    <row r="40" spans="1:2">
      <c r="A40" s="12" t="s">
        <v>94</v>
      </c>
    </row>
    <row r="42" spans="1:2">
      <c r="A42" s="29" t="s">
        <v>95</v>
      </c>
    </row>
    <row r="43" spans="1:2">
      <c r="A43" s="29" t="s">
        <v>96</v>
      </c>
    </row>
    <row r="44" spans="1:2">
      <c r="A44" s="29" t="s">
        <v>79</v>
      </c>
    </row>
    <row r="45" spans="1:2">
      <c r="A45" s="29" t="s">
        <v>74</v>
      </c>
    </row>
    <row r="47" spans="1:2">
      <c r="A47" s="27" t="s">
        <v>75</v>
      </c>
    </row>
    <row r="48" spans="1:2">
      <c r="A48" s="27" t="s">
        <v>77</v>
      </c>
    </row>
    <row r="49" spans="1:1">
      <c r="A49" s="27" t="s">
        <v>78</v>
      </c>
    </row>
    <row r="50" spans="1:1">
      <c r="A50" s="27" t="s">
        <v>74</v>
      </c>
    </row>
    <row r="52" spans="1:1">
      <c r="A52" s="28" t="s">
        <v>81</v>
      </c>
    </row>
    <row r="53" spans="1:1">
      <c r="A53" s="28" t="s">
        <v>77</v>
      </c>
    </row>
    <row r="54" spans="1:1">
      <c r="A54" s="28" t="s">
        <v>78</v>
      </c>
    </row>
    <row r="55" spans="1:1">
      <c r="A55" s="28" t="s">
        <v>74</v>
      </c>
    </row>
    <row r="78" spans="1:6">
      <c r="A78" s="128" t="s">
        <v>149</v>
      </c>
      <c r="E78" s="12" t="str">
        <f>"Total Volume of NRW = "&amp;TEXT(SUM(C90,C91,C94,C95,C97,C99),"#,###")&amp;" "&amp;Worksheet!J15</f>
        <v>Total Volume of NRW = 1,085 MG/Yr</v>
      </c>
    </row>
    <row r="79" spans="1:6" ht="16.5">
      <c r="B79" s="65"/>
      <c r="C79" s="65"/>
      <c r="D79" s="65"/>
      <c r="E79" s="12" t="str">
        <f>IFERROR("Total Cost of NRW = $"&amp;TEXT(SUM(D90,D91,D94,D95,D96,D97,D99),"#,###")&amp;"/Yr","")</f>
        <v>Total Cost of NRW = $907,257/Yr</v>
      </c>
      <c r="F79" s="65"/>
    </row>
    <row r="80" spans="1:6">
      <c r="A80" s="64"/>
      <c r="B80" s="64"/>
      <c r="C80" s="66" t="str">
        <f>"Volume ("&amp;Worksheet!J15&amp;")"</f>
        <v>Volume (MG/Yr)</v>
      </c>
      <c r="D80" s="66" t="s">
        <v>147</v>
      </c>
      <c r="E80" s="119" t="s">
        <v>1085</v>
      </c>
      <c r="F80" s="64"/>
    </row>
    <row r="81" spans="1:6">
      <c r="A81" s="67" t="s">
        <v>127</v>
      </c>
      <c r="B81" s="67"/>
      <c r="C81" s="160">
        <f>IF(Dashboard!BO$2&gt;0,"",Worksheet!H15)</f>
        <v>2185.3939999999998</v>
      </c>
      <c r="D81" s="161">
        <f>IF(Dashboard!BO$2&gt;0,"",C81*(Worksheet!$H$77))</f>
        <v>1005281.2399999999</v>
      </c>
      <c r="E81" s="712">
        <f>D81</f>
        <v>1005281.2399999999</v>
      </c>
      <c r="F81" s="925" t="s">
        <v>1084</v>
      </c>
    </row>
    <row r="82" spans="1:6">
      <c r="A82" s="67" t="str">
        <f>A81&amp;" MA"</f>
        <v>Vol. from own sources: MA</v>
      </c>
      <c r="B82" s="67"/>
      <c r="C82" s="160">
        <f>IF(Dashboard!BO$2&gt;0,"",Worksheet!X15)</f>
        <v>43.707879999999996</v>
      </c>
      <c r="D82" s="161">
        <f>IF(Dashboard!BO$2&gt;0,"",C82*(Worksheet!$H$77))</f>
        <v>20105.624799999998</v>
      </c>
      <c r="E82" s="712">
        <f t="shared" ref="E82:E100" si="0">D82</f>
        <v>20105.624799999998</v>
      </c>
      <c r="F82" s="64"/>
    </row>
    <row r="83" spans="1:6">
      <c r="A83" s="64" t="s">
        <v>0</v>
      </c>
      <c r="B83" s="64"/>
      <c r="C83" s="160">
        <f>IF(Dashboard!BO$2&gt;0,"",Worksheet!H16)</f>
        <v>0</v>
      </c>
      <c r="D83" s="161">
        <f>IF(Dashboard!BO$2&gt;0,"",C83*(Worksheet!$H$77))</f>
        <v>0</v>
      </c>
      <c r="E83" s="712">
        <f t="shared" si="0"/>
        <v>0</v>
      </c>
      <c r="F83" s="64"/>
    </row>
    <row r="84" spans="1:6">
      <c r="A84" s="64" t="str">
        <f>A83&amp;" MA"</f>
        <v>Water imported: MA</v>
      </c>
      <c r="B84" s="64"/>
      <c r="C84" s="160">
        <f>IF(Dashboard!BO$2&gt;0,"",Worksheet!X16)</f>
        <v>0</v>
      </c>
      <c r="D84" s="161">
        <f>IF(Dashboard!BO$2&gt;0,"",C84*(Worksheet!$H$77))</f>
        <v>0</v>
      </c>
      <c r="E84" s="712">
        <f t="shared" si="0"/>
        <v>0</v>
      </c>
      <c r="F84" s="64"/>
    </row>
    <row r="85" spans="1:6">
      <c r="A85" s="64" t="s">
        <v>1</v>
      </c>
      <c r="B85" s="64"/>
      <c r="C85" s="160">
        <f>IF(Dashboard!BO$2&gt;0,"",Worksheet!H17)</f>
        <v>0</v>
      </c>
      <c r="D85" s="161">
        <f>IF(Dashboard!BO$2&gt;0,"",C85*(Worksheet!$H$77))</f>
        <v>0</v>
      </c>
      <c r="E85" s="712">
        <f t="shared" si="0"/>
        <v>0</v>
      </c>
      <c r="F85" s="64"/>
    </row>
    <row r="86" spans="1:6">
      <c r="A86" s="64" t="str">
        <f>A85&amp;" MA"</f>
        <v>Water exported: MA</v>
      </c>
      <c r="B86" s="64"/>
      <c r="C86" s="160">
        <f>IF(Dashboard!BO$2&gt;0,"",Worksheet!X17)</f>
        <v>0</v>
      </c>
      <c r="D86" s="161">
        <f>IF(Dashboard!BO$2&gt;0,"",C86*(Worksheet!$H$77))</f>
        <v>0</v>
      </c>
      <c r="E86" s="712">
        <f t="shared" si="0"/>
        <v>0</v>
      </c>
      <c r="F86" s="64"/>
    </row>
    <row r="87" spans="1:6">
      <c r="A87" s="64" t="s">
        <v>109</v>
      </c>
      <c r="B87" s="64"/>
      <c r="C87" s="160">
        <f>IF(Dashboard!BO$2&gt;0,"",Worksheet!H19)</f>
        <v>2229.9938775510204</v>
      </c>
      <c r="D87" s="161">
        <f>IF(Dashboard!BO$2&gt;0,"",C87*(Worksheet!$H$77))</f>
        <v>1025797.1836734693</v>
      </c>
      <c r="E87" s="712">
        <f t="shared" si="0"/>
        <v>1025797.1836734693</v>
      </c>
      <c r="F87" s="64"/>
    </row>
    <row r="88" spans="1:6">
      <c r="A88" s="279" t="s">
        <v>1268</v>
      </c>
      <c r="B88" s="64"/>
      <c r="C88" s="160">
        <f>IF(Dashboard!BO$2&gt;0,"",Worksheet!H23)</f>
        <v>1142.2539999999999</v>
      </c>
      <c r="D88" s="161">
        <f>IF(Dashboard!BO$2&gt;0,"",C88*(Worksheet!$H$76*1000))</f>
        <v>16539837.919999998</v>
      </c>
      <c r="E88" s="712">
        <f t="shared" si="0"/>
        <v>16539837.919999998</v>
      </c>
      <c r="F88" s="64"/>
    </row>
    <row r="89" spans="1:6">
      <c r="A89" s="279" t="s">
        <v>1269</v>
      </c>
      <c r="B89" s="64"/>
      <c r="C89" s="160">
        <f>IF(Dashboard!BO$2&gt;0,"",Worksheet!H24)</f>
        <v>0</v>
      </c>
      <c r="D89" s="161">
        <f>IF(Dashboard!BO$2&gt;0,"",C89*(Worksheet!$H$76*1000))</f>
        <v>0</v>
      </c>
      <c r="E89" s="712">
        <f t="shared" si="0"/>
        <v>0</v>
      </c>
      <c r="F89" s="64"/>
    </row>
    <row r="90" spans="1:6">
      <c r="A90" s="1107" t="str">
        <f>"Unbilled Metered (UMAC) valued at "&amp;A76&amp;""</f>
        <v xml:space="preserve">Unbilled Metered (UMAC) valued at </v>
      </c>
      <c r="B90" s="1108"/>
      <c r="C90" s="1109">
        <f>IF(Dashboard!BO$2&gt;0,"",Worksheet!H25)</f>
        <v>127.64</v>
      </c>
      <c r="D90" s="1110">
        <f>IF(Dashboard!BO$2&gt;0,"",IF(ISBLANK('Start Page'!AB22),"",IF(AND(ISBLANK(Worksheet!H77),Worksheet!Z77&lt;&gt;1),"",Worksheet!H25*(IF(Dashboard!BD29=FALSE,Worksheet!H77,IF(Dashboard!BD29=TRUE,Worksheet!H76*INDEX(Sheet1!B2:D4,MATCH('Start Page'!AB22,Sheet1!A2:A4,0),MATCH(Worksheet!J76,Sheet1!B1:D1,0)),""))))))</f>
        <v>58714.400000000001</v>
      </c>
      <c r="E90" s="1111">
        <f t="shared" si="0"/>
        <v>58714.400000000001</v>
      </c>
      <c r="F90" s="64"/>
    </row>
    <row r="91" spans="1:6">
      <c r="A91" s="1112" t="str">
        <f>"Unbilled Unmetered (UUAC) valued at "&amp;A76&amp;""</f>
        <v xml:space="preserve">Unbilled Unmetered (UUAC) valued at </v>
      </c>
      <c r="B91" s="1108"/>
      <c r="C91" s="1109">
        <f>IF(Dashboard!BO$2&gt;0,"",Worksheet!H26)</f>
        <v>2.8556349999999999</v>
      </c>
      <c r="D91" s="1110">
        <f>IF(Dashboard!BO$2&gt;0,"",IF(ISBLANK('Start Page'!AB22),"",IF(AND(ISBLANK(Worksheet!H77),Worksheet!Z77&lt;&gt;1),"",Worksheet!H26*(IF(Dashboard!BD29=FALSE,Worksheet!H77,IF(Dashboard!BD29=TRUE,Worksheet!H76*INDEX(Sheet1!B2:D4,MATCH('Start Page'!AB22,Sheet1!A2:A4,0),MATCH(Worksheet!J76,Sheet1!B1:D1,0)),""))))))</f>
        <v>1313.5921000000001</v>
      </c>
      <c r="E91" s="1111">
        <f t="shared" si="0"/>
        <v>1313.5921000000001</v>
      </c>
      <c r="F91" s="64"/>
    </row>
    <row r="92" spans="1:6">
      <c r="A92" s="279" t="s">
        <v>2</v>
      </c>
      <c r="B92" s="164" t="s">
        <v>239</v>
      </c>
      <c r="C92" s="160">
        <f>IF(Dashboard!BO$2&gt;0,"",Worksheet!H30)</f>
        <v>1272.7496349999999</v>
      </c>
      <c r="D92" s="161">
        <f>IF(Dashboard!BO$2&gt;0,"",C92*(Worksheet!$H$76*1000))</f>
        <v>18429414.7148</v>
      </c>
      <c r="E92" s="712">
        <f t="shared" si="0"/>
        <v>18429414.7148</v>
      </c>
      <c r="F92" s="64"/>
    </row>
    <row r="93" spans="1:6">
      <c r="A93" s="64" t="s">
        <v>51</v>
      </c>
      <c r="B93" s="64"/>
      <c r="C93" s="160">
        <f>IF(Dashboard!BO$2&gt;0,"",Worksheet!H35)</f>
        <v>957.24424255102053</v>
      </c>
      <c r="D93" s="161"/>
      <c r="E93" s="712">
        <f t="shared" si="0"/>
        <v>0</v>
      </c>
      <c r="F93" s="64"/>
    </row>
    <row r="94" spans="1:6">
      <c r="A94" s="278" t="s">
        <v>678</v>
      </c>
      <c r="B94" s="67"/>
      <c r="C94" s="165">
        <f>IF(Dashboard!BO$2&gt;0,"",Worksheet!H43)</f>
        <v>2.8556349999999999</v>
      </c>
      <c r="D94" s="166">
        <f>IF(Dashboard!BO$2&gt;0,"",IF(ISBLANK('Start Page'!AB22),"",IF(AND(ISBLANK(Worksheet!H77),Worksheet!Z77&lt;&gt;1),"",C94*Worksheet!H76*INDEX(Sheet1!B2:D4,MATCH('Start Page'!AB22,Sheet1!A2:A4,0),MATCH(Worksheet!J76,Sheet1!B1:D1,0)))))</f>
        <v>41349.594799999999</v>
      </c>
      <c r="E94" s="713">
        <f t="shared" si="0"/>
        <v>41349.594799999999</v>
      </c>
      <c r="F94" s="167"/>
    </row>
    <row r="95" spans="1:6">
      <c r="A95" s="1094" t="s">
        <v>679</v>
      </c>
      <c r="B95" s="1093"/>
      <c r="C95" s="1095">
        <f>Worksheet!X50</f>
        <v>23.311306122448968</v>
      </c>
      <c r="D95" s="1096">
        <f>IF(Dashboard!BO$2&gt;0,"",IF(ISBLANK('Start Page'!AB22),"",IF(AND(ISBLANK(Worksheet!H77),Worksheet!Z77&lt;&gt;1),"",C95*Worksheet!H76*INDEX(Sheet1!B2:D4,MATCH('Start Page'!AB22,Sheet1!A2:A4,0),MATCH(Worksheet!J76,Sheet1!B1:D1,0)))))</f>
        <v>337547.71265306108</v>
      </c>
      <c r="E95" s="1097">
        <f t="shared" si="0"/>
        <v>337547.71265306108</v>
      </c>
      <c r="F95" s="167"/>
    </row>
    <row r="96" spans="1:6">
      <c r="A96" s="1094" t="s">
        <v>1270</v>
      </c>
      <c r="B96" s="1093"/>
      <c r="C96" s="1095">
        <f>Worksheet!Y50</f>
        <v>2.6048979591836741</v>
      </c>
      <c r="D96" s="1096">
        <f>C96*input_VPC</f>
        <v>1198.25306122449</v>
      </c>
      <c r="E96" s="1097">
        <f t="shared" si="0"/>
        <v>1198.25306122449</v>
      </c>
      <c r="F96" s="1100" t="s">
        <v>1272</v>
      </c>
    </row>
    <row r="97" spans="1:7">
      <c r="A97" s="278" t="s">
        <v>680</v>
      </c>
      <c r="B97" s="67"/>
      <c r="C97" s="165">
        <f>IF(Dashboard!BO$2&gt;0,"",Worksheet!H39)</f>
        <v>2.8556349999999999</v>
      </c>
      <c r="D97" s="166">
        <f>IF(Dashboard!BO$2&gt;0,"",IF(ISBLANK('Start Page'!AB22),"",IF(AND(ISBLANK(Worksheet!H77),Worksheet!Z77&lt;&gt;1),"",C97*Worksheet!H76*INDEX(Sheet1!B2:D4,MATCH('Start Page'!AB22,Sheet1!A2:A4,0),MATCH(Worksheet!J76,Sheet1!B1:D1,0)))))</f>
        <v>41349.594799999999</v>
      </c>
      <c r="E97" s="713">
        <f t="shared" si="0"/>
        <v>41349.594799999999</v>
      </c>
      <c r="F97" s="167"/>
    </row>
    <row r="98" spans="1:7">
      <c r="A98" s="1104" t="s">
        <v>42</v>
      </c>
      <c r="B98" s="1104"/>
      <c r="C98" s="1105">
        <f>IF(Dashboard!BO$2&gt;0,"",Worksheet!H46)</f>
        <v>31.627474081632712</v>
      </c>
      <c r="D98" s="1106">
        <f>IF(Dashboard!BO$2&gt;0,"",SUM(D94:D97))</f>
        <v>421445.1553142856</v>
      </c>
      <c r="E98" s="712">
        <f t="shared" si="0"/>
        <v>421445.1553142856</v>
      </c>
      <c r="F98" s="64"/>
    </row>
    <row r="99" spans="1:7">
      <c r="A99" s="118" t="str">
        <f>"Real Losses valued at "&amp;A76&amp;""</f>
        <v xml:space="preserve">Real Losses valued at </v>
      </c>
      <c r="B99" s="67"/>
      <c r="C99" s="165">
        <f>IF(Dashboard!BO$2&gt;0,"",Worksheet!H51)</f>
        <v>925.61676846938781</v>
      </c>
      <c r="D99" s="1098">
        <f>IF(Dashboard!BO$2&gt;0,"",Dashboard!N50)</f>
        <v>425783.71349591837</v>
      </c>
      <c r="E99" s="713">
        <f t="shared" si="0"/>
        <v>425783.71349591837</v>
      </c>
      <c r="F99" s="712"/>
    </row>
    <row r="100" spans="1:7">
      <c r="A100" s="64" t="s">
        <v>72</v>
      </c>
      <c r="B100" s="64"/>
      <c r="C100" s="160">
        <f>IF(Dashboard!BO$2&gt;0,"",Worksheet!H57)</f>
        <v>1087.7398775510205</v>
      </c>
      <c r="D100" s="162">
        <f>IF(Dashboard!BO$2&gt;0,"",D98+D99+D90+D91)</f>
        <v>907256.86091020401</v>
      </c>
      <c r="E100" s="712">
        <f t="shared" si="0"/>
        <v>907256.86091020401</v>
      </c>
      <c r="F100" s="64"/>
      <c r="G100" s="168"/>
    </row>
    <row r="101" spans="1:7">
      <c r="A101" s="1101"/>
    </row>
    <row r="102" spans="1:7">
      <c r="A102" s="1101" t="s">
        <v>1271</v>
      </c>
      <c r="C102" s="1102">
        <f>C95+C96</f>
        <v>25.916204081632642</v>
      </c>
      <c r="D102" s="168">
        <f>D95+D96</f>
        <v>338745.96571428556</v>
      </c>
      <c r="E102" s="168">
        <f>E95+E96</f>
        <v>338745.96571428556</v>
      </c>
    </row>
    <row r="104" spans="1:7">
      <c r="D104" s="168"/>
    </row>
    <row r="113" spans="7:15">
      <c r="G113" s="1103"/>
    </row>
    <row r="122" spans="7:15" ht="75.599999999999994" customHeight="1">
      <c r="L122" s="1082" t="s">
        <v>1247</v>
      </c>
      <c r="M122" s="1080"/>
      <c r="N122" s="1082" t="str">
        <f>Dashboard!BO3</f>
        <v>ok</v>
      </c>
      <c r="O122" s="1080"/>
    </row>
    <row r="123" spans="7:15" ht="75.599999999999994" customHeight="1">
      <c r="L123" s="1082" t="s">
        <v>1248</v>
      </c>
      <c r="M123" s="1080"/>
      <c r="N123" s="78"/>
      <c r="O123" s="78"/>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election activeCell="AB21" sqref="AB21:AL21"/>
    </sheetView>
  </sheetViews>
  <sheetFormatPr defaultRowHeight="12.75"/>
  <sheetData>
    <row r="1" spans="1:4" ht="15">
      <c r="A1" s="305" t="s">
        <v>770</v>
      </c>
    </row>
    <row r="3" spans="1:4">
      <c r="B3" s="277"/>
    </row>
    <row r="5" spans="1:4" ht="12.6" customHeight="1"/>
    <row r="7" spans="1:4">
      <c r="B7" s="277"/>
    </row>
    <row r="10" spans="1:4">
      <c r="D10" s="277"/>
    </row>
  </sheetData>
  <pageMargins left="0.7" right="0.7" top="0.75" bottom="0.75" header="0.3" footer="0.3"/>
  <pageSetup orientation="portrait" r:id="rId1"/>
  <headerFooter>
    <oddFooter>&amp;CAWWA Free Water Audit Software v6.0</oddFooter>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AB21" sqref="AB21:AL21"/>
    </sheetView>
  </sheetViews>
  <sheetFormatPr defaultColWidth="0" defaultRowHeight="13.5"/>
  <cols>
    <col min="1" max="1" width="0.85546875" style="6" customWidth="1"/>
    <col min="2" max="2" width="21.42578125" style="6" customWidth="1"/>
    <col min="3" max="3" width="17.140625" style="6" customWidth="1"/>
    <col min="4" max="4" width="18" style="6" customWidth="1"/>
    <col min="5" max="5" width="17.42578125" style="6" customWidth="1"/>
    <col min="6" max="6" width="33.140625" style="6" customWidth="1"/>
    <col min="7" max="7" width="42.28515625" style="6" customWidth="1"/>
    <col min="8" max="8" width="21.140625" style="6" customWidth="1"/>
    <col min="9" max="9" width="1.140625" style="6" customWidth="1"/>
    <col min="10" max="10" width="8.85546875" style="6" customWidth="1"/>
    <col min="11" max="11" width="28.5703125" style="6" customWidth="1"/>
    <col min="12" max="16" width="15.85546875" style="158" customWidth="1"/>
    <col min="17" max="17" width="15.85546875" style="6" customWidth="1"/>
    <col min="18" max="16384" width="8.85546875" style="6" hidden="1"/>
  </cols>
  <sheetData>
    <row r="1" spans="2:16" ht="3.75" customHeight="1"/>
    <row r="2" spans="2:16" ht="24.75" hidden="1" customHeight="1" thickTop="1">
      <c r="B2" s="1294" t="s">
        <v>1093</v>
      </c>
      <c r="C2" s="1295"/>
      <c r="D2" s="1295"/>
      <c r="E2" s="1295"/>
      <c r="F2" s="1295"/>
      <c r="G2" s="1295"/>
      <c r="H2" s="1296"/>
      <c r="I2" s="7"/>
    </row>
    <row r="3" spans="2:16" ht="18" customHeight="1">
      <c r="B3" s="1297"/>
      <c r="C3" s="1298"/>
      <c r="D3" s="1298"/>
      <c r="E3" s="1298"/>
      <c r="F3" s="1298"/>
      <c r="G3" s="1298"/>
      <c r="H3" s="1299"/>
      <c r="I3" s="7"/>
    </row>
    <row r="4" spans="2:16" ht="4.3499999999999996" customHeight="1">
      <c r="B4" s="567"/>
      <c r="C4" s="568"/>
      <c r="D4" s="568"/>
      <c r="E4" s="568"/>
      <c r="F4" s="568"/>
      <c r="G4" s="569"/>
      <c r="H4" s="570"/>
      <c r="I4" s="7"/>
    </row>
    <row r="5" spans="2:16" ht="17.100000000000001" customHeight="1">
      <c r="B5" s="1060" t="s">
        <v>783</v>
      </c>
      <c r="C5" s="568"/>
      <c r="D5" s="568"/>
      <c r="E5" s="927" t="s">
        <v>64</v>
      </c>
      <c r="F5" s="1307" t="str">
        <f>IF(ISBLANK('Start Page'!AB9),"&lt;&lt; Please enter system details on the Start Page &gt;&gt;",'Start Page'!AB9&amp;IF(ISBLANK('Start Page'!AM28),"","  ("&amp;'Start Page'!AM28&amp;")"))</f>
        <v>Aqua Pennslyvania - Roaring Creek Division</v>
      </c>
      <c r="G5" s="1308"/>
      <c r="H5" s="570"/>
      <c r="I5" s="7"/>
    </row>
    <row r="6" spans="2:16" ht="18" customHeight="1">
      <c r="B6" s="567"/>
      <c r="C6" s="576"/>
      <c r="D6" s="568"/>
      <c r="E6" s="927" t="s">
        <v>714</v>
      </c>
      <c r="F6" s="928">
        <f>IF(ISBLANK('Start Page'!AB18),"",'Start Page'!AB18)</f>
        <v>2024</v>
      </c>
      <c r="G6" s="929" t="str">
        <f>IF(ISBLANK('Start Page'!AB20),"",TEXT('Start Page'!AB20,"mmm dd yyyy")&amp;" - "&amp;TEXT('Start Page'!AB21,"mmm dd yyyy"))</f>
        <v>Jan 01 2024 - Dec 31 2024</v>
      </c>
      <c r="H6" s="571"/>
      <c r="I6" s="7"/>
    </row>
    <row r="7" spans="2:16" ht="18" customHeight="1">
      <c r="B7" s="567"/>
      <c r="C7" s="568"/>
      <c r="D7" s="568"/>
      <c r="E7" s="927" t="s">
        <v>681</v>
      </c>
      <c r="F7" s="928" t="str">
        <f>Dashboard!BR4</f>
        <v>Tier III (51-70)</v>
      </c>
      <c r="G7" s="930" t="str">
        <f>IF(F7="N/A*","* Confirm Units and Data Grading are Complete","")</f>
        <v/>
      </c>
      <c r="H7" s="570"/>
      <c r="I7" s="7"/>
    </row>
    <row r="8" spans="2:16" ht="6.75" customHeight="1" thickBot="1">
      <c r="B8" s="572"/>
      <c r="C8" s="573"/>
      <c r="D8" s="573"/>
      <c r="E8" s="573"/>
      <c r="F8" s="573"/>
      <c r="G8" s="574"/>
      <c r="H8" s="575"/>
      <c r="I8" s="7"/>
    </row>
    <row r="9" spans="2:16" ht="52.9" customHeight="1" thickTop="1">
      <c r="B9" s="423"/>
      <c r="C9" s="424"/>
      <c r="D9" s="425" t="s">
        <v>1088</v>
      </c>
      <c r="E9" s="1309" t="s">
        <v>73</v>
      </c>
      <c r="F9" s="1310"/>
      <c r="G9" s="1311"/>
      <c r="H9" s="426" t="s">
        <v>676</v>
      </c>
      <c r="I9" s="7"/>
    </row>
    <row r="10" spans="2:16" ht="16.5" customHeight="1" thickBot="1">
      <c r="B10" s="423"/>
      <c r="C10" s="59"/>
      <c r="D10" s="427">
        <f>Worksheet!AG17</f>
        <v>0</v>
      </c>
      <c r="E10" s="1312"/>
      <c r="F10" s="1313"/>
      <c r="G10" s="1314"/>
      <c r="H10" s="428">
        <f>D10</f>
        <v>0</v>
      </c>
      <c r="I10" s="7"/>
    </row>
    <row r="11" spans="2:16" ht="30" customHeight="1">
      <c r="B11" s="429"/>
      <c r="C11" s="430"/>
      <c r="D11" s="431"/>
      <c r="E11" s="432"/>
      <c r="F11" s="1302" t="s">
        <v>3</v>
      </c>
      <c r="G11" s="433" t="s">
        <v>1089</v>
      </c>
      <c r="H11" s="434" t="s">
        <v>4</v>
      </c>
      <c r="I11" s="7"/>
      <c r="K11" s="1048"/>
      <c r="L11" s="159"/>
      <c r="M11" s="159"/>
      <c r="N11" s="159"/>
      <c r="O11" s="159"/>
      <c r="P11" s="159"/>
    </row>
    <row r="12" spans="2:16" ht="15.75" customHeight="1">
      <c r="B12" s="1293" t="s">
        <v>687</v>
      </c>
      <c r="C12" s="435"/>
      <c r="D12" s="436"/>
      <c r="E12" s="1302" t="s">
        <v>2</v>
      </c>
      <c r="F12" s="1303"/>
      <c r="G12" s="437">
        <f>Worksheet!H23</f>
        <v>1142.2539999999999</v>
      </c>
      <c r="H12" s="438"/>
      <c r="I12" s="7"/>
      <c r="K12" s="1049"/>
    </row>
    <row r="13" spans="2:16" ht="22.5" customHeight="1">
      <c r="B13" s="1293"/>
      <c r="C13" s="439"/>
      <c r="D13" s="436"/>
      <c r="E13" s="1302"/>
      <c r="F13" s="441">
        <f>Worksheet!H23+Worksheet!H24</f>
        <v>1142.2539999999999</v>
      </c>
      <c r="G13" s="442" t="s">
        <v>1090</v>
      </c>
      <c r="H13" s="443">
        <f>SUM(G12+G14)</f>
        <v>1142.2539999999999</v>
      </c>
      <c r="I13" s="7"/>
      <c r="K13" s="163"/>
      <c r="L13" s="159"/>
      <c r="M13" s="159"/>
      <c r="N13" s="159"/>
      <c r="O13" s="159"/>
      <c r="P13" s="159"/>
    </row>
    <row r="14" spans="2:16" ht="15.75" customHeight="1">
      <c r="B14" s="1305" t="s">
        <v>762</v>
      </c>
      <c r="C14" s="444"/>
      <c r="D14" s="436"/>
      <c r="E14" s="445"/>
      <c r="F14" s="446"/>
      <c r="G14" s="447">
        <f>Worksheet!H24</f>
        <v>0</v>
      </c>
      <c r="H14" s="448"/>
      <c r="I14" s="7"/>
      <c r="K14" s="163"/>
    </row>
    <row r="15" spans="2:16" ht="15.75" customHeight="1">
      <c r="B15" s="1306"/>
      <c r="C15" s="444"/>
      <c r="D15" s="436"/>
      <c r="E15" s="449">
        <f>Worksheet!H30</f>
        <v>1272.7496349999999</v>
      </c>
      <c r="F15" s="1304" t="s">
        <v>5</v>
      </c>
      <c r="G15" s="450" t="s">
        <v>1091</v>
      </c>
      <c r="H15" s="1300" t="s">
        <v>6</v>
      </c>
      <c r="I15" s="7"/>
      <c r="K15" s="163"/>
      <c r="L15" s="159"/>
      <c r="M15" s="159"/>
      <c r="N15" s="159"/>
      <c r="O15" s="159"/>
      <c r="P15" s="159"/>
    </row>
    <row r="16" spans="2:16" ht="15.75" customHeight="1">
      <c r="B16" s="451"/>
      <c r="C16" s="435"/>
      <c r="D16" s="436"/>
      <c r="E16" s="311"/>
      <c r="F16" s="1303"/>
      <c r="G16" s="452">
        <f>Worksheet!H25</f>
        <v>127.64</v>
      </c>
      <c r="H16" s="1301"/>
      <c r="I16" s="7"/>
      <c r="K16" s="163"/>
    </row>
    <row r="17" spans="2:16" ht="22.5" customHeight="1">
      <c r="B17" s="453">
        <f>Worksheet!AG15</f>
        <v>2229.9938775510204</v>
      </c>
      <c r="C17" s="454"/>
      <c r="D17" s="455"/>
      <c r="E17" s="311"/>
      <c r="F17" s="456">
        <f>Worksheet!H25+Worksheet!H26</f>
        <v>130.49563499999999</v>
      </c>
      <c r="G17" s="440" t="s">
        <v>1092</v>
      </c>
      <c r="H17" s="438"/>
      <c r="I17" s="7"/>
      <c r="K17" s="163"/>
      <c r="L17" s="159"/>
      <c r="M17" s="159"/>
      <c r="N17" s="159"/>
      <c r="O17" s="159"/>
      <c r="P17" s="159"/>
    </row>
    <row r="18" spans="2:16" ht="15.75" customHeight="1">
      <c r="B18" s="451"/>
      <c r="C18" s="1315" t="s">
        <v>763</v>
      </c>
      <c r="D18" s="436"/>
      <c r="E18" s="457"/>
      <c r="F18" s="446"/>
      <c r="G18" s="458">
        <f>Worksheet!H26</f>
        <v>2.8556349999999999</v>
      </c>
      <c r="H18" s="438"/>
      <c r="I18" s="7"/>
      <c r="K18" s="163"/>
    </row>
    <row r="19" spans="2:16" ht="22.5" customHeight="1">
      <c r="B19" s="451"/>
      <c r="C19" s="1315"/>
      <c r="D19" s="459" t="s">
        <v>116</v>
      </c>
      <c r="E19" s="432"/>
      <c r="F19" s="460"/>
      <c r="G19" s="707" t="s">
        <v>695</v>
      </c>
      <c r="H19" s="461">
        <f>Worksheet!H25+Worksheet!H26+Worksheet!H46+Worksheet!H51</f>
        <v>1087.7398775510205</v>
      </c>
      <c r="I19" s="7"/>
      <c r="K19" s="163"/>
      <c r="L19" s="159"/>
      <c r="M19" s="159"/>
      <c r="N19" s="159"/>
      <c r="O19" s="159"/>
      <c r="P19" s="159"/>
    </row>
    <row r="20" spans="2:16" ht="15.75" customHeight="1">
      <c r="B20" s="451"/>
      <c r="C20" s="462">
        <f>B17+B27</f>
        <v>2229.9938775510204</v>
      </c>
      <c r="D20" s="436"/>
      <c r="E20" s="311"/>
      <c r="F20" s="463" t="s">
        <v>52</v>
      </c>
      <c r="G20" s="452">
        <f>Worksheet!H39</f>
        <v>2.8556349999999999</v>
      </c>
      <c r="H20" s="438"/>
      <c r="I20" s="7"/>
      <c r="K20" s="163"/>
    </row>
    <row r="21" spans="2:16" ht="14.25" customHeight="1">
      <c r="B21" s="464"/>
      <c r="C21" s="465"/>
      <c r="D21" s="462">
        <f>Worksheet!H19</f>
        <v>2229.9938775510204</v>
      </c>
      <c r="E21" s="466"/>
      <c r="F21" s="456">
        <f>Worksheet!H46</f>
        <v>31.627474081632712</v>
      </c>
      <c r="G21" s="440" t="s">
        <v>694</v>
      </c>
      <c r="H21" s="438"/>
      <c r="I21" s="7"/>
      <c r="K21" s="163"/>
      <c r="L21" s="159"/>
      <c r="M21" s="159"/>
      <c r="N21" s="159"/>
      <c r="O21" s="159"/>
      <c r="P21" s="159"/>
    </row>
    <row r="22" spans="2:16" ht="15.75" customHeight="1">
      <c r="B22" s="451"/>
      <c r="C22" s="435"/>
      <c r="D22" s="436"/>
      <c r="E22" s="311"/>
      <c r="F22" s="466"/>
      <c r="G22" s="467">
        <f>Worksheet!H41</f>
        <v>25.916204081632713</v>
      </c>
      <c r="H22" s="438"/>
      <c r="I22" s="7"/>
      <c r="K22" s="163"/>
    </row>
    <row r="23" spans="2:16" ht="23.25" customHeight="1">
      <c r="B23" s="451"/>
      <c r="C23" s="435"/>
      <c r="D23" s="436"/>
      <c r="E23" s="311"/>
      <c r="F23" s="466"/>
      <c r="G23" s="442" t="s">
        <v>677</v>
      </c>
      <c r="H23" s="438"/>
      <c r="I23" s="7"/>
      <c r="K23" s="163"/>
      <c r="L23" s="159"/>
      <c r="M23" s="159"/>
      <c r="N23" s="159"/>
      <c r="O23" s="159"/>
      <c r="P23" s="159"/>
    </row>
    <row r="24" spans="2:16" ht="15.75" customHeight="1">
      <c r="B24" s="451"/>
      <c r="C24" s="435"/>
      <c r="D24" s="436"/>
      <c r="E24" s="468" t="s">
        <v>51</v>
      </c>
      <c r="F24" s="446"/>
      <c r="G24" s="452">
        <f>Worksheet!H43</f>
        <v>2.8556349999999999</v>
      </c>
      <c r="H24" s="438"/>
      <c r="I24" s="7"/>
      <c r="K24" s="163"/>
    </row>
    <row r="25" spans="2:16" ht="26.25" customHeight="1">
      <c r="B25" s="1292" t="s">
        <v>1087</v>
      </c>
      <c r="C25" s="439"/>
      <c r="D25" s="436"/>
      <c r="E25" s="469">
        <f>Worksheet!H53</f>
        <v>957.24424255102053</v>
      </c>
      <c r="F25" s="466"/>
      <c r="G25" s="440" t="s">
        <v>9</v>
      </c>
      <c r="H25" s="438"/>
      <c r="I25" s="7"/>
      <c r="K25" s="54"/>
      <c r="L25" s="159"/>
      <c r="M25" s="159"/>
      <c r="N25" s="159"/>
      <c r="O25" s="159"/>
      <c r="P25" s="159"/>
    </row>
    <row r="26" spans="2:16" ht="15.75" customHeight="1">
      <c r="B26" s="1293"/>
      <c r="C26" s="435"/>
      <c r="D26" s="436"/>
      <c r="E26" s="311"/>
      <c r="F26" s="463" t="s">
        <v>53</v>
      </c>
      <c r="G26" s="470" t="s">
        <v>123</v>
      </c>
      <c r="H26" s="438"/>
      <c r="I26" s="7"/>
    </row>
    <row r="27" spans="2:16" ht="24.75" customHeight="1">
      <c r="B27" s="453">
        <f>Worksheet!AG16</f>
        <v>0</v>
      </c>
      <c r="C27" s="454"/>
      <c r="D27" s="436"/>
      <c r="E27" s="311"/>
      <c r="F27" s="456">
        <f>Worksheet!H51</f>
        <v>925.61676846938781</v>
      </c>
      <c r="G27" s="442" t="s">
        <v>10</v>
      </c>
      <c r="H27" s="438"/>
      <c r="I27" s="7"/>
      <c r="L27" s="159"/>
      <c r="M27" s="159"/>
      <c r="N27" s="159"/>
      <c r="O27" s="159"/>
      <c r="P27" s="159"/>
    </row>
    <row r="28" spans="2:16" ht="16.5" customHeight="1">
      <c r="B28" s="451"/>
      <c r="C28" s="435"/>
      <c r="D28" s="436"/>
      <c r="E28" s="311"/>
      <c r="F28" s="466"/>
      <c r="G28" s="471" t="s">
        <v>123</v>
      </c>
      <c r="H28" s="438"/>
      <c r="I28" s="7"/>
    </row>
    <row r="29" spans="2:16" ht="12.75" customHeight="1">
      <c r="B29" s="451"/>
      <c r="C29" s="435"/>
      <c r="D29" s="436"/>
      <c r="E29" s="311"/>
      <c r="F29" s="466"/>
      <c r="G29" s="440" t="s">
        <v>122</v>
      </c>
      <c r="H29" s="438"/>
      <c r="I29" s="7"/>
      <c r="L29" s="159"/>
      <c r="M29" s="159"/>
      <c r="N29" s="159"/>
      <c r="O29" s="159"/>
      <c r="P29" s="159"/>
    </row>
    <row r="30" spans="2:16" ht="14.25" thickBot="1">
      <c r="B30" s="472"/>
      <c r="C30" s="473"/>
      <c r="D30" s="474"/>
      <c r="E30" s="475"/>
      <c r="F30" s="476"/>
      <c r="G30" s="477" t="s">
        <v>123</v>
      </c>
      <c r="H30" s="478"/>
      <c r="I30" s="7"/>
    </row>
    <row r="31" spans="2:16" ht="14.25" thickTop="1">
      <c r="B31" s="9"/>
      <c r="C31" s="9"/>
      <c r="D31" s="9"/>
      <c r="E31" s="9"/>
      <c r="F31" s="7"/>
      <c r="G31" s="7"/>
      <c r="H31" s="7"/>
      <c r="I31" s="7"/>
    </row>
    <row r="32" spans="2:16">
      <c r="B32" s="7"/>
      <c r="C32" s="7"/>
      <c r="D32" s="7"/>
      <c r="E32" s="7"/>
      <c r="F32" s="7"/>
      <c r="G32" s="7"/>
      <c r="H32" s="7"/>
      <c r="I32" s="7"/>
    </row>
    <row r="33" spans="2:9">
      <c r="B33" s="7"/>
      <c r="C33" s="7"/>
      <c r="D33" s="7"/>
      <c r="E33" s="7"/>
      <c r="F33" s="7"/>
      <c r="H33" s="7"/>
      <c r="I33" s="7"/>
    </row>
    <row r="34" spans="2:9">
      <c r="B34" s="7"/>
      <c r="C34" s="7"/>
      <c r="D34" s="7"/>
      <c r="E34" s="7"/>
      <c r="F34" s="7"/>
      <c r="H34" s="7"/>
      <c r="I34" s="7"/>
    </row>
    <row r="35" spans="2:9">
      <c r="B35" s="7"/>
      <c r="C35" s="7"/>
      <c r="D35" s="7"/>
      <c r="E35" s="7"/>
      <c r="F35" s="7"/>
      <c r="G35" s="7"/>
      <c r="H35" s="7"/>
      <c r="I35" s="7"/>
    </row>
    <row r="36" spans="2:9">
      <c r="B36" s="7"/>
      <c r="C36" s="7"/>
      <c r="D36" s="7"/>
      <c r="E36" s="7"/>
      <c r="F36" s="7"/>
      <c r="G36" s="7"/>
      <c r="H36" s="7"/>
      <c r="I36" s="7"/>
    </row>
    <row r="37" spans="2:9">
      <c r="B37" s="7"/>
      <c r="C37" s="7"/>
      <c r="D37" s="7"/>
      <c r="E37" s="7"/>
      <c r="F37" s="7"/>
      <c r="G37" s="7"/>
      <c r="H37" s="7"/>
      <c r="I37" s="7"/>
    </row>
    <row r="38" spans="2:9">
      <c r="B38" s="7"/>
      <c r="C38" s="7"/>
      <c r="D38" s="7"/>
      <c r="E38" s="7"/>
      <c r="F38" s="7"/>
      <c r="G38" s="7"/>
      <c r="H38" s="7"/>
      <c r="I38" s="7"/>
    </row>
    <row r="39" spans="2:9">
      <c r="B39" s="7"/>
      <c r="C39" s="7"/>
      <c r="D39" s="7"/>
      <c r="E39" s="7"/>
      <c r="F39" s="7"/>
      <c r="G39" s="7"/>
      <c r="H39" s="7"/>
      <c r="I39" s="7"/>
    </row>
    <row r="40" spans="2:9">
      <c r="B40" s="7"/>
      <c r="C40" s="7"/>
      <c r="D40" s="7"/>
      <c r="E40" s="7"/>
      <c r="F40" s="7"/>
      <c r="G40" s="7"/>
      <c r="H40" s="7"/>
      <c r="I40" s="7"/>
    </row>
    <row r="41" spans="2:9">
      <c r="B41" s="7"/>
      <c r="C41" s="7"/>
      <c r="D41" s="7"/>
      <c r="E41" s="7"/>
      <c r="F41" s="7"/>
      <c r="G41" s="7"/>
      <c r="H41" s="7"/>
      <c r="I41" s="7"/>
    </row>
    <row r="42" spans="2:9">
      <c r="B42" s="7"/>
      <c r="C42" s="7"/>
      <c r="D42" s="7"/>
      <c r="E42" s="7"/>
      <c r="F42" s="7"/>
      <c r="G42" s="7"/>
      <c r="H42" s="7"/>
      <c r="I42" s="7"/>
    </row>
    <row r="43" spans="2:9">
      <c r="B43" s="7"/>
      <c r="C43" s="7"/>
      <c r="D43" s="7"/>
      <c r="E43" s="7"/>
      <c r="F43" s="7"/>
      <c r="G43" s="7"/>
      <c r="H43" s="7"/>
      <c r="I43" s="7"/>
    </row>
    <row r="44" spans="2:9">
      <c r="B44" s="7"/>
      <c r="C44" s="7"/>
      <c r="D44" s="7"/>
      <c r="E44" s="7"/>
      <c r="F44" s="7"/>
      <c r="G44" s="7"/>
      <c r="H44" s="7"/>
      <c r="I44" s="7"/>
    </row>
    <row r="45" spans="2:9">
      <c r="B45" s="7"/>
      <c r="C45" s="7"/>
      <c r="D45" s="7"/>
      <c r="E45" s="7"/>
      <c r="F45" s="7"/>
      <c r="G45" s="7"/>
      <c r="H45" s="7"/>
      <c r="I45" s="7"/>
    </row>
    <row r="46" spans="2:9">
      <c r="B46" s="7"/>
      <c r="C46" s="7"/>
      <c r="D46" s="7"/>
      <c r="E46" s="7"/>
      <c r="F46" s="7"/>
      <c r="G46" s="7"/>
      <c r="H46" s="7"/>
      <c r="I46" s="7"/>
    </row>
    <row r="47" spans="2:9" ht="12.75" customHeight="1">
      <c r="B47" s="7"/>
      <c r="C47" s="7"/>
      <c r="D47" s="7"/>
      <c r="E47" s="7"/>
      <c r="F47" s="7"/>
      <c r="G47" s="7"/>
      <c r="H47" s="7"/>
      <c r="I47" s="7"/>
    </row>
    <row r="48" spans="2:9">
      <c r="B48" s="7"/>
      <c r="C48" s="7"/>
      <c r="D48" s="7"/>
      <c r="E48" s="7"/>
      <c r="F48" s="7"/>
      <c r="G48" s="7"/>
      <c r="H48" s="7"/>
      <c r="I48" s="7"/>
    </row>
    <row r="49" spans="2:9">
      <c r="B49" s="7"/>
      <c r="C49" s="7"/>
      <c r="D49" s="7"/>
      <c r="E49" s="7"/>
      <c r="F49" s="7"/>
      <c r="G49" s="7"/>
      <c r="H49" s="7"/>
      <c r="I49" s="7"/>
    </row>
    <row r="50" spans="2:9">
      <c r="B50" s="7"/>
      <c r="C50" s="7"/>
      <c r="D50" s="7"/>
      <c r="E50" s="7"/>
      <c r="F50" s="7"/>
      <c r="G50" s="7"/>
      <c r="H50" s="7"/>
      <c r="I50" s="7"/>
    </row>
    <row r="51" spans="2:9">
      <c r="B51" s="7"/>
      <c r="C51" s="7"/>
      <c r="D51" s="7"/>
      <c r="E51" s="7"/>
      <c r="F51" s="7"/>
      <c r="G51" s="7"/>
      <c r="H51" s="7"/>
      <c r="I51" s="7"/>
    </row>
    <row r="52" spans="2:9">
      <c r="B52" s="7"/>
      <c r="C52" s="7"/>
      <c r="D52" s="7"/>
      <c r="E52" s="7"/>
      <c r="F52" s="7"/>
      <c r="G52" s="7"/>
      <c r="H52" s="7"/>
      <c r="I52" s="7"/>
    </row>
    <row r="53" spans="2:9">
      <c r="B53" s="7"/>
      <c r="C53" s="7"/>
      <c r="D53" s="7"/>
      <c r="E53" s="7"/>
      <c r="F53" s="7"/>
      <c r="G53" s="7"/>
      <c r="H53" s="7"/>
      <c r="I53" s="7"/>
    </row>
    <row r="54" spans="2:9">
      <c r="B54" s="7"/>
      <c r="C54" s="7"/>
      <c r="D54" s="7"/>
      <c r="E54" s="7"/>
      <c r="F54" s="7"/>
      <c r="G54" s="7"/>
      <c r="H54" s="7"/>
      <c r="I54" s="7"/>
    </row>
    <row r="55" spans="2:9">
      <c r="B55" s="7"/>
      <c r="C55" s="7"/>
      <c r="D55" s="7"/>
      <c r="E55" s="7"/>
      <c r="F55" s="7"/>
      <c r="G55" s="7"/>
      <c r="H55" s="7"/>
      <c r="I55" s="7"/>
    </row>
    <row r="56" spans="2:9">
      <c r="B56" s="7"/>
      <c r="C56" s="7"/>
      <c r="D56" s="7"/>
      <c r="E56" s="7"/>
      <c r="F56" s="7"/>
      <c r="G56" s="7"/>
      <c r="H56" s="7"/>
      <c r="I56" s="7"/>
    </row>
    <row r="57" spans="2:9">
      <c r="B57" s="7"/>
      <c r="C57" s="7"/>
      <c r="D57" s="7"/>
      <c r="E57" s="7"/>
      <c r="F57" s="7"/>
      <c r="G57" s="7"/>
      <c r="H57" s="7"/>
      <c r="I57" s="7"/>
    </row>
    <row r="58" spans="2:9">
      <c r="B58" s="7"/>
      <c r="C58" s="7"/>
      <c r="D58" s="7"/>
      <c r="E58" s="7"/>
      <c r="F58" s="7"/>
      <c r="G58" s="7"/>
      <c r="H58" s="7"/>
      <c r="I58" s="7"/>
    </row>
    <row r="59" spans="2:9">
      <c r="B59" s="7"/>
      <c r="C59" s="7"/>
      <c r="D59" s="7"/>
      <c r="E59" s="7"/>
      <c r="F59" s="7"/>
      <c r="G59" s="7"/>
      <c r="H59" s="7"/>
      <c r="I59" s="7"/>
    </row>
    <row r="60" spans="2:9">
      <c r="B60" s="7"/>
      <c r="C60" s="7"/>
      <c r="D60" s="7"/>
      <c r="E60" s="7"/>
      <c r="F60" s="7"/>
      <c r="G60" s="7"/>
      <c r="H60" s="7"/>
      <c r="I60" s="7"/>
    </row>
    <row r="61" spans="2:9">
      <c r="B61" s="7"/>
      <c r="C61" s="7"/>
      <c r="D61" s="7"/>
      <c r="E61" s="7"/>
      <c r="F61" s="7"/>
      <c r="G61" s="7"/>
      <c r="H61" s="7"/>
      <c r="I61" s="7"/>
    </row>
    <row r="62" spans="2:9">
      <c r="B62" s="7"/>
      <c r="C62" s="7"/>
      <c r="D62" s="7"/>
      <c r="E62" s="7"/>
      <c r="F62" s="7"/>
      <c r="G62" s="7"/>
      <c r="H62" s="7"/>
      <c r="I62" s="7"/>
    </row>
    <row r="63" spans="2:9">
      <c r="B63" s="7"/>
      <c r="C63" s="7"/>
      <c r="D63" s="7"/>
      <c r="E63" s="7"/>
      <c r="F63" s="7"/>
      <c r="G63" s="7"/>
      <c r="H63" s="7"/>
      <c r="I63" s="7"/>
    </row>
    <row r="64" spans="2:9">
      <c r="B64" s="7"/>
      <c r="C64" s="7"/>
      <c r="D64" s="7"/>
      <c r="E64" s="7"/>
      <c r="F64" s="7"/>
      <c r="G64" s="7"/>
      <c r="H64" s="7"/>
      <c r="I64" s="7"/>
    </row>
    <row r="65" spans="2:9">
      <c r="B65" s="7"/>
      <c r="C65" s="7"/>
      <c r="D65" s="7"/>
      <c r="E65" s="7"/>
      <c r="F65" s="7"/>
      <c r="G65" s="7"/>
      <c r="H65" s="7"/>
      <c r="I65" s="7"/>
    </row>
    <row r="66" spans="2:9">
      <c r="B66" s="7"/>
      <c r="C66" s="7"/>
      <c r="D66" s="7"/>
      <c r="E66" s="7"/>
      <c r="F66" s="7"/>
      <c r="G66" s="7"/>
      <c r="H66" s="7"/>
      <c r="I66" s="7"/>
    </row>
    <row r="67" spans="2:9">
      <c r="B67" s="7"/>
      <c r="C67" s="7"/>
      <c r="D67" s="7"/>
      <c r="E67" s="7"/>
      <c r="F67" s="7"/>
      <c r="G67" s="7"/>
      <c r="H67" s="7"/>
      <c r="I67" s="7"/>
    </row>
    <row r="68" spans="2:9">
      <c r="B68" s="7"/>
      <c r="C68" s="7"/>
      <c r="D68" s="7"/>
      <c r="E68" s="7"/>
      <c r="F68" s="7"/>
      <c r="G68" s="7"/>
      <c r="H68" s="7"/>
      <c r="I68" s="7"/>
    </row>
    <row r="69" spans="2:9">
      <c r="B69" s="7"/>
      <c r="C69" s="7"/>
      <c r="D69" s="7"/>
      <c r="E69" s="7"/>
      <c r="F69" s="7"/>
      <c r="G69" s="7"/>
      <c r="H69" s="7"/>
      <c r="I69" s="7"/>
    </row>
    <row r="70" spans="2:9">
      <c r="B70" s="7"/>
      <c r="C70" s="7"/>
      <c r="D70" s="7"/>
      <c r="E70" s="7"/>
      <c r="F70" s="7"/>
      <c r="G70" s="7"/>
      <c r="H70" s="7"/>
      <c r="I70" s="7"/>
    </row>
    <row r="71" spans="2:9">
      <c r="B71" s="7"/>
      <c r="C71" s="7"/>
      <c r="D71" s="7"/>
      <c r="E71" s="7"/>
      <c r="F71" s="7"/>
      <c r="G71" s="7"/>
      <c r="H71" s="7"/>
      <c r="I71" s="7"/>
    </row>
    <row r="72" spans="2:9">
      <c r="B72" s="7"/>
      <c r="C72" s="7"/>
      <c r="D72" s="7"/>
      <c r="E72" s="7"/>
      <c r="F72" s="7"/>
      <c r="G72" s="7"/>
      <c r="H72" s="7"/>
      <c r="I72" s="7"/>
    </row>
    <row r="73" spans="2:9">
      <c r="B73" s="7"/>
      <c r="C73" s="7"/>
      <c r="D73" s="7"/>
      <c r="E73" s="7"/>
      <c r="F73" s="7"/>
      <c r="G73" s="7"/>
      <c r="H73" s="7"/>
      <c r="I73" s="7"/>
    </row>
    <row r="74" spans="2:9">
      <c r="B74" s="7"/>
      <c r="C74" s="7"/>
      <c r="D74" s="7"/>
      <c r="E74" s="7"/>
      <c r="F74" s="7"/>
      <c r="G74" s="7"/>
      <c r="H74" s="7"/>
      <c r="I74" s="7"/>
    </row>
    <row r="75" spans="2:9">
      <c r="B75" s="7"/>
      <c r="C75" s="7"/>
      <c r="D75" s="7"/>
      <c r="E75" s="7"/>
      <c r="F75" s="7"/>
      <c r="G75" s="7"/>
      <c r="H75" s="7"/>
      <c r="I75" s="7"/>
    </row>
    <row r="76" spans="2:9">
      <c r="B76" s="7"/>
      <c r="C76" s="7"/>
      <c r="D76" s="7"/>
      <c r="E76" s="7"/>
      <c r="F76" s="7"/>
      <c r="G76" s="7"/>
      <c r="H76" s="7"/>
      <c r="I76" s="7"/>
    </row>
    <row r="77" spans="2:9">
      <c r="B77" s="7"/>
      <c r="C77" s="7"/>
      <c r="D77" s="7"/>
      <c r="E77" s="7"/>
      <c r="F77" s="7"/>
      <c r="G77" s="7"/>
      <c r="H77" s="7"/>
      <c r="I77" s="7"/>
    </row>
    <row r="78" spans="2:9">
      <c r="B78" s="7"/>
      <c r="C78" s="7"/>
      <c r="D78" s="7"/>
      <c r="E78" s="7"/>
      <c r="F78" s="7"/>
      <c r="G78" s="7"/>
      <c r="H78" s="7"/>
      <c r="I78" s="7"/>
    </row>
    <row r="79" spans="2:9">
      <c r="B79" s="7"/>
      <c r="C79" s="7"/>
      <c r="D79" s="7"/>
      <c r="E79" s="7"/>
      <c r="F79" s="7"/>
      <c r="G79" s="7"/>
      <c r="H79" s="7"/>
      <c r="I79" s="7"/>
    </row>
    <row r="80" spans="2:9">
      <c r="B80" s="7"/>
      <c r="C80" s="7"/>
      <c r="D80" s="7"/>
      <c r="E80" s="7"/>
      <c r="F80" s="7"/>
      <c r="G80" s="7"/>
      <c r="H80" s="7"/>
      <c r="I80" s="7"/>
    </row>
    <row r="81" spans="2:9">
      <c r="B81" s="7"/>
      <c r="C81" s="7"/>
      <c r="D81" s="7"/>
      <c r="E81" s="7"/>
      <c r="F81" s="7"/>
      <c r="G81" s="7"/>
      <c r="H81" s="7"/>
      <c r="I81" s="7"/>
    </row>
    <row r="82" spans="2:9">
      <c r="B82" s="7"/>
      <c r="C82" s="7"/>
      <c r="D82" s="7"/>
      <c r="E82" s="7"/>
      <c r="F82" s="7"/>
      <c r="G82" s="7"/>
      <c r="H82" s="7"/>
      <c r="I82" s="7"/>
    </row>
    <row r="83" spans="2:9">
      <c r="B83" s="7"/>
      <c r="C83" s="7"/>
      <c r="D83" s="7"/>
      <c r="E83" s="7"/>
      <c r="F83" s="7"/>
      <c r="G83" s="7"/>
      <c r="H83" s="7"/>
      <c r="I83" s="7"/>
    </row>
    <row r="84" spans="2:9">
      <c r="B84" s="7"/>
      <c r="C84" s="7"/>
      <c r="D84" s="7"/>
      <c r="E84" s="7"/>
      <c r="F84" s="7"/>
      <c r="G84" s="7"/>
      <c r="H84" s="7"/>
      <c r="I84" s="7"/>
    </row>
    <row r="85" spans="2:9">
      <c r="B85" s="7"/>
      <c r="C85" s="7"/>
      <c r="D85" s="7"/>
      <c r="E85" s="7"/>
      <c r="F85" s="7"/>
      <c r="G85" s="7"/>
      <c r="H85" s="7"/>
      <c r="I85" s="7"/>
    </row>
    <row r="86" spans="2:9">
      <c r="B86" s="7"/>
      <c r="C86" s="7"/>
      <c r="D86" s="7"/>
      <c r="E86" s="7"/>
      <c r="F86" s="7"/>
      <c r="G86" s="7"/>
      <c r="H86" s="7"/>
      <c r="I86" s="7"/>
    </row>
    <row r="87" spans="2:9">
      <c r="B87" s="7"/>
      <c r="C87" s="7"/>
      <c r="D87" s="7"/>
      <c r="E87" s="7"/>
      <c r="F87" s="7"/>
      <c r="G87" s="7"/>
      <c r="H87" s="7"/>
      <c r="I87" s="7"/>
    </row>
    <row r="88" spans="2:9">
      <c r="B88" s="7"/>
      <c r="C88" s="7"/>
      <c r="D88" s="7"/>
      <c r="E88" s="7"/>
      <c r="F88" s="7"/>
      <c r="G88" s="7"/>
      <c r="H88" s="7"/>
      <c r="I88" s="7"/>
    </row>
    <row r="89" spans="2:9">
      <c r="B89" s="7"/>
      <c r="C89" s="7"/>
      <c r="D89" s="7"/>
      <c r="E89" s="7"/>
      <c r="F89" s="7"/>
      <c r="G89" s="7"/>
      <c r="H89" s="7"/>
      <c r="I89" s="7"/>
    </row>
    <row r="90" spans="2:9">
      <c r="B90" s="7"/>
      <c r="C90" s="7"/>
      <c r="D90" s="7"/>
      <c r="E90" s="7"/>
      <c r="F90" s="7"/>
      <c r="G90" s="7"/>
      <c r="H90" s="7"/>
      <c r="I90" s="7"/>
    </row>
    <row r="91" spans="2:9">
      <c r="B91" s="7"/>
      <c r="C91" s="7"/>
      <c r="D91" s="7"/>
      <c r="E91" s="7"/>
      <c r="F91" s="7"/>
      <c r="G91" s="7"/>
      <c r="H91" s="7"/>
      <c r="I91" s="7"/>
    </row>
    <row r="92" spans="2:9">
      <c r="B92" s="7"/>
      <c r="C92" s="7"/>
      <c r="D92" s="7"/>
      <c r="E92" s="7"/>
      <c r="F92" s="7"/>
      <c r="G92" s="7"/>
      <c r="H92" s="7"/>
      <c r="I92" s="7"/>
    </row>
    <row r="93" spans="2:9">
      <c r="B93" s="7"/>
      <c r="C93" s="7"/>
      <c r="D93" s="7"/>
      <c r="E93" s="7"/>
      <c r="F93" s="7"/>
      <c r="G93" s="7"/>
      <c r="H93" s="7"/>
      <c r="I93" s="7"/>
    </row>
    <row r="94" spans="2:9">
      <c r="B94" s="7"/>
      <c r="C94" s="7"/>
      <c r="D94" s="7"/>
      <c r="E94" s="7"/>
      <c r="F94" s="7"/>
      <c r="G94" s="7"/>
      <c r="H94" s="7"/>
      <c r="I94" s="7"/>
    </row>
    <row r="95" spans="2:9">
      <c r="B95" s="7"/>
      <c r="C95" s="7"/>
      <c r="D95" s="7"/>
      <c r="E95" s="7"/>
      <c r="F95" s="7"/>
      <c r="G95" s="7"/>
      <c r="H95" s="7"/>
      <c r="I95" s="7"/>
    </row>
    <row r="96" spans="2:9">
      <c r="B96" s="7"/>
      <c r="C96" s="7"/>
      <c r="D96" s="7"/>
      <c r="E96" s="7"/>
      <c r="F96" s="7"/>
      <c r="G96" s="7"/>
      <c r="H96" s="7"/>
      <c r="I96" s="7"/>
    </row>
    <row r="97" spans="2:9">
      <c r="B97" s="7"/>
      <c r="C97" s="7"/>
      <c r="D97" s="7"/>
      <c r="E97" s="7"/>
      <c r="F97" s="7"/>
      <c r="G97" s="7"/>
      <c r="H97" s="7"/>
      <c r="I97" s="7"/>
    </row>
    <row r="98" spans="2:9">
      <c r="B98" s="7"/>
      <c r="C98" s="7"/>
      <c r="D98" s="7"/>
      <c r="E98" s="7"/>
      <c r="F98" s="7"/>
      <c r="G98" s="7"/>
      <c r="H98" s="7"/>
      <c r="I98" s="7"/>
    </row>
    <row r="99" spans="2:9">
      <c r="B99" s="7"/>
      <c r="C99" s="7"/>
      <c r="D99" s="7"/>
      <c r="E99" s="7"/>
      <c r="F99" s="7"/>
      <c r="G99" s="7"/>
      <c r="H99" s="7"/>
      <c r="I99" s="7"/>
    </row>
    <row r="100" spans="2:9">
      <c r="B100" s="7"/>
      <c r="C100" s="7"/>
      <c r="D100" s="7"/>
      <c r="E100" s="7"/>
      <c r="F100" s="7"/>
      <c r="G100" s="7"/>
      <c r="H100" s="7"/>
      <c r="I100" s="7"/>
    </row>
    <row r="101" spans="2:9">
      <c r="B101" s="7"/>
      <c r="C101" s="7"/>
      <c r="D101" s="7"/>
      <c r="E101" s="7"/>
      <c r="F101" s="7"/>
      <c r="G101" s="7"/>
      <c r="H101" s="7"/>
      <c r="I101" s="7"/>
    </row>
    <row r="102" spans="2:9">
      <c r="B102" s="7"/>
      <c r="C102" s="7"/>
      <c r="D102" s="7"/>
      <c r="E102" s="7"/>
      <c r="F102" s="7"/>
      <c r="G102" s="7"/>
      <c r="H102" s="7"/>
      <c r="I102" s="7"/>
    </row>
    <row r="103" spans="2:9">
      <c r="B103" s="7"/>
      <c r="C103" s="7"/>
      <c r="D103" s="7"/>
      <c r="E103" s="7"/>
      <c r="F103" s="7"/>
      <c r="G103" s="7"/>
      <c r="H103" s="7"/>
      <c r="I103" s="7"/>
    </row>
    <row r="104" spans="2:9">
      <c r="B104" s="7"/>
      <c r="C104" s="7"/>
      <c r="D104" s="7"/>
      <c r="E104" s="7"/>
      <c r="F104" s="7"/>
      <c r="G104" s="7"/>
      <c r="H104" s="7"/>
      <c r="I104" s="7"/>
    </row>
    <row r="105" spans="2:9">
      <c r="B105" s="7"/>
      <c r="C105" s="7"/>
      <c r="D105" s="7"/>
      <c r="E105" s="7"/>
      <c r="F105" s="7"/>
      <c r="G105" s="7"/>
      <c r="H105" s="7"/>
      <c r="I105" s="7"/>
    </row>
    <row r="106" spans="2:9">
      <c r="B106" s="7"/>
      <c r="C106" s="7"/>
      <c r="D106" s="7"/>
      <c r="E106" s="7"/>
      <c r="F106" s="7"/>
      <c r="G106" s="7"/>
      <c r="H106" s="7"/>
      <c r="I106" s="7"/>
    </row>
    <row r="107" spans="2:9">
      <c r="B107" s="7"/>
      <c r="C107" s="7"/>
      <c r="D107" s="7"/>
      <c r="E107" s="7"/>
      <c r="F107" s="7"/>
      <c r="G107" s="7"/>
      <c r="H107" s="7"/>
      <c r="I107" s="7"/>
    </row>
    <row r="108" spans="2:9">
      <c r="B108" s="7"/>
      <c r="C108" s="7"/>
      <c r="D108" s="7"/>
      <c r="E108" s="7"/>
      <c r="F108" s="7"/>
      <c r="G108" s="7"/>
      <c r="H108" s="7"/>
      <c r="I108" s="7"/>
    </row>
    <row r="109" spans="2:9">
      <c r="B109" s="7"/>
      <c r="C109" s="7"/>
      <c r="D109" s="7"/>
      <c r="E109" s="7"/>
      <c r="F109" s="7"/>
      <c r="G109" s="7"/>
      <c r="H109" s="7"/>
      <c r="I109" s="7"/>
    </row>
    <row r="110" spans="2:9">
      <c r="B110" s="7"/>
      <c r="C110" s="7"/>
      <c r="D110" s="7"/>
      <c r="E110" s="7"/>
      <c r="F110" s="7"/>
      <c r="G110" s="7"/>
      <c r="H110" s="7"/>
      <c r="I110" s="7"/>
    </row>
    <row r="111" spans="2:9">
      <c r="B111" s="7"/>
      <c r="C111" s="7"/>
      <c r="D111" s="7"/>
      <c r="E111" s="7"/>
      <c r="F111" s="7"/>
      <c r="G111" s="7"/>
      <c r="H111" s="7"/>
      <c r="I111" s="7"/>
    </row>
    <row r="112" spans="2:9">
      <c r="B112" s="7"/>
      <c r="C112" s="7"/>
      <c r="D112" s="7"/>
      <c r="E112" s="7"/>
      <c r="F112" s="7"/>
      <c r="G112" s="7"/>
      <c r="H112" s="7"/>
      <c r="I112" s="7"/>
    </row>
    <row r="113" spans="2:9">
      <c r="B113" s="7"/>
      <c r="C113" s="7"/>
      <c r="D113" s="7"/>
      <c r="E113" s="7"/>
      <c r="F113" s="7"/>
      <c r="G113" s="7"/>
      <c r="H113" s="7"/>
      <c r="I113" s="7"/>
    </row>
    <row r="114" spans="2:9">
      <c r="B114" s="7"/>
      <c r="C114" s="7"/>
      <c r="D114" s="7"/>
      <c r="E114" s="7"/>
      <c r="F114" s="7"/>
      <c r="G114" s="7"/>
      <c r="H114" s="7"/>
      <c r="I114" s="7"/>
    </row>
    <row r="115" spans="2:9">
      <c r="B115" s="7"/>
      <c r="C115" s="7"/>
      <c r="D115" s="7"/>
      <c r="E115" s="7"/>
      <c r="F115" s="7"/>
      <c r="G115" s="7"/>
      <c r="H115" s="7"/>
      <c r="I115" s="7"/>
    </row>
    <row r="116" spans="2:9">
      <c r="B116" s="7"/>
      <c r="C116" s="7"/>
      <c r="D116" s="7"/>
      <c r="E116" s="7"/>
      <c r="F116" s="7"/>
      <c r="G116" s="7"/>
      <c r="H116" s="7"/>
      <c r="I116" s="7"/>
    </row>
    <row r="117" spans="2:9">
      <c r="B117" s="7"/>
      <c r="C117" s="7"/>
      <c r="D117" s="7"/>
      <c r="E117" s="7"/>
      <c r="F117" s="7"/>
      <c r="G117" s="7"/>
      <c r="H117" s="7"/>
      <c r="I117" s="7"/>
    </row>
    <row r="118" spans="2:9">
      <c r="B118" s="7"/>
      <c r="C118" s="7"/>
      <c r="D118" s="7"/>
      <c r="E118" s="7"/>
      <c r="F118" s="7"/>
      <c r="G118" s="7"/>
      <c r="H118" s="7"/>
      <c r="I118" s="7"/>
    </row>
    <row r="119" spans="2:9">
      <c r="B119" s="7"/>
      <c r="C119" s="7"/>
      <c r="D119" s="7"/>
      <c r="E119" s="7"/>
      <c r="F119" s="7"/>
      <c r="G119" s="7"/>
      <c r="H119" s="7"/>
      <c r="I119" s="7"/>
    </row>
    <row r="120" spans="2:9">
      <c r="B120" s="7"/>
      <c r="C120" s="7"/>
      <c r="D120" s="7"/>
      <c r="E120" s="7"/>
      <c r="F120" s="7"/>
      <c r="G120" s="7"/>
      <c r="H120" s="7"/>
      <c r="I120" s="7"/>
    </row>
    <row r="121" spans="2:9">
      <c r="B121" s="7"/>
      <c r="C121" s="7"/>
      <c r="D121" s="7"/>
      <c r="E121" s="7"/>
      <c r="F121" s="7"/>
      <c r="G121" s="7"/>
      <c r="H121" s="7"/>
      <c r="I121" s="7"/>
    </row>
    <row r="122" spans="2:9">
      <c r="B122" s="7"/>
      <c r="C122" s="7"/>
      <c r="D122" s="7"/>
      <c r="E122" s="7"/>
      <c r="F122" s="7"/>
      <c r="G122" s="7"/>
      <c r="H122" s="7"/>
      <c r="I122" s="7"/>
    </row>
    <row r="123" spans="2:9">
      <c r="B123" s="7"/>
      <c r="C123" s="7"/>
      <c r="D123" s="7"/>
      <c r="E123" s="7"/>
      <c r="F123" s="7"/>
      <c r="G123" s="7"/>
      <c r="H123" s="7"/>
      <c r="I123" s="7"/>
    </row>
    <row r="124" spans="2:9">
      <c r="B124" s="7"/>
      <c r="C124" s="7"/>
      <c r="D124" s="7"/>
      <c r="E124" s="7"/>
      <c r="F124" s="7"/>
      <c r="G124" s="7"/>
      <c r="H124" s="7"/>
      <c r="I124" s="7"/>
    </row>
    <row r="125" spans="2:9">
      <c r="B125" s="7"/>
      <c r="C125" s="7"/>
      <c r="D125" s="7"/>
      <c r="E125" s="7"/>
      <c r="F125" s="7"/>
      <c r="G125" s="7"/>
      <c r="H125" s="7"/>
      <c r="I125" s="7"/>
    </row>
    <row r="126" spans="2:9">
      <c r="B126" s="7"/>
      <c r="C126" s="7"/>
      <c r="D126" s="7"/>
      <c r="E126" s="7"/>
      <c r="F126" s="7"/>
      <c r="G126" s="7"/>
      <c r="H126" s="7"/>
      <c r="I126" s="7"/>
    </row>
    <row r="127" spans="2:9">
      <c r="B127" s="7"/>
      <c r="C127" s="7"/>
      <c r="D127" s="7"/>
      <c r="E127" s="7"/>
      <c r="F127" s="7"/>
      <c r="G127" s="7"/>
      <c r="H127" s="7"/>
      <c r="I127" s="7"/>
    </row>
    <row r="128" spans="2:9">
      <c r="B128" s="7"/>
      <c r="C128" s="7"/>
      <c r="D128" s="7"/>
      <c r="E128" s="7"/>
      <c r="F128" s="7"/>
      <c r="G128" s="7"/>
      <c r="H128" s="7"/>
      <c r="I128" s="7"/>
    </row>
    <row r="129" spans="2:9">
      <c r="B129" s="7"/>
      <c r="C129" s="7"/>
      <c r="D129" s="7"/>
      <c r="E129" s="7"/>
      <c r="F129" s="7"/>
      <c r="G129" s="7"/>
      <c r="H129" s="7"/>
      <c r="I129" s="7"/>
    </row>
    <row r="130" spans="2:9">
      <c r="B130" s="7"/>
      <c r="C130" s="7"/>
      <c r="D130" s="7"/>
      <c r="E130" s="7"/>
      <c r="F130" s="7"/>
      <c r="G130" s="7"/>
      <c r="H130" s="7"/>
      <c r="I130" s="7"/>
    </row>
    <row r="131" spans="2:9">
      <c r="B131" s="7"/>
      <c r="C131" s="7"/>
      <c r="D131" s="7"/>
      <c r="E131" s="7"/>
      <c r="F131" s="7"/>
      <c r="G131" s="7"/>
      <c r="H131" s="7"/>
      <c r="I131" s="7"/>
    </row>
    <row r="132" spans="2:9">
      <c r="B132" s="7"/>
      <c r="C132" s="7"/>
      <c r="D132" s="7"/>
      <c r="E132" s="7"/>
      <c r="F132" s="7"/>
      <c r="G132" s="7"/>
      <c r="H132" s="7"/>
      <c r="I132" s="7"/>
    </row>
    <row r="133" spans="2:9">
      <c r="B133" s="7"/>
      <c r="C133" s="7"/>
      <c r="D133" s="7"/>
      <c r="E133" s="7"/>
      <c r="F133" s="7"/>
      <c r="G133" s="7"/>
      <c r="H133" s="7"/>
      <c r="I133" s="7"/>
    </row>
    <row r="134" spans="2:9">
      <c r="B134" s="7"/>
      <c r="C134" s="7"/>
      <c r="D134" s="7"/>
      <c r="E134" s="7"/>
      <c r="F134" s="7"/>
      <c r="G134" s="7"/>
      <c r="H134" s="7"/>
      <c r="I134" s="7"/>
    </row>
    <row r="135" spans="2:9">
      <c r="B135" s="7"/>
      <c r="C135" s="7"/>
      <c r="D135" s="7"/>
      <c r="E135" s="7"/>
      <c r="F135" s="7"/>
      <c r="G135" s="7"/>
      <c r="H135" s="7"/>
      <c r="I135" s="7"/>
    </row>
    <row r="136" spans="2:9">
      <c r="B136" s="7"/>
      <c r="C136" s="7"/>
      <c r="D136" s="7"/>
      <c r="E136" s="7"/>
      <c r="F136" s="7"/>
      <c r="G136" s="7"/>
      <c r="H136" s="7"/>
      <c r="I136" s="7"/>
    </row>
    <row r="137" spans="2:9">
      <c r="B137" s="7"/>
      <c r="C137" s="7"/>
      <c r="D137" s="7"/>
      <c r="E137" s="7"/>
      <c r="F137" s="7"/>
      <c r="G137" s="7"/>
      <c r="H137" s="7"/>
      <c r="I137" s="7"/>
    </row>
    <row r="138" spans="2:9">
      <c r="B138" s="7"/>
      <c r="C138" s="7"/>
      <c r="D138" s="7"/>
      <c r="E138" s="7"/>
      <c r="F138" s="7"/>
      <c r="G138" s="7"/>
      <c r="H138" s="7"/>
      <c r="I138" s="7"/>
    </row>
    <row r="139" spans="2:9">
      <c r="B139" s="7"/>
      <c r="C139" s="7"/>
      <c r="D139" s="7"/>
      <c r="E139" s="7"/>
      <c r="F139" s="7"/>
      <c r="G139" s="7"/>
      <c r="H139" s="7"/>
      <c r="I139" s="7"/>
    </row>
    <row r="140" spans="2:9">
      <c r="B140" s="7"/>
      <c r="C140" s="7"/>
      <c r="D140" s="7"/>
      <c r="E140" s="7"/>
      <c r="F140" s="7"/>
      <c r="G140" s="7"/>
      <c r="H140" s="7"/>
      <c r="I140" s="7"/>
    </row>
    <row r="141" spans="2:9">
      <c r="B141" s="7"/>
      <c r="C141" s="7"/>
      <c r="D141" s="7"/>
      <c r="E141" s="7"/>
      <c r="F141" s="7"/>
      <c r="G141" s="7"/>
      <c r="H141" s="7"/>
      <c r="I141" s="7"/>
    </row>
    <row r="142" spans="2:9">
      <c r="B142" s="7"/>
      <c r="C142" s="7"/>
      <c r="D142" s="7"/>
      <c r="E142" s="7"/>
      <c r="F142" s="7"/>
      <c r="G142" s="7"/>
      <c r="H142" s="7"/>
      <c r="I142" s="7"/>
    </row>
    <row r="143" spans="2:9">
      <c r="B143" s="7"/>
      <c r="C143" s="7"/>
      <c r="D143" s="7"/>
      <c r="E143" s="7"/>
      <c r="F143" s="7"/>
      <c r="G143" s="7"/>
      <c r="H143" s="7"/>
      <c r="I143" s="7"/>
    </row>
    <row r="144" spans="2:9">
      <c r="B144" s="7"/>
      <c r="C144" s="7"/>
      <c r="D144" s="7"/>
      <c r="E144" s="7"/>
      <c r="F144" s="7"/>
      <c r="G144" s="7"/>
      <c r="H144" s="7"/>
      <c r="I144" s="7"/>
    </row>
    <row r="145" spans="2:9">
      <c r="B145" s="7"/>
      <c r="C145" s="7"/>
      <c r="D145" s="7"/>
      <c r="E145" s="7"/>
      <c r="F145" s="7"/>
      <c r="G145" s="7"/>
      <c r="H145" s="7"/>
      <c r="I145" s="7"/>
    </row>
    <row r="146" spans="2:9">
      <c r="B146" s="7"/>
      <c r="C146" s="7"/>
      <c r="D146" s="7"/>
      <c r="E146" s="7"/>
      <c r="F146" s="7"/>
      <c r="G146" s="7"/>
      <c r="H146" s="7"/>
      <c r="I146" s="7"/>
    </row>
    <row r="147" spans="2:9">
      <c r="B147" s="7"/>
      <c r="C147" s="7"/>
      <c r="D147" s="7"/>
      <c r="E147" s="7"/>
      <c r="F147" s="7"/>
      <c r="G147" s="7"/>
      <c r="H147" s="7"/>
      <c r="I147" s="7"/>
    </row>
    <row r="148" spans="2:9">
      <c r="B148" s="7"/>
      <c r="C148" s="7"/>
      <c r="D148" s="7"/>
      <c r="E148" s="7"/>
      <c r="F148" s="7"/>
      <c r="G148" s="7"/>
      <c r="H148" s="7"/>
      <c r="I148" s="7"/>
    </row>
    <row r="149" spans="2:9">
      <c r="B149" s="7"/>
      <c r="C149" s="7"/>
      <c r="D149" s="7"/>
      <c r="E149" s="7"/>
      <c r="F149" s="7"/>
      <c r="G149" s="7"/>
      <c r="H149" s="7"/>
      <c r="I149" s="7"/>
    </row>
    <row r="150" spans="2:9">
      <c r="B150" s="7"/>
      <c r="C150" s="7"/>
      <c r="D150" s="7"/>
      <c r="E150" s="7"/>
      <c r="F150" s="7"/>
      <c r="G150" s="7"/>
      <c r="H150" s="7"/>
      <c r="I150" s="7"/>
    </row>
    <row r="151" spans="2:9">
      <c r="B151" s="7"/>
      <c r="C151" s="7"/>
      <c r="D151" s="7"/>
      <c r="E151" s="7"/>
      <c r="F151" s="7"/>
      <c r="G151" s="7"/>
      <c r="H151" s="7"/>
      <c r="I151" s="7"/>
    </row>
    <row r="152" spans="2:9">
      <c r="B152" s="7"/>
      <c r="C152" s="7"/>
      <c r="D152" s="7"/>
      <c r="E152" s="7"/>
      <c r="F152" s="7"/>
      <c r="G152" s="7"/>
      <c r="H152" s="7"/>
      <c r="I152" s="7"/>
    </row>
    <row r="153" spans="2:9">
      <c r="B153" s="7"/>
      <c r="C153" s="7"/>
      <c r="D153" s="7"/>
      <c r="E153" s="7"/>
      <c r="F153" s="7"/>
      <c r="G153" s="7"/>
      <c r="H153" s="7"/>
      <c r="I153" s="7"/>
    </row>
    <row r="154" spans="2:9">
      <c r="B154" s="7"/>
      <c r="C154" s="7"/>
      <c r="D154" s="7"/>
      <c r="E154" s="7"/>
      <c r="F154" s="7"/>
      <c r="G154" s="7"/>
      <c r="H154" s="7"/>
      <c r="I154" s="7"/>
    </row>
    <row r="155" spans="2:9">
      <c r="B155" s="7"/>
      <c r="C155" s="7"/>
      <c r="D155" s="7"/>
      <c r="E155" s="7"/>
      <c r="F155" s="7"/>
      <c r="G155" s="7"/>
      <c r="H155" s="7"/>
      <c r="I155" s="7"/>
    </row>
    <row r="156" spans="2:9">
      <c r="B156" s="7"/>
      <c r="C156" s="7"/>
      <c r="D156" s="7"/>
      <c r="E156" s="7"/>
      <c r="F156" s="7"/>
      <c r="G156" s="7"/>
      <c r="H156" s="7"/>
      <c r="I156" s="7"/>
    </row>
    <row r="157" spans="2:9">
      <c r="B157" s="7"/>
      <c r="C157" s="7"/>
      <c r="D157" s="7"/>
      <c r="E157" s="7"/>
      <c r="F157" s="7"/>
      <c r="G157" s="7"/>
      <c r="H157" s="7"/>
      <c r="I157" s="7"/>
    </row>
    <row r="158" spans="2:9">
      <c r="B158" s="7"/>
      <c r="C158" s="7"/>
      <c r="D158" s="7"/>
      <c r="E158" s="7"/>
      <c r="F158" s="7"/>
      <c r="G158" s="7"/>
      <c r="H158" s="7"/>
      <c r="I158" s="7"/>
    </row>
    <row r="159" spans="2:9">
      <c r="B159" s="7"/>
      <c r="C159" s="7"/>
      <c r="D159" s="7"/>
      <c r="E159" s="7"/>
      <c r="F159" s="7"/>
      <c r="G159" s="7"/>
      <c r="H159" s="7"/>
      <c r="I159" s="7"/>
    </row>
    <row r="160" spans="2:9">
      <c r="B160" s="7"/>
      <c r="C160" s="7"/>
      <c r="D160" s="7"/>
      <c r="E160" s="7"/>
      <c r="F160" s="7"/>
      <c r="G160" s="7"/>
      <c r="H160" s="7"/>
      <c r="I160" s="7"/>
    </row>
    <row r="161" spans="2:9">
      <c r="B161" s="7"/>
      <c r="C161" s="7"/>
      <c r="D161" s="7"/>
      <c r="E161" s="7"/>
      <c r="F161" s="7"/>
      <c r="G161" s="7"/>
      <c r="H161" s="7"/>
      <c r="I161" s="7"/>
    </row>
    <row r="162" spans="2:9">
      <c r="B162" s="7"/>
      <c r="C162" s="7"/>
      <c r="D162" s="7"/>
      <c r="E162" s="7"/>
      <c r="F162" s="7"/>
      <c r="G162" s="7"/>
      <c r="H162" s="7"/>
      <c r="I162" s="7"/>
    </row>
    <row r="163" spans="2:9">
      <c r="B163" s="7"/>
      <c r="C163" s="7"/>
      <c r="D163" s="7"/>
      <c r="E163" s="7"/>
      <c r="F163" s="7"/>
      <c r="G163" s="7"/>
      <c r="H163" s="7"/>
      <c r="I163" s="7"/>
    </row>
    <row r="164" spans="2:9">
      <c r="B164" s="7"/>
      <c r="C164" s="7"/>
      <c r="D164" s="7"/>
      <c r="E164" s="7"/>
      <c r="F164" s="7"/>
      <c r="G164" s="7"/>
      <c r="H164" s="7"/>
      <c r="I164" s="7"/>
    </row>
    <row r="165" spans="2:9">
      <c r="B165" s="7"/>
      <c r="C165" s="7"/>
      <c r="D165" s="7"/>
      <c r="E165" s="7"/>
      <c r="F165" s="7"/>
      <c r="G165" s="7"/>
      <c r="H165" s="7"/>
      <c r="I165" s="7"/>
    </row>
    <row r="166" spans="2:9">
      <c r="B166" s="7"/>
      <c r="C166" s="7"/>
      <c r="D166" s="7"/>
      <c r="E166" s="7"/>
      <c r="F166" s="7"/>
      <c r="G166" s="7"/>
      <c r="H166" s="7"/>
      <c r="I166" s="7"/>
    </row>
    <row r="167" spans="2:9">
      <c r="B167" s="7"/>
      <c r="C167" s="7"/>
      <c r="D167" s="7"/>
      <c r="E167" s="7"/>
      <c r="F167" s="7"/>
      <c r="G167" s="7"/>
      <c r="H167" s="7"/>
      <c r="I167" s="7"/>
    </row>
    <row r="168" spans="2:9">
      <c r="B168" s="7"/>
      <c r="C168" s="7"/>
      <c r="D168" s="7"/>
      <c r="E168" s="7"/>
      <c r="F168" s="7"/>
      <c r="G168" s="7"/>
      <c r="H168" s="7"/>
      <c r="I168" s="7"/>
    </row>
    <row r="169" spans="2:9">
      <c r="B169" s="7"/>
      <c r="C169" s="7"/>
      <c r="D169" s="7"/>
      <c r="E169" s="7"/>
      <c r="F169" s="7"/>
      <c r="G169" s="7"/>
      <c r="H169" s="7"/>
      <c r="I169" s="7"/>
    </row>
    <row r="170" spans="2:9">
      <c r="B170" s="7"/>
      <c r="C170" s="7"/>
      <c r="D170" s="7"/>
      <c r="E170" s="7"/>
      <c r="F170" s="7"/>
      <c r="G170" s="7"/>
      <c r="H170" s="7"/>
      <c r="I170" s="7"/>
    </row>
    <row r="171" spans="2:9">
      <c r="B171" s="7"/>
      <c r="C171" s="7"/>
      <c r="D171" s="7"/>
      <c r="E171" s="7"/>
      <c r="F171" s="7"/>
      <c r="G171" s="7"/>
      <c r="H171" s="7"/>
      <c r="I171" s="7"/>
    </row>
    <row r="172" spans="2:9">
      <c r="B172" s="7"/>
      <c r="C172" s="7"/>
      <c r="D172" s="7"/>
      <c r="E172" s="7"/>
      <c r="F172" s="7"/>
      <c r="G172" s="7"/>
      <c r="H172" s="7"/>
      <c r="I172" s="7"/>
    </row>
    <row r="173" spans="2:9">
      <c r="B173" s="7"/>
      <c r="C173" s="7"/>
      <c r="D173" s="7"/>
      <c r="E173" s="7"/>
      <c r="F173" s="7"/>
      <c r="G173" s="7"/>
      <c r="H173" s="7"/>
      <c r="I173" s="7"/>
    </row>
    <row r="174" spans="2:9">
      <c r="B174" s="7"/>
      <c r="C174" s="7"/>
      <c r="D174" s="7"/>
      <c r="E174" s="7"/>
      <c r="F174" s="7"/>
      <c r="G174" s="7"/>
      <c r="H174" s="7"/>
      <c r="I174" s="7"/>
    </row>
    <row r="175" spans="2:9">
      <c r="B175" s="7"/>
      <c r="C175" s="7"/>
      <c r="D175" s="7"/>
      <c r="E175" s="7"/>
      <c r="F175" s="7"/>
      <c r="G175" s="7"/>
      <c r="H175" s="7"/>
      <c r="I175" s="7"/>
    </row>
    <row r="176" spans="2:9">
      <c r="B176" s="7"/>
      <c r="C176" s="7"/>
      <c r="D176" s="7"/>
      <c r="E176" s="7"/>
      <c r="F176" s="7"/>
      <c r="G176" s="7"/>
      <c r="H176" s="7"/>
      <c r="I176" s="7"/>
    </row>
    <row r="177" spans="2:9">
      <c r="B177" s="7"/>
      <c r="C177" s="7"/>
      <c r="D177" s="7"/>
      <c r="E177" s="7"/>
      <c r="F177" s="7"/>
      <c r="G177" s="7"/>
      <c r="H177" s="7"/>
      <c r="I177" s="7"/>
    </row>
    <row r="178" spans="2:9">
      <c r="B178" s="7"/>
      <c r="C178" s="7"/>
      <c r="D178" s="7"/>
      <c r="E178" s="7"/>
      <c r="F178" s="7"/>
      <c r="G178" s="7"/>
      <c r="H178" s="7"/>
      <c r="I178" s="7"/>
    </row>
    <row r="179" spans="2:9">
      <c r="B179" s="7"/>
      <c r="C179" s="7"/>
      <c r="D179" s="7"/>
      <c r="E179" s="7"/>
      <c r="F179" s="7"/>
      <c r="G179" s="7"/>
      <c r="H179" s="7"/>
      <c r="I179" s="7"/>
    </row>
    <row r="180" spans="2:9">
      <c r="B180" s="7"/>
      <c r="C180" s="7"/>
      <c r="D180" s="7"/>
      <c r="E180" s="7"/>
      <c r="F180" s="7"/>
      <c r="G180" s="7"/>
      <c r="H180" s="7"/>
      <c r="I180" s="7"/>
    </row>
    <row r="181" spans="2:9">
      <c r="B181" s="7"/>
      <c r="C181" s="7"/>
      <c r="D181" s="7"/>
      <c r="E181" s="7"/>
      <c r="F181" s="7"/>
      <c r="G181" s="7"/>
      <c r="H181" s="7"/>
      <c r="I181" s="7"/>
    </row>
    <row r="182" spans="2:9">
      <c r="B182" s="7"/>
      <c r="C182" s="7"/>
      <c r="D182" s="7"/>
      <c r="E182" s="7"/>
      <c r="F182" s="7"/>
      <c r="G182" s="7"/>
      <c r="H182" s="7"/>
      <c r="I182" s="7"/>
    </row>
    <row r="183" spans="2:9">
      <c r="B183" s="7"/>
      <c r="C183" s="7"/>
      <c r="D183" s="7"/>
      <c r="E183" s="7"/>
      <c r="F183" s="7"/>
      <c r="G183" s="7"/>
      <c r="H183" s="7"/>
      <c r="I183" s="7"/>
    </row>
    <row r="184" spans="2:9">
      <c r="B184" s="7"/>
      <c r="C184" s="7"/>
      <c r="D184" s="7"/>
      <c r="E184" s="7"/>
      <c r="F184" s="7"/>
      <c r="G184" s="7"/>
      <c r="H184" s="7"/>
      <c r="I184" s="7"/>
    </row>
    <row r="185" spans="2:9">
      <c r="B185" s="7"/>
      <c r="C185" s="7"/>
      <c r="D185" s="7"/>
      <c r="E185" s="7"/>
      <c r="F185" s="7"/>
      <c r="G185" s="7"/>
      <c r="H185" s="7"/>
      <c r="I185" s="7"/>
    </row>
    <row r="186" spans="2:9">
      <c r="B186" s="7"/>
      <c r="C186" s="7"/>
      <c r="D186" s="7"/>
      <c r="E186" s="7"/>
      <c r="F186" s="7"/>
      <c r="G186" s="7"/>
      <c r="H186" s="7"/>
      <c r="I186" s="7"/>
    </row>
    <row r="187" spans="2:9">
      <c r="B187" s="7"/>
      <c r="C187" s="7"/>
      <c r="D187" s="7"/>
      <c r="E187" s="7"/>
      <c r="F187" s="7"/>
      <c r="G187" s="7"/>
      <c r="H187" s="7"/>
      <c r="I187" s="7"/>
    </row>
    <row r="188" spans="2:9">
      <c r="B188" s="7"/>
      <c r="C188" s="7"/>
      <c r="D188" s="7"/>
      <c r="E188" s="7"/>
      <c r="F188" s="7"/>
      <c r="G188" s="7"/>
      <c r="H188" s="7"/>
      <c r="I188" s="7"/>
    </row>
    <row r="189" spans="2:9">
      <c r="B189" s="7"/>
      <c r="C189" s="7"/>
      <c r="D189" s="7"/>
      <c r="E189" s="7"/>
      <c r="F189" s="7"/>
      <c r="G189" s="7"/>
      <c r="H189" s="7"/>
      <c r="I189" s="7"/>
    </row>
    <row r="190" spans="2:9">
      <c r="B190" s="7"/>
      <c r="C190" s="7"/>
      <c r="D190" s="7"/>
      <c r="E190" s="7"/>
      <c r="F190" s="7"/>
      <c r="G190" s="7"/>
      <c r="H190" s="7"/>
      <c r="I190" s="7"/>
    </row>
    <row r="191" spans="2:9">
      <c r="B191" s="7"/>
      <c r="C191" s="7"/>
      <c r="D191" s="7"/>
      <c r="E191" s="7"/>
      <c r="F191" s="7"/>
      <c r="G191" s="7"/>
      <c r="H191" s="7"/>
      <c r="I191" s="7"/>
    </row>
    <row r="192" spans="2:9">
      <c r="B192" s="7"/>
      <c r="C192" s="7"/>
      <c r="D192" s="7"/>
      <c r="E192" s="7"/>
      <c r="F192" s="7"/>
      <c r="G192" s="7"/>
      <c r="H192" s="7"/>
      <c r="I192" s="7"/>
    </row>
    <row r="193" spans="2:9">
      <c r="B193" s="7"/>
      <c r="C193" s="7"/>
      <c r="D193" s="7"/>
      <c r="E193" s="7"/>
      <c r="F193" s="7"/>
      <c r="G193" s="7"/>
      <c r="H193" s="7"/>
      <c r="I193" s="7"/>
    </row>
    <row r="194" spans="2:9">
      <c r="B194" s="7"/>
      <c r="C194" s="7"/>
      <c r="D194" s="7"/>
      <c r="E194" s="7"/>
      <c r="F194" s="7"/>
      <c r="G194" s="7"/>
      <c r="H194" s="7"/>
      <c r="I194" s="7"/>
    </row>
    <row r="195" spans="2:9">
      <c r="B195" s="7"/>
      <c r="C195" s="7"/>
      <c r="D195" s="7"/>
      <c r="E195" s="7"/>
      <c r="F195" s="7"/>
      <c r="G195" s="7"/>
      <c r="H195" s="7"/>
      <c r="I195" s="7"/>
    </row>
    <row r="196" spans="2:9">
      <c r="B196" s="7"/>
      <c r="C196" s="7"/>
      <c r="D196" s="7"/>
      <c r="E196" s="7"/>
      <c r="F196" s="7"/>
      <c r="G196" s="7"/>
      <c r="H196" s="7"/>
      <c r="I196" s="7"/>
    </row>
    <row r="197" spans="2:9">
      <c r="B197" s="7"/>
      <c r="C197" s="7"/>
      <c r="D197" s="7"/>
      <c r="E197" s="7"/>
      <c r="F197" s="7"/>
      <c r="G197" s="7"/>
      <c r="H197" s="7"/>
      <c r="I197" s="7"/>
    </row>
    <row r="198" spans="2:9">
      <c r="B198" s="7"/>
      <c r="C198" s="7"/>
      <c r="D198" s="7"/>
      <c r="E198" s="7"/>
      <c r="F198" s="7"/>
      <c r="G198" s="7"/>
      <c r="H198" s="7"/>
      <c r="I198" s="7"/>
    </row>
    <row r="199" spans="2:9">
      <c r="B199" s="7"/>
      <c r="C199" s="7"/>
      <c r="D199" s="7"/>
      <c r="E199" s="7"/>
      <c r="F199" s="7"/>
      <c r="G199" s="7"/>
      <c r="H199" s="7"/>
      <c r="I199" s="7"/>
    </row>
    <row r="200" spans="2:9">
      <c r="B200" s="7"/>
      <c r="C200" s="7"/>
      <c r="D200" s="7"/>
      <c r="E200" s="7"/>
      <c r="F200" s="7"/>
      <c r="G200" s="7"/>
      <c r="H200" s="7"/>
      <c r="I200" s="7"/>
    </row>
    <row r="201" spans="2:9">
      <c r="B201" s="7"/>
      <c r="C201" s="7"/>
      <c r="D201" s="7"/>
      <c r="E201" s="7"/>
      <c r="F201" s="7"/>
      <c r="G201" s="7"/>
      <c r="H201" s="7"/>
      <c r="I201" s="7"/>
    </row>
    <row r="202" spans="2:9">
      <c r="B202" s="7"/>
      <c r="C202" s="7"/>
      <c r="D202" s="7"/>
      <c r="E202" s="7"/>
      <c r="F202" s="7"/>
      <c r="G202" s="7"/>
      <c r="H202" s="7"/>
      <c r="I202" s="7"/>
    </row>
    <row r="203" spans="2:9">
      <c r="B203" s="7"/>
      <c r="C203" s="7"/>
      <c r="D203" s="7"/>
      <c r="E203" s="7"/>
      <c r="F203" s="7"/>
      <c r="G203" s="7"/>
      <c r="H203" s="7"/>
      <c r="I203" s="7"/>
    </row>
    <row r="204" spans="2:9">
      <c r="B204" s="7"/>
      <c r="C204" s="7"/>
      <c r="D204" s="7"/>
      <c r="E204" s="7"/>
      <c r="F204" s="7"/>
      <c r="G204" s="7"/>
      <c r="H204" s="7"/>
      <c r="I204" s="7"/>
    </row>
    <row r="205" spans="2:9">
      <c r="B205" s="7"/>
      <c r="C205" s="7"/>
      <c r="D205" s="7"/>
      <c r="E205" s="7"/>
      <c r="F205" s="7"/>
      <c r="G205" s="7"/>
      <c r="H205" s="7"/>
      <c r="I205" s="7"/>
    </row>
    <row r="206" spans="2:9">
      <c r="B206" s="7"/>
      <c r="C206" s="7"/>
      <c r="D206" s="7"/>
      <c r="E206" s="7"/>
      <c r="F206" s="7"/>
      <c r="G206" s="7"/>
      <c r="H206" s="7"/>
      <c r="I206" s="7"/>
    </row>
    <row r="207" spans="2:9">
      <c r="B207" s="7"/>
      <c r="C207" s="7"/>
      <c r="D207" s="7"/>
      <c r="E207" s="7"/>
      <c r="F207" s="7"/>
      <c r="G207" s="7"/>
      <c r="H207" s="7"/>
      <c r="I207" s="7"/>
    </row>
    <row r="208" spans="2:9">
      <c r="B208" s="7"/>
      <c r="C208" s="7"/>
      <c r="D208" s="7"/>
      <c r="E208" s="7"/>
      <c r="F208" s="7"/>
      <c r="G208" s="7"/>
      <c r="H208" s="7"/>
      <c r="I208" s="7"/>
    </row>
    <row r="209" spans="2:9">
      <c r="B209" s="7"/>
      <c r="C209" s="7"/>
      <c r="D209" s="7"/>
      <c r="E209" s="7"/>
      <c r="F209" s="7"/>
      <c r="G209" s="7"/>
      <c r="H209" s="7"/>
      <c r="I209" s="7"/>
    </row>
    <row r="210" spans="2:9">
      <c r="B210" s="7"/>
      <c r="C210" s="7"/>
      <c r="D210" s="7"/>
      <c r="E210" s="7"/>
      <c r="F210" s="7"/>
      <c r="G210" s="7"/>
      <c r="H210" s="7"/>
      <c r="I210" s="7"/>
    </row>
    <row r="211" spans="2:9">
      <c r="B211" s="7"/>
      <c r="C211" s="7"/>
      <c r="D211" s="7"/>
      <c r="E211" s="7"/>
      <c r="F211" s="7"/>
      <c r="G211" s="7"/>
      <c r="H211" s="7"/>
      <c r="I211" s="7"/>
    </row>
    <row r="212" spans="2:9">
      <c r="B212" s="7"/>
      <c r="C212" s="7"/>
      <c r="D212" s="7"/>
      <c r="E212" s="7"/>
      <c r="F212" s="7"/>
      <c r="G212" s="7"/>
      <c r="H212" s="7"/>
      <c r="I212" s="7"/>
    </row>
    <row r="213" spans="2:9">
      <c r="B213" s="7"/>
      <c r="C213" s="7"/>
      <c r="D213" s="7"/>
      <c r="E213" s="7"/>
      <c r="F213" s="7"/>
      <c r="G213" s="7"/>
      <c r="H213" s="7"/>
      <c r="I213" s="7"/>
    </row>
    <row r="214" spans="2:9">
      <c r="B214" s="7"/>
      <c r="C214" s="7"/>
      <c r="D214" s="7"/>
      <c r="E214" s="7"/>
      <c r="F214" s="7"/>
      <c r="G214" s="7"/>
      <c r="H214" s="7"/>
      <c r="I214" s="7"/>
    </row>
    <row r="215" spans="2:9">
      <c r="B215" s="7"/>
      <c r="C215" s="7"/>
      <c r="D215" s="7"/>
      <c r="E215" s="7"/>
      <c r="F215" s="7"/>
      <c r="G215" s="7"/>
      <c r="H215" s="7"/>
      <c r="I215" s="7"/>
    </row>
    <row r="216" spans="2:9">
      <c r="B216" s="7"/>
      <c r="C216" s="7"/>
      <c r="D216" s="7"/>
      <c r="E216" s="7"/>
      <c r="F216" s="7"/>
      <c r="G216" s="7"/>
      <c r="H216" s="7"/>
      <c r="I216" s="7"/>
    </row>
    <row r="217" spans="2:9">
      <c r="B217" s="7"/>
      <c r="C217" s="7"/>
      <c r="D217" s="7"/>
      <c r="E217" s="7"/>
      <c r="F217" s="7"/>
      <c r="G217" s="7"/>
      <c r="H217" s="7"/>
      <c r="I217" s="7"/>
    </row>
    <row r="218" spans="2:9">
      <c r="B218" s="7"/>
      <c r="C218" s="7"/>
      <c r="D218" s="7"/>
      <c r="E218" s="7"/>
      <c r="F218" s="7"/>
      <c r="G218" s="7"/>
      <c r="H218" s="7"/>
      <c r="I218" s="7"/>
    </row>
    <row r="219" spans="2:9">
      <c r="B219" s="7"/>
      <c r="C219" s="7"/>
      <c r="D219" s="7"/>
      <c r="E219" s="7"/>
      <c r="F219" s="7"/>
      <c r="G219" s="7"/>
      <c r="H219" s="7"/>
      <c r="I219" s="7"/>
    </row>
    <row r="220" spans="2:9">
      <c r="B220" s="7"/>
      <c r="C220" s="7"/>
      <c r="D220" s="7"/>
      <c r="E220" s="7"/>
      <c r="F220" s="7"/>
      <c r="G220" s="7"/>
      <c r="H220" s="7"/>
      <c r="I220" s="7"/>
    </row>
    <row r="221" spans="2:9">
      <c r="B221" s="7"/>
      <c r="C221" s="7"/>
      <c r="D221" s="7"/>
      <c r="E221" s="7"/>
      <c r="F221" s="7"/>
      <c r="G221" s="7"/>
      <c r="H221" s="7"/>
      <c r="I221" s="7"/>
    </row>
    <row r="222" spans="2:9">
      <c r="B222" s="7"/>
      <c r="C222" s="7"/>
      <c r="D222" s="7"/>
      <c r="E222" s="7"/>
      <c r="F222" s="7"/>
      <c r="G222" s="7"/>
      <c r="H222" s="7"/>
      <c r="I222" s="7"/>
    </row>
    <row r="223" spans="2:9">
      <c r="B223" s="7"/>
      <c r="C223" s="7"/>
      <c r="D223" s="7"/>
      <c r="E223" s="7"/>
      <c r="F223" s="7"/>
      <c r="G223" s="7"/>
      <c r="H223" s="7"/>
      <c r="I223" s="7"/>
    </row>
    <row r="224" spans="2:9">
      <c r="B224" s="7"/>
      <c r="C224" s="7"/>
      <c r="D224" s="7"/>
      <c r="E224" s="7"/>
      <c r="F224" s="7"/>
      <c r="G224" s="7"/>
      <c r="H224" s="7"/>
      <c r="I224" s="7"/>
    </row>
    <row r="225" spans="2:9">
      <c r="B225" s="7"/>
      <c r="C225" s="7"/>
      <c r="D225" s="7"/>
      <c r="E225" s="7"/>
      <c r="F225" s="7"/>
      <c r="G225" s="7"/>
      <c r="H225" s="7"/>
      <c r="I225" s="7"/>
    </row>
    <row r="226" spans="2:9">
      <c r="B226" s="7"/>
      <c r="C226" s="7"/>
      <c r="D226" s="7"/>
      <c r="E226" s="7"/>
      <c r="F226" s="7"/>
      <c r="G226" s="7"/>
      <c r="H226" s="7"/>
      <c r="I226" s="7"/>
    </row>
    <row r="227" spans="2:9">
      <c r="B227" s="7"/>
      <c r="C227" s="7"/>
      <c r="D227" s="7"/>
      <c r="E227" s="7"/>
      <c r="F227" s="7"/>
      <c r="G227" s="7"/>
      <c r="H227" s="7"/>
      <c r="I227" s="7"/>
    </row>
    <row r="228" spans="2:9">
      <c r="B228" s="7"/>
      <c r="C228" s="7"/>
      <c r="D228" s="7"/>
      <c r="E228" s="7"/>
      <c r="F228" s="7"/>
      <c r="G228" s="7"/>
      <c r="H228" s="7"/>
      <c r="I228" s="7"/>
    </row>
    <row r="229" spans="2:9">
      <c r="B229" s="7"/>
      <c r="C229" s="7"/>
      <c r="D229" s="7"/>
      <c r="E229" s="7"/>
      <c r="F229" s="7"/>
      <c r="G229" s="7"/>
      <c r="H229" s="7"/>
      <c r="I229" s="7"/>
    </row>
    <row r="230" spans="2:9">
      <c r="B230" s="7"/>
      <c r="C230" s="7"/>
      <c r="D230" s="7"/>
      <c r="E230" s="7"/>
      <c r="F230" s="7"/>
      <c r="G230" s="7"/>
      <c r="H230" s="7"/>
      <c r="I230" s="7"/>
    </row>
    <row r="231" spans="2:9">
      <c r="B231" s="7"/>
      <c r="C231" s="7"/>
      <c r="D231" s="7"/>
      <c r="E231" s="7"/>
      <c r="F231" s="7"/>
      <c r="G231" s="7"/>
      <c r="H231" s="7"/>
      <c r="I231" s="7"/>
    </row>
    <row r="232" spans="2:9">
      <c r="B232" s="7"/>
      <c r="C232" s="7"/>
      <c r="D232" s="7"/>
      <c r="E232" s="7"/>
      <c r="F232" s="7"/>
      <c r="G232" s="7"/>
      <c r="H232" s="7"/>
      <c r="I232" s="7"/>
    </row>
    <row r="233" spans="2:9">
      <c r="B233" s="7"/>
      <c r="C233" s="7"/>
      <c r="D233" s="7"/>
      <c r="E233" s="7"/>
      <c r="F233" s="7"/>
      <c r="G233" s="7"/>
      <c r="H233" s="7"/>
      <c r="I233" s="7"/>
    </row>
    <row r="234" spans="2:9">
      <c r="B234" s="7"/>
      <c r="C234" s="7"/>
      <c r="D234" s="7"/>
      <c r="E234" s="7"/>
      <c r="F234" s="7"/>
      <c r="G234" s="7"/>
      <c r="H234" s="7"/>
      <c r="I234" s="7"/>
    </row>
    <row r="235" spans="2:9">
      <c r="B235" s="7"/>
      <c r="C235" s="7"/>
      <c r="D235" s="7"/>
      <c r="E235" s="7"/>
      <c r="F235" s="7"/>
      <c r="G235" s="7"/>
      <c r="H235" s="7"/>
      <c r="I235" s="7"/>
    </row>
    <row r="236" spans="2:9">
      <c r="B236" s="7"/>
      <c r="C236" s="7"/>
      <c r="D236" s="7"/>
      <c r="E236" s="7"/>
      <c r="F236" s="7"/>
      <c r="G236" s="7"/>
      <c r="H236" s="7"/>
      <c r="I236" s="7"/>
    </row>
    <row r="237" spans="2:9">
      <c r="B237" s="7"/>
      <c r="C237" s="7"/>
      <c r="D237" s="7"/>
      <c r="E237" s="7"/>
      <c r="F237" s="7"/>
      <c r="G237" s="7"/>
      <c r="H237" s="7"/>
      <c r="I237" s="7"/>
    </row>
    <row r="238" spans="2:9">
      <c r="B238" s="7"/>
      <c r="C238" s="7"/>
      <c r="D238" s="7"/>
      <c r="E238" s="7"/>
      <c r="F238" s="7"/>
      <c r="G238" s="7"/>
      <c r="H238" s="7"/>
      <c r="I238" s="7"/>
    </row>
    <row r="239" spans="2:9">
      <c r="B239" s="7"/>
      <c r="C239" s="7"/>
      <c r="D239" s="7"/>
      <c r="E239" s="7"/>
      <c r="F239" s="7"/>
      <c r="G239" s="7"/>
      <c r="H239" s="7"/>
      <c r="I239" s="7"/>
    </row>
    <row r="240" spans="2:9">
      <c r="B240" s="7"/>
      <c r="C240" s="7"/>
      <c r="D240" s="7"/>
      <c r="E240" s="7"/>
      <c r="F240" s="7"/>
      <c r="G240" s="7"/>
      <c r="H240" s="7"/>
      <c r="I240" s="7"/>
    </row>
    <row r="241" spans="2:9">
      <c r="B241" s="7"/>
      <c r="C241" s="7"/>
      <c r="D241" s="7"/>
      <c r="E241" s="7"/>
      <c r="F241" s="7"/>
      <c r="G241" s="7"/>
      <c r="H241" s="7"/>
      <c r="I241" s="7"/>
    </row>
    <row r="242" spans="2:9">
      <c r="B242" s="7"/>
      <c r="C242" s="7"/>
      <c r="D242" s="7"/>
      <c r="E242" s="7"/>
      <c r="F242" s="7"/>
      <c r="G242" s="7"/>
      <c r="H242" s="7"/>
      <c r="I242" s="7"/>
    </row>
    <row r="243" spans="2:9">
      <c r="B243" s="7"/>
      <c r="C243" s="7"/>
      <c r="D243" s="7"/>
      <c r="E243" s="7"/>
      <c r="F243" s="7"/>
      <c r="G243" s="7"/>
      <c r="H243" s="7"/>
      <c r="I243" s="7"/>
    </row>
    <row r="244" spans="2:9">
      <c r="B244" s="7"/>
      <c r="C244" s="7"/>
      <c r="D244" s="7"/>
      <c r="E244" s="7"/>
      <c r="F244" s="7"/>
      <c r="G244" s="7"/>
      <c r="H244" s="7"/>
      <c r="I244" s="7"/>
    </row>
    <row r="245" spans="2:9">
      <c r="B245" s="7"/>
      <c r="C245" s="7"/>
      <c r="D245" s="7"/>
      <c r="E245" s="7"/>
      <c r="F245" s="7"/>
      <c r="G245" s="7"/>
      <c r="H245" s="7"/>
      <c r="I245" s="7"/>
    </row>
    <row r="246" spans="2:9">
      <c r="B246" s="7"/>
      <c r="C246" s="7"/>
      <c r="D246" s="7"/>
      <c r="E246" s="7"/>
      <c r="F246" s="7"/>
      <c r="G246" s="7"/>
      <c r="H246" s="7"/>
      <c r="I246" s="7"/>
    </row>
    <row r="247" spans="2:9">
      <c r="B247" s="7"/>
      <c r="C247" s="7"/>
      <c r="D247" s="7"/>
      <c r="E247" s="7"/>
      <c r="F247" s="7"/>
      <c r="G247" s="7"/>
      <c r="H247" s="7"/>
      <c r="I247" s="7"/>
    </row>
    <row r="248" spans="2:9">
      <c r="B248" s="7"/>
      <c r="C248" s="7"/>
      <c r="D248" s="7"/>
      <c r="E248" s="7"/>
      <c r="F248" s="7"/>
      <c r="G248" s="7"/>
      <c r="H248" s="7"/>
      <c r="I248" s="7"/>
    </row>
    <row r="249" spans="2:9">
      <c r="B249" s="7"/>
      <c r="C249" s="7"/>
      <c r="D249" s="7"/>
      <c r="E249" s="7"/>
      <c r="F249" s="7"/>
      <c r="G249" s="7"/>
      <c r="H249" s="7"/>
      <c r="I249" s="7"/>
    </row>
    <row r="250" spans="2:9">
      <c r="B250" s="7"/>
      <c r="C250" s="7"/>
      <c r="D250" s="7"/>
      <c r="E250" s="7"/>
      <c r="F250" s="7"/>
      <c r="G250" s="7"/>
      <c r="H250" s="7"/>
      <c r="I250" s="7"/>
    </row>
    <row r="251" spans="2:9">
      <c r="B251" s="7"/>
      <c r="C251" s="7"/>
      <c r="D251" s="7"/>
      <c r="E251" s="7"/>
      <c r="F251" s="7"/>
      <c r="G251" s="7"/>
      <c r="H251" s="7"/>
      <c r="I251" s="7"/>
    </row>
    <row r="252" spans="2:9">
      <c r="B252" s="7"/>
      <c r="C252" s="7"/>
      <c r="D252" s="7"/>
      <c r="E252" s="7"/>
      <c r="F252" s="7"/>
      <c r="G252" s="7"/>
      <c r="H252" s="7"/>
      <c r="I252" s="7"/>
    </row>
    <row r="253" spans="2:9">
      <c r="B253" s="7"/>
      <c r="C253" s="7"/>
      <c r="D253" s="7"/>
      <c r="E253" s="7"/>
      <c r="F253" s="7"/>
      <c r="G253" s="7"/>
      <c r="H253" s="7"/>
      <c r="I253" s="7"/>
    </row>
    <row r="254" spans="2:9">
      <c r="B254" s="7"/>
      <c r="C254" s="7"/>
      <c r="D254" s="7"/>
      <c r="E254" s="7"/>
      <c r="F254" s="7"/>
      <c r="G254" s="7"/>
      <c r="H254" s="7"/>
      <c r="I254" s="7"/>
    </row>
    <row r="255" spans="2:9">
      <c r="B255" s="7"/>
      <c r="C255" s="7"/>
      <c r="D255" s="7"/>
      <c r="E255" s="7"/>
      <c r="F255" s="7"/>
      <c r="G255" s="7"/>
      <c r="H255" s="7"/>
      <c r="I255" s="7"/>
    </row>
    <row r="256" spans="2:9">
      <c r="B256" s="7"/>
      <c r="C256" s="7"/>
      <c r="D256" s="7"/>
      <c r="E256" s="7"/>
      <c r="F256" s="7"/>
      <c r="G256" s="7"/>
      <c r="H256" s="7"/>
      <c r="I256" s="7"/>
    </row>
    <row r="257" spans="2:9">
      <c r="B257" s="7"/>
      <c r="C257" s="7"/>
      <c r="D257" s="7"/>
      <c r="E257" s="7"/>
      <c r="F257" s="7"/>
      <c r="G257" s="7"/>
      <c r="H257" s="7"/>
      <c r="I257" s="7"/>
    </row>
    <row r="258" spans="2:9">
      <c r="B258" s="7"/>
      <c r="C258" s="7"/>
      <c r="D258" s="7"/>
      <c r="E258" s="7"/>
      <c r="F258" s="7"/>
      <c r="G258" s="7"/>
      <c r="H258" s="7"/>
      <c r="I258" s="7"/>
    </row>
    <row r="259" spans="2:9">
      <c r="B259" s="7"/>
      <c r="C259" s="7"/>
      <c r="D259" s="7"/>
      <c r="E259" s="7"/>
      <c r="F259" s="7"/>
      <c r="G259" s="7"/>
      <c r="H259" s="7"/>
      <c r="I259" s="7"/>
    </row>
    <row r="260" spans="2:9">
      <c r="B260" s="7"/>
      <c r="C260" s="7"/>
      <c r="D260" s="7"/>
      <c r="E260" s="7"/>
      <c r="F260" s="7"/>
      <c r="G260" s="7"/>
      <c r="H260" s="7"/>
      <c r="I260" s="7"/>
    </row>
    <row r="261" spans="2:9">
      <c r="B261" s="7"/>
      <c r="C261" s="7"/>
      <c r="D261" s="7"/>
      <c r="E261" s="7"/>
      <c r="F261" s="7"/>
      <c r="G261" s="7"/>
      <c r="H261" s="7"/>
      <c r="I261" s="7"/>
    </row>
    <row r="262" spans="2:9">
      <c r="B262" s="7"/>
      <c r="C262" s="7"/>
      <c r="D262" s="7"/>
      <c r="E262" s="7"/>
      <c r="F262" s="7"/>
      <c r="G262" s="7"/>
      <c r="H262" s="7"/>
      <c r="I262" s="7"/>
    </row>
    <row r="263" spans="2:9">
      <c r="B263" s="7"/>
      <c r="C263" s="7"/>
      <c r="D263" s="7"/>
      <c r="E263" s="7"/>
      <c r="F263" s="7"/>
      <c r="G263" s="7"/>
      <c r="H263" s="7"/>
      <c r="I263" s="7"/>
    </row>
    <row r="264" spans="2:9">
      <c r="B264" s="7"/>
      <c r="C264" s="7"/>
      <c r="D264" s="7"/>
      <c r="E264" s="7"/>
      <c r="F264" s="7"/>
      <c r="G264" s="7"/>
      <c r="H264" s="7"/>
      <c r="I264" s="7"/>
    </row>
    <row r="265" spans="2:9">
      <c r="B265" s="7"/>
      <c r="C265" s="7"/>
      <c r="D265" s="7"/>
      <c r="E265" s="7"/>
      <c r="F265" s="7"/>
      <c r="G265" s="7"/>
      <c r="H265" s="7"/>
      <c r="I265" s="7"/>
    </row>
    <row r="266" spans="2:9">
      <c r="B266" s="7"/>
      <c r="C266" s="7"/>
      <c r="D266" s="7"/>
      <c r="E266" s="7"/>
      <c r="F266" s="7"/>
      <c r="G266" s="7"/>
      <c r="H266" s="7"/>
      <c r="I266" s="7"/>
    </row>
    <row r="267" spans="2:9">
      <c r="B267" s="7"/>
      <c r="C267" s="7"/>
      <c r="D267" s="7"/>
      <c r="E267" s="7"/>
      <c r="F267" s="7"/>
      <c r="G267" s="7"/>
      <c r="H267" s="7"/>
      <c r="I267" s="7"/>
    </row>
    <row r="268" spans="2:9">
      <c r="B268" s="7"/>
      <c r="C268" s="7"/>
      <c r="D268" s="7"/>
      <c r="E268" s="7"/>
      <c r="F268" s="7"/>
      <c r="G268" s="7"/>
      <c r="H268" s="7"/>
      <c r="I268" s="7"/>
    </row>
    <row r="269" spans="2:9">
      <c r="B269" s="7"/>
      <c r="C269" s="7"/>
      <c r="D269" s="7"/>
      <c r="E269" s="7"/>
      <c r="F269" s="7"/>
      <c r="G269" s="7"/>
      <c r="H269" s="7"/>
      <c r="I269" s="7"/>
    </row>
    <row r="270" spans="2:9">
      <c r="B270" s="7"/>
      <c r="C270" s="7"/>
      <c r="D270" s="7"/>
      <c r="E270" s="7"/>
      <c r="F270" s="7"/>
      <c r="G270" s="7"/>
      <c r="H270" s="7"/>
      <c r="I270" s="7"/>
    </row>
    <row r="271" spans="2:9">
      <c r="B271" s="7"/>
      <c r="C271" s="7"/>
      <c r="D271" s="7"/>
      <c r="E271" s="7"/>
      <c r="F271" s="7"/>
      <c r="G271" s="7"/>
      <c r="H271" s="7"/>
      <c r="I271" s="7"/>
    </row>
    <row r="272" spans="2:9">
      <c r="B272" s="7"/>
      <c r="C272" s="7"/>
      <c r="D272" s="7"/>
      <c r="E272" s="7"/>
      <c r="F272" s="7"/>
      <c r="G272" s="7"/>
      <c r="H272" s="7"/>
      <c r="I272" s="7"/>
    </row>
    <row r="273" spans="2:9">
      <c r="B273" s="7"/>
      <c r="C273" s="7"/>
      <c r="D273" s="7"/>
      <c r="E273" s="7"/>
      <c r="F273" s="7"/>
      <c r="G273" s="7"/>
      <c r="H273" s="7"/>
      <c r="I273" s="7"/>
    </row>
    <row r="274" spans="2:9">
      <c r="B274" s="7"/>
      <c r="C274" s="7"/>
      <c r="D274" s="7"/>
      <c r="E274" s="7"/>
      <c r="F274" s="7"/>
      <c r="G274" s="7"/>
      <c r="H274" s="7"/>
      <c r="I274" s="7"/>
    </row>
    <row r="275" spans="2:9">
      <c r="B275" s="7"/>
      <c r="C275" s="7"/>
      <c r="D275" s="7"/>
      <c r="E275" s="7"/>
      <c r="F275" s="7"/>
      <c r="G275" s="7"/>
      <c r="H275" s="7"/>
      <c r="I275" s="7"/>
    </row>
    <row r="276" spans="2:9">
      <c r="B276" s="7"/>
      <c r="C276" s="7"/>
      <c r="D276" s="7"/>
      <c r="E276" s="7"/>
      <c r="F276" s="7"/>
      <c r="G276" s="7"/>
      <c r="H276" s="7"/>
      <c r="I276" s="7"/>
    </row>
    <row r="277" spans="2:9">
      <c r="B277" s="7"/>
      <c r="C277" s="7"/>
      <c r="D277" s="7"/>
      <c r="E277" s="7"/>
      <c r="F277" s="7"/>
      <c r="G277" s="7"/>
      <c r="H277" s="7"/>
      <c r="I277" s="7"/>
    </row>
    <row r="278" spans="2:9">
      <c r="B278" s="7"/>
      <c r="C278" s="7"/>
      <c r="D278" s="7"/>
      <c r="E278" s="7"/>
      <c r="F278" s="7"/>
      <c r="G278" s="7"/>
      <c r="H278" s="7"/>
      <c r="I278" s="7"/>
    </row>
    <row r="279" spans="2:9">
      <c r="B279" s="7"/>
      <c r="C279" s="7"/>
      <c r="D279" s="7"/>
      <c r="E279" s="7"/>
      <c r="F279" s="7"/>
      <c r="G279" s="7"/>
      <c r="H279" s="7"/>
      <c r="I279" s="7"/>
    </row>
    <row r="280" spans="2:9">
      <c r="B280" s="7"/>
      <c r="C280" s="7"/>
      <c r="D280" s="7"/>
      <c r="E280" s="7"/>
      <c r="F280" s="7"/>
      <c r="G280" s="7"/>
      <c r="H280" s="7"/>
      <c r="I280" s="7"/>
    </row>
    <row r="281" spans="2:9">
      <c r="B281" s="7"/>
      <c r="C281" s="7"/>
      <c r="D281" s="7"/>
      <c r="E281" s="7"/>
      <c r="F281" s="7"/>
      <c r="G281" s="7"/>
      <c r="H281" s="7"/>
      <c r="I281" s="7"/>
    </row>
    <row r="282" spans="2:9">
      <c r="B282" s="7"/>
      <c r="C282" s="7"/>
      <c r="D282" s="7"/>
      <c r="E282" s="7"/>
      <c r="F282" s="7"/>
      <c r="G282" s="7"/>
      <c r="H282" s="7"/>
      <c r="I282" s="7"/>
    </row>
    <row r="283" spans="2:9">
      <c r="B283" s="7"/>
      <c r="C283" s="7"/>
      <c r="D283" s="7"/>
      <c r="E283" s="7"/>
      <c r="F283" s="7"/>
      <c r="G283" s="7"/>
      <c r="H283" s="7"/>
      <c r="I283" s="7"/>
    </row>
    <row r="284" spans="2:9">
      <c r="B284" s="7"/>
      <c r="C284" s="7"/>
      <c r="D284" s="7"/>
      <c r="E284" s="7"/>
      <c r="F284" s="7"/>
      <c r="G284" s="7"/>
      <c r="H284" s="7"/>
      <c r="I284" s="7"/>
    </row>
    <row r="285" spans="2:9">
      <c r="B285" s="7"/>
      <c r="C285" s="7"/>
      <c r="D285" s="7"/>
      <c r="E285" s="7"/>
      <c r="F285" s="7"/>
      <c r="G285" s="7"/>
      <c r="H285" s="7"/>
      <c r="I285" s="7"/>
    </row>
    <row r="286" spans="2:9">
      <c r="B286" s="7"/>
      <c r="C286" s="7"/>
      <c r="D286" s="7"/>
      <c r="E286" s="7"/>
      <c r="F286" s="7"/>
      <c r="G286" s="7"/>
      <c r="H286" s="7"/>
      <c r="I286" s="7"/>
    </row>
    <row r="287" spans="2:9">
      <c r="B287" s="7"/>
      <c r="C287" s="7"/>
      <c r="D287" s="7"/>
      <c r="E287" s="7"/>
      <c r="F287" s="7"/>
      <c r="G287" s="7"/>
      <c r="H287" s="7"/>
      <c r="I287" s="7"/>
    </row>
    <row r="288" spans="2:9">
      <c r="B288" s="7"/>
      <c r="C288" s="7"/>
      <c r="D288" s="7"/>
      <c r="E288" s="7"/>
      <c r="F288" s="7"/>
      <c r="G288" s="7"/>
      <c r="H288" s="7"/>
      <c r="I288" s="7"/>
    </row>
    <row r="289" spans="2:9">
      <c r="B289" s="7"/>
      <c r="C289" s="7"/>
      <c r="D289" s="7"/>
      <c r="E289" s="7"/>
      <c r="F289" s="7"/>
      <c r="G289" s="7"/>
      <c r="H289" s="7"/>
      <c r="I289" s="7"/>
    </row>
    <row r="290" spans="2:9">
      <c r="B290" s="7"/>
      <c r="C290" s="7"/>
      <c r="D290" s="7"/>
      <c r="E290" s="7"/>
      <c r="F290" s="7"/>
      <c r="G290" s="7"/>
      <c r="H290" s="7"/>
      <c r="I290" s="7"/>
    </row>
    <row r="291" spans="2:9">
      <c r="B291" s="7"/>
      <c r="C291" s="7"/>
      <c r="D291" s="7"/>
      <c r="E291" s="7"/>
      <c r="F291" s="7"/>
      <c r="G291" s="7"/>
      <c r="H291" s="7"/>
      <c r="I291" s="7"/>
    </row>
    <row r="292" spans="2:9">
      <c r="B292" s="7"/>
      <c r="C292" s="7"/>
      <c r="D292" s="7"/>
      <c r="E292" s="7"/>
      <c r="F292" s="7"/>
      <c r="G292" s="7"/>
      <c r="H292" s="7"/>
      <c r="I292" s="7"/>
    </row>
    <row r="293" spans="2:9">
      <c r="B293" s="7"/>
      <c r="C293" s="7"/>
      <c r="D293" s="7"/>
      <c r="E293" s="7"/>
      <c r="F293" s="7"/>
      <c r="G293" s="7"/>
      <c r="H293" s="7"/>
      <c r="I293" s="7"/>
    </row>
    <row r="294" spans="2:9">
      <c r="B294" s="7"/>
      <c r="C294" s="7"/>
      <c r="D294" s="7"/>
      <c r="E294" s="7"/>
      <c r="F294" s="7"/>
      <c r="G294" s="7"/>
      <c r="H294" s="7"/>
      <c r="I294" s="7"/>
    </row>
    <row r="295" spans="2:9">
      <c r="B295" s="7"/>
      <c r="C295" s="7"/>
      <c r="D295" s="7"/>
      <c r="E295" s="7"/>
      <c r="F295" s="7"/>
      <c r="G295" s="7"/>
      <c r="H295" s="7"/>
      <c r="I295" s="7"/>
    </row>
    <row r="296" spans="2:9">
      <c r="B296" s="7"/>
      <c r="C296" s="7"/>
      <c r="D296" s="7"/>
      <c r="E296" s="7"/>
      <c r="F296" s="7"/>
      <c r="G296" s="7"/>
      <c r="H296" s="7"/>
      <c r="I296" s="7"/>
    </row>
    <row r="297" spans="2:9">
      <c r="B297" s="7"/>
      <c r="C297" s="7"/>
      <c r="D297" s="7"/>
      <c r="E297" s="7"/>
      <c r="F297" s="7"/>
      <c r="G297" s="7"/>
      <c r="H297" s="7"/>
      <c r="I297" s="7"/>
    </row>
    <row r="298" spans="2:9">
      <c r="B298" s="7"/>
      <c r="C298" s="7"/>
      <c r="D298" s="7"/>
      <c r="E298" s="7"/>
      <c r="F298" s="7"/>
      <c r="G298" s="7"/>
      <c r="H298" s="7"/>
      <c r="I298" s="7"/>
    </row>
    <row r="299" spans="2:9">
      <c r="B299" s="7"/>
      <c r="C299" s="7"/>
      <c r="D299" s="7"/>
      <c r="E299" s="7"/>
      <c r="F299" s="7"/>
      <c r="G299" s="7"/>
      <c r="H299" s="7"/>
      <c r="I299" s="7"/>
    </row>
    <row r="300" spans="2:9">
      <c r="B300" s="7"/>
      <c r="C300" s="7"/>
      <c r="D300" s="7"/>
      <c r="E300" s="7"/>
      <c r="F300" s="7"/>
      <c r="G300" s="7"/>
      <c r="H300" s="7"/>
      <c r="I300" s="7"/>
    </row>
    <row r="301" spans="2:9">
      <c r="B301" s="7"/>
      <c r="C301" s="7"/>
      <c r="D301" s="7"/>
      <c r="E301" s="7"/>
      <c r="F301" s="7"/>
      <c r="G301" s="7"/>
      <c r="H301" s="7"/>
      <c r="I301" s="7"/>
    </row>
    <row r="302" spans="2:9">
      <c r="B302" s="7"/>
      <c r="C302" s="7"/>
      <c r="D302" s="7"/>
      <c r="E302" s="7"/>
      <c r="F302" s="7"/>
      <c r="G302" s="7"/>
      <c r="H302" s="7"/>
      <c r="I302" s="7"/>
    </row>
    <row r="303" spans="2:9">
      <c r="B303" s="7"/>
      <c r="C303" s="7"/>
      <c r="D303" s="7"/>
      <c r="E303" s="7"/>
      <c r="F303" s="7"/>
      <c r="G303" s="7"/>
      <c r="H303" s="7"/>
      <c r="I303" s="7"/>
    </row>
    <row r="304" spans="2:9">
      <c r="B304" s="7"/>
      <c r="C304" s="7"/>
      <c r="D304" s="7"/>
      <c r="E304" s="7"/>
      <c r="F304" s="7"/>
      <c r="G304" s="7"/>
      <c r="H304" s="7"/>
      <c r="I304" s="7"/>
    </row>
    <row r="305" spans="2:9">
      <c r="B305" s="7"/>
      <c r="C305" s="7"/>
      <c r="D305" s="7"/>
      <c r="E305" s="7"/>
      <c r="F305" s="7"/>
      <c r="G305" s="7"/>
      <c r="H305" s="7"/>
      <c r="I305" s="7"/>
    </row>
    <row r="306" spans="2:9">
      <c r="B306" s="7"/>
      <c r="C306" s="7"/>
      <c r="D306" s="7"/>
      <c r="E306" s="7"/>
      <c r="F306" s="7"/>
      <c r="G306" s="7"/>
      <c r="H306" s="7"/>
      <c r="I306" s="7"/>
    </row>
    <row r="307" spans="2:9">
      <c r="B307" s="7"/>
      <c r="C307" s="7"/>
      <c r="D307" s="7"/>
      <c r="E307" s="7"/>
      <c r="F307" s="7"/>
      <c r="G307" s="7"/>
      <c r="H307" s="7"/>
      <c r="I307" s="7"/>
    </row>
    <row r="308" spans="2:9">
      <c r="B308" s="7"/>
      <c r="C308" s="7"/>
      <c r="D308" s="7"/>
      <c r="E308" s="7"/>
      <c r="F308" s="7"/>
      <c r="G308" s="7"/>
      <c r="H308" s="7"/>
      <c r="I308" s="7"/>
    </row>
    <row r="309" spans="2:9">
      <c r="B309" s="7"/>
      <c r="C309" s="7"/>
      <c r="D309" s="7"/>
      <c r="E309" s="7"/>
      <c r="F309" s="7"/>
      <c r="G309" s="7"/>
      <c r="H309" s="7"/>
      <c r="I309" s="7"/>
    </row>
    <row r="310" spans="2:9">
      <c r="B310" s="7"/>
      <c r="C310" s="7"/>
      <c r="D310" s="7"/>
      <c r="E310" s="7"/>
      <c r="F310" s="7"/>
      <c r="G310" s="7"/>
      <c r="H310" s="7"/>
      <c r="I310" s="7"/>
    </row>
    <row r="311" spans="2:9">
      <c r="B311" s="7"/>
      <c r="C311" s="7"/>
      <c r="D311" s="7"/>
      <c r="E311" s="7"/>
      <c r="F311" s="7"/>
      <c r="G311" s="7"/>
      <c r="H311" s="7"/>
      <c r="I311" s="7"/>
    </row>
    <row r="312" spans="2:9">
      <c r="B312" s="7"/>
      <c r="C312" s="7"/>
      <c r="D312" s="7"/>
      <c r="E312" s="7"/>
      <c r="F312" s="7"/>
      <c r="G312" s="7"/>
      <c r="H312" s="7"/>
      <c r="I312" s="7"/>
    </row>
    <row r="313" spans="2:9">
      <c r="B313" s="7"/>
      <c r="C313" s="7"/>
      <c r="D313" s="7"/>
      <c r="E313" s="7"/>
      <c r="F313" s="7"/>
      <c r="G313" s="7"/>
      <c r="H313" s="7"/>
      <c r="I313" s="7"/>
    </row>
    <row r="314" spans="2:9">
      <c r="B314" s="7"/>
      <c r="C314" s="7"/>
      <c r="D314" s="7"/>
      <c r="E314" s="7"/>
      <c r="F314" s="7"/>
      <c r="G314" s="7"/>
      <c r="H314" s="7"/>
      <c r="I314" s="7"/>
    </row>
    <row r="315" spans="2:9">
      <c r="B315" s="7"/>
      <c r="C315" s="7"/>
      <c r="D315" s="7"/>
      <c r="E315" s="7"/>
      <c r="F315" s="7"/>
      <c r="G315" s="7"/>
      <c r="H315" s="7"/>
      <c r="I315" s="7"/>
    </row>
    <row r="316" spans="2:9">
      <c r="B316" s="7"/>
      <c r="C316" s="7"/>
      <c r="D316" s="7"/>
      <c r="E316" s="7"/>
      <c r="F316" s="7"/>
      <c r="G316" s="7"/>
      <c r="H316" s="7"/>
      <c r="I316" s="7"/>
    </row>
    <row r="317" spans="2:9">
      <c r="B317" s="7"/>
      <c r="C317" s="7"/>
      <c r="D317" s="7"/>
      <c r="E317" s="7"/>
      <c r="F317" s="7"/>
      <c r="G317" s="7"/>
      <c r="H317" s="7"/>
      <c r="I317" s="7"/>
    </row>
    <row r="318" spans="2:9">
      <c r="B318" s="7"/>
      <c r="C318" s="7"/>
      <c r="D318" s="7"/>
      <c r="E318" s="7"/>
      <c r="F318" s="7"/>
      <c r="G318" s="7"/>
      <c r="H318" s="7"/>
      <c r="I318" s="7"/>
    </row>
    <row r="319" spans="2:9">
      <c r="B319" s="7"/>
      <c r="C319" s="7"/>
      <c r="D319" s="7"/>
      <c r="E319" s="7"/>
      <c r="F319" s="7"/>
      <c r="G319" s="7"/>
      <c r="H319" s="7"/>
      <c r="I319" s="7"/>
    </row>
    <row r="320" spans="2:9">
      <c r="B320" s="7"/>
      <c r="C320" s="7"/>
      <c r="D320" s="7"/>
      <c r="E320" s="7"/>
      <c r="F320" s="7"/>
      <c r="G320" s="7"/>
      <c r="H320" s="7"/>
      <c r="I320" s="7"/>
    </row>
    <row r="321" spans="2:9">
      <c r="B321" s="7"/>
      <c r="C321" s="7"/>
      <c r="D321" s="7"/>
      <c r="E321" s="7"/>
      <c r="F321" s="7"/>
      <c r="G321" s="7"/>
      <c r="H321" s="7"/>
      <c r="I321" s="7"/>
    </row>
    <row r="322" spans="2:9">
      <c r="B322" s="7"/>
      <c r="C322" s="7"/>
      <c r="D322" s="7"/>
      <c r="E322" s="7"/>
      <c r="F322" s="7"/>
      <c r="G322" s="7"/>
      <c r="H322" s="7"/>
      <c r="I322" s="7"/>
    </row>
    <row r="323" spans="2:9">
      <c r="B323" s="7"/>
      <c r="C323" s="7"/>
      <c r="D323" s="7"/>
      <c r="E323" s="7"/>
      <c r="F323" s="7"/>
      <c r="G323" s="7"/>
      <c r="H323" s="7"/>
      <c r="I323" s="7"/>
    </row>
    <row r="324" spans="2:9">
      <c r="B324" s="7"/>
      <c r="C324" s="7"/>
      <c r="D324" s="7"/>
      <c r="E324" s="7"/>
      <c r="F324" s="7"/>
      <c r="G324" s="7"/>
      <c r="H324" s="7"/>
      <c r="I324" s="7"/>
    </row>
    <row r="325" spans="2:9">
      <c r="B325" s="7"/>
      <c r="C325" s="7"/>
      <c r="D325" s="7"/>
      <c r="E325" s="7"/>
      <c r="F325" s="7"/>
      <c r="G325" s="7"/>
      <c r="H325" s="7"/>
      <c r="I325" s="7"/>
    </row>
    <row r="326" spans="2:9">
      <c r="B326" s="7"/>
      <c r="C326" s="7"/>
      <c r="D326" s="7"/>
      <c r="E326" s="7"/>
      <c r="F326" s="7"/>
      <c r="G326" s="7"/>
      <c r="H326" s="7"/>
      <c r="I326" s="7"/>
    </row>
    <row r="327" spans="2:9">
      <c r="B327" s="7"/>
      <c r="C327" s="7"/>
      <c r="D327" s="7"/>
      <c r="E327" s="7"/>
      <c r="F327" s="7"/>
      <c r="G327" s="7"/>
      <c r="H327" s="7"/>
      <c r="I327" s="7"/>
    </row>
    <row r="328" spans="2:9">
      <c r="B328" s="7"/>
      <c r="C328" s="7"/>
      <c r="D328" s="7"/>
      <c r="E328" s="7"/>
      <c r="F328" s="7"/>
      <c r="G328" s="7"/>
      <c r="H328" s="7"/>
      <c r="I328" s="7"/>
    </row>
    <row r="329" spans="2:9">
      <c r="B329" s="7"/>
      <c r="C329" s="7"/>
      <c r="D329" s="7"/>
      <c r="E329" s="7"/>
      <c r="F329" s="7"/>
      <c r="G329" s="7"/>
      <c r="H329" s="7"/>
      <c r="I329" s="7"/>
    </row>
    <row r="330" spans="2:9">
      <c r="B330" s="7"/>
      <c r="C330" s="7"/>
      <c r="D330" s="7"/>
      <c r="E330" s="7"/>
      <c r="F330" s="7"/>
      <c r="G330" s="7"/>
      <c r="H330" s="7"/>
      <c r="I330" s="7"/>
    </row>
    <row r="331" spans="2:9">
      <c r="B331" s="7"/>
      <c r="C331" s="7"/>
      <c r="D331" s="7"/>
      <c r="E331" s="7"/>
      <c r="F331" s="7"/>
      <c r="G331" s="7"/>
      <c r="H331" s="7"/>
      <c r="I331" s="7"/>
    </row>
    <row r="332" spans="2:9">
      <c r="B332" s="7"/>
      <c r="C332" s="7"/>
      <c r="D332" s="7"/>
      <c r="E332" s="7"/>
      <c r="F332" s="7"/>
      <c r="G332" s="7"/>
      <c r="H332" s="7"/>
      <c r="I332" s="7"/>
    </row>
    <row r="333" spans="2:9">
      <c r="B333" s="7"/>
      <c r="C333" s="7"/>
      <c r="D333" s="7"/>
      <c r="E333" s="7"/>
      <c r="F333" s="7"/>
      <c r="G333" s="7"/>
      <c r="H333" s="7"/>
      <c r="I333" s="7"/>
    </row>
    <row r="334" spans="2:9">
      <c r="B334" s="7"/>
      <c r="C334" s="7"/>
      <c r="D334" s="7"/>
      <c r="E334" s="7"/>
      <c r="F334" s="7"/>
      <c r="G334" s="7"/>
      <c r="H334" s="7"/>
      <c r="I334" s="7"/>
    </row>
    <row r="335" spans="2:9">
      <c r="B335" s="7"/>
      <c r="C335" s="7"/>
      <c r="D335" s="7"/>
      <c r="E335" s="7"/>
      <c r="F335" s="7"/>
      <c r="G335" s="7"/>
      <c r="H335" s="7"/>
      <c r="I335" s="7"/>
    </row>
    <row r="336" spans="2:9">
      <c r="B336" s="7"/>
      <c r="C336" s="7"/>
      <c r="D336" s="7"/>
      <c r="E336" s="7"/>
      <c r="F336" s="7"/>
      <c r="G336" s="7"/>
      <c r="H336" s="7"/>
      <c r="I336" s="7"/>
    </row>
    <row r="337" spans="2:9">
      <c r="B337" s="7"/>
      <c r="C337" s="7"/>
      <c r="D337" s="7"/>
      <c r="E337" s="7"/>
      <c r="F337" s="7"/>
      <c r="G337" s="7"/>
      <c r="H337" s="7"/>
      <c r="I337" s="7"/>
    </row>
    <row r="338" spans="2:9">
      <c r="B338" s="7"/>
      <c r="C338" s="7"/>
      <c r="D338" s="7"/>
      <c r="E338" s="7"/>
      <c r="F338" s="7"/>
      <c r="G338" s="7"/>
      <c r="H338" s="7"/>
      <c r="I338" s="7"/>
    </row>
    <row r="339" spans="2:9">
      <c r="B339" s="7"/>
      <c r="C339" s="7"/>
      <c r="D339" s="7"/>
      <c r="E339" s="7"/>
      <c r="F339" s="7"/>
      <c r="G339" s="7"/>
      <c r="H339" s="7"/>
      <c r="I339" s="7"/>
    </row>
    <row r="340" spans="2:9">
      <c r="B340" s="7"/>
      <c r="C340" s="7"/>
      <c r="D340" s="7"/>
      <c r="E340" s="7"/>
      <c r="F340" s="7"/>
      <c r="G340" s="7"/>
      <c r="H340" s="7"/>
      <c r="I340" s="7"/>
    </row>
    <row r="341" spans="2:9">
      <c r="B341" s="7"/>
      <c r="C341" s="7"/>
      <c r="D341" s="7"/>
      <c r="E341" s="7"/>
      <c r="F341" s="7"/>
      <c r="G341" s="7"/>
      <c r="H341" s="7"/>
      <c r="I341" s="7"/>
    </row>
    <row r="342" spans="2:9">
      <c r="B342" s="7"/>
      <c r="C342" s="7"/>
      <c r="D342" s="7"/>
      <c r="E342" s="7"/>
      <c r="F342" s="7"/>
      <c r="G342" s="7"/>
      <c r="H342" s="7"/>
      <c r="I342" s="7"/>
    </row>
    <row r="343" spans="2:9">
      <c r="B343" s="7"/>
      <c r="C343" s="7"/>
      <c r="D343" s="7"/>
      <c r="E343" s="7"/>
      <c r="F343" s="7"/>
      <c r="G343" s="7"/>
      <c r="H343" s="7"/>
      <c r="I343" s="7"/>
    </row>
    <row r="344" spans="2:9">
      <c r="B344" s="7"/>
      <c r="C344" s="7"/>
      <c r="D344" s="7"/>
      <c r="E344" s="7"/>
      <c r="F344" s="7"/>
      <c r="G344" s="7"/>
      <c r="H344" s="7"/>
      <c r="I344" s="7"/>
    </row>
    <row r="345" spans="2:9">
      <c r="B345" s="7"/>
      <c r="C345" s="7"/>
      <c r="D345" s="7"/>
      <c r="E345" s="7"/>
      <c r="F345" s="7"/>
      <c r="G345" s="7"/>
      <c r="H345" s="7"/>
      <c r="I345" s="7"/>
    </row>
    <row r="346" spans="2:9">
      <c r="B346" s="7"/>
      <c r="C346" s="7"/>
      <c r="D346" s="7"/>
      <c r="E346" s="7"/>
      <c r="F346" s="7"/>
      <c r="G346" s="7"/>
      <c r="H346" s="7"/>
      <c r="I346" s="7"/>
    </row>
    <row r="347" spans="2:9">
      <c r="B347" s="7"/>
      <c r="C347" s="7"/>
      <c r="D347" s="7"/>
      <c r="E347" s="7"/>
      <c r="F347" s="7"/>
      <c r="G347" s="7"/>
      <c r="H347" s="7"/>
      <c r="I347" s="7"/>
    </row>
    <row r="348" spans="2:9">
      <c r="B348" s="7"/>
      <c r="C348" s="7"/>
      <c r="D348" s="7"/>
      <c r="E348" s="7"/>
      <c r="F348" s="7"/>
      <c r="G348" s="7"/>
      <c r="H348" s="7"/>
      <c r="I348" s="7"/>
    </row>
    <row r="349" spans="2:9">
      <c r="B349" s="7"/>
      <c r="C349" s="7"/>
      <c r="D349" s="7"/>
      <c r="E349" s="7"/>
      <c r="F349" s="7"/>
      <c r="G349" s="7"/>
      <c r="H349" s="7"/>
      <c r="I349" s="7"/>
    </row>
    <row r="350" spans="2:9">
      <c r="B350" s="7"/>
      <c r="C350" s="7"/>
      <c r="D350" s="7"/>
      <c r="E350" s="7"/>
      <c r="F350" s="7"/>
      <c r="G350" s="7"/>
      <c r="H350" s="7"/>
      <c r="I350" s="7"/>
    </row>
    <row r="351" spans="2:9">
      <c r="B351" s="7"/>
      <c r="C351" s="7"/>
      <c r="D351" s="7"/>
      <c r="E351" s="7"/>
      <c r="F351" s="7"/>
      <c r="G351" s="7"/>
      <c r="H351" s="7"/>
      <c r="I351" s="7"/>
    </row>
    <row r="352" spans="2:9">
      <c r="B352" s="7"/>
      <c r="C352" s="7"/>
      <c r="D352" s="7"/>
      <c r="E352" s="7"/>
      <c r="F352" s="7"/>
      <c r="G352" s="7"/>
      <c r="H352" s="7"/>
      <c r="I352" s="7"/>
    </row>
    <row r="353" spans="2:9">
      <c r="B353" s="7"/>
      <c r="C353" s="7"/>
      <c r="D353" s="7"/>
      <c r="E353" s="7"/>
      <c r="F353" s="7"/>
      <c r="G353" s="7"/>
      <c r="H353" s="7"/>
      <c r="I353" s="7"/>
    </row>
    <row r="354" spans="2:9">
      <c r="B354" s="7"/>
      <c r="C354" s="7"/>
      <c r="D354" s="7"/>
      <c r="E354" s="7"/>
      <c r="F354" s="7"/>
      <c r="G354" s="7"/>
      <c r="H354" s="7"/>
      <c r="I354" s="7"/>
    </row>
    <row r="355" spans="2:9">
      <c r="B355" s="7"/>
      <c r="C355" s="7"/>
      <c r="D355" s="7"/>
      <c r="E355" s="7"/>
      <c r="F355" s="7"/>
      <c r="G355" s="7"/>
      <c r="H355" s="7"/>
      <c r="I355" s="7"/>
    </row>
    <row r="356" spans="2:9">
      <c r="B356" s="7"/>
      <c r="C356" s="7"/>
      <c r="D356" s="7"/>
      <c r="E356" s="7"/>
      <c r="F356" s="7"/>
      <c r="G356" s="7"/>
      <c r="H356" s="7"/>
      <c r="I356" s="7"/>
    </row>
    <row r="357" spans="2:9">
      <c r="B357" s="7"/>
      <c r="C357" s="7"/>
      <c r="D357" s="7"/>
      <c r="E357" s="7"/>
      <c r="F357" s="7"/>
      <c r="G357" s="7"/>
      <c r="H357" s="7"/>
      <c r="I357" s="7"/>
    </row>
    <row r="358" spans="2:9">
      <c r="B358" s="7"/>
      <c r="C358" s="7"/>
      <c r="D358" s="7"/>
      <c r="E358" s="7"/>
      <c r="F358" s="7"/>
      <c r="G358" s="7"/>
      <c r="H358" s="7"/>
      <c r="I358" s="7"/>
    </row>
    <row r="359" spans="2:9">
      <c r="B359" s="7"/>
      <c r="C359" s="7"/>
      <c r="D359" s="7"/>
      <c r="E359" s="7"/>
      <c r="F359" s="7"/>
      <c r="G359" s="7"/>
      <c r="H359" s="7"/>
      <c r="I359" s="7"/>
    </row>
    <row r="360" spans="2:9">
      <c r="B360" s="7"/>
      <c r="C360" s="7"/>
      <c r="D360" s="7"/>
      <c r="E360" s="7"/>
      <c r="F360" s="7"/>
      <c r="G360" s="7"/>
      <c r="H360" s="7"/>
      <c r="I360" s="7"/>
    </row>
    <row r="361" spans="2:9">
      <c r="B361" s="7"/>
      <c r="C361" s="7"/>
      <c r="D361" s="7"/>
      <c r="E361" s="7"/>
      <c r="F361" s="7"/>
      <c r="G361" s="7"/>
      <c r="H361" s="7"/>
      <c r="I361" s="7"/>
    </row>
    <row r="362" spans="2:9">
      <c r="B362" s="7"/>
      <c r="C362" s="7"/>
      <c r="D362" s="7"/>
      <c r="E362" s="7"/>
      <c r="F362" s="7"/>
      <c r="G362" s="7"/>
      <c r="H362" s="7"/>
      <c r="I362" s="7"/>
    </row>
    <row r="363" spans="2:9">
      <c r="B363" s="7"/>
      <c r="C363" s="7"/>
      <c r="D363" s="7"/>
      <c r="E363" s="7"/>
      <c r="F363" s="7"/>
      <c r="G363" s="7"/>
      <c r="H363" s="7"/>
      <c r="I363" s="7"/>
    </row>
    <row r="364" spans="2:9">
      <c r="B364" s="7"/>
      <c r="C364" s="7"/>
      <c r="D364" s="7"/>
      <c r="E364" s="7"/>
      <c r="F364" s="7"/>
      <c r="G364" s="7"/>
      <c r="H364" s="7"/>
      <c r="I364" s="7"/>
    </row>
    <row r="365" spans="2:9">
      <c r="B365" s="7"/>
      <c r="C365" s="7"/>
      <c r="D365" s="7"/>
      <c r="E365" s="7"/>
      <c r="F365" s="7"/>
      <c r="G365" s="7"/>
      <c r="H365" s="7"/>
      <c r="I365" s="7"/>
    </row>
    <row r="366" spans="2:9">
      <c r="B366" s="7"/>
      <c r="C366" s="7"/>
      <c r="D366" s="7"/>
      <c r="E366" s="7"/>
      <c r="F366" s="7"/>
      <c r="G366" s="7"/>
      <c r="H366" s="7"/>
      <c r="I366" s="7"/>
    </row>
    <row r="367" spans="2:9">
      <c r="B367" s="7"/>
      <c r="C367" s="7"/>
      <c r="D367" s="7"/>
      <c r="E367" s="7"/>
      <c r="F367" s="7"/>
      <c r="G367" s="7"/>
      <c r="H367" s="7"/>
      <c r="I367" s="7"/>
    </row>
    <row r="368" spans="2:9">
      <c r="B368" s="7"/>
      <c r="C368" s="7"/>
      <c r="D368" s="7"/>
      <c r="E368" s="7"/>
      <c r="F368" s="7"/>
      <c r="G368" s="7"/>
      <c r="H368" s="7"/>
      <c r="I368" s="7"/>
    </row>
    <row r="369" spans="2:9">
      <c r="B369" s="7"/>
      <c r="C369" s="7"/>
      <c r="D369" s="7"/>
      <c r="E369" s="7"/>
      <c r="F369" s="7"/>
      <c r="G369" s="7"/>
      <c r="H369" s="7"/>
      <c r="I369" s="7"/>
    </row>
    <row r="370" spans="2:9">
      <c r="B370" s="7"/>
      <c r="C370" s="7"/>
      <c r="D370" s="7"/>
      <c r="E370" s="7"/>
      <c r="F370" s="7"/>
      <c r="G370" s="7"/>
      <c r="H370" s="7"/>
      <c r="I370" s="7"/>
    </row>
    <row r="371" spans="2:9">
      <c r="B371" s="7"/>
      <c r="C371" s="7"/>
      <c r="D371" s="7"/>
      <c r="E371" s="7"/>
      <c r="F371" s="7"/>
      <c r="G371" s="7"/>
      <c r="H371" s="7"/>
      <c r="I371" s="7"/>
    </row>
    <row r="372" spans="2:9">
      <c r="B372" s="7"/>
      <c r="C372" s="7"/>
      <c r="D372" s="7"/>
      <c r="E372" s="7"/>
      <c r="F372" s="7"/>
      <c r="G372" s="7"/>
      <c r="H372" s="7"/>
      <c r="I372" s="7"/>
    </row>
    <row r="373" spans="2:9">
      <c r="B373" s="7"/>
      <c r="C373" s="7"/>
      <c r="D373" s="7"/>
      <c r="E373" s="7"/>
      <c r="F373" s="7"/>
      <c r="G373" s="7"/>
      <c r="H373" s="7"/>
      <c r="I373" s="7"/>
    </row>
    <row r="374" spans="2:9">
      <c r="B374" s="7"/>
      <c r="C374" s="7"/>
      <c r="D374" s="7"/>
      <c r="E374" s="7"/>
      <c r="F374" s="7"/>
      <c r="G374" s="7"/>
      <c r="H374" s="7"/>
      <c r="I374" s="7"/>
    </row>
    <row r="375" spans="2:9">
      <c r="B375" s="7"/>
      <c r="C375" s="7"/>
      <c r="D375" s="7"/>
      <c r="E375" s="7"/>
      <c r="F375" s="7"/>
      <c r="G375" s="7"/>
      <c r="H375" s="7"/>
      <c r="I375" s="7"/>
    </row>
    <row r="376" spans="2:9">
      <c r="B376" s="7"/>
      <c r="C376" s="7"/>
      <c r="D376" s="7"/>
      <c r="E376" s="7"/>
      <c r="F376" s="7"/>
      <c r="G376" s="7"/>
      <c r="H376" s="7"/>
      <c r="I376" s="7"/>
    </row>
    <row r="377" spans="2:9">
      <c r="B377" s="7"/>
      <c r="C377" s="7"/>
      <c r="D377" s="7"/>
      <c r="E377" s="7"/>
      <c r="F377" s="7"/>
      <c r="G377" s="7"/>
      <c r="H377" s="7"/>
      <c r="I377" s="7"/>
    </row>
    <row r="378" spans="2:9">
      <c r="B378" s="7"/>
      <c r="C378" s="7"/>
      <c r="D378" s="7"/>
      <c r="E378" s="7"/>
      <c r="F378" s="7"/>
      <c r="G378" s="7"/>
      <c r="H378" s="7"/>
      <c r="I378" s="7"/>
    </row>
    <row r="379" spans="2:9">
      <c r="B379" s="7"/>
      <c r="C379" s="7"/>
      <c r="D379" s="7"/>
      <c r="E379" s="7"/>
      <c r="F379" s="7"/>
      <c r="G379" s="7"/>
      <c r="H379" s="7"/>
      <c r="I379" s="7"/>
    </row>
    <row r="380" spans="2:9">
      <c r="B380" s="7"/>
      <c r="C380" s="7"/>
      <c r="D380" s="7"/>
      <c r="E380" s="7"/>
      <c r="F380" s="7"/>
      <c r="G380" s="7"/>
      <c r="H380" s="7"/>
      <c r="I380" s="7"/>
    </row>
    <row r="381" spans="2:9">
      <c r="B381" s="7"/>
      <c r="C381" s="7"/>
      <c r="D381" s="7"/>
      <c r="E381" s="7"/>
      <c r="F381" s="7"/>
      <c r="G381" s="7"/>
      <c r="H381" s="7"/>
      <c r="I381" s="7"/>
    </row>
    <row r="382" spans="2:9">
      <c r="B382" s="7"/>
      <c r="C382" s="7"/>
      <c r="D382" s="7"/>
      <c r="E382" s="7"/>
      <c r="F382" s="7"/>
      <c r="G382" s="7"/>
      <c r="H382" s="7"/>
      <c r="I382" s="7"/>
    </row>
    <row r="383" spans="2:9">
      <c r="B383" s="7"/>
      <c r="C383" s="7"/>
      <c r="D383" s="7"/>
      <c r="E383" s="7"/>
      <c r="F383" s="7"/>
      <c r="G383" s="7"/>
      <c r="H383" s="7"/>
      <c r="I383" s="7"/>
    </row>
    <row r="384" spans="2:9">
      <c r="B384" s="7"/>
      <c r="C384" s="7"/>
      <c r="D384" s="7"/>
      <c r="E384" s="7"/>
      <c r="F384" s="7"/>
      <c r="G384" s="7"/>
      <c r="H384" s="7"/>
      <c r="I384" s="7"/>
    </row>
    <row r="385" spans="2:9">
      <c r="B385" s="7"/>
      <c r="C385" s="7"/>
      <c r="D385" s="7"/>
      <c r="E385" s="7"/>
      <c r="F385" s="7"/>
      <c r="G385" s="7"/>
      <c r="H385" s="7"/>
      <c r="I385" s="7"/>
    </row>
    <row r="386" spans="2:9">
      <c r="B386" s="7"/>
      <c r="C386" s="7"/>
      <c r="D386" s="7"/>
      <c r="E386" s="7"/>
      <c r="F386" s="7"/>
      <c r="G386" s="7"/>
      <c r="H386" s="7"/>
      <c r="I386" s="7"/>
    </row>
    <row r="387" spans="2:9">
      <c r="B387" s="7"/>
      <c r="C387" s="7"/>
      <c r="D387" s="7"/>
      <c r="E387" s="7"/>
      <c r="F387" s="7"/>
      <c r="G387" s="7"/>
      <c r="H387" s="7"/>
      <c r="I387" s="7"/>
    </row>
    <row r="388" spans="2:9">
      <c r="B388" s="7"/>
      <c r="C388" s="7"/>
      <c r="D388" s="7"/>
      <c r="E388" s="7"/>
      <c r="F388" s="7"/>
      <c r="G388" s="7"/>
      <c r="H388" s="7"/>
      <c r="I388" s="7"/>
    </row>
    <row r="389" spans="2:9">
      <c r="B389" s="7"/>
      <c r="C389" s="7"/>
      <c r="D389" s="7"/>
      <c r="E389" s="7"/>
      <c r="F389" s="7"/>
      <c r="G389" s="7"/>
      <c r="H389" s="7"/>
      <c r="I389" s="7"/>
    </row>
    <row r="390" spans="2:9">
      <c r="B390" s="7"/>
      <c r="C390" s="7"/>
      <c r="D390" s="7"/>
      <c r="E390" s="7"/>
      <c r="F390" s="7"/>
      <c r="G390" s="7"/>
      <c r="H390" s="7"/>
      <c r="I390" s="7"/>
    </row>
    <row r="391" spans="2:9">
      <c r="B391" s="7"/>
      <c r="C391" s="7"/>
      <c r="D391" s="7"/>
      <c r="E391" s="7"/>
      <c r="F391" s="7"/>
      <c r="G391" s="7"/>
      <c r="H391" s="7"/>
      <c r="I391" s="7"/>
    </row>
    <row r="392" spans="2:9">
      <c r="B392" s="7"/>
      <c r="C392" s="7"/>
      <c r="D392" s="7"/>
      <c r="E392" s="7"/>
      <c r="F392" s="7"/>
      <c r="G392" s="7"/>
      <c r="H392" s="7"/>
      <c r="I392" s="7"/>
    </row>
    <row r="393" spans="2:9">
      <c r="B393" s="7"/>
      <c r="C393" s="7"/>
      <c r="D393" s="7"/>
      <c r="E393" s="7"/>
      <c r="F393" s="7"/>
      <c r="G393" s="7"/>
      <c r="H393" s="7"/>
      <c r="I393" s="7"/>
    </row>
    <row r="394" spans="2:9">
      <c r="B394" s="7"/>
      <c r="C394" s="7"/>
      <c r="D394" s="7"/>
      <c r="E394" s="7"/>
      <c r="F394" s="7"/>
      <c r="G394" s="7"/>
      <c r="H394" s="7"/>
      <c r="I394" s="7"/>
    </row>
    <row r="395" spans="2:9">
      <c r="B395" s="7"/>
      <c r="C395" s="7"/>
      <c r="D395" s="7"/>
      <c r="E395" s="7"/>
      <c r="F395" s="7"/>
      <c r="G395" s="7"/>
      <c r="H395" s="7"/>
      <c r="I395" s="7"/>
    </row>
    <row r="396" spans="2:9">
      <c r="B396" s="7"/>
      <c r="C396" s="7"/>
      <c r="D396" s="7"/>
      <c r="E396" s="7"/>
      <c r="F396" s="7"/>
      <c r="G396" s="7"/>
      <c r="H396" s="7"/>
      <c r="I396" s="7"/>
    </row>
    <row r="397" spans="2:9">
      <c r="B397" s="7"/>
      <c r="C397" s="7"/>
      <c r="D397" s="7"/>
      <c r="E397" s="7"/>
      <c r="F397" s="7"/>
      <c r="G397" s="7"/>
      <c r="H397" s="7"/>
      <c r="I397" s="7"/>
    </row>
    <row r="398" spans="2:9">
      <c r="B398" s="7"/>
      <c r="C398" s="7"/>
      <c r="D398" s="7"/>
      <c r="E398" s="7"/>
      <c r="F398" s="7"/>
      <c r="G398" s="7"/>
      <c r="H398" s="7"/>
      <c r="I398" s="7"/>
    </row>
    <row r="399" spans="2:9">
      <c r="B399" s="7"/>
      <c r="C399" s="7"/>
      <c r="D399" s="7"/>
      <c r="E399" s="7"/>
      <c r="F399" s="7"/>
      <c r="G399" s="7"/>
      <c r="H399" s="7"/>
      <c r="I399" s="7"/>
    </row>
    <row r="400" spans="2:9">
      <c r="B400" s="7"/>
      <c r="C400" s="7"/>
      <c r="D400" s="7"/>
      <c r="E400" s="7"/>
      <c r="F400" s="7"/>
      <c r="G400" s="7"/>
      <c r="H400" s="7"/>
      <c r="I400" s="7"/>
    </row>
    <row r="401" spans="2:9">
      <c r="B401" s="7"/>
      <c r="C401" s="7"/>
      <c r="D401" s="7"/>
      <c r="E401" s="7"/>
      <c r="F401" s="7"/>
      <c r="G401" s="7"/>
      <c r="H401" s="7"/>
      <c r="I401" s="7"/>
    </row>
    <row r="402" spans="2:9">
      <c r="B402" s="7"/>
      <c r="C402" s="7"/>
      <c r="D402" s="7"/>
      <c r="E402" s="7"/>
      <c r="F402" s="7"/>
      <c r="G402" s="7"/>
      <c r="H402" s="7"/>
      <c r="I402" s="7"/>
    </row>
    <row r="403" spans="2:9">
      <c r="B403" s="7"/>
      <c r="C403" s="7"/>
      <c r="D403" s="7"/>
      <c r="E403" s="7"/>
      <c r="F403" s="7"/>
      <c r="G403" s="7"/>
      <c r="H403" s="7"/>
      <c r="I403" s="7"/>
    </row>
    <row r="404" spans="2:9">
      <c r="B404" s="7"/>
      <c r="C404" s="7"/>
      <c r="D404" s="7"/>
      <c r="E404" s="7"/>
      <c r="F404" s="7"/>
      <c r="G404" s="7"/>
      <c r="H404" s="7"/>
      <c r="I404" s="7"/>
    </row>
    <row r="405" spans="2:9">
      <c r="B405" s="7"/>
      <c r="C405" s="7"/>
      <c r="D405" s="7"/>
      <c r="E405" s="7"/>
      <c r="F405" s="7"/>
      <c r="G405" s="7"/>
      <c r="H405" s="7"/>
      <c r="I405" s="7"/>
    </row>
    <row r="406" spans="2:9">
      <c r="B406" s="7"/>
      <c r="C406" s="7"/>
      <c r="D406" s="7"/>
      <c r="E406" s="7"/>
      <c r="F406" s="7"/>
      <c r="G406" s="7"/>
      <c r="H406" s="7"/>
      <c r="I406" s="7"/>
    </row>
    <row r="407" spans="2:9">
      <c r="B407" s="7"/>
      <c r="C407" s="7"/>
      <c r="D407" s="7"/>
      <c r="E407" s="7"/>
      <c r="F407" s="7"/>
      <c r="G407" s="7"/>
      <c r="H407" s="7"/>
      <c r="I407" s="7"/>
    </row>
    <row r="408" spans="2:9">
      <c r="B408" s="7"/>
      <c r="C408" s="7"/>
      <c r="D408" s="7"/>
      <c r="E408" s="7"/>
      <c r="F408" s="7"/>
      <c r="G408" s="7"/>
      <c r="H408" s="7"/>
      <c r="I408" s="7"/>
    </row>
    <row r="409" spans="2:9">
      <c r="B409" s="7"/>
      <c r="C409" s="7"/>
      <c r="D409" s="7"/>
      <c r="E409" s="7"/>
      <c r="F409" s="7"/>
      <c r="G409" s="7"/>
      <c r="H409" s="7"/>
      <c r="I409" s="7"/>
    </row>
    <row r="410" spans="2:9">
      <c r="B410" s="7"/>
      <c r="C410" s="7"/>
      <c r="D410" s="7"/>
      <c r="E410" s="7"/>
      <c r="F410" s="7"/>
      <c r="G410" s="7"/>
      <c r="H410" s="7"/>
      <c r="I410" s="7"/>
    </row>
    <row r="411" spans="2:9">
      <c r="B411" s="7"/>
      <c r="C411" s="7"/>
      <c r="D411" s="7"/>
      <c r="E411" s="7"/>
      <c r="F411" s="7"/>
      <c r="G411" s="7"/>
      <c r="H411" s="7"/>
      <c r="I411" s="7"/>
    </row>
    <row r="412" spans="2:9">
      <c r="B412" s="7"/>
      <c r="C412" s="7"/>
      <c r="D412" s="7"/>
      <c r="E412" s="7"/>
      <c r="F412" s="7"/>
      <c r="G412" s="7"/>
      <c r="H412" s="7"/>
      <c r="I412" s="7"/>
    </row>
    <row r="413" spans="2:9">
      <c r="B413" s="7"/>
      <c r="C413" s="7"/>
      <c r="D413" s="7"/>
      <c r="E413" s="7"/>
      <c r="F413" s="7"/>
      <c r="G413" s="7"/>
      <c r="H413" s="7"/>
      <c r="I413" s="7"/>
    </row>
    <row r="414" spans="2:9">
      <c r="B414" s="7"/>
      <c r="C414" s="7"/>
      <c r="D414" s="7"/>
      <c r="E414" s="7"/>
      <c r="F414" s="7"/>
      <c r="G414" s="7"/>
      <c r="H414" s="7"/>
      <c r="I414" s="7"/>
    </row>
    <row r="415" spans="2:9">
      <c r="B415" s="7"/>
      <c r="C415" s="7"/>
      <c r="D415" s="7"/>
      <c r="E415" s="7"/>
      <c r="F415" s="7"/>
      <c r="G415" s="7"/>
      <c r="H415" s="7"/>
      <c r="I415" s="7"/>
    </row>
    <row r="416" spans="2:9">
      <c r="B416" s="7"/>
      <c r="C416" s="7"/>
      <c r="D416" s="7"/>
      <c r="E416" s="7"/>
      <c r="F416" s="7"/>
      <c r="G416" s="7"/>
      <c r="H416" s="7"/>
      <c r="I416" s="7"/>
    </row>
    <row r="417" spans="2:9">
      <c r="B417" s="7"/>
      <c r="C417" s="7"/>
      <c r="D417" s="7"/>
      <c r="E417" s="7"/>
      <c r="F417" s="7"/>
      <c r="G417" s="7"/>
      <c r="H417" s="7"/>
      <c r="I417" s="7"/>
    </row>
    <row r="418" spans="2:9">
      <c r="B418" s="7"/>
      <c r="C418" s="7"/>
      <c r="D418" s="7"/>
      <c r="E418" s="7"/>
      <c r="F418" s="7"/>
      <c r="G418" s="7"/>
      <c r="H418" s="7"/>
      <c r="I418" s="7"/>
    </row>
    <row r="419" spans="2:9">
      <c r="B419" s="7"/>
      <c r="C419" s="7"/>
      <c r="D419" s="7"/>
      <c r="E419" s="7"/>
      <c r="F419" s="7"/>
      <c r="G419" s="7"/>
      <c r="H419" s="7"/>
      <c r="I419" s="7"/>
    </row>
    <row r="420" spans="2:9">
      <c r="B420" s="7"/>
      <c r="C420" s="7"/>
      <c r="D420" s="7"/>
      <c r="E420" s="7"/>
      <c r="F420" s="7"/>
      <c r="G420" s="7"/>
      <c r="H420" s="7"/>
      <c r="I420" s="7"/>
    </row>
    <row r="421" spans="2:9">
      <c r="B421" s="7"/>
      <c r="C421" s="7"/>
      <c r="D421" s="7"/>
      <c r="E421" s="7"/>
      <c r="F421" s="7"/>
      <c r="G421" s="7"/>
      <c r="H421" s="7"/>
      <c r="I421" s="7"/>
    </row>
    <row r="422" spans="2:9">
      <c r="B422" s="7"/>
      <c r="C422" s="7"/>
      <c r="D422" s="7"/>
      <c r="E422" s="7"/>
      <c r="F422" s="7"/>
      <c r="G422" s="7"/>
      <c r="H422" s="7"/>
      <c r="I422" s="7"/>
    </row>
    <row r="423" spans="2:9">
      <c r="B423" s="7"/>
      <c r="C423" s="7"/>
      <c r="D423" s="7"/>
      <c r="E423" s="7"/>
      <c r="F423" s="7"/>
      <c r="G423" s="7"/>
      <c r="H423" s="7"/>
      <c r="I423" s="7"/>
    </row>
    <row r="424" spans="2:9">
      <c r="B424" s="7"/>
      <c r="C424" s="7"/>
      <c r="D424" s="7"/>
      <c r="E424" s="7"/>
      <c r="F424" s="7"/>
      <c r="G424" s="7"/>
      <c r="H424" s="7"/>
      <c r="I424" s="7"/>
    </row>
    <row r="425" spans="2:9">
      <c r="B425" s="7"/>
      <c r="C425" s="7"/>
      <c r="D425" s="7"/>
      <c r="E425" s="7"/>
      <c r="F425" s="7"/>
      <c r="G425" s="7"/>
      <c r="H425" s="7"/>
      <c r="I425" s="7"/>
    </row>
    <row r="426" spans="2:9">
      <c r="B426" s="7"/>
      <c r="C426" s="7"/>
      <c r="D426" s="7"/>
      <c r="E426" s="7"/>
      <c r="F426" s="7"/>
      <c r="G426" s="7"/>
      <c r="H426" s="7"/>
      <c r="I426" s="7"/>
    </row>
    <row r="427" spans="2:9">
      <c r="B427" s="7"/>
      <c r="C427" s="7"/>
      <c r="D427" s="7"/>
      <c r="E427" s="7"/>
      <c r="F427" s="7"/>
      <c r="G427" s="7"/>
      <c r="H427" s="7"/>
      <c r="I427" s="7"/>
    </row>
    <row r="428" spans="2:9">
      <c r="B428" s="7"/>
      <c r="C428" s="7"/>
      <c r="D428" s="7"/>
      <c r="E428" s="7"/>
      <c r="F428" s="7"/>
      <c r="G428" s="7"/>
      <c r="H428" s="7"/>
      <c r="I428" s="7"/>
    </row>
    <row r="429" spans="2:9">
      <c r="B429" s="7"/>
      <c r="C429" s="7"/>
      <c r="D429" s="7"/>
      <c r="E429" s="7"/>
      <c r="F429" s="7"/>
      <c r="G429" s="7"/>
      <c r="H429" s="7"/>
      <c r="I429" s="7"/>
    </row>
    <row r="430" spans="2:9">
      <c r="B430" s="7"/>
      <c r="C430" s="7"/>
      <c r="D430" s="7"/>
      <c r="E430" s="7"/>
      <c r="F430" s="7"/>
      <c r="G430" s="7"/>
      <c r="H430" s="7"/>
      <c r="I430" s="7"/>
    </row>
    <row r="431" spans="2:9">
      <c r="B431" s="7"/>
      <c r="C431" s="7"/>
      <c r="D431" s="7"/>
      <c r="E431" s="7"/>
      <c r="F431" s="7"/>
      <c r="G431" s="7"/>
      <c r="H431" s="7"/>
      <c r="I431" s="7"/>
    </row>
    <row r="432" spans="2:9">
      <c r="B432" s="7"/>
      <c r="C432" s="7"/>
      <c r="D432" s="7"/>
      <c r="E432" s="7"/>
      <c r="F432" s="7"/>
      <c r="G432" s="7"/>
      <c r="H432" s="7"/>
      <c r="I432" s="7"/>
    </row>
    <row r="433" spans="2:9">
      <c r="B433" s="7"/>
      <c r="C433" s="7"/>
      <c r="D433" s="7"/>
      <c r="E433" s="7"/>
      <c r="F433" s="7"/>
      <c r="G433" s="7"/>
      <c r="H433" s="7"/>
      <c r="I433" s="7"/>
    </row>
    <row r="434" spans="2:9">
      <c r="B434" s="7"/>
      <c r="C434" s="7"/>
      <c r="D434" s="7"/>
      <c r="E434" s="7"/>
      <c r="F434" s="7"/>
      <c r="G434" s="7"/>
      <c r="H434" s="7"/>
      <c r="I434" s="7"/>
    </row>
    <row r="435" spans="2:9">
      <c r="B435" s="7"/>
      <c r="C435" s="7"/>
      <c r="D435" s="7"/>
      <c r="E435" s="7"/>
      <c r="F435" s="7"/>
      <c r="G435" s="7"/>
      <c r="H435" s="7"/>
      <c r="I435" s="7"/>
    </row>
    <row r="436" spans="2:9">
      <c r="B436" s="7"/>
      <c r="C436" s="7"/>
      <c r="D436" s="7"/>
      <c r="E436" s="7"/>
      <c r="F436" s="7"/>
      <c r="G436" s="7"/>
      <c r="H436" s="7"/>
      <c r="I436" s="7"/>
    </row>
    <row r="437" spans="2:9">
      <c r="B437" s="7"/>
      <c r="C437" s="7"/>
      <c r="D437" s="7"/>
      <c r="E437" s="7"/>
      <c r="F437" s="7"/>
      <c r="G437" s="7"/>
      <c r="H437" s="7"/>
      <c r="I437" s="7"/>
    </row>
    <row r="438" spans="2:9">
      <c r="B438" s="7"/>
      <c r="C438" s="7"/>
      <c r="D438" s="7"/>
      <c r="E438" s="7"/>
      <c r="F438" s="7"/>
      <c r="G438" s="7"/>
      <c r="H438" s="7"/>
      <c r="I438" s="7"/>
    </row>
    <row r="439" spans="2:9">
      <c r="B439" s="7"/>
      <c r="C439" s="7"/>
      <c r="D439" s="7"/>
      <c r="E439" s="7"/>
      <c r="F439" s="7"/>
      <c r="G439" s="7"/>
      <c r="H439" s="7"/>
      <c r="I439" s="7"/>
    </row>
    <row r="440" spans="2:9">
      <c r="B440" s="7"/>
      <c r="C440" s="7"/>
      <c r="D440" s="7"/>
      <c r="E440" s="7"/>
      <c r="F440" s="7"/>
      <c r="G440" s="7"/>
      <c r="H440" s="7"/>
      <c r="I440" s="7"/>
    </row>
    <row r="441" spans="2:9">
      <c r="B441" s="7"/>
      <c r="C441" s="7"/>
      <c r="D441" s="7"/>
      <c r="E441" s="7"/>
      <c r="F441" s="7"/>
      <c r="G441" s="7"/>
      <c r="H441" s="7"/>
      <c r="I441" s="7"/>
    </row>
    <row r="442" spans="2:9">
      <c r="B442" s="7"/>
      <c r="C442" s="7"/>
      <c r="D442" s="7"/>
      <c r="E442" s="7"/>
      <c r="F442" s="7"/>
      <c r="G442" s="7"/>
      <c r="H442" s="7"/>
      <c r="I442" s="7"/>
    </row>
    <row r="443" spans="2:9">
      <c r="B443" s="7"/>
      <c r="C443" s="7"/>
      <c r="D443" s="7"/>
      <c r="E443" s="7"/>
      <c r="F443" s="7"/>
      <c r="G443" s="7"/>
      <c r="H443" s="7"/>
      <c r="I443" s="7"/>
    </row>
    <row r="444" spans="2:9">
      <c r="B444" s="7"/>
      <c r="C444" s="7"/>
      <c r="D444" s="7"/>
      <c r="E444" s="7"/>
      <c r="F444" s="7"/>
      <c r="G444" s="7"/>
      <c r="H444" s="7"/>
      <c r="I444" s="7"/>
    </row>
    <row r="445" spans="2:9">
      <c r="B445" s="7"/>
      <c r="C445" s="7"/>
      <c r="D445" s="7"/>
      <c r="E445" s="7"/>
      <c r="F445" s="7"/>
      <c r="G445" s="7"/>
      <c r="H445" s="7"/>
      <c r="I445" s="7"/>
    </row>
    <row r="446" spans="2:9">
      <c r="B446" s="7"/>
      <c r="C446" s="7"/>
      <c r="D446" s="7"/>
      <c r="E446" s="7"/>
      <c r="F446" s="7"/>
      <c r="G446" s="7"/>
      <c r="H446" s="7"/>
      <c r="I446" s="7"/>
    </row>
    <row r="447" spans="2:9">
      <c r="B447" s="7"/>
      <c r="C447" s="7"/>
      <c r="D447" s="7"/>
      <c r="E447" s="7"/>
      <c r="F447" s="7"/>
      <c r="G447" s="7"/>
      <c r="H447" s="7"/>
      <c r="I447" s="7"/>
    </row>
    <row r="448" spans="2:9">
      <c r="B448" s="7"/>
      <c r="C448" s="7"/>
      <c r="D448" s="7"/>
      <c r="E448" s="7"/>
      <c r="F448" s="7"/>
      <c r="G448" s="7"/>
      <c r="H448" s="7"/>
      <c r="I448" s="7"/>
    </row>
    <row r="449" spans="2:9">
      <c r="B449" s="7"/>
      <c r="C449" s="7"/>
      <c r="D449" s="7"/>
      <c r="E449" s="7"/>
      <c r="F449" s="7"/>
      <c r="G449" s="7"/>
      <c r="H449" s="7"/>
      <c r="I449" s="7"/>
    </row>
    <row r="450" spans="2:9">
      <c r="B450" s="7"/>
      <c r="C450" s="7"/>
      <c r="D450" s="7"/>
      <c r="E450" s="7"/>
      <c r="F450" s="7"/>
      <c r="G450" s="7"/>
      <c r="H450" s="7"/>
      <c r="I450" s="7"/>
    </row>
    <row r="451" spans="2:9">
      <c r="B451" s="7"/>
      <c r="C451" s="7"/>
      <c r="D451" s="7"/>
      <c r="E451" s="7"/>
      <c r="F451" s="7"/>
      <c r="G451" s="7"/>
      <c r="H451" s="7"/>
      <c r="I451" s="7"/>
    </row>
    <row r="452" spans="2:9">
      <c r="B452" s="7"/>
      <c r="C452" s="7"/>
      <c r="D452" s="7"/>
      <c r="E452" s="7"/>
      <c r="F452" s="7"/>
      <c r="G452" s="7"/>
      <c r="H452" s="7"/>
      <c r="I452" s="7"/>
    </row>
    <row r="453" spans="2:9">
      <c r="B453" s="7"/>
      <c r="C453" s="7"/>
      <c r="D453" s="7"/>
      <c r="E453" s="7"/>
      <c r="F453" s="7"/>
      <c r="G453" s="7"/>
      <c r="H453" s="7"/>
      <c r="I453" s="7"/>
    </row>
    <row r="454" spans="2:9">
      <c r="B454" s="7"/>
      <c r="C454" s="7"/>
      <c r="D454" s="7"/>
      <c r="E454" s="7"/>
      <c r="F454" s="7"/>
      <c r="G454" s="7"/>
      <c r="H454" s="7"/>
      <c r="I454" s="7"/>
    </row>
    <row r="455" spans="2:9">
      <c r="B455" s="7"/>
      <c r="C455" s="7"/>
      <c r="D455" s="7"/>
      <c r="E455" s="7"/>
      <c r="F455" s="7"/>
      <c r="G455" s="7"/>
      <c r="H455" s="7"/>
      <c r="I455" s="7"/>
    </row>
    <row r="456" spans="2:9">
      <c r="B456" s="7"/>
      <c r="C456" s="7"/>
      <c r="D456" s="7"/>
      <c r="E456" s="7"/>
      <c r="F456" s="7"/>
      <c r="G456" s="7"/>
      <c r="H456" s="7"/>
      <c r="I456" s="7"/>
    </row>
    <row r="457" spans="2:9">
      <c r="B457" s="7"/>
      <c r="C457" s="7"/>
      <c r="D457" s="7"/>
      <c r="E457" s="7"/>
      <c r="F457" s="7"/>
      <c r="G457" s="7"/>
      <c r="H457" s="7"/>
      <c r="I457" s="7"/>
    </row>
    <row r="458" spans="2:9">
      <c r="B458" s="7"/>
      <c r="C458" s="7"/>
      <c r="D458" s="7"/>
      <c r="E458" s="7"/>
      <c r="F458" s="7"/>
      <c r="G458" s="7"/>
      <c r="H458" s="7"/>
      <c r="I458" s="7"/>
    </row>
    <row r="459" spans="2:9">
      <c r="B459" s="7"/>
      <c r="C459" s="7"/>
      <c r="D459" s="7"/>
      <c r="E459" s="7"/>
      <c r="F459" s="7"/>
      <c r="G459" s="7"/>
      <c r="H459" s="7"/>
      <c r="I459" s="7"/>
    </row>
    <row r="460" spans="2:9">
      <c r="B460" s="7"/>
      <c r="C460" s="7"/>
      <c r="D460" s="7"/>
      <c r="E460" s="7"/>
      <c r="F460" s="7"/>
      <c r="G460" s="7"/>
      <c r="H460" s="7"/>
      <c r="I460" s="7"/>
    </row>
    <row r="461" spans="2:9">
      <c r="B461" s="7"/>
      <c r="C461" s="7"/>
      <c r="D461" s="7"/>
      <c r="E461" s="7"/>
      <c r="F461" s="7"/>
      <c r="G461" s="7"/>
      <c r="H461" s="7"/>
      <c r="I461" s="7"/>
    </row>
    <row r="462" spans="2:9">
      <c r="B462" s="7"/>
      <c r="C462" s="7"/>
      <c r="D462" s="7"/>
      <c r="E462" s="7"/>
      <c r="F462" s="7"/>
      <c r="G462" s="7"/>
      <c r="H462" s="7"/>
      <c r="I462" s="7"/>
    </row>
    <row r="463" spans="2:9">
      <c r="B463" s="7"/>
      <c r="C463" s="7"/>
      <c r="D463" s="7"/>
      <c r="E463" s="7"/>
      <c r="F463" s="7"/>
      <c r="G463" s="7"/>
      <c r="H463" s="7"/>
      <c r="I463" s="7"/>
    </row>
    <row r="464" spans="2:9">
      <c r="B464" s="7"/>
      <c r="C464" s="7"/>
      <c r="D464" s="7"/>
      <c r="E464" s="7"/>
      <c r="F464" s="7"/>
      <c r="G464" s="7"/>
      <c r="H464" s="7"/>
      <c r="I464" s="7"/>
    </row>
    <row r="465" spans="2:9">
      <c r="B465" s="7"/>
      <c r="C465" s="7"/>
      <c r="D465" s="7"/>
      <c r="E465" s="7"/>
      <c r="F465" s="7"/>
      <c r="G465" s="7"/>
      <c r="H465" s="7"/>
      <c r="I465" s="7"/>
    </row>
    <row r="466" spans="2:9">
      <c r="B466" s="7"/>
      <c r="C466" s="7"/>
      <c r="D466" s="7"/>
      <c r="E466" s="7"/>
      <c r="F466" s="7"/>
      <c r="G466" s="7"/>
      <c r="H466" s="7"/>
      <c r="I466" s="7"/>
    </row>
    <row r="467" spans="2:9">
      <c r="B467" s="7"/>
      <c r="C467" s="7"/>
      <c r="D467" s="7"/>
      <c r="E467" s="7"/>
      <c r="F467" s="7"/>
      <c r="G467" s="7"/>
      <c r="H467" s="7"/>
      <c r="I467" s="7"/>
    </row>
    <row r="468" spans="2:9">
      <c r="B468" s="7"/>
      <c r="C468" s="7"/>
      <c r="D468" s="7"/>
      <c r="E468" s="7"/>
      <c r="F468" s="7"/>
      <c r="G468" s="7"/>
      <c r="H468" s="7"/>
      <c r="I468" s="7"/>
    </row>
    <row r="469" spans="2:9">
      <c r="B469" s="7"/>
      <c r="C469" s="7"/>
      <c r="D469" s="7"/>
      <c r="E469" s="7"/>
      <c r="F469" s="7"/>
      <c r="G469" s="7"/>
      <c r="H469" s="7"/>
      <c r="I469" s="7"/>
    </row>
    <row r="470" spans="2:9">
      <c r="B470" s="7"/>
      <c r="C470" s="7"/>
      <c r="D470" s="7"/>
      <c r="E470" s="7"/>
      <c r="F470" s="7"/>
      <c r="G470" s="7"/>
      <c r="H470" s="7"/>
      <c r="I470" s="7"/>
    </row>
    <row r="471" spans="2:9">
      <c r="B471" s="7"/>
      <c r="C471" s="7"/>
      <c r="D471" s="7"/>
      <c r="E471" s="7"/>
      <c r="F471" s="7"/>
      <c r="G471" s="7"/>
      <c r="H471" s="7"/>
      <c r="I471" s="7"/>
    </row>
    <row r="472" spans="2:9">
      <c r="B472" s="7"/>
      <c r="C472" s="7"/>
      <c r="D472" s="7"/>
      <c r="E472" s="7"/>
      <c r="F472" s="7"/>
      <c r="G472" s="7"/>
      <c r="H472" s="7"/>
      <c r="I472" s="7"/>
    </row>
    <row r="473" spans="2:9">
      <c r="B473" s="7"/>
      <c r="C473" s="7"/>
      <c r="D473" s="7"/>
      <c r="E473" s="7"/>
      <c r="F473" s="7"/>
      <c r="G473" s="7"/>
      <c r="H473" s="7"/>
      <c r="I473" s="7"/>
    </row>
    <row r="474" spans="2:9">
      <c r="B474" s="7"/>
      <c r="C474" s="7"/>
      <c r="D474" s="7"/>
      <c r="E474" s="7"/>
      <c r="F474" s="7"/>
      <c r="G474" s="7"/>
      <c r="H474" s="7"/>
      <c r="I474" s="7"/>
    </row>
    <row r="475" spans="2:9">
      <c r="B475" s="7"/>
      <c r="C475" s="7"/>
      <c r="D475" s="7"/>
      <c r="E475" s="7"/>
      <c r="F475" s="7"/>
      <c r="G475" s="7"/>
      <c r="H475" s="7"/>
      <c r="I475" s="7"/>
    </row>
    <row r="476" spans="2:9">
      <c r="B476" s="7"/>
      <c r="C476" s="7"/>
      <c r="D476" s="7"/>
      <c r="E476" s="7"/>
      <c r="F476" s="7"/>
      <c r="G476" s="7"/>
      <c r="H476" s="7"/>
      <c r="I476" s="7"/>
    </row>
    <row r="477" spans="2:9">
      <c r="B477" s="7"/>
      <c r="C477" s="7"/>
      <c r="D477" s="7"/>
      <c r="E477" s="7"/>
      <c r="F477" s="7"/>
      <c r="G477" s="7"/>
      <c r="H477" s="7"/>
      <c r="I477" s="7"/>
    </row>
    <row r="478" spans="2:9">
      <c r="B478" s="7"/>
      <c r="C478" s="7"/>
      <c r="D478" s="7"/>
      <c r="E478" s="7"/>
      <c r="F478" s="7"/>
      <c r="G478" s="7"/>
      <c r="H478" s="7"/>
      <c r="I478" s="7"/>
    </row>
    <row r="479" spans="2:9">
      <c r="B479" s="7"/>
      <c r="C479" s="7"/>
      <c r="D479" s="7"/>
      <c r="E479" s="7"/>
      <c r="F479" s="7"/>
      <c r="G479" s="7"/>
      <c r="H479" s="7"/>
      <c r="I479" s="7"/>
    </row>
    <row r="480" spans="2:9">
      <c r="B480" s="7"/>
      <c r="C480" s="7"/>
      <c r="D480" s="7"/>
      <c r="E480" s="7"/>
      <c r="F480" s="7"/>
      <c r="G480" s="7"/>
      <c r="H480" s="7"/>
      <c r="I480" s="7"/>
    </row>
    <row r="481" spans="2:9">
      <c r="B481" s="7"/>
      <c r="C481" s="7"/>
      <c r="D481" s="7"/>
      <c r="E481" s="7"/>
      <c r="F481" s="7"/>
      <c r="G481" s="7"/>
      <c r="H481" s="7"/>
      <c r="I481" s="7"/>
    </row>
    <row r="482" spans="2:9">
      <c r="B482" s="7"/>
      <c r="C482" s="7"/>
      <c r="D482" s="7"/>
      <c r="E482" s="7"/>
      <c r="F482" s="7"/>
      <c r="G482" s="7"/>
      <c r="H482" s="7"/>
      <c r="I482" s="7"/>
    </row>
    <row r="483" spans="2:9">
      <c r="B483" s="7"/>
      <c r="C483" s="7"/>
      <c r="D483" s="7"/>
      <c r="E483" s="7"/>
      <c r="F483" s="7"/>
      <c r="G483" s="7"/>
      <c r="H483" s="7"/>
      <c r="I483" s="7"/>
    </row>
    <row r="484" spans="2:9">
      <c r="B484" s="7"/>
      <c r="C484" s="7"/>
      <c r="D484" s="7"/>
      <c r="E484" s="7"/>
      <c r="F484" s="7"/>
      <c r="G484" s="7"/>
      <c r="H484" s="7"/>
      <c r="I484" s="7"/>
    </row>
    <row r="485" spans="2:9">
      <c r="B485" s="7"/>
      <c r="C485" s="7"/>
      <c r="D485" s="7"/>
      <c r="E485" s="7"/>
      <c r="F485" s="7"/>
      <c r="G485" s="7"/>
      <c r="H485" s="7"/>
      <c r="I485" s="7"/>
    </row>
    <row r="486" spans="2:9">
      <c r="B486" s="7"/>
      <c r="C486" s="7"/>
      <c r="D486" s="7"/>
      <c r="E486" s="7"/>
      <c r="F486" s="7"/>
      <c r="G486" s="7"/>
      <c r="H486" s="7"/>
      <c r="I486" s="7"/>
    </row>
    <row r="487" spans="2:9">
      <c r="B487" s="7"/>
      <c r="C487" s="7"/>
      <c r="D487" s="7"/>
      <c r="E487" s="7"/>
      <c r="F487" s="7"/>
      <c r="G487" s="7"/>
      <c r="H487" s="7"/>
      <c r="I487" s="7"/>
    </row>
    <row r="488" spans="2:9">
      <c r="B488" s="7"/>
      <c r="C488" s="7"/>
      <c r="D488" s="7"/>
      <c r="E488" s="7"/>
      <c r="F488" s="7"/>
      <c r="G488" s="7"/>
      <c r="H488" s="7"/>
      <c r="I488" s="7"/>
    </row>
    <row r="489" spans="2:9">
      <c r="B489" s="7"/>
      <c r="C489" s="7"/>
      <c r="D489" s="7"/>
      <c r="E489" s="7"/>
      <c r="F489" s="7"/>
      <c r="G489" s="7"/>
      <c r="H489" s="7"/>
      <c r="I489" s="7"/>
    </row>
    <row r="490" spans="2:9">
      <c r="B490" s="7"/>
      <c r="C490" s="7"/>
      <c r="D490" s="7"/>
      <c r="E490" s="7"/>
      <c r="F490" s="7"/>
      <c r="G490" s="7"/>
      <c r="H490" s="7"/>
      <c r="I490" s="7"/>
    </row>
    <row r="491" spans="2:9">
      <c r="B491" s="7"/>
      <c r="C491" s="7"/>
      <c r="D491" s="7"/>
      <c r="E491" s="7"/>
      <c r="F491" s="7"/>
      <c r="G491" s="7"/>
      <c r="H491" s="7"/>
      <c r="I491" s="7"/>
    </row>
    <row r="492" spans="2:9">
      <c r="B492" s="7"/>
      <c r="C492" s="7"/>
      <c r="D492" s="7"/>
      <c r="E492" s="7"/>
      <c r="F492" s="7"/>
      <c r="G492" s="7"/>
      <c r="H492" s="7"/>
      <c r="I492" s="7"/>
    </row>
    <row r="493" spans="2:9">
      <c r="B493" s="7"/>
      <c r="C493" s="7"/>
      <c r="D493" s="7"/>
      <c r="E493" s="7"/>
      <c r="F493" s="7"/>
      <c r="G493" s="7"/>
      <c r="H493" s="7"/>
      <c r="I493" s="7"/>
    </row>
    <row r="494" spans="2:9">
      <c r="B494" s="7"/>
      <c r="C494" s="7"/>
      <c r="D494" s="7"/>
      <c r="E494" s="7"/>
      <c r="F494" s="7"/>
      <c r="G494" s="7"/>
      <c r="H494" s="7"/>
      <c r="I494" s="7"/>
    </row>
    <row r="495" spans="2:9">
      <c r="B495" s="7"/>
      <c r="C495" s="7"/>
      <c r="D495" s="7"/>
      <c r="E495" s="7"/>
      <c r="F495" s="7"/>
      <c r="G495" s="7"/>
      <c r="H495" s="7"/>
      <c r="I495" s="7"/>
    </row>
    <row r="496" spans="2:9">
      <c r="B496" s="7"/>
      <c r="C496" s="7"/>
      <c r="D496" s="7"/>
      <c r="E496" s="7"/>
      <c r="F496" s="7"/>
      <c r="G496" s="7"/>
      <c r="H496" s="7"/>
      <c r="I496" s="7"/>
    </row>
    <row r="497" spans="2:9">
      <c r="B497" s="7"/>
      <c r="C497" s="7"/>
      <c r="D497" s="7"/>
      <c r="E497" s="7"/>
      <c r="F497" s="7"/>
      <c r="G497" s="7"/>
      <c r="H497" s="7"/>
      <c r="I497" s="7"/>
    </row>
    <row r="498" spans="2:9">
      <c r="B498" s="7"/>
      <c r="C498" s="7"/>
      <c r="D498" s="7"/>
      <c r="E498" s="7"/>
      <c r="F498" s="7"/>
      <c r="G498" s="7"/>
      <c r="H498" s="7"/>
      <c r="I498" s="7"/>
    </row>
    <row r="499" spans="2:9">
      <c r="B499" s="7"/>
      <c r="C499" s="7"/>
      <c r="D499" s="7"/>
      <c r="E499" s="7"/>
      <c r="F499" s="7"/>
      <c r="G499" s="7"/>
      <c r="H499" s="7"/>
      <c r="I499" s="7"/>
    </row>
    <row r="500" spans="2:9">
      <c r="B500" s="7"/>
      <c r="C500" s="7"/>
      <c r="D500" s="7"/>
      <c r="E500" s="7"/>
      <c r="F500" s="7"/>
      <c r="G500" s="7"/>
      <c r="H500" s="7"/>
      <c r="I500" s="7"/>
    </row>
    <row r="501" spans="2:9">
      <c r="B501" s="7"/>
      <c r="C501" s="7"/>
      <c r="D501" s="7"/>
      <c r="E501" s="7"/>
      <c r="F501" s="7"/>
      <c r="G501" s="7"/>
      <c r="H501" s="7"/>
      <c r="I501" s="7"/>
    </row>
    <row r="502" spans="2:9">
      <c r="B502" s="7"/>
      <c r="C502" s="7"/>
      <c r="D502" s="7"/>
      <c r="E502" s="7"/>
      <c r="F502" s="7"/>
      <c r="G502" s="7"/>
      <c r="H502" s="7"/>
      <c r="I502" s="7"/>
    </row>
    <row r="503" spans="2:9">
      <c r="B503" s="7"/>
      <c r="C503" s="7"/>
      <c r="D503" s="7"/>
      <c r="E503" s="7"/>
      <c r="F503" s="7"/>
      <c r="G503" s="7"/>
      <c r="H503" s="7"/>
      <c r="I503" s="7"/>
    </row>
    <row r="504" spans="2:9">
      <c r="B504" s="7"/>
      <c r="C504" s="7"/>
      <c r="D504" s="7"/>
      <c r="E504" s="7"/>
      <c r="F504" s="7"/>
      <c r="G504" s="7"/>
      <c r="H504" s="7"/>
      <c r="I504" s="7"/>
    </row>
    <row r="505" spans="2:9">
      <c r="B505" s="7"/>
      <c r="C505" s="7"/>
      <c r="D505" s="7"/>
      <c r="E505" s="7"/>
      <c r="F505" s="7"/>
      <c r="G505" s="7"/>
      <c r="H505" s="7"/>
      <c r="I505" s="7"/>
    </row>
    <row r="506" spans="2:9">
      <c r="B506" s="7"/>
      <c r="C506" s="7"/>
      <c r="D506" s="7"/>
      <c r="E506" s="7"/>
      <c r="F506" s="7"/>
      <c r="G506" s="7"/>
      <c r="H506" s="7"/>
      <c r="I506" s="7"/>
    </row>
    <row r="507" spans="2:9">
      <c r="B507" s="7"/>
      <c r="C507" s="7"/>
      <c r="D507" s="7"/>
      <c r="E507" s="7"/>
      <c r="F507" s="7"/>
      <c r="G507" s="7"/>
      <c r="H507" s="7"/>
      <c r="I507" s="7"/>
    </row>
    <row r="508" spans="2:9">
      <c r="B508" s="7"/>
      <c r="C508" s="7"/>
      <c r="D508" s="7"/>
      <c r="E508" s="7"/>
      <c r="F508" s="7"/>
      <c r="G508" s="7"/>
      <c r="H508" s="7"/>
      <c r="I508" s="7"/>
    </row>
    <row r="509" spans="2:9">
      <c r="B509" s="7"/>
      <c r="C509" s="7"/>
      <c r="D509" s="7"/>
      <c r="E509" s="7"/>
      <c r="F509" s="7"/>
      <c r="G509" s="7"/>
      <c r="H509" s="7"/>
      <c r="I509" s="7"/>
    </row>
    <row r="510" spans="2:9">
      <c r="B510" s="7"/>
      <c r="C510" s="7"/>
      <c r="D510" s="7"/>
      <c r="E510" s="7"/>
      <c r="F510" s="7"/>
      <c r="G510" s="7"/>
      <c r="H510" s="7"/>
      <c r="I510" s="7"/>
    </row>
    <row r="511" spans="2:9">
      <c r="B511" s="7"/>
      <c r="C511" s="7"/>
      <c r="D511" s="7"/>
      <c r="E511" s="7"/>
      <c r="F511" s="7"/>
      <c r="G511" s="7"/>
      <c r="H511" s="7"/>
      <c r="I511" s="7"/>
    </row>
    <row r="512" spans="2:9">
      <c r="B512" s="7"/>
      <c r="C512" s="7"/>
      <c r="D512" s="7"/>
      <c r="E512" s="7"/>
      <c r="F512" s="7"/>
      <c r="G512" s="7"/>
      <c r="H512" s="7"/>
      <c r="I512" s="7"/>
    </row>
    <row r="513" spans="2:9">
      <c r="B513" s="7"/>
      <c r="C513" s="7"/>
      <c r="D513" s="7"/>
      <c r="E513" s="7"/>
      <c r="F513" s="7"/>
      <c r="G513" s="7"/>
      <c r="H513" s="7"/>
      <c r="I513" s="7"/>
    </row>
    <row r="514" spans="2:9">
      <c r="B514" s="7"/>
      <c r="C514" s="7"/>
      <c r="D514" s="7"/>
      <c r="E514" s="7"/>
      <c r="F514" s="7"/>
      <c r="G514" s="7"/>
      <c r="H514" s="7"/>
      <c r="I514" s="7"/>
    </row>
    <row r="515" spans="2:9">
      <c r="B515" s="7"/>
      <c r="C515" s="7"/>
      <c r="D515" s="7"/>
      <c r="E515" s="7"/>
      <c r="F515" s="7"/>
      <c r="G515" s="7"/>
      <c r="H515" s="7"/>
      <c r="I515" s="7"/>
    </row>
    <row r="516" spans="2:9">
      <c r="B516" s="7"/>
      <c r="C516" s="7"/>
      <c r="D516" s="7"/>
      <c r="E516" s="7"/>
      <c r="F516" s="7"/>
      <c r="G516" s="7"/>
      <c r="H516" s="7"/>
      <c r="I516" s="7"/>
    </row>
    <row r="517" spans="2:9">
      <c r="B517" s="7"/>
      <c r="C517" s="7"/>
      <c r="D517" s="7"/>
      <c r="E517" s="7"/>
      <c r="F517" s="7"/>
      <c r="G517" s="7"/>
      <c r="H517" s="7"/>
      <c r="I517" s="7"/>
    </row>
    <row r="518" spans="2:9">
      <c r="B518" s="7"/>
      <c r="C518" s="7"/>
      <c r="D518" s="7"/>
      <c r="E518" s="7"/>
      <c r="F518" s="7"/>
      <c r="G518" s="7"/>
      <c r="H518" s="7"/>
      <c r="I518" s="7"/>
    </row>
    <row r="519" spans="2:9">
      <c r="B519" s="7"/>
      <c r="C519" s="7"/>
      <c r="D519" s="7"/>
      <c r="E519" s="7"/>
      <c r="F519" s="7"/>
      <c r="G519" s="7"/>
      <c r="H519" s="7"/>
      <c r="I519" s="7"/>
    </row>
    <row r="520" spans="2:9">
      <c r="B520" s="7"/>
      <c r="C520" s="7"/>
      <c r="D520" s="7"/>
      <c r="E520" s="7"/>
      <c r="F520" s="7"/>
      <c r="G520" s="7"/>
      <c r="H520" s="7"/>
      <c r="I520" s="7"/>
    </row>
    <row r="521" spans="2:9">
      <c r="B521" s="7"/>
      <c r="C521" s="7"/>
      <c r="D521" s="7"/>
      <c r="E521" s="7"/>
      <c r="F521" s="7"/>
      <c r="G521" s="7"/>
      <c r="H521" s="7"/>
      <c r="I521" s="7"/>
    </row>
    <row r="522" spans="2:9">
      <c r="B522" s="7"/>
      <c r="C522" s="7"/>
      <c r="D522" s="7"/>
      <c r="E522" s="7"/>
      <c r="F522" s="7"/>
      <c r="G522" s="7"/>
      <c r="H522" s="7"/>
      <c r="I522" s="7"/>
    </row>
    <row r="523" spans="2:9">
      <c r="B523" s="7"/>
      <c r="C523" s="7"/>
      <c r="D523" s="7"/>
      <c r="E523" s="7"/>
      <c r="F523" s="7"/>
      <c r="G523" s="7"/>
      <c r="H523" s="7"/>
      <c r="I523" s="7"/>
    </row>
    <row r="524" spans="2:9">
      <c r="B524" s="7"/>
      <c r="C524" s="7"/>
      <c r="D524" s="7"/>
      <c r="E524" s="7"/>
      <c r="F524" s="7"/>
      <c r="G524" s="7"/>
      <c r="H524" s="7"/>
      <c r="I524" s="7"/>
    </row>
    <row r="525" spans="2:9">
      <c r="B525" s="7"/>
      <c r="C525" s="7"/>
      <c r="D525" s="7"/>
      <c r="E525" s="7"/>
      <c r="F525" s="7"/>
      <c r="G525" s="7"/>
      <c r="H525" s="7"/>
      <c r="I525" s="7"/>
    </row>
    <row r="526" spans="2:9">
      <c r="B526" s="7"/>
      <c r="C526" s="7"/>
      <c r="D526" s="7"/>
      <c r="E526" s="7"/>
      <c r="F526" s="7"/>
      <c r="G526" s="7"/>
      <c r="H526" s="7"/>
      <c r="I526" s="7"/>
    </row>
    <row r="527" spans="2:9">
      <c r="B527" s="7"/>
      <c r="C527" s="7"/>
      <c r="D527" s="7"/>
      <c r="E527" s="7"/>
      <c r="F527" s="7"/>
      <c r="G527" s="7"/>
      <c r="H527" s="7"/>
      <c r="I527" s="7"/>
    </row>
    <row r="528" spans="2:9">
      <c r="B528" s="7"/>
      <c r="C528" s="7"/>
      <c r="D528" s="7"/>
      <c r="E528" s="7"/>
      <c r="F528" s="7"/>
      <c r="G528" s="7"/>
      <c r="H528" s="7"/>
      <c r="I528" s="7"/>
    </row>
    <row r="529" spans="2:9">
      <c r="B529" s="7"/>
      <c r="C529" s="7"/>
      <c r="D529" s="7"/>
      <c r="E529" s="7"/>
      <c r="F529" s="7"/>
      <c r="G529" s="7"/>
      <c r="H529" s="7"/>
      <c r="I529" s="7"/>
    </row>
    <row r="530" spans="2:9">
      <c r="B530" s="7"/>
      <c r="C530" s="7"/>
      <c r="D530" s="7"/>
      <c r="E530" s="7"/>
      <c r="F530" s="7"/>
      <c r="G530" s="7"/>
      <c r="H530" s="7"/>
      <c r="I530" s="7"/>
    </row>
    <row r="531" spans="2:9">
      <c r="B531" s="7"/>
      <c r="C531" s="7"/>
      <c r="D531" s="7"/>
      <c r="E531" s="7"/>
      <c r="F531" s="7"/>
      <c r="G531" s="7"/>
      <c r="H531" s="7"/>
      <c r="I531" s="7"/>
    </row>
    <row r="532" spans="2:9">
      <c r="B532" s="7"/>
      <c r="C532" s="7"/>
      <c r="D532" s="7"/>
      <c r="E532" s="7"/>
      <c r="F532" s="7"/>
      <c r="G532" s="7"/>
      <c r="H532" s="7"/>
      <c r="I532" s="7"/>
    </row>
    <row r="533" spans="2:9">
      <c r="B533" s="7"/>
      <c r="C533" s="7"/>
      <c r="D533" s="7"/>
      <c r="E533" s="7"/>
      <c r="F533" s="7"/>
      <c r="G533" s="7"/>
      <c r="H533" s="7"/>
      <c r="I533" s="7"/>
    </row>
    <row r="534" spans="2:9">
      <c r="B534" s="7"/>
      <c r="C534" s="7"/>
      <c r="D534" s="7"/>
      <c r="E534" s="7"/>
      <c r="F534" s="7"/>
      <c r="G534" s="7"/>
      <c r="H534" s="7"/>
      <c r="I534" s="7"/>
    </row>
    <row r="535" spans="2:9">
      <c r="B535" s="7"/>
      <c r="C535" s="7"/>
      <c r="D535" s="7"/>
      <c r="E535" s="7"/>
      <c r="F535" s="7"/>
      <c r="G535" s="7"/>
      <c r="H535" s="7"/>
      <c r="I535" s="7"/>
    </row>
    <row r="536" spans="2:9">
      <c r="B536" s="7"/>
      <c r="C536" s="7"/>
      <c r="D536" s="7"/>
      <c r="E536" s="7"/>
      <c r="F536" s="7"/>
      <c r="G536" s="7"/>
      <c r="H536" s="7"/>
      <c r="I536" s="7"/>
    </row>
    <row r="537" spans="2:9">
      <c r="B537" s="7"/>
      <c r="C537" s="7"/>
      <c r="D537" s="7"/>
      <c r="E537" s="7"/>
      <c r="F537" s="7"/>
      <c r="G537" s="7"/>
      <c r="H537" s="7"/>
      <c r="I537" s="7"/>
    </row>
    <row r="538" spans="2:9">
      <c r="B538" s="7"/>
      <c r="C538" s="7"/>
      <c r="D538" s="7"/>
      <c r="E538" s="7"/>
      <c r="F538" s="7"/>
      <c r="G538" s="7"/>
      <c r="H538" s="7"/>
      <c r="I538" s="7"/>
    </row>
    <row r="539" spans="2:9">
      <c r="B539" s="7"/>
      <c r="C539" s="7"/>
      <c r="D539" s="7"/>
      <c r="E539" s="7"/>
      <c r="F539" s="7"/>
      <c r="G539" s="7"/>
      <c r="H539" s="7"/>
      <c r="I539" s="7"/>
    </row>
    <row r="540" spans="2:9">
      <c r="B540" s="7"/>
      <c r="C540" s="7"/>
      <c r="D540" s="7"/>
      <c r="E540" s="7"/>
      <c r="F540" s="7"/>
      <c r="G540" s="7"/>
      <c r="H540" s="7"/>
      <c r="I540" s="7"/>
    </row>
    <row r="541" spans="2:9">
      <c r="B541" s="7"/>
      <c r="C541" s="7"/>
      <c r="D541" s="7"/>
      <c r="E541" s="7"/>
      <c r="F541" s="7"/>
      <c r="G541" s="7"/>
      <c r="H541" s="7"/>
      <c r="I541" s="7"/>
    </row>
    <row r="542" spans="2:9">
      <c r="B542" s="7"/>
      <c r="C542" s="7"/>
      <c r="D542" s="7"/>
      <c r="E542" s="7"/>
      <c r="F542" s="7"/>
      <c r="G542" s="7"/>
      <c r="H542" s="7"/>
      <c r="I542" s="7"/>
    </row>
    <row r="543" spans="2:9">
      <c r="B543" s="7"/>
      <c r="C543" s="7"/>
      <c r="D543" s="7"/>
      <c r="E543" s="7"/>
      <c r="F543" s="7"/>
      <c r="G543" s="7"/>
      <c r="H543" s="7"/>
      <c r="I543" s="7"/>
    </row>
    <row r="544" spans="2:9">
      <c r="B544" s="7"/>
      <c r="C544" s="7"/>
      <c r="D544" s="7"/>
      <c r="E544" s="7"/>
      <c r="F544" s="7"/>
      <c r="G544" s="7"/>
      <c r="H544" s="7"/>
      <c r="I544" s="7"/>
    </row>
    <row r="545" spans="2:9">
      <c r="B545" s="7"/>
      <c r="C545" s="7"/>
      <c r="D545" s="7"/>
      <c r="E545" s="7"/>
      <c r="F545" s="7"/>
      <c r="G545" s="7"/>
      <c r="H545" s="7"/>
      <c r="I545" s="7"/>
    </row>
    <row r="546" spans="2:9">
      <c r="B546" s="7"/>
      <c r="C546" s="7"/>
      <c r="D546" s="7"/>
      <c r="E546" s="7"/>
      <c r="F546" s="7"/>
      <c r="G546" s="7"/>
      <c r="H546" s="7"/>
      <c r="I546" s="7"/>
    </row>
    <row r="547" spans="2:9">
      <c r="B547" s="7"/>
      <c r="C547" s="7"/>
      <c r="D547" s="7"/>
      <c r="E547" s="7"/>
      <c r="F547" s="7"/>
      <c r="G547" s="7"/>
      <c r="H547" s="7"/>
      <c r="I547" s="7"/>
    </row>
    <row r="548" spans="2:9">
      <c r="B548" s="7"/>
      <c r="C548" s="7"/>
      <c r="D548" s="7"/>
      <c r="E548" s="7"/>
      <c r="F548" s="7"/>
      <c r="G548" s="7"/>
      <c r="H548" s="7"/>
      <c r="I548" s="7"/>
    </row>
    <row r="549" spans="2:9">
      <c r="B549" s="7"/>
      <c r="C549" s="7"/>
      <c r="D549" s="7"/>
      <c r="E549" s="7"/>
      <c r="F549" s="7"/>
      <c r="G549" s="7"/>
      <c r="H549" s="7"/>
      <c r="I549" s="7"/>
    </row>
    <row r="550" spans="2:9">
      <c r="B550" s="7"/>
      <c r="C550" s="7"/>
      <c r="D550" s="7"/>
      <c r="E550" s="7"/>
      <c r="F550" s="7"/>
      <c r="G550" s="7"/>
      <c r="H550" s="7"/>
      <c r="I550" s="7"/>
    </row>
    <row r="551" spans="2:9">
      <c r="B551" s="7"/>
      <c r="C551" s="7"/>
      <c r="D551" s="7"/>
      <c r="E551" s="7"/>
      <c r="F551" s="7"/>
      <c r="G551" s="7"/>
      <c r="H551" s="7"/>
      <c r="I551" s="7"/>
    </row>
    <row r="552" spans="2:9">
      <c r="B552" s="7"/>
      <c r="C552" s="7"/>
      <c r="D552" s="7"/>
      <c r="E552" s="7"/>
      <c r="F552" s="7"/>
      <c r="G552" s="7"/>
      <c r="H552" s="7"/>
      <c r="I552" s="7"/>
    </row>
    <row r="553" spans="2:9">
      <c r="B553" s="7"/>
      <c r="C553" s="7"/>
      <c r="D553" s="7"/>
      <c r="E553" s="7"/>
      <c r="F553" s="7"/>
      <c r="G553" s="7"/>
      <c r="H553" s="7"/>
      <c r="I553" s="7"/>
    </row>
    <row r="554" spans="2:9">
      <c r="B554" s="7"/>
      <c r="C554" s="7"/>
      <c r="D554" s="7"/>
      <c r="E554" s="7"/>
      <c r="F554" s="7"/>
      <c r="G554" s="7"/>
      <c r="H554" s="7"/>
      <c r="I554" s="7"/>
    </row>
    <row r="555" spans="2:9">
      <c r="B555" s="7"/>
      <c r="C555" s="7"/>
      <c r="D555" s="7"/>
      <c r="E555" s="7"/>
      <c r="F555" s="7"/>
      <c r="G555" s="7"/>
      <c r="H555" s="7"/>
      <c r="I555" s="7"/>
    </row>
    <row r="556" spans="2:9">
      <c r="B556" s="7"/>
      <c r="C556" s="7"/>
      <c r="D556" s="7"/>
      <c r="E556" s="7"/>
      <c r="F556" s="7"/>
      <c r="G556" s="7"/>
      <c r="H556" s="7"/>
      <c r="I556" s="7"/>
    </row>
    <row r="557" spans="2:9">
      <c r="B557" s="7"/>
      <c r="C557" s="7"/>
      <c r="D557" s="7"/>
      <c r="E557" s="7"/>
      <c r="F557" s="7"/>
      <c r="G557" s="7"/>
      <c r="H557" s="7"/>
      <c r="I557" s="7"/>
    </row>
    <row r="558" spans="2:9">
      <c r="B558" s="7"/>
      <c r="C558" s="7"/>
      <c r="D558" s="7"/>
      <c r="E558" s="7"/>
      <c r="F558" s="7"/>
      <c r="G558" s="7"/>
      <c r="H558" s="7"/>
      <c r="I558" s="7"/>
    </row>
    <row r="559" spans="2:9">
      <c r="B559" s="7"/>
      <c r="C559" s="7"/>
      <c r="D559" s="7"/>
      <c r="E559" s="7"/>
      <c r="F559" s="7"/>
      <c r="G559" s="7"/>
      <c r="H559" s="7"/>
      <c r="I559" s="7"/>
    </row>
    <row r="560" spans="2:9">
      <c r="B560" s="7"/>
      <c r="C560" s="7"/>
      <c r="D560" s="7"/>
      <c r="E560" s="7"/>
      <c r="F560" s="7"/>
      <c r="G560" s="7"/>
      <c r="H560" s="7"/>
      <c r="I560" s="7"/>
    </row>
    <row r="561" spans="2:9">
      <c r="B561" s="7"/>
      <c r="C561" s="7"/>
      <c r="D561" s="7"/>
      <c r="E561" s="7"/>
      <c r="F561" s="7"/>
      <c r="G561" s="7"/>
      <c r="H561" s="7"/>
      <c r="I561" s="7"/>
    </row>
    <row r="562" spans="2:9">
      <c r="B562" s="7"/>
      <c r="C562" s="7"/>
      <c r="D562" s="7"/>
      <c r="E562" s="7"/>
      <c r="F562" s="7"/>
      <c r="G562" s="7"/>
      <c r="H562" s="7"/>
      <c r="I562" s="7"/>
    </row>
    <row r="563" spans="2:9">
      <c r="B563" s="7"/>
      <c r="C563" s="7"/>
      <c r="D563" s="7"/>
      <c r="E563" s="7"/>
      <c r="F563" s="7"/>
      <c r="G563" s="7"/>
      <c r="H563" s="7"/>
      <c r="I563" s="7"/>
    </row>
    <row r="564" spans="2:9">
      <c r="B564" s="7"/>
      <c r="C564" s="7"/>
      <c r="D564" s="7"/>
      <c r="E564" s="7"/>
      <c r="F564" s="7"/>
      <c r="G564" s="7"/>
      <c r="H564" s="7"/>
      <c r="I564" s="7"/>
    </row>
    <row r="565" spans="2:9">
      <c r="B565" s="7"/>
      <c r="C565" s="7"/>
      <c r="D565" s="7"/>
      <c r="E565" s="7"/>
      <c r="F565" s="7"/>
      <c r="G565" s="7"/>
      <c r="H565" s="7"/>
      <c r="I565" s="7"/>
    </row>
    <row r="566" spans="2:9">
      <c r="B566" s="7"/>
      <c r="C566" s="7"/>
      <c r="D566" s="7"/>
      <c r="E566" s="7"/>
      <c r="F566" s="7"/>
      <c r="G566" s="7"/>
      <c r="H566" s="7"/>
      <c r="I566" s="7"/>
    </row>
    <row r="567" spans="2:9">
      <c r="B567" s="7"/>
      <c r="C567" s="7"/>
      <c r="D567" s="7"/>
      <c r="E567" s="7"/>
      <c r="F567" s="7"/>
      <c r="G567" s="7"/>
      <c r="H567" s="7"/>
      <c r="I567" s="7"/>
    </row>
    <row r="568" spans="2:9">
      <c r="B568" s="7"/>
      <c r="C568" s="7"/>
      <c r="D568" s="7"/>
      <c r="E568" s="7"/>
      <c r="F568" s="7"/>
      <c r="G568" s="7"/>
      <c r="H568" s="7"/>
      <c r="I568" s="7"/>
    </row>
    <row r="569" spans="2:9">
      <c r="B569" s="7"/>
      <c r="C569" s="7"/>
      <c r="D569" s="7"/>
      <c r="E569" s="7"/>
      <c r="F569" s="7"/>
      <c r="G569" s="7"/>
      <c r="H569" s="7"/>
      <c r="I569" s="7"/>
    </row>
    <row r="570" spans="2:9">
      <c r="B570" s="7"/>
      <c r="C570" s="7"/>
      <c r="D570" s="7"/>
      <c r="E570" s="7"/>
      <c r="F570" s="7"/>
      <c r="G570" s="7"/>
      <c r="H570" s="7"/>
      <c r="I570" s="7"/>
    </row>
    <row r="571" spans="2:9">
      <c r="B571" s="7"/>
      <c r="C571" s="7"/>
      <c r="D571" s="7"/>
      <c r="E571" s="7"/>
      <c r="F571" s="7"/>
      <c r="G571" s="7"/>
      <c r="H571" s="7"/>
      <c r="I571" s="7"/>
    </row>
    <row r="572" spans="2:9">
      <c r="B572" s="7"/>
      <c r="C572" s="7"/>
      <c r="D572" s="7"/>
      <c r="E572" s="7"/>
      <c r="F572" s="7"/>
      <c r="G572" s="7"/>
      <c r="H572" s="7"/>
      <c r="I572" s="7"/>
    </row>
    <row r="573" spans="2:9">
      <c r="B573" s="7"/>
      <c r="C573" s="7"/>
      <c r="D573" s="7"/>
      <c r="E573" s="7"/>
      <c r="F573" s="7"/>
      <c r="G573" s="7"/>
      <c r="H573" s="7"/>
      <c r="I573" s="7"/>
    </row>
    <row r="574" spans="2:9">
      <c r="B574" s="7"/>
      <c r="C574" s="7"/>
      <c r="D574" s="7"/>
      <c r="E574" s="7"/>
      <c r="F574" s="7"/>
      <c r="G574" s="7"/>
      <c r="H574" s="7"/>
      <c r="I574" s="7"/>
    </row>
    <row r="575" spans="2:9">
      <c r="B575" s="7"/>
      <c r="C575" s="7"/>
      <c r="D575" s="7"/>
      <c r="E575" s="7"/>
      <c r="F575" s="7"/>
      <c r="G575" s="7"/>
      <c r="H575" s="7"/>
      <c r="I575" s="7"/>
    </row>
    <row r="576" spans="2:9">
      <c r="B576" s="7"/>
      <c r="C576" s="7"/>
      <c r="D576" s="7"/>
      <c r="E576" s="7"/>
      <c r="F576" s="7"/>
      <c r="G576" s="7"/>
      <c r="H576" s="7"/>
      <c r="I576" s="7"/>
    </row>
    <row r="577" spans="2:9">
      <c r="B577" s="7"/>
      <c r="C577" s="7"/>
      <c r="D577" s="7"/>
      <c r="E577" s="7"/>
      <c r="F577" s="7"/>
      <c r="G577" s="7"/>
      <c r="H577" s="7"/>
      <c r="I577" s="7"/>
    </row>
    <row r="578" spans="2:9">
      <c r="B578" s="7"/>
      <c r="C578" s="7"/>
      <c r="D578" s="7"/>
      <c r="E578" s="7"/>
      <c r="F578" s="7"/>
      <c r="G578" s="7"/>
      <c r="H578" s="7"/>
      <c r="I578" s="7"/>
    </row>
    <row r="579" spans="2:9">
      <c r="B579" s="7"/>
      <c r="C579" s="7"/>
      <c r="D579" s="7"/>
      <c r="E579" s="7"/>
      <c r="F579" s="7"/>
      <c r="G579" s="7"/>
      <c r="H579" s="7"/>
      <c r="I579" s="7"/>
    </row>
    <row r="580" spans="2:9">
      <c r="B580" s="7"/>
      <c r="C580" s="7"/>
      <c r="D580" s="7"/>
      <c r="E580" s="7"/>
      <c r="F580" s="7"/>
      <c r="G580" s="7"/>
      <c r="H580" s="7"/>
      <c r="I580" s="7"/>
    </row>
    <row r="581" spans="2:9">
      <c r="B581" s="7"/>
      <c r="C581" s="7"/>
      <c r="D581" s="7"/>
      <c r="E581" s="7"/>
      <c r="F581" s="7"/>
      <c r="G581" s="7"/>
      <c r="H581" s="7"/>
      <c r="I581" s="7"/>
    </row>
    <row r="582" spans="2:9">
      <c r="B582" s="7"/>
      <c r="C582" s="7"/>
      <c r="D582" s="7"/>
      <c r="E582" s="7"/>
      <c r="F582" s="7"/>
      <c r="G582" s="7"/>
      <c r="H582" s="7"/>
      <c r="I582" s="7"/>
    </row>
    <row r="583" spans="2:9">
      <c r="B583" s="7"/>
      <c r="C583" s="7"/>
      <c r="D583" s="7"/>
      <c r="E583" s="7"/>
      <c r="F583" s="7"/>
      <c r="G583" s="7"/>
      <c r="H583" s="7"/>
      <c r="I583" s="7"/>
    </row>
    <row r="584" spans="2:9">
      <c r="B584" s="7"/>
      <c r="C584" s="7"/>
      <c r="D584" s="7"/>
      <c r="E584" s="7"/>
      <c r="F584" s="7"/>
      <c r="G584" s="7"/>
      <c r="H584" s="7"/>
      <c r="I584" s="7"/>
    </row>
    <row r="585" spans="2:9">
      <c r="B585" s="7"/>
      <c r="C585" s="7"/>
      <c r="D585" s="7"/>
      <c r="E585" s="7"/>
      <c r="F585" s="7"/>
      <c r="G585" s="7"/>
      <c r="H585" s="7"/>
      <c r="I585" s="7"/>
    </row>
    <row r="586" spans="2:9">
      <c r="B586" s="7"/>
      <c r="C586" s="7"/>
      <c r="D586" s="7"/>
      <c r="E586" s="7"/>
      <c r="F586" s="7"/>
      <c r="G586" s="7"/>
      <c r="H586" s="7"/>
      <c r="I586" s="7"/>
    </row>
    <row r="587" spans="2:9">
      <c r="B587" s="7"/>
      <c r="C587" s="7"/>
      <c r="D587" s="7"/>
      <c r="E587" s="7"/>
      <c r="F587" s="7"/>
      <c r="G587" s="7"/>
      <c r="H587" s="7"/>
      <c r="I587" s="7"/>
    </row>
    <row r="588" spans="2:9">
      <c r="B588" s="7"/>
      <c r="C588" s="7"/>
      <c r="D588" s="7"/>
      <c r="E588" s="7"/>
      <c r="F588" s="7"/>
      <c r="G588" s="7"/>
      <c r="H588" s="7"/>
      <c r="I588" s="7"/>
    </row>
    <row r="589" spans="2:9">
      <c r="B589" s="7"/>
      <c r="C589" s="7"/>
      <c r="D589" s="7"/>
      <c r="E589" s="7"/>
      <c r="F589" s="7"/>
      <c r="G589" s="7"/>
      <c r="H589" s="7"/>
      <c r="I589" s="7"/>
    </row>
    <row r="590" spans="2:9">
      <c r="B590" s="7"/>
      <c r="C590" s="7"/>
      <c r="D590" s="7"/>
      <c r="E590" s="7"/>
      <c r="F590" s="7"/>
      <c r="G590" s="7"/>
      <c r="H590" s="7"/>
      <c r="I590" s="7"/>
    </row>
    <row r="591" spans="2:9">
      <c r="B591" s="7"/>
      <c r="C591" s="7"/>
      <c r="D591" s="7"/>
      <c r="E591" s="7"/>
      <c r="F591" s="7"/>
      <c r="G591" s="7"/>
      <c r="H591" s="7"/>
      <c r="I591" s="7"/>
    </row>
    <row r="592" spans="2:9">
      <c r="B592" s="7"/>
      <c r="C592" s="7"/>
      <c r="D592" s="7"/>
      <c r="E592" s="7"/>
      <c r="F592" s="7"/>
      <c r="G592" s="7"/>
      <c r="H592" s="7"/>
      <c r="I592" s="7"/>
    </row>
    <row r="593" spans="2:9">
      <c r="B593" s="7"/>
      <c r="C593" s="7"/>
      <c r="D593" s="7"/>
      <c r="E593" s="7"/>
      <c r="F593" s="7"/>
      <c r="G593" s="7"/>
      <c r="H593" s="7"/>
      <c r="I593" s="7"/>
    </row>
    <row r="594" spans="2:9">
      <c r="B594" s="7"/>
      <c r="C594" s="7"/>
      <c r="D594" s="7"/>
      <c r="E594" s="7"/>
      <c r="F594" s="7"/>
      <c r="G594" s="7"/>
      <c r="H594" s="7"/>
      <c r="I594" s="7"/>
    </row>
    <row r="595" spans="2:9">
      <c r="B595" s="7"/>
      <c r="C595" s="7"/>
      <c r="D595" s="7"/>
      <c r="E595" s="7"/>
      <c r="F595" s="7"/>
      <c r="G595" s="7"/>
      <c r="H595" s="7"/>
      <c r="I595" s="7"/>
    </row>
    <row r="596" spans="2:9">
      <c r="B596" s="7"/>
      <c r="C596" s="7"/>
      <c r="D596" s="7"/>
      <c r="E596" s="7"/>
      <c r="F596" s="7"/>
      <c r="G596" s="7"/>
      <c r="H596" s="7"/>
      <c r="I596" s="7"/>
    </row>
    <row r="597" spans="2:9">
      <c r="B597" s="7"/>
      <c r="C597" s="7"/>
      <c r="D597" s="7"/>
      <c r="E597" s="7"/>
      <c r="F597" s="7"/>
      <c r="G597" s="7"/>
      <c r="H597" s="7"/>
      <c r="I597" s="7"/>
    </row>
    <row r="598" spans="2:9">
      <c r="B598" s="7"/>
      <c r="C598" s="7"/>
      <c r="D598" s="7"/>
      <c r="E598" s="7"/>
      <c r="F598" s="7"/>
      <c r="G598" s="7"/>
      <c r="H598" s="7"/>
      <c r="I598" s="7"/>
    </row>
    <row r="599" spans="2:9">
      <c r="B599" s="7"/>
      <c r="C599" s="7"/>
      <c r="D599" s="7"/>
      <c r="E599" s="7"/>
      <c r="F599" s="7"/>
      <c r="G599" s="7"/>
      <c r="H599" s="7"/>
      <c r="I599" s="7"/>
    </row>
    <row r="600" spans="2:9">
      <c r="B600" s="7"/>
      <c r="C600" s="7"/>
      <c r="D600" s="7"/>
      <c r="E600" s="7"/>
      <c r="F600" s="7"/>
      <c r="G600" s="7"/>
      <c r="H600" s="7"/>
      <c r="I600" s="7"/>
    </row>
    <row r="601" spans="2:9">
      <c r="B601" s="7"/>
      <c r="C601" s="7"/>
      <c r="D601" s="7"/>
      <c r="E601" s="7"/>
      <c r="F601" s="7"/>
      <c r="G601" s="7"/>
      <c r="H601" s="7"/>
      <c r="I601" s="7"/>
    </row>
    <row r="602" spans="2:9">
      <c r="B602" s="7"/>
      <c r="C602" s="7"/>
      <c r="D602" s="7"/>
      <c r="E602" s="7"/>
      <c r="F602" s="7"/>
      <c r="G602" s="7"/>
      <c r="H602" s="7"/>
      <c r="I602" s="7"/>
    </row>
    <row r="603" spans="2:9">
      <c r="B603" s="7"/>
      <c r="C603" s="7"/>
      <c r="D603" s="7"/>
      <c r="E603" s="7"/>
      <c r="F603" s="7"/>
      <c r="G603" s="7"/>
      <c r="H603" s="7"/>
      <c r="I603" s="7"/>
    </row>
    <row r="604" spans="2:9">
      <c r="B604" s="7"/>
      <c r="C604" s="7"/>
      <c r="D604" s="7"/>
      <c r="E604" s="7"/>
      <c r="F604" s="7"/>
      <c r="G604" s="7"/>
      <c r="H604" s="7"/>
      <c r="I604" s="7"/>
    </row>
    <row r="605" spans="2:9">
      <c r="B605" s="7"/>
      <c r="C605" s="7"/>
      <c r="D605" s="7"/>
      <c r="E605" s="7"/>
      <c r="F605" s="7"/>
      <c r="G605" s="7"/>
      <c r="H605" s="7"/>
      <c r="I605" s="7"/>
    </row>
    <row r="606" spans="2:9">
      <c r="B606" s="7"/>
      <c r="C606" s="7"/>
      <c r="D606" s="7"/>
      <c r="E606" s="7"/>
      <c r="F606" s="7"/>
      <c r="G606" s="7"/>
      <c r="H606" s="7"/>
      <c r="I606" s="7"/>
    </row>
    <row r="607" spans="2:9">
      <c r="B607" s="7"/>
      <c r="C607" s="7"/>
      <c r="D607" s="7"/>
      <c r="E607" s="7"/>
      <c r="F607" s="7"/>
      <c r="G607" s="7"/>
      <c r="H607" s="7"/>
      <c r="I607" s="7"/>
    </row>
    <row r="608" spans="2:9">
      <c r="B608" s="7"/>
      <c r="C608" s="7"/>
      <c r="D608" s="7"/>
      <c r="E608" s="7"/>
      <c r="F608" s="7"/>
      <c r="G608" s="7"/>
      <c r="H608" s="7"/>
      <c r="I608" s="7"/>
    </row>
    <row r="609" spans="2:9">
      <c r="B609" s="7"/>
      <c r="C609" s="7"/>
      <c r="D609" s="7"/>
      <c r="E609" s="7"/>
      <c r="F609" s="7"/>
      <c r="G609" s="7"/>
      <c r="H609" s="7"/>
      <c r="I609" s="7"/>
    </row>
    <row r="610" spans="2:9">
      <c r="B610" s="7"/>
      <c r="C610" s="7"/>
      <c r="D610" s="7"/>
      <c r="E610" s="7"/>
      <c r="F610" s="7"/>
      <c r="G610" s="7"/>
      <c r="H610" s="7"/>
      <c r="I610" s="7"/>
    </row>
    <row r="611" spans="2:9">
      <c r="B611" s="7"/>
      <c r="C611" s="7"/>
      <c r="D611" s="7"/>
      <c r="E611" s="7"/>
      <c r="F611" s="7"/>
      <c r="G611" s="7"/>
      <c r="H611" s="7"/>
      <c r="I611" s="7"/>
    </row>
    <row r="612" spans="2:9">
      <c r="B612" s="7"/>
      <c r="C612" s="7"/>
      <c r="D612" s="7"/>
      <c r="E612" s="7"/>
      <c r="F612" s="7"/>
      <c r="G612" s="7"/>
      <c r="H612" s="7"/>
      <c r="I612" s="7"/>
    </row>
    <row r="613" spans="2:9">
      <c r="B613" s="7"/>
      <c r="C613" s="7"/>
      <c r="D613" s="7"/>
      <c r="E613" s="7"/>
      <c r="F613" s="7"/>
      <c r="G613" s="7"/>
      <c r="H613" s="7"/>
      <c r="I613" s="7"/>
    </row>
    <row r="614" spans="2:9">
      <c r="B614" s="7"/>
      <c r="C614" s="7"/>
      <c r="D614" s="7"/>
      <c r="E614" s="7"/>
      <c r="F614" s="7"/>
      <c r="G614" s="7"/>
      <c r="H614" s="7"/>
      <c r="I614" s="7"/>
    </row>
    <row r="615" spans="2:9">
      <c r="B615" s="7"/>
      <c r="C615" s="7"/>
      <c r="D615" s="7"/>
      <c r="E615" s="7"/>
      <c r="F615" s="7"/>
      <c r="G615" s="7"/>
      <c r="H615" s="7"/>
      <c r="I615" s="7"/>
    </row>
    <row r="616" spans="2:9">
      <c r="B616" s="7"/>
      <c r="C616" s="7"/>
      <c r="D616" s="7"/>
      <c r="E616" s="7"/>
      <c r="F616" s="7"/>
      <c r="G616" s="7"/>
      <c r="H616" s="7"/>
      <c r="I616" s="7"/>
    </row>
    <row r="617" spans="2:9">
      <c r="B617" s="7"/>
      <c r="C617" s="7"/>
      <c r="D617" s="7"/>
      <c r="E617" s="7"/>
      <c r="F617" s="7"/>
      <c r="G617" s="7"/>
      <c r="H617" s="7"/>
      <c r="I617" s="7"/>
    </row>
    <row r="618" spans="2:9">
      <c r="B618" s="7"/>
      <c r="C618" s="7"/>
      <c r="D618" s="7"/>
      <c r="E618" s="7"/>
      <c r="F618" s="7"/>
      <c r="G618" s="7"/>
      <c r="H618" s="7"/>
      <c r="I618" s="7"/>
    </row>
    <row r="619" spans="2:9">
      <c r="B619" s="7"/>
      <c r="C619" s="7"/>
      <c r="D619" s="7"/>
      <c r="E619" s="7"/>
      <c r="F619" s="7"/>
      <c r="G619" s="7"/>
      <c r="H619" s="7"/>
      <c r="I619" s="7"/>
    </row>
    <row r="620" spans="2:9">
      <c r="B620" s="7"/>
      <c r="C620" s="7"/>
      <c r="D620" s="7"/>
      <c r="E620" s="7"/>
      <c r="F620" s="7"/>
      <c r="G620" s="7"/>
      <c r="H620" s="7"/>
      <c r="I620" s="7"/>
    </row>
    <row r="621" spans="2:9">
      <c r="B621" s="7"/>
      <c r="C621" s="7"/>
      <c r="D621" s="7"/>
      <c r="E621" s="7"/>
      <c r="F621" s="7"/>
      <c r="G621" s="7"/>
      <c r="H621" s="7"/>
      <c r="I621" s="7"/>
    </row>
    <row r="622" spans="2:9">
      <c r="B622" s="7"/>
      <c r="C622" s="7"/>
      <c r="D622" s="7"/>
      <c r="E622" s="7"/>
      <c r="F622" s="7"/>
      <c r="G622" s="7"/>
      <c r="H622" s="7"/>
      <c r="I622" s="7"/>
    </row>
    <row r="623" spans="2:9">
      <c r="B623" s="7"/>
      <c r="C623" s="7"/>
      <c r="D623" s="7"/>
      <c r="E623" s="7"/>
      <c r="F623" s="7"/>
      <c r="G623" s="7"/>
      <c r="H623" s="7"/>
      <c r="I623" s="7"/>
    </row>
    <row r="624" spans="2:9">
      <c r="B624" s="7"/>
      <c r="C624" s="7"/>
      <c r="D624" s="7"/>
      <c r="E624" s="7"/>
      <c r="F624" s="7"/>
      <c r="G624" s="7"/>
      <c r="H624" s="7"/>
      <c r="I624" s="7"/>
    </row>
    <row r="625" spans="2:9">
      <c r="B625" s="7"/>
      <c r="C625" s="7"/>
      <c r="D625" s="7"/>
      <c r="E625" s="7"/>
      <c r="F625" s="7"/>
      <c r="G625" s="7"/>
      <c r="H625" s="7"/>
      <c r="I625" s="7"/>
    </row>
    <row r="626" spans="2:9">
      <c r="B626" s="7"/>
      <c r="C626" s="7"/>
      <c r="D626" s="7"/>
      <c r="E626" s="7"/>
      <c r="F626" s="7"/>
      <c r="G626" s="7"/>
      <c r="H626" s="7"/>
      <c r="I626" s="7"/>
    </row>
    <row r="627" spans="2:9">
      <c r="B627" s="7"/>
      <c r="C627" s="7"/>
      <c r="D627" s="7"/>
      <c r="E627" s="7"/>
      <c r="F627" s="7"/>
      <c r="G627" s="7"/>
      <c r="H627" s="7"/>
      <c r="I627" s="7"/>
    </row>
    <row r="628" spans="2:9">
      <c r="B628" s="7"/>
      <c r="C628" s="7"/>
      <c r="D628" s="7"/>
      <c r="E628" s="7"/>
      <c r="F628" s="7"/>
      <c r="G628" s="7"/>
      <c r="H628" s="7"/>
      <c r="I628" s="7"/>
    </row>
    <row r="629" spans="2:9">
      <c r="B629" s="7"/>
      <c r="C629" s="7"/>
      <c r="D629" s="7"/>
      <c r="E629" s="7"/>
      <c r="F629" s="7"/>
      <c r="G629" s="7"/>
      <c r="H629" s="7"/>
      <c r="I629" s="7"/>
    </row>
    <row r="630" spans="2:9">
      <c r="B630" s="7"/>
      <c r="C630" s="7"/>
      <c r="D630" s="7"/>
      <c r="E630" s="7"/>
      <c r="F630" s="7"/>
      <c r="G630" s="7"/>
      <c r="H630" s="7"/>
      <c r="I630" s="7"/>
    </row>
    <row r="631" spans="2:9">
      <c r="B631" s="7"/>
      <c r="C631" s="7"/>
      <c r="D631" s="7"/>
      <c r="E631" s="7"/>
      <c r="F631" s="7"/>
      <c r="G631" s="7"/>
      <c r="H631" s="7"/>
      <c r="I631" s="7"/>
    </row>
    <row r="632" spans="2:9">
      <c r="B632" s="7"/>
      <c r="C632" s="7"/>
      <c r="D632" s="7"/>
      <c r="E632" s="7"/>
      <c r="F632" s="7"/>
      <c r="G632" s="7"/>
      <c r="H632" s="7"/>
      <c r="I632" s="7"/>
    </row>
    <row r="633" spans="2:9">
      <c r="B633" s="7"/>
      <c r="C633" s="7"/>
      <c r="D633" s="7"/>
      <c r="E633" s="7"/>
      <c r="F633" s="7"/>
      <c r="G633" s="7"/>
      <c r="H633" s="7"/>
      <c r="I633" s="7"/>
    </row>
    <row r="634" spans="2:9">
      <c r="B634" s="7"/>
      <c r="C634" s="7"/>
      <c r="D634" s="7"/>
      <c r="E634" s="7"/>
      <c r="F634" s="7"/>
      <c r="G634" s="7"/>
      <c r="H634" s="7"/>
      <c r="I634" s="7"/>
    </row>
    <row r="635" spans="2:9">
      <c r="B635" s="7"/>
      <c r="C635" s="7"/>
      <c r="D635" s="7"/>
      <c r="E635" s="7"/>
      <c r="F635" s="7"/>
      <c r="G635" s="7"/>
      <c r="H635" s="7"/>
      <c r="I635" s="7"/>
    </row>
    <row r="636" spans="2:9">
      <c r="B636" s="7"/>
      <c r="C636" s="7"/>
      <c r="D636" s="7"/>
      <c r="E636" s="7"/>
      <c r="F636" s="7"/>
      <c r="G636" s="7"/>
      <c r="H636" s="7"/>
      <c r="I636" s="7"/>
    </row>
    <row r="637" spans="2:9">
      <c r="B637" s="7"/>
      <c r="C637" s="7"/>
      <c r="D637" s="7"/>
      <c r="E637" s="7"/>
      <c r="F637" s="7"/>
      <c r="G637" s="7"/>
      <c r="H637" s="7"/>
      <c r="I637" s="7"/>
    </row>
    <row r="638" spans="2:9">
      <c r="B638" s="7"/>
      <c r="C638" s="7"/>
      <c r="D638" s="7"/>
      <c r="E638" s="7"/>
      <c r="F638" s="7"/>
      <c r="G638" s="7"/>
      <c r="H638" s="7"/>
      <c r="I638" s="7"/>
    </row>
    <row r="639" spans="2:9">
      <c r="B639" s="7"/>
      <c r="C639" s="7"/>
      <c r="D639" s="7"/>
      <c r="E639" s="7"/>
      <c r="F639" s="7"/>
      <c r="G639" s="7"/>
      <c r="H639" s="7"/>
      <c r="I639" s="7"/>
    </row>
    <row r="640" spans="2:9">
      <c r="B640" s="7"/>
      <c r="C640" s="7"/>
      <c r="D640" s="7"/>
      <c r="E640" s="7"/>
      <c r="F640" s="7"/>
      <c r="G640" s="7"/>
      <c r="H640" s="7"/>
      <c r="I640" s="7"/>
    </row>
    <row r="641" spans="2:9">
      <c r="B641" s="7"/>
      <c r="C641" s="7"/>
      <c r="D641" s="7"/>
      <c r="E641" s="7"/>
      <c r="F641" s="7"/>
      <c r="G641" s="7"/>
      <c r="H641" s="7"/>
      <c r="I641" s="7"/>
    </row>
    <row r="642" spans="2:9">
      <c r="B642" s="7"/>
      <c r="C642" s="7"/>
      <c r="D642" s="7"/>
      <c r="E642" s="7"/>
      <c r="F642" s="7"/>
      <c r="G642" s="7"/>
      <c r="H642" s="7"/>
      <c r="I642" s="7"/>
    </row>
    <row r="643" spans="2:9">
      <c r="B643" s="7"/>
      <c r="C643" s="7"/>
      <c r="D643" s="7"/>
      <c r="E643" s="7"/>
      <c r="F643" s="7"/>
      <c r="G643" s="7"/>
      <c r="H643" s="7"/>
      <c r="I643" s="7"/>
    </row>
    <row r="644" spans="2:9">
      <c r="B644" s="7"/>
      <c r="C644" s="7"/>
      <c r="D644" s="7"/>
      <c r="E644" s="7"/>
      <c r="F644" s="7"/>
      <c r="G644" s="7"/>
      <c r="H644" s="7"/>
      <c r="I644" s="7"/>
    </row>
    <row r="645" spans="2:9">
      <c r="B645" s="7"/>
      <c r="C645" s="7"/>
      <c r="D645" s="7"/>
      <c r="E645" s="7"/>
      <c r="F645" s="7"/>
      <c r="G645" s="7"/>
      <c r="H645" s="7"/>
      <c r="I645" s="7"/>
    </row>
    <row r="646" spans="2:9">
      <c r="B646" s="7"/>
      <c r="C646" s="7"/>
      <c r="D646" s="7"/>
      <c r="E646" s="7"/>
      <c r="F646" s="7"/>
      <c r="G646" s="7"/>
      <c r="H646" s="7"/>
      <c r="I646" s="7"/>
    </row>
    <row r="647" spans="2:9">
      <c r="B647" s="7"/>
      <c r="C647" s="7"/>
      <c r="D647" s="7"/>
      <c r="E647" s="7"/>
      <c r="F647" s="7"/>
      <c r="G647" s="7"/>
      <c r="H647" s="7"/>
      <c r="I647" s="7"/>
    </row>
    <row r="648" spans="2:9">
      <c r="B648" s="7"/>
      <c r="C648" s="7"/>
      <c r="D648" s="7"/>
      <c r="E648" s="7"/>
      <c r="F648" s="7"/>
      <c r="G648" s="7"/>
      <c r="H648" s="7"/>
      <c r="I648" s="7"/>
    </row>
    <row r="649" spans="2:9">
      <c r="B649" s="7"/>
      <c r="C649" s="7"/>
      <c r="D649" s="7"/>
      <c r="E649" s="7"/>
      <c r="F649" s="7"/>
      <c r="G649" s="7"/>
      <c r="H649" s="7"/>
      <c r="I649" s="7"/>
    </row>
    <row r="650" spans="2:9">
      <c r="B650" s="7"/>
      <c r="C650" s="7"/>
      <c r="D650" s="7"/>
      <c r="E650" s="7"/>
      <c r="F650" s="7"/>
      <c r="G650" s="7"/>
      <c r="H650" s="7"/>
      <c r="I650" s="7"/>
    </row>
    <row r="651" spans="2:9">
      <c r="B651" s="7"/>
      <c r="C651" s="7"/>
      <c r="D651" s="7"/>
      <c r="E651" s="7"/>
      <c r="F651" s="7"/>
      <c r="G651" s="7"/>
      <c r="H651" s="7"/>
      <c r="I651" s="7"/>
    </row>
    <row r="652" spans="2:9">
      <c r="B652" s="7"/>
      <c r="C652" s="7"/>
      <c r="D652" s="7"/>
      <c r="E652" s="7"/>
      <c r="F652" s="7"/>
      <c r="G652" s="7"/>
      <c r="H652" s="7"/>
      <c r="I652" s="7"/>
    </row>
    <row r="653" spans="2:9">
      <c r="B653" s="7"/>
      <c r="C653" s="7"/>
      <c r="D653" s="7"/>
      <c r="E653" s="7"/>
      <c r="F653" s="7"/>
      <c r="G653" s="7"/>
      <c r="H653" s="7"/>
      <c r="I653" s="7"/>
    </row>
    <row r="654" spans="2:9">
      <c r="B654" s="7"/>
      <c r="C654" s="7"/>
      <c r="D654" s="7"/>
      <c r="E654" s="7"/>
      <c r="F654" s="7"/>
      <c r="G654" s="7"/>
      <c r="H654" s="7"/>
      <c r="I654" s="7"/>
    </row>
    <row r="655" spans="2:9">
      <c r="B655" s="7"/>
      <c r="C655" s="7"/>
      <c r="D655" s="7"/>
      <c r="E655" s="7"/>
      <c r="F655" s="7"/>
      <c r="G655" s="7"/>
      <c r="H655" s="7"/>
      <c r="I655" s="7"/>
    </row>
    <row r="656" spans="2:9">
      <c r="B656" s="7"/>
      <c r="C656" s="7"/>
      <c r="D656" s="7"/>
      <c r="E656" s="7"/>
      <c r="F656" s="7"/>
      <c r="G656" s="7"/>
      <c r="H656" s="7"/>
      <c r="I656" s="7"/>
    </row>
    <row r="657" spans="2:9">
      <c r="B657" s="7"/>
      <c r="C657" s="7"/>
      <c r="D657" s="7"/>
      <c r="E657" s="7"/>
      <c r="F657" s="7"/>
      <c r="G657" s="7"/>
      <c r="H657" s="7"/>
      <c r="I657" s="7"/>
    </row>
    <row r="658" spans="2:9">
      <c r="B658" s="7"/>
      <c r="C658" s="7"/>
      <c r="D658" s="7"/>
      <c r="E658" s="7"/>
      <c r="F658" s="7"/>
      <c r="G658" s="7"/>
      <c r="H658" s="7"/>
      <c r="I658" s="7"/>
    </row>
    <row r="659" spans="2:9">
      <c r="B659" s="7"/>
      <c r="C659" s="7"/>
      <c r="D659" s="7"/>
      <c r="E659" s="7"/>
      <c r="F659" s="7"/>
      <c r="G659" s="7"/>
      <c r="H659" s="7"/>
      <c r="I659" s="7"/>
    </row>
    <row r="660" spans="2:9">
      <c r="B660" s="7"/>
      <c r="C660" s="7"/>
      <c r="D660" s="7"/>
      <c r="E660" s="7"/>
      <c r="F660" s="7"/>
      <c r="G660" s="7"/>
      <c r="H660" s="7"/>
      <c r="I660" s="7"/>
    </row>
    <row r="661" spans="2:9">
      <c r="B661" s="7"/>
      <c r="C661" s="7"/>
      <c r="D661" s="7"/>
      <c r="E661" s="7"/>
      <c r="F661" s="7"/>
      <c r="G661" s="7"/>
      <c r="H661" s="7"/>
      <c r="I661" s="7"/>
    </row>
    <row r="662" spans="2:9">
      <c r="B662" s="7"/>
      <c r="C662" s="7"/>
      <c r="D662" s="7"/>
      <c r="E662" s="7"/>
      <c r="F662" s="7"/>
      <c r="G662" s="7"/>
      <c r="H662" s="7"/>
      <c r="I662" s="7"/>
    </row>
    <row r="663" spans="2:9">
      <c r="B663" s="7"/>
      <c r="C663" s="7"/>
      <c r="D663" s="7"/>
      <c r="E663" s="7"/>
      <c r="F663" s="7"/>
      <c r="G663" s="7"/>
      <c r="H663" s="7"/>
      <c r="I663" s="7"/>
    </row>
    <row r="664" spans="2:9">
      <c r="B664" s="7"/>
      <c r="C664" s="7"/>
      <c r="D664" s="7"/>
      <c r="E664" s="7"/>
      <c r="F664" s="7"/>
      <c r="G664" s="7"/>
      <c r="H664" s="7"/>
      <c r="I664" s="7"/>
    </row>
    <row r="665" spans="2:9">
      <c r="B665" s="7"/>
      <c r="C665" s="7"/>
      <c r="D665" s="7"/>
      <c r="E665" s="7"/>
      <c r="F665" s="7"/>
      <c r="G665" s="7"/>
      <c r="H665" s="7"/>
      <c r="I665" s="7"/>
    </row>
    <row r="666" spans="2:9">
      <c r="B666" s="7"/>
      <c r="C666" s="7"/>
      <c r="D666" s="7"/>
      <c r="E666" s="7"/>
      <c r="F666" s="7"/>
      <c r="G666" s="7"/>
      <c r="H666" s="7"/>
      <c r="I666" s="7"/>
    </row>
    <row r="667" spans="2:9">
      <c r="B667" s="7"/>
      <c r="C667" s="7"/>
      <c r="D667" s="7"/>
      <c r="E667" s="7"/>
      <c r="F667" s="7"/>
      <c r="G667" s="7"/>
      <c r="H667" s="7"/>
      <c r="I667" s="7"/>
    </row>
    <row r="668" spans="2:9">
      <c r="B668" s="7"/>
      <c r="C668" s="7"/>
      <c r="D668" s="7"/>
      <c r="E668" s="7"/>
      <c r="F668" s="7"/>
      <c r="G668" s="7"/>
      <c r="H668" s="7"/>
      <c r="I668" s="7"/>
    </row>
    <row r="669" spans="2:9">
      <c r="B669" s="7"/>
      <c r="C669" s="7"/>
      <c r="D669" s="7"/>
      <c r="E669" s="7"/>
      <c r="F669" s="7"/>
      <c r="G669" s="7"/>
      <c r="H669" s="7"/>
      <c r="I669" s="7"/>
    </row>
    <row r="670" spans="2:9">
      <c r="B670" s="7"/>
      <c r="C670" s="7"/>
      <c r="D670" s="7"/>
      <c r="E670" s="7"/>
      <c r="F670" s="7"/>
      <c r="G670" s="7"/>
      <c r="H670" s="7"/>
      <c r="I670" s="7"/>
    </row>
    <row r="671" spans="2:9">
      <c r="B671" s="7"/>
      <c r="C671" s="7"/>
      <c r="D671" s="7"/>
      <c r="E671" s="7"/>
      <c r="F671" s="7"/>
      <c r="G671" s="7"/>
      <c r="H671" s="7"/>
      <c r="I671" s="7"/>
    </row>
    <row r="672" spans="2:9">
      <c r="B672" s="7"/>
      <c r="C672" s="7"/>
      <c r="D672" s="7"/>
      <c r="E672" s="7"/>
      <c r="F672" s="7"/>
      <c r="G672" s="7"/>
      <c r="H672" s="7"/>
      <c r="I672" s="7"/>
    </row>
    <row r="673" spans="2:9">
      <c r="B673" s="7"/>
      <c r="C673" s="7"/>
      <c r="D673" s="7"/>
      <c r="E673" s="7"/>
      <c r="F673" s="7"/>
      <c r="G673" s="7"/>
      <c r="H673" s="7"/>
      <c r="I673" s="7"/>
    </row>
    <row r="674" spans="2:9">
      <c r="B674" s="7"/>
      <c r="C674" s="7"/>
      <c r="D674" s="7"/>
      <c r="E674" s="7"/>
      <c r="F674" s="7"/>
      <c r="G674" s="7"/>
      <c r="H674" s="7"/>
      <c r="I674" s="7"/>
    </row>
    <row r="675" spans="2:9">
      <c r="B675" s="7"/>
      <c r="C675" s="7"/>
      <c r="D675" s="7"/>
      <c r="E675" s="7"/>
      <c r="F675" s="7"/>
      <c r="G675" s="7"/>
      <c r="H675" s="7"/>
      <c r="I675" s="7"/>
    </row>
    <row r="676" spans="2:9">
      <c r="B676" s="7"/>
      <c r="C676" s="7"/>
      <c r="D676" s="7"/>
      <c r="E676" s="7"/>
      <c r="F676" s="7"/>
      <c r="G676" s="7"/>
      <c r="H676" s="7"/>
      <c r="I676" s="7"/>
    </row>
    <row r="677" spans="2:9">
      <c r="B677" s="7"/>
      <c r="C677" s="7"/>
      <c r="D677" s="7"/>
      <c r="E677" s="7"/>
      <c r="F677" s="7"/>
      <c r="G677" s="7"/>
      <c r="H677" s="7"/>
      <c r="I677" s="7"/>
    </row>
    <row r="678" spans="2:9">
      <c r="B678" s="7"/>
      <c r="C678" s="7"/>
      <c r="D678" s="7"/>
      <c r="E678" s="7"/>
      <c r="F678" s="7"/>
      <c r="G678" s="7"/>
      <c r="H678" s="7"/>
      <c r="I678" s="7"/>
    </row>
    <row r="679" spans="2:9">
      <c r="B679" s="7"/>
      <c r="C679" s="7"/>
      <c r="D679" s="7"/>
      <c r="E679" s="7"/>
      <c r="F679" s="7"/>
      <c r="G679" s="7"/>
      <c r="H679" s="7"/>
      <c r="I679" s="7"/>
    </row>
    <row r="680" spans="2:9">
      <c r="B680" s="7"/>
      <c r="C680" s="7"/>
      <c r="D680" s="7"/>
      <c r="E680" s="7"/>
      <c r="F680" s="7"/>
      <c r="G680" s="7"/>
      <c r="H680" s="7"/>
      <c r="I680" s="7"/>
    </row>
    <row r="681" spans="2:9">
      <c r="B681" s="7"/>
      <c r="C681" s="7"/>
      <c r="D681" s="7"/>
      <c r="E681" s="7"/>
      <c r="F681" s="7"/>
      <c r="G681" s="7"/>
      <c r="H681" s="7"/>
      <c r="I681" s="7"/>
    </row>
    <row r="682" spans="2:9">
      <c r="B682" s="7"/>
      <c r="C682" s="7"/>
      <c r="D682" s="7"/>
      <c r="E682" s="7"/>
      <c r="F682" s="7"/>
      <c r="G682" s="7"/>
      <c r="H682" s="7"/>
      <c r="I682" s="7"/>
    </row>
    <row r="683" spans="2:9">
      <c r="B683" s="7"/>
      <c r="C683" s="7"/>
      <c r="D683" s="7"/>
      <c r="E683" s="7"/>
      <c r="F683" s="7"/>
      <c r="G683" s="7"/>
      <c r="H683" s="7"/>
      <c r="I683" s="7"/>
    </row>
    <row r="684" spans="2:9">
      <c r="B684" s="7"/>
      <c r="C684" s="7"/>
      <c r="D684" s="7"/>
      <c r="E684" s="7"/>
      <c r="F684" s="7"/>
      <c r="G684" s="7"/>
      <c r="H684" s="7"/>
      <c r="I684" s="7"/>
    </row>
    <row r="685" spans="2:9">
      <c r="B685" s="7"/>
      <c r="C685" s="7"/>
      <c r="D685" s="7"/>
      <c r="E685" s="7"/>
      <c r="F685" s="7"/>
      <c r="G685" s="7"/>
      <c r="H685" s="7"/>
      <c r="I685" s="7"/>
    </row>
    <row r="686" spans="2:9">
      <c r="B686" s="7"/>
      <c r="C686" s="7"/>
      <c r="D686" s="7"/>
      <c r="E686" s="7"/>
      <c r="F686" s="7"/>
      <c r="G686" s="7"/>
      <c r="H686" s="7"/>
      <c r="I686" s="7"/>
    </row>
    <row r="687" spans="2:9">
      <c r="B687" s="7"/>
      <c r="C687" s="7"/>
      <c r="D687" s="7"/>
      <c r="E687" s="7"/>
      <c r="F687" s="7"/>
      <c r="G687" s="7"/>
      <c r="H687" s="7"/>
      <c r="I687" s="7"/>
    </row>
    <row r="688" spans="2:9">
      <c r="B688" s="7"/>
      <c r="C688" s="7"/>
      <c r="D688" s="7"/>
      <c r="E688" s="7"/>
      <c r="F688" s="7"/>
      <c r="G688" s="7"/>
      <c r="H688" s="7"/>
      <c r="I688" s="7"/>
    </row>
    <row r="689" spans="2:9">
      <c r="B689" s="7"/>
      <c r="C689" s="7"/>
      <c r="D689" s="7"/>
      <c r="E689" s="7"/>
      <c r="F689" s="7"/>
      <c r="G689" s="7"/>
      <c r="H689" s="7"/>
      <c r="I689" s="7"/>
    </row>
    <row r="690" spans="2:9">
      <c r="B690" s="7"/>
      <c r="C690" s="7"/>
      <c r="D690" s="7"/>
      <c r="E690" s="7"/>
      <c r="F690" s="7"/>
      <c r="G690" s="7"/>
      <c r="H690" s="7"/>
      <c r="I690" s="7"/>
    </row>
    <row r="691" spans="2:9">
      <c r="B691" s="7"/>
      <c r="C691" s="7"/>
      <c r="D691" s="7"/>
      <c r="E691" s="7"/>
      <c r="F691" s="7"/>
      <c r="G691" s="7"/>
      <c r="H691" s="7"/>
      <c r="I691" s="7"/>
    </row>
    <row r="692" spans="2:9">
      <c r="B692" s="7"/>
      <c r="C692" s="7"/>
      <c r="D692" s="7"/>
      <c r="E692" s="7"/>
      <c r="F692" s="7"/>
      <c r="G692" s="7"/>
      <c r="H692" s="7"/>
      <c r="I692" s="7"/>
    </row>
    <row r="693" spans="2:9">
      <c r="B693" s="7"/>
      <c r="C693" s="7"/>
      <c r="D693" s="7"/>
      <c r="E693" s="7"/>
      <c r="F693" s="7"/>
      <c r="G693" s="7"/>
      <c r="H693" s="7"/>
      <c r="I693" s="7"/>
    </row>
    <row r="694" spans="2:9">
      <c r="B694" s="7"/>
      <c r="C694" s="7"/>
      <c r="D694" s="7"/>
      <c r="E694" s="7"/>
      <c r="F694" s="7"/>
      <c r="G694" s="7"/>
      <c r="H694" s="7"/>
      <c r="I694" s="7"/>
    </row>
    <row r="695" spans="2:9">
      <c r="B695" s="7"/>
      <c r="C695" s="7"/>
      <c r="D695" s="7"/>
      <c r="E695" s="7"/>
      <c r="F695" s="7"/>
      <c r="G695" s="7"/>
      <c r="H695" s="7"/>
      <c r="I695" s="7"/>
    </row>
    <row r="696" spans="2:9">
      <c r="B696" s="7"/>
      <c r="C696" s="7"/>
      <c r="D696" s="7"/>
      <c r="E696" s="7"/>
      <c r="F696" s="7"/>
      <c r="G696" s="7"/>
      <c r="H696" s="7"/>
      <c r="I696" s="7"/>
    </row>
    <row r="697" spans="2:9">
      <c r="B697" s="7"/>
      <c r="C697" s="7"/>
      <c r="D697" s="7"/>
      <c r="E697" s="7"/>
      <c r="F697" s="7"/>
      <c r="G697" s="7"/>
      <c r="H697" s="7"/>
      <c r="I697" s="7"/>
    </row>
    <row r="698" spans="2:9">
      <c r="B698" s="7"/>
      <c r="C698" s="7"/>
      <c r="D698" s="7"/>
      <c r="E698" s="7"/>
      <c r="F698" s="7"/>
      <c r="G698" s="7"/>
      <c r="H698" s="7"/>
      <c r="I698" s="7"/>
    </row>
    <row r="699" spans="2:9">
      <c r="B699" s="7"/>
      <c r="C699" s="7"/>
      <c r="D699" s="7"/>
      <c r="E699" s="7"/>
      <c r="F699" s="7"/>
      <c r="G699" s="7"/>
      <c r="H699" s="7"/>
      <c r="I699" s="7"/>
    </row>
    <row r="700" spans="2:9">
      <c r="B700" s="7"/>
      <c r="C700" s="7"/>
      <c r="D700" s="7"/>
      <c r="E700" s="7"/>
      <c r="F700" s="7"/>
      <c r="G700" s="7"/>
      <c r="H700" s="7"/>
      <c r="I700" s="7"/>
    </row>
    <row r="701" spans="2:9">
      <c r="B701" s="7"/>
      <c r="C701" s="7"/>
      <c r="D701" s="7"/>
      <c r="E701" s="7"/>
      <c r="F701" s="7"/>
      <c r="G701" s="7"/>
      <c r="H701" s="7"/>
      <c r="I701" s="7"/>
    </row>
    <row r="702" spans="2:9">
      <c r="B702" s="7"/>
      <c r="C702" s="7"/>
      <c r="D702" s="7"/>
      <c r="E702" s="7"/>
      <c r="F702" s="7"/>
      <c r="G702" s="7"/>
      <c r="H702" s="7"/>
      <c r="I702" s="7"/>
    </row>
    <row r="703" spans="2:9">
      <c r="B703" s="7"/>
      <c r="C703" s="7"/>
      <c r="D703" s="7"/>
      <c r="E703" s="7"/>
      <c r="F703" s="7"/>
      <c r="G703" s="7"/>
      <c r="H703" s="7"/>
      <c r="I703" s="7"/>
    </row>
    <row r="704" spans="2:9">
      <c r="B704" s="7"/>
      <c r="C704" s="7"/>
      <c r="D704" s="7"/>
      <c r="E704" s="7"/>
      <c r="F704" s="7"/>
      <c r="G704" s="7"/>
      <c r="H704" s="7"/>
      <c r="I704" s="7"/>
    </row>
    <row r="705" spans="2:9">
      <c r="B705" s="7"/>
      <c r="C705" s="7"/>
      <c r="D705" s="7"/>
      <c r="E705" s="7"/>
      <c r="F705" s="7"/>
      <c r="G705" s="7"/>
      <c r="H705" s="7"/>
      <c r="I705" s="7"/>
    </row>
    <row r="706" spans="2:9">
      <c r="B706" s="7"/>
      <c r="C706" s="7"/>
      <c r="D706" s="7"/>
      <c r="E706" s="7"/>
      <c r="F706" s="7"/>
      <c r="G706" s="7"/>
      <c r="H706" s="7"/>
      <c r="I706" s="7"/>
    </row>
    <row r="707" spans="2:9">
      <c r="B707" s="7"/>
      <c r="C707" s="7"/>
      <c r="D707" s="7"/>
      <c r="E707" s="7"/>
      <c r="F707" s="7"/>
      <c r="G707" s="7"/>
      <c r="H707" s="7"/>
      <c r="I707" s="7"/>
    </row>
    <row r="708" spans="2:9">
      <c r="B708" s="7"/>
      <c r="C708" s="7"/>
      <c r="D708" s="7"/>
      <c r="E708" s="7"/>
      <c r="F708" s="7"/>
      <c r="G708" s="7"/>
      <c r="H708" s="7"/>
      <c r="I708" s="7"/>
    </row>
    <row r="709" spans="2:9">
      <c r="B709" s="7"/>
      <c r="C709" s="7"/>
      <c r="D709" s="7"/>
      <c r="E709" s="7"/>
      <c r="F709" s="7"/>
      <c r="G709" s="7"/>
      <c r="H709" s="7"/>
      <c r="I709" s="7"/>
    </row>
    <row r="710" spans="2:9">
      <c r="B710" s="7"/>
      <c r="C710" s="7"/>
      <c r="D710" s="7"/>
      <c r="E710" s="7"/>
      <c r="F710" s="7"/>
      <c r="G710" s="7"/>
      <c r="H710" s="7"/>
      <c r="I710" s="7"/>
    </row>
    <row r="711" spans="2:9">
      <c r="B711" s="7"/>
      <c r="C711" s="7"/>
      <c r="D711" s="7"/>
      <c r="E711" s="7"/>
      <c r="F711" s="7"/>
      <c r="G711" s="7"/>
      <c r="H711" s="7"/>
      <c r="I711" s="7"/>
    </row>
    <row r="712" spans="2:9">
      <c r="B712" s="7"/>
      <c r="C712" s="7"/>
      <c r="D712" s="7"/>
      <c r="E712" s="7"/>
      <c r="F712" s="7"/>
      <c r="G712" s="7"/>
      <c r="H712" s="7"/>
      <c r="I712" s="7"/>
    </row>
    <row r="713" spans="2:9">
      <c r="B713" s="7"/>
      <c r="C713" s="7"/>
      <c r="D713" s="7"/>
      <c r="E713" s="7"/>
      <c r="F713" s="7"/>
      <c r="G713" s="7"/>
      <c r="H713" s="7"/>
      <c r="I713" s="7"/>
    </row>
    <row r="714" spans="2:9">
      <c r="B714" s="7"/>
      <c r="C714" s="7"/>
      <c r="D714" s="7"/>
      <c r="E714" s="7"/>
      <c r="F714" s="7"/>
      <c r="G714" s="7"/>
      <c r="H714" s="7"/>
      <c r="I714" s="7"/>
    </row>
    <row r="715" spans="2:9">
      <c r="B715" s="7"/>
      <c r="C715" s="7"/>
      <c r="D715" s="7"/>
      <c r="E715" s="7"/>
      <c r="F715" s="7"/>
      <c r="G715" s="7"/>
      <c r="H715" s="7"/>
      <c r="I715" s="7"/>
    </row>
    <row r="716" spans="2:9">
      <c r="B716" s="7"/>
      <c r="C716" s="7"/>
      <c r="D716" s="7"/>
      <c r="E716" s="7"/>
      <c r="F716" s="7"/>
      <c r="G716" s="7"/>
      <c r="H716" s="7"/>
      <c r="I716" s="7"/>
    </row>
    <row r="717" spans="2:9">
      <c r="B717" s="7"/>
      <c r="C717" s="7"/>
      <c r="D717" s="7"/>
      <c r="E717" s="7"/>
      <c r="F717" s="7"/>
      <c r="G717" s="7"/>
      <c r="H717" s="7"/>
      <c r="I717" s="7"/>
    </row>
    <row r="718" spans="2:9">
      <c r="B718" s="7"/>
      <c r="C718" s="7"/>
      <c r="D718" s="7"/>
      <c r="E718" s="7"/>
      <c r="F718" s="7"/>
      <c r="G718" s="7"/>
      <c r="H718" s="7"/>
      <c r="I718" s="7"/>
    </row>
    <row r="719" spans="2:9">
      <c r="B719" s="7"/>
      <c r="C719" s="7"/>
      <c r="D719" s="7"/>
      <c r="E719" s="7"/>
      <c r="F719" s="7"/>
      <c r="G719" s="7"/>
      <c r="H719" s="7"/>
      <c r="I719" s="7"/>
    </row>
    <row r="720" spans="2:9">
      <c r="B720" s="7"/>
      <c r="C720" s="7"/>
      <c r="D720" s="7"/>
      <c r="E720" s="7"/>
      <c r="F720" s="7"/>
      <c r="G720" s="7"/>
      <c r="H720" s="7"/>
      <c r="I720" s="7"/>
    </row>
    <row r="721" spans="2:9">
      <c r="B721" s="7"/>
      <c r="C721" s="7"/>
      <c r="D721" s="7"/>
      <c r="E721" s="7"/>
      <c r="F721" s="7"/>
      <c r="G721" s="7"/>
      <c r="H721" s="7"/>
      <c r="I721" s="7"/>
    </row>
    <row r="722" spans="2:9">
      <c r="B722" s="7"/>
      <c r="C722" s="7"/>
      <c r="D722" s="7"/>
      <c r="E722" s="7"/>
      <c r="F722" s="7"/>
      <c r="G722" s="7"/>
      <c r="H722" s="7"/>
      <c r="I722" s="7"/>
    </row>
    <row r="723" spans="2:9">
      <c r="B723" s="7"/>
      <c r="C723" s="7"/>
      <c r="D723" s="7"/>
      <c r="E723" s="7"/>
      <c r="F723" s="7"/>
      <c r="G723" s="7"/>
      <c r="H723" s="7"/>
      <c r="I723" s="7"/>
    </row>
    <row r="724" spans="2:9">
      <c r="B724" s="7"/>
      <c r="C724" s="7"/>
      <c r="D724" s="7"/>
      <c r="E724" s="7"/>
      <c r="F724" s="7"/>
      <c r="G724" s="7"/>
      <c r="H724" s="7"/>
      <c r="I724" s="7"/>
    </row>
    <row r="725" spans="2:9">
      <c r="B725" s="7"/>
      <c r="C725" s="7"/>
      <c r="D725" s="7"/>
      <c r="E725" s="7"/>
      <c r="F725" s="7"/>
      <c r="G725" s="7"/>
      <c r="H725" s="7"/>
      <c r="I725" s="7"/>
    </row>
    <row r="726" spans="2:9">
      <c r="B726" s="7"/>
      <c r="C726" s="7"/>
      <c r="D726" s="7"/>
      <c r="E726" s="7"/>
      <c r="F726" s="7"/>
      <c r="G726" s="7"/>
      <c r="H726" s="7"/>
      <c r="I726" s="7"/>
    </row>
    <row r="727" spans="2:9">
      <c r="B727" s="7"/>
      <c r="C727" s="7"/>
      <c r="D727" s="7"/>
      <c r="E727" s="7"/>
      <c r="F727" s="7"/>
      <c r="G727" s="7"/>
      <c r="H727" s="7"/>
      <c r="I727" s="7"/>
    </row>
    <row r="728" spans="2:9">
      <c r="B728" s="7"/>
      <c r="C728" s="7"/>
      <c r="D728" s="7"/>
      <c r="E728" s="7"/>
      <c r="F728" s="7"/>
      <c r="G728" s="7"/>
      <c r="H728" s="7"/>
      <c r="I728" s="7"/>
    </row>
    <row r="729" spans="2:9">
      <c r="B729" s="7"/>
      <c r="C729" s="7"/>
      <c r="D729" s="7"/>
      <c r="E729" s="7"/>
      <c r="F729" s="7"/>
      <c r="G729" s="7"/>
      <c r="H729" s="7"/>
      <c r="I729" s="7"/>
    </row>
    <row r="730" spans="2:9">
      <c r="B730" s="7"/>
      <c r="C730" s="7"/>
      <c r="D730" s="7"/>
      <c r="E730" s="7"/>
      <c r="F730" s="7"/>
      <c r="G730" s="7"/>
      <c r="H730" s="7"/>
      <c r="I730" s="7"/>
    </row>
    <row r="731" spans="2:9">
      <c r="B731" s="7"/>
      <c r="C731" s="7"/>
      <c r="D731" s="7"/>
      <c r="E731" s="7"/>
      <c r="F731" s="7"/>
      <c r="G731" s="7"/>
      <c r="H731" s="7"/>
      <c r="I731" s="7"/>
    </row>
    <row r="732" spans="2:9">
      <c r="B732" s="7"/>
      <c r="C732" s="7"/>
      <c r="D732" s="7"/>
      <c r="E732" s="7"/>
      <c r="F732" s="7"/>
      <c r="G732" s="7"/>
      <c r="H732" s="7"/>
      <c r="I732" s="7"/>
    </row>
    <row r="733" spans="2:9">
      <c r="B733" s="7"/>
      <c r="C733" s="7"/>
      <c r="D733" s="7"/>
      <c r="E733" s="7"/>
      <c r="F733" s="7"/>
      <c r="G733" s="7"/>
      <c r="H733" s="7"/>
      <c r="I733" s="7"/>
    </row>
    <row r="734" spans="2:9">
      <c r="B734" s="7"/>
      <c r="C734" s="7"/>
      <c r="D734" s="7"/>
      <c r="E734" s="7"/>
      <c r="F734" s="7"/>
      <c r="G734" s="7"/>
      <c r="H734" s="7"/>
      <c r="I734" s="7"/>
    </row>
    <row r="735" spans="2:9">
      <c r="B735" s="7"/>
      <c r="C735" s="7"/>
      <c r="D735" s="7"/>
      <c r="E735" s="7"/>
      <c r="F735" s="7"/>
      <c r="G735" s="7"/>
      <c r="H735" s="7"/>
      <c r="I735" s="7"/>
    </row>
    <row r="736" spans="2:9">
      <c r="B736" s="7"/>
      <c r="C736" s="7"/>
      <c r="D736" s="7"/>
      <c r="E736" s="7"/>
      <c r="F736" s="7"/>
      <c r="G736" s="7"/>
      <c r="H736" s="7"/>
      <c r="I736" s="7"/>
    </row>
    <row r="737" spans="2:9">
      <c r="B737" s="7"/>
      <c r="C737" s="7"/>
      <c r="D737" s="7"/>
      <c r="E737" s="7"/>
      <c r="F737" s="7"/>
      <c r="G737" s="7"/>
      <c r="H737" s="7"/>
      <c r="I737" s="7"/>
    </row>
    <row r="738" spans="2:9">
      <c r="B738" s="7"/>
      <c r="C738" s="7"/>
      <c r="D738" s="7"/>
      <c r="E738" s="7"/>
      <c r="F738" s="7"/>
      <c r="G738" s="7"/>
      <c r="H738" s="7"/>
      <c r="I738" s="7"/>
    </row>
    <row r="739" spans="2:9">
      <c r="B739" s="7"/>
      <c r="C739" s="7"/>
      <c r="D739" s="7"/>
      <c r="E739" s="7"/>
      <c r="F739" s="7"/>
      <c r="G739" s="7"/>
      <c r="H739" s="7"/>
      <c r="I739" s="7"/>
    </row>
    <row r="740" spans="2:9">
      <c r="B740" s="7"/>
      <c r="C740" s="7"/>
      <c r="D740" s="7"/>
      <c r="E740" s="7"/>
      <c r="F740" s="7"/>
      <c r="G740" s="7"/>
      <c r="H740" s="7"/>
      <c r="I740" s="7"/>
    </row>
    <row r="741" spans="2:9">
      <c r="B741" s="7"/>
      <c r="C741" s="7"/>
      <c r="D741" s="7"/>
      <c r="E741" s="7"/>
      <c r="F741" s="7"/>
      <c r="G741" s="7"/>
      <c r="H741" s="7"/>
      <c r="I741" s="7"/>
    </row>
    <row r="742" spans="2:9">
      <c r="B742" s="7"/>
      <c r="C742" s="7"/>
      <c r="D742" s="7"/>
      <c r="E742" s="7"/>
      <c r="F742" s="7"/>
      <c r="G742" s="7"/>
      <c r="H742" s="7"/>
      <c r="I742" s="7"/>
    </row>
    <row r="743" spans="2:9">
      <c r="B743" s="7"/>
      <c r="C743" s="7"/>
      <c r="D743" s="7"/>
      <c r="E743" s="7"/>
      <c r="F743" s="7"/>
      <c r="G743" s="7"/>
      <c r="H743" s="7"/>
      <c r="I743" s="7"/>
    </row>
    <row r="744" spans="2:9">
      <c r="B744" s="7"/>
      <c r="C744" s="7"/>
      <c r="D744" s="7"/>
      <c r="E744" s="7"/>
      <c r="F744" s="7"/>
      <c r="G744" s="7"/>
      <c r="H744" s="7"/>
      <c r="I744" s="7"/>
    </row>
    <row r="745" spans="2:9">
      <c r="B745" s="7"/>
      <c r="C745" s="7"/>
      <c r="D745" s="7"/>
      <c r="E745" s="7"/>
      <c r="F745" s="7"/>
      <c r="G745" s="7"/>
      <c r="H745" s="7"/>
      <c r="I745" s="7"/>
    </row>
    <row r="746" spans="2:9">
      <c r="B746" s="7"/>
      <c r="C746" s="7"/>
      <c r="D746" s="7"/>
      <c r="E746" s="7"/>
      <c r="F746" s="7"/>
      <c r="G746" s="7"/>
      <c r="H746" s="7"/>
      <c r="I746" s="7"/>
    </row>
    <row r="747" spans="2:9">
      <c r="B747" s="7"/>
      <c r="C747" s="7"/>
      <c r="D747" s="7"/>
      <c r="E747" s="7"/>
      <c r="F747" s="7"/>
      <c r="G747" s="7"/>
      <c r="H747" s="7"/>
      <c r="I747" s="7"/>
    </row>
    <row r="748" spans="2:9">
      <c r="B748" s="7"/>
      <c r="C748" s="7"/>
      <c r="D748" s="7"/>
      <c r="E748" s="7"/>
      <c r="F748" s="7"/>
      <c r="G748" s="7"/>
      <c r="H748" s="7"/>
      <c r="I748" s="7"/>
    </row>
    <row r="749" spans="2:9">
      <c r="B749" s="7"/>
      <c r="C749" s="7"/>
      <c r="D749" s="7"/>
      <c r="E749" s="7"/>
      <c r="F749" s="7"/>
      <c r="G749" s="7"/>
      <c r="H749" s="7"/>
      <c r="I749" s="7"/>
    </row>
    <row r="750" spans="2:9">
      <c r="B750" s="7"/>
      <c r="C750" s="7"/>
      <c r="D750" s="7"/>
      <c r="E750" s="7"/>
      <c r="F750" s="7"/>
      <c r="G750" s="7"/>
      <c r="H750" s="7"/>
      <c r="I750" s="7"/>
    </row>
    <row r="751" spans="2:9">
      <c r="B751" s="7"/>
      <c r="C751" s="7"/>
      <c r="D751" s="7"/>
      <c r="E751" s="7"/>
      <c r="F751" s="7"/>
      <c r="G751" s="7"/>
      <c r="H751" s="7"/>
      <c r="I751" s="7"/>
    </row>
    <row r="752" spans="2:9">
      <c r="B752" s="7"/>
      <c r="C752" s="7"/>
      <c r="D752" s="7"/>
      <c r="E752" s="7"/>
      <c r="F752" s="7"/>
      <c r="G752" s="7"/>
      <c r="H752" s="7"/>
      <c r="I752" s="7"/>
    </row>
    <row r="753" spans="2:9">
      <c r="B753" s="7"/>
      <c r="C753" s="7"/>
      <c r="D753" s="7"/>
      <c r="E753" s="7"/>
      <c r="F753" s="7"/>
      <c r="G753" s="7"/>
      <c r="H753" s="7"/>
      <c r="I753" s="7"/>
    </row>
    <row r="754" spans="2:9">
      <c r="B754" s="7"/>
      <c r="C754" s="7"/>
      <c r="D754" s="7"/>
      <c r="E754" s="7"/>
      <c r="F754" s="7"/>
      <c r="G754" s="7"/>
      <c r="H754" s="7"/>
      <c r="I754" s="7"/>
    </row>
    <row r="755" spans="2:9">
      <c r="B755" s="7"/>
      <c r="C755" s="7"/>
      <c r="D755" s="7"/>
      <c r="E755" s="7"/>
      <c r="F755" s="7"/>
      <c r="G755" s="7"/>
      <c r="H755" s="7"/>
      <c r="I755" s="7"/>
    </row>
    <row r="756" spans="2:9">
      <c r="B756" s="7"/>
      <c r="C756" s="7"/>
      <c r="D756" s="7"/>
      <c r="E756" s="7"/>
      <c r="F756" s="7"/>
      <c r="G756" s="7"/>
      <c r="H756" s="7"/>
      <c r="I756" s="7"/>
    </row>
    <row r="757" spans="2:9">
      <c r="B757" s="7"/>
      <c r="C757" s="7"/>
      <c r="D757" s="7"/>
      <c r="E757" s="7"/>
      <c r="F757" s="7"/>
      <c r="G757" s="7"/>
      <c r="H757" s="7"/>
      <c r="I757" s="7"/>
    </row>
    <row r="758" spans="2:9">
      <c r="B758" s="7"/>
      <c r="C758" s="7"/>
      <c r="D758" s="7"/>
      <c r="E758" s="7"/>
      <c r="F758" s="7"/>
      <c r="G758" s="7"/>
      <c r="H758" s="7"/>
      <c r="I758" s="7"/>
    </row>
    <row r="759" spans="2:9">
      <c r="B759" s="7"/>
      <c r="C759" s="7"/>
      <c r="D759" s="7"/>
      <c r="E759" s="7"/>
      <c r="F759" s="7"/>
      <c r="G759" s="7"/>
      <c r="H759" s="7"/>
      <c r="I759" s="7"/>
    </row>
    <row r="760" spans="2:9">
      <c r="B760" s="7"/>
      <c r="C760" s="7"/>
      <c r="D760" s="7"/>
      <c r="E760" s="7"/>
      <c r="F760" s="7"/>
      <c r="G760" s="7"/>
      <c r="H760" s="7"/>
      <c r="I760" s="7"/>
    </row>
    <row r="761" spans="2:9">
      <c r="B761" s="7"/>
      <c r="C761" s="7"/>
      <c r="D761" s="7"/>
      <c r="E761" s="7"/>
      <c r="F761" s="7"/>
      <c r="G761" s="7"/>
      <c r="H761" s="7"/>
      <c r="I761" s="7"/>
    </row>
    <row r="762" spans="2:9">
      <c r="B762" s="7"/>
      <c r="C762" s="7"/>
      <c r="D762" s="7"/>
      <c r="E762" s="7"/>
      <c r="F762" s="7"/>
      <c r="G762" s="7"/>
      <c r="H762" s="7"/>
      <c r="I762" s="7"/>
    </row>
    <row r="763" spans="2:9">
      <c r="B763" s="7"/>
      <c r="C763" s="7"/>
      <c r="D763" s="7"/>
      <c r="E763" s="7"/>
      <c r="F763" s="7"/>
      <c r="G763" s="7"/>
      <c r="H763" s="7"/>
      <c r="I763" s="7"/>
    </row>
    <row r="764" spans="2:9">
      <c r="B764" s="7"/>
      <c r="C764" s="7"/>
      <c r="D764" s="7"/>
      <c r="E764" s="7"/>
      <c r="F764" s="7"/>
      <c r="G764" s="7"/>
      <c r="H764" s="7"/>
      <c r="I764" s="7"/>
    </row>
    <row r="765" spans="2:9">
      <c r="B765" s="7"/>
      <c r="C765" s="7"/>
      <c r="D765" s="7"/>
      <c r="E765" s="7"/>
      <c r="F765" s="7"/>
      <c r="G765" s="7"/>
      <c r="H765" s="7"/>
      <c r="I765" s="7"/>
    </row>
    <row r="766" spans="2:9">
      <c r="B766" s="7"/>
      <c r="C766" s="7"/>
      <c r="D766" s="7"/>
      <c r="E766" s="7"/>
      <c r="F766" s="7"/>
      <c r="G766" s="7"/>
      <c r="H766" s="7"/>
      <c r="I766" s="7"/>
    </row>
    <row r="767" spans="2:9">
      <c r="B767" s="7"/>
      <c r="C767" s="7"/>
      <c r="D767" s="7"/>
      <c r="E767" s="7"/>
      <c r="F767" s="7"/>
      <c r="G767" s="7"/>
      <c r="H767" s="7"/>
      <c r="I767" s="7"/>
    </row>
    <row r="768" spans="2:9">
      <c r="B768" s="7"/>
      <c r="C768" s="7"/>
      <c r="D768" s="7"/>
      <c r="E768" s="7"/>
      <c r="F768" s="7"/>
      <c r="G768" s="7"/>
      <c r="H768" s="7"/>
      <c r="I768" s="7"/>
    </row>
    <row r="769" spans="2:9">
      <c r="B769" s="7"/>
      <c r="C769" s="7"/>
      <c r="D769" s="7"/>
      <c r="E769" s="7"/>
      <c r="F769" s="7"/>
      <c r="G769" s="7"/>
      <c r="H769" s="7"/>
      <c r="I769" s="7"/>
    </row>
    <row r="770" spans="2:9">
      <c r="B770" s="7"/>
      <c r="C770" s="7"/>
      <c r="D770" s="7"/>
      <c r="E770" s="7"/>
      <c r="F770" s="7"/>
      <c r="G770" s="7"/>
      <c r="H770" s="7"/>
      <c r="I770" s="7"/>
    </row>
    <row r="771" spans="2:9">
      <c r="B771" s="7"/>
      <c r="C771" s="7"/>
      <c r="D771" s="7"/>
      <c r="E771" s="7"/>
      <c r="F771" s="7"/>
      <c r="G771" s="7"/>
      <c r="H771" s="7"/>
      <c r="I771" s="7"/>
    </row>
    <row r="772" spans="2:9">
      <c r="B772" s="7"/>
      <c r="C772" s="7"/>
      <c r="D772" s="7"/>
      <c r="E772" s="7"/>
      <c r="F772" s="7"/>
      <c r="G772" s="7"/>
      <c r="H772" s="7"/>
      <c r="I772" s="7"/>
    </row>
    <row r="773" spans="2:9">
      <c r="B773" s="7"/>
      <c r="C773" s="7"/>
      <c r="D773" s="7"/>
      <c r="E773" s="7"/>
      <c r="F773" s="7"/>
      <c r="G773" s="7"/>
      <c r="H773" s="7"/>
      <c r="I773" s="7"/>
    </row>
    <row r="774" spans="2:9">
      <c r="B774" s="7"/>
      <c r="C774" s="7"/>
      <c r="D774" s="7"/>
      <c r="E774" s="7"/>
      <c r="F774" s="7"/>
      <c r="G774" s="7"/>
      <c r="H774" s="7"/>
      <c r="I774" s="7"/>
    </row>
    <row r="775" spans="2:9">
      <c r="B775" s="7"/>
      <c r="C775" s="7"/>
      <c r="D775" s="7"/>
      <c r="E775" s="7"/>
      <c r="F775" s="7"/>
      <c r="G775" s="7"/>
      <c r="H775" s="7"/>
      <c r="I775" s="7"/>
    </row>
    <row r="776" spans="2:9">
      <c r="B776" s="7"/>
      <c r="C776" s="7"/>
      <c r="D776" s="7"/>
      <c r="E776" s="7"/>
      <c r="F776" s="7"/>
      <c r="G776" s="7"/>
      <c r="H776" s="7"/>
      <c r="I776" s="7"/>
    </row>
    <row r="777" spans="2:9">
      <c r="B777" s="7"/>
      <c r="C777" s="7"/>
      <c r="D777" s="7"/>
      <c r="E777" s="7"/>
      <c r="F777" s="7"/>
      <c r="G777" s="7"/>
      <c r="H777" s="7"/>
      <c r="I777" s="7"/>
    </row>
    <row r="778" spans="2:9">
      <c r="B778" s="7"/>
      <c r="C778" s="7"/>
      <c r="D778" s="7"/>
      <c r="E778" s="7"/>
      <c r="F778" s="7"/>
      <c r="G778" s="7"/>
      <c r="H778" s="7"/>
      <c r="I778" s="7"/>
    </row>
    <row r="779" spans="2:9">
      <c r="B779" s="7"/>
      <c r="C779" s="7"/>
      <c r="D779" s="7"/>
      <c r="E779" s="7"/>
      <c r="F779" s="7"/>
      <c r="G779" s="7"/>
      <c r="H779" s="7"/>
      <c r="I779" s="7"/>
    </row>
    <row r="780" spans="2:9">
      <c r="B780" s="7"/>
      <c r="C780" s="7"/>
      <c r="D780" s="7"/>
      <c r="E780" s="7"/>
      <c r="F780" s="7"/>
      <c r="G780" s="7"/>
      <c r="H780" s="7"/>
      <c r="I780" s="7"/>
    </row>
    <row r="781" spans="2:9">
      <c r="B781" s="7"/>
      <c r="C781" s="7"/>
      <c r="D781" s="7"/>
      <c r="E781" s="7"/>
      <c r="F781" s="7"/>
      <c r="G781" s="7"/>
      <c r="H781" s="7"/>
      <c r="I781" s="7"/>
    </row>
    <row r="782" spans="2:9">
      <c r="B782" s="7"/>
      <c r="C782" s="7"/>
      <c r="D782" s="7"/>
      <c r="E782" s="7"/>
      <c r="F782" s="7"/>
      <c r="G782" s="7"/>
      <c r="H782" s="7"/>
      <c r="I782" s="7"/>
    </row>
    <row r="783" spans="2:9">
      <c r="B783" s="7"/>
      <c r="C783" s="7"/>
      <c r="D783" s="7"/>
      <c r="E783" s="7"/>
      <c r="F783" s="7"/>
      <c r="G783" s="7"/>
      <c r="H783" s="7"/>
      <c r="I783" s="7"/>
    </row>
    <row r="784" spans="2:9">
      <c r="B784" s="7"/>
      <c r="C784" s="7"/>
      <c r="D784" s="7"/>
      <c r="E784" s="7"/>
      <c r="F784" s="7"/>
      <c r="G784" s="7"/>
      <c r="H784" s="7"/>
      <c r="I784" s="7"/>
    </row>
    <row r="785" spans="2:9">
      <c r="B785" s="7"/>
      <c r="C785" s="7"/>
      <c r="D785" s="7"/>
      <c r="E785" s="7"/>
      <c r="F785" s="7"/>
      <c r="G785" s="7"/>
      <c r="H785" s="7"/>
      <c r="I785" s="7"/>
    </row>
    <row r="786" spans="2:9">
      <c r="B786" s="7"/>
      <c r="C786" s="7"/>
      <c r="D786" s="7"/>
      <c r="E786" s="7"/>
      <c r="F786" s="7"/>
      <c r="G786" s="7"/>
      <c r="H786" s="7"/>
      <c r="I786" s="7"/>
    </row>
    <row r="787" spans="2:9">
      <c r="B787" s="7"/>
      <c r="C787" s="7"/>
      <c r="D787" s="7"/>
      <c r="E787" s="7"/>
      <c r="F787" s="7"/>
      <c r="G787" s="7"/>
      <c r="H787" s="7"/>
      <c r="I787" s="7"/>
    </row>
    <row r="788" spans="2:9">
      <c r="B788" s="7"/>
      <c r="C788" s="7"/>
      <c r="D788" s="7"/>
      <c r="E788" s="7"/>
      <c r="F788" s="7"/>
      <c r="G788" s="7"/>
      <c r="H788" s="7"/>
      <c r="I788" s="7"/>
    </row>
    <row r="789" spans="2:9">
      <c r="B789" s="7"/>
      <c r="C789" s="7"/>
      <c r="D789" s="7"/>
      <c r="E789" s="7"/>
      <c r="F789" s="7"/>
      <c r="G789" s="7"/>
      <c r="H789" s="7"/>
      <c r="I789" s="7"/>
    </row>
    <row r="790" spans="2:9">
      <c r="B790" s="7"/>
      <c r="C790" s="7"/>
      <c r="D790" s="7"/>
      <c r="E790" s="7"/>
      <c r="F790" s="7"/>
      <c r="G790" s="7"/>
      <c r="H790" s="7"/>
      <c r="I790" s="7"/>
    </row>
    <row r="791" spans="2:9">
      <c r="B791" s="7"/>
      <c r="C791" s="7"/>
      <c r="D791" s="7"/>
      <c r="E791" s="7"/>
      <c r="F791" s="7"/>
      <c r="G791" s="7"/>
      <c r="H791" s="7"/>
      <c r="I791" s="7"/>
    </row>
    <row r="792" spans="2:9">
      <c r="B792" s="7"/>
      <c r="C792" s="7"/>
      <c r="D792" s="7"/>
      <c r="E792" s="7"/>
      <c r="F792" s="7"/>
      <c r="G792" s="7"/>
      <c r="H792" s="7"/>
      <c r="I792" s="7"/>
    </row>
    <row r="793" spans="2:9">
      <c r="B793" s="7"/>
      <c r="C793" s="7"/>
      <c r="D793" s="7"/>
      <c r="E793" s="7"/>
      <c r="F793" s="7"/>
      <c r="G793" s="7"/>
      <c r="H793" s="7"/>
      <c r="I793" s="7"/>
    </row>
    <row r="794" spans="2:9">
      <c r="B794" s="7"/>
      <c r="C794" s="7"/>
      <c r="D794" s="7"/>
      <c r="E794" s="7"/>
      <c r="F794" s="7"/>
      <c r="G794" s="7"/>
      <c r="H794" s="7"/>
      <c r="I794" s="7"/>
    </row>
    <row r="795" spans="2:9">
      <c r="B795" s="7"/>
      <c r="C795" s="7"/>
      <c r="D795" s="7"/>
      <c r="E795" s="7"/>
      <c r="F795" s="7"/>
      <c r="G795" s="7"/>
      <c r="H795" s="7"/>
      <c r="I795" s="7"/>
    </row>
    <row r="796" spans="2:9">
      <c r="B796" s="7"/>
      <c r="C796" s="7"/>
      <c r="D796" s="7"/>
      <c r="E796" s="7"/>
      <c r="F796" s="7"/>
      <c r="G796" s="7"/>
      <c r="H796" s="7"/>
      <c r="I796" s="7"/>
    </row>
    <row r="797" spans="2:9">
      <c r="B797" s="7"/>
      <c r="C797" s="7"/>
      <c r="D797" s="7"/>
      <c r="E797" s="7"/>
      <c r="F797" s="7"/>
      <c r="G797" s="7"/>
      <c r="H797" s="7"/>
      <c r="I797" s="7"/>
    </row>
    <row r="798" spans="2:9">
      <c r="B798" s="7"/>
      <c r="C798" s="7"/>
      <c r="D798" s="7"/>
      <c r="E798" s="7"/>
      <c r="F798" s="7"/>
      <c r="G798" s="7"/>
      <c r="H798" s="7"/>
      <c r="I798" s="7"/>
    </row>
    <row r="799" spans="2:9">
      <c r="B799" s="7"/>
      <c r="C799" s="7"/>
      <c r="D799" s="7"/>
      <c r="E799" s="7"/>
      <c r="F799" s="7"/>
      <c r="G799" s="7"/>
      <c r="H799" s="7"/>
      <c r="I799" s="7"/>
    </row>
    <row r="800" spans="2:9">
      <c r="B800" s="7"/>
      <c r="C800" s="7"/>
      <c r="D800" s="7"/>
      <c r="E800" s="7"/>
      <c r="F800" s="7"/>
      <c r="G800" s="7"/>
      <c r="H800" s="7"/>
      <c r="I800" s="7"/>
    </row>
    <row r="801" spans="2:9">
      <c r="B801" s="7"/>
      <c r="C801" s="7"/>
      <c r="D801" s="7"/>
      <c r="E801" s="7"/>
      <c r="F801" s="7"/>
      <c r="G801" s="7"/>
      <c r="H801" s="7"/>
      <c r="I801" s="7"/>
    </row>
    <row r="802" spans="2:9">
      <c r="B802" s="7"/>
      <c r="C802" s="7"/>
      <c r="D802" s="7"/>
      <c r="E802" s="7"/>
      <c r="F802" s="7"/>
      <c r="G802" s="7"/>
      <c r="H802" s="7"/>
      <c r="I802" s="7"/>
    </row>
    <row r="803" spans="2:9">
      <c r="B803" s="7"/>
      <c r="C803" s="7"/>
      <c r="D803" s="7"/>
      <c r="E803" s="7"/>
      <c r="F803" s="7"/>
      <c r="G803" s="7"/>
      <c r="H803" s="7"/>
      <c r="I803" s="7"/>
    </row>
    <row r="804" spans="2:9">
      <c r="B804" s="7"/>
      <c r="C804" s="7"/>
      <c r="D804" s="7"/>
      <c r="E804" s="7"/>
      <c r="F804" s="7"/>
      <c r="G804" s="7"/>
      <c r="H804" s="7"/>
      <c r="I804" s="7"/>
    </row>
    <row r="805" spans="2:9">
      <c r="B805" s="7"/>
      <c r="C805" s="7"/>
      <c r="D805" s="7"/>
      <c r="E805" s="7"/>
      <c r="F805" s="7"/>
      <c r="G805" s="7"/>
      <c r="H805" s="7"/>
      <c r="I805" s="7"/>
    </row>
    <row r="806" spans="2:9">
      <c r="B806" s="7"/>
      <c r="C806" s="7"/>
      <c r="D806" s="7"/>
      <c r="E806" s="7"/>
      <c r="F806" s="7"/>
      <c r="G806" s="7"/>
      <c r="H806" s="7"/>
      <c r="I806" s="7"/>
    </row>
    <row r="807" spans="2:9">
      <c r="B807" s="7"/>
      <c r="C807" s="7"/>
      <c r="D807" s="7"/>
      <c r="E807" s="7"/>
      <c r="F807" s="7"/>
      <c r="G807" s="7"/>
      <c r="H807" s="7"/>
      <c r="I807" s="7"/>
    </row>
    <row r="808" spans="2:9">
      <c r="B808" s="7"/>
      <c r="C808" s="7"/>
      <c r="D808" s="7"/>
      <c r="E808" s="7"/>
      <c r="F808" s="7"/>
      <c r="G808" s="7"/>
      <c r="H808" s="7"/>
      <c r="I808" s="7"/>
    </row>
    <row r="809" spans="2:9">
      <c r="B809" s="7"/>
      <c r="C809" s="7"/>
      <c r="D809" s="7"/>
      <c r="E809" s="7"/>
      <c r="F809" s="7"/>
      <c r="G809" s="7"/>
      <c r="H809" s="7"/>
      <c r="I809" s="7"/>
    </row>
    <row r="810" spans="2:9">
      <c r="B810" s="7"/>
      <c r="C810" s="7"/>
      <c r="D810" s="7"/>
      <c r="E810" s="7"/>
      <c r="F810" s="7"/>
      <c r="G810" s="7"/>
      <c r="H810" s="7"/>
      <c r="I810" s="7"/>
    </row>
    <row r="811" spans="2:9">
      <c r="B811" s="7"/>
      <c r="C811" s="7"/>
      <c r="D811" s="7"/>
      <c r="E811" s="7"/>
      <c r="F811" s="7"/>
      <c r="G811" s="7"/>
      <c r="H811" s="7"/>
      <c r="I811" s="7"/>
    </row>
    <row r="812" spans="2:9">
      <c r="B812" s="7"/>
      <c r="C812" s="7"/>
      <c r="D812" s="7"/>
      <c r="E812" s="7"/>
      <c r="F812" s="7"/>
      <c r="G812" s="7"/>
      <c r="H812" s="7"/>
      <c r="I812" s="7"/>
    </row>
    <row r="813" spans="2:9">
      <c r="B813" s="7"/>
      <c r="C813" s="7"/>
      <c r="D813" s="7"/>
      <c r="E813" s="7"/>
      <c r="F813" s="7"/>
      <c r="G813" s="7"/>
      <c r="H813" s="7"/>
      <c r="I813" s="7"/>
    </row>
    <row r="814" spans="2:9">
      <c r="B814" s="7"/>
      <c r="C814" s="7"/>
      <c r="D814" s="7"/>
      <c r="E814" s="7"/>
      <c r="F814" s="7"/>
      <c r="G814" s="7"/>
      <c r="H814" s="7"/>
      <c r="I814" s="7"/>
    </row>
    <row r="815" spans="2:9">
      <c r="B815" s="7"/>
      <c r="C815" s="7"/>
      <c r="D815" s="7"/>
      <c r="E815" s="7"/>
      <c r="F815" s="7"/>
      <c r="G815" s="7"/>
      <c r="H815" s="7"/>
      <c r="I815" s="7"/>
    </row>
    <row r="816" spans="2:9">
      <c r="B816" s="7"/>
      <c r="C816" s="7"/>
      <c r="D816" s="7"/>
      <c r="E816" s="7"/>
      <c r="F816" s="7"/>
      <c r="G816" s="7"/>
      <c r="H816" s="7"/>
      <c r="I816" s="7"/>
    </row>
    <row r="817" spans="2:9">
      <c r="B817" s="7"/>
      <c r="C817" s="7"/>
      <c r="D817" s="7"/>
      <c r="E817" s="7"/>
      <c r="F817" s="7"/>
      <c r="G817" s="7"/>
      <c r="H817" s="7"/>
      <c r="I817" s="7"/>
    </row>
    <row r="818" spans="2:9">
      <c r="B818" s="7"/>
      <c r="C818" s="7"/>
      <c r="D818" s="7"/>
      <c r="E818" s="7"/>
      <c r="F818" s="7"/>
      <c r="G818" s="7"/>
      <c r="H818" s="7"/>
      <c r="I818" s="7"/>
    </row>
    <row r="819" spans="2:9">
      <c r="B819" s="7"/>
      <c r="C819" s="7"/>
      <c r="D819" s="7"/>
      <c r="E819" s="7"/>
      <c r="F819" s="7"/>
      <c r="G819" s="7"/>
      <c r="H819" s="7"/>
      <c r="I819" s="7"/>
    </row>
    <row r="820" spans="2:9">
      <c r="B820" s="7"/>
      <c r="C820" s="7"/>
      <c r="D820" s="7"/>
      <c r="E820" s="7"/>
      <c r="F820" s="7"/>
      <c r="G820" s="7"/>
      <c r="H820" s="7"/>
      <c r="I820" s="7"/>
    </row>
    <row r="821" spans="2:9">
      <c r="B821" s="7"/>
      <c r="C821" s="7"/>
      <c r="D821" s="7"/>
      <c r="E821" s="7"/>
      <c r="F821" s="7"/>
      <c r="G821" s="7"/>
      <c r="H821" s="7"/>
      <c r="I821" s="7"/>
    </row>
    <row r="822" spans="2:9">
      <c r="B822" s="7"/>
      <c r="C822" s="7"/>
      <c r="D822" s="7"/>
      <c r="E822" s="7"/>
      <c r="F822" s="7"/>
      <c r="G822" s="7"/>
      <c r="H822" s="7"/>
      <c r="I822" s="7"/>
    </row>
    <row r="823" spans="2:9">
      <c r="B823" s="7"/>
      <c r="C823" s="7"/>
      <c r="D823" s="7"/>
      <c r="E823" s="7"/>
      <c r="F823" s="7"/>
      <c r="G823" s="7"/>
      <c r="H823" s="7"/>
      <c r="I823" s="7"/>
    </row>
    <row r="824" spans="2:9">
      <c r="B824" s="7"/>
      <c r="C824" s="7"/>
      <c r="D824" s="7"/>
      <c r="E824" s="7"/>
      <c r="F824" s="7"/>
      <c r="G824" s="7"/>
      <c r="H824" s="7"/>
      <c r="I824" s="7"/>
    </row>
    <row r="825" spans="2:9">
      <c r="B825" s="7"/>
      <c r="C825" s="7"/>
      <c r="D825" s="7"/>
      <c r="E825" s="7"/>
      <c r="F825" s="7"/>
      <c r="G825" s="7"/>
      <c r="H825" s="7"/>
      <c r="I825" s="7"/>
    </row>
    <row r="826" spans="2:9">
      <c r="B826" s="7"/>
      <c r="C826" s="7"/>
      <c r="D826" s="7"/>
      <c r="E826" s="7"/>
      <c r="F826" s="7"/>
      <c r="G826" s="7"/>
      <c r="H826" s="7"/>
      <c r="I826" s="7"/>
    </row>
    <row r="827" spans="2:9">
      <c r="B827" s="7"/>
      <c r="C827" s="7"/>
      <c r="D827" s="7"/>
      <c r="E827" s="7"/>
      <c r="F827" s="7"/>
      <c r="G827" s="7"/>
      <c r="H827" s="7"/>
      <c r="I827" s="7"/>
    </row>
    <row r="828" spans="2:9">
      <c r="B828" s="7"/>
      <c r="C828" s="7"/>
      <c r="D828" s="7"/>
      <c r="E828" s="7"/>
      <c r="F828" s="7"/>
      <c r="G828" s="7"/>
      <c r="H828" s="7"/>
      <c r="I828" s="7"/>
    </row>
    <row r="829" spans="2:9">
      <c r="B829" s="7"/>
      <c r="C829" s="7"/>
      <c r="D829" s="7"/>
      <c r="E829" s="7"/>
      <c r="F829" s="7"/>
      <c r="G829" s="7"/>
      <c r="H829" s="7"/>
      <c r="I829" s="7"/>
    </row>
    <row r="830" spans="2:9">
      <c r="B830" s="7"/>
      <c r="C830" s="7"/>
      <c r="D830" s="7"/>
      <c r="E830" s="7"/>
      <c r="F830" s="7"/>
      <c r="G830" s="7"/>
      <c r="H830" s="7"/>
      <c r="I830" s="7"/>
    </row>
    <row r="831" spans="2:9">
      <c r="B831" s="7"/>
      <c r="C831" s="7"/>
      <c r="D831" s="7"/>
      <c r="E831" s="7"/>
      <c r="F831" s="7"/>
      <c r="G831" s="7"/>
      <c r="H831" s="7"/>
      <c r="I831" s="7"/>
    </row>
    <row r="832" spans="2:9">
      <c r="B832" s="7"/>
      <c r="C832" s="7"/>
      <c r="D832" s="7"/>
      <c r="E832" s="7"/>
      <c r="F832" s="7"/>
      <c r="G832" s="7"/>
      <c r="H832" s="7"/>
      <c r="I832" s="7"/>
    </row>
    <row r="833" spans="2:9">
      <c r="B833" s="7"/>
      <c r="C833" s="7"/>
      <c r="D833" s="7"/>
      <c r="E833" s="7"/>
      <c r="F833" s="7"/>
      <c r="G833" s="7"/>
      <c r="H833" s="7"/>
      <c r="I833" s="7"/>
    </row>
    <row r="834" spans="2:9">
      <c r="B834" s="7"/>
      <c r="C834" s="7"/>
      <c r="D834" s="7"/>
      <c r="E834" s="7"/>
      <c r="F834" s="7"/>
      <c r="G834" s="7"/>
      <c r="H834" s="7"/>
      <c r="I834" s="7"/>
    </row>
    <row r="835" spans="2:9">
      <c r="B835" s="7"/>
      <c r="C835" s="7"/>
      <c r="D835" s="7"/>
      <c r="E835" s="7"/>
      <c r="F835" s="7"/>
      <c r="G835" s="7"/>
      <c r="H835" s="7"/>
      <c r="I835" s="7"/>
    </row>
    <row r="836" spans="2:9">
      <c r="B836" s="7"/>
      <c r="C836" s="7"/>
      <c r="D836" s="7"/>
      <c r="E836" s="7"/>
      <c r="F836" s="7"/>
      <c r="G836" s="7"/>
      <c r="H836" s="7"/>
      <c r="I836" s="7"/>
    </row>
    <row r="837" spans="2:9">
      <c r="B837" s="7"/>
      <c r="C837" s="7"/>
      <c r="D837" s="7"/>
      <c r="E837" s="7"/>
      <c r="F837" s="7"/>
      <c r="G837" s="7"/>
      <c r="H837" s="7"/>
      <c r="I837" s="7"/>
    </row>
    <row r="838" spans="2:9">
      <c r="B838" s="7"/>
      <c r="C838" s="7"/>
      <c r="D838" s="7"/>
      <c r="E838" s="7"/>
      <c r="F838" s="7"/>
      <c r="G838" s="7"/>
      <c r="H838" s="7"/>
      <c r="I838" s="7"/>
    </row>
    <row r="839" spans="2:9">
      <c r="B839" s="7"/>
      <c r="C839" s="7"/>
      <c r="D839" s="7"/>
      <c r="E839" s="7"/>
      <c r="F839" s="7"/>
      <c r="G839" s="7"/>
      <c r="H839" s="7"/>
      <c r="I839" s="7"/>
    </row>
    <row r="840" spans="2:9">
      <c r="B840" s="7"/>
      <c r="C840" s="7"/>
      <c r="D840" s="7"/>
      <c r="E840" s="7"/>
      <c r="F840" s="7"/>
      <c r="G840" s="7"/>
      <c r="H840" s="7"/>
      <c r="I840" s="7"/>
    </row>
    <row r="841" spans="2:9">
      <c r="B841" s="7"/>
      <c r="C841" s="7"/>
      <c r="D841" s="7"/>
      <c r="E841" s="7"/>
      <c r="F841" s="7"/>
      <c r="G841" s="7"/>
      <c r="H841" s="7"/>
      <c r="I841" s="7"/>
    </row>
    <row r="842" spans="2:9">
      <c r="B842" s="7"/>
      <c r="C842" s="7"/>
      <c r="D842" s="7"/>
      <c r="E842" s="7"/>
      <c r="F842" s="7"/>
      <c r="G842" s="7"/>
      <c r="H842" s="7"/>
      <c r="I842" s="7"/>
    </row>
    <row r="843" spans="2:9">
      <c r="B843" s="7"/>
      <c r="C843" s="7"/>
      <c r="D843" s="7"/>
      <c r="E843" s="7"/>
      <c r="F843" s="7"/>
      <c r="G843" s="7"/>
      <c r="H843" s="7"/>
      <c r="I843" s="7"/>
    </row>
    <row r="844" spans="2:9">
      <c r="B844" s="7"/>
      <c r="C844" s="7"/>
      <c r="D844" s="7"/>
      <c r="E844" s="7"/>
      <c r="F844" s="7"/>
      <c r="G844" s="7"/>
      <c r="H844" s="7"/>
      <c r="I844" s="7"/>
    </row>
    <row r="845" spans="2:9">
      <c r="B845" s="7"/>
      <c r="C845" s="7"/>
      <c r="D845" s="7"/>
      <c r="E845" s="7"/>
      <c r="F845" s="7"/>
      <c r="G845" s="7"/>
      <c r="H845" s="7"/>
      <c r="I845" s="7"/>
    </row>
    <row r="846" spans="2:9">
      <c r="B846" s="7"/>
      <c r="C846" s="7"/>
      <c r="D846" s="7"/>
      <c r="E846" s="7"/>
      <c r="F846" s="7"/>
      <c r="G846" s="7"/>
      <c r="H846" s="7"/>
      <c r="I846" s="7"/>
    </row>
    <row r="847" spans="2:9">
      <c r="B847" s="7"/>
      <c r="C847" s="7"/>
      <c r="D847" s="7"/>
      <c r="E847" s="7"/>
      <c r="F847" s="7"/>
      <c r="G847" s="7"/>
      <c r="H847" s="7"/>
      <c r="I847" s="7"/>
    </row>
    <row r="848" spans="2:9">
      <c r="B848" s="7"/>
      <c r="C848" s="7"/>
      <c r="D848" s="7"/>
      <c r="E848" s="7"/>
      <c r="F848" s="7"/>
      <c r="G848" s="7"/>
      <c r="H848" s="7"/>
      <c r="I848" s="7"/>
    </row>
    <row r="849" spans="2:9">
      <c r="B849" s="7"/>
      <c r="C849" s="7"/>
      <c r="D849" s="7"/>
      <c r="E849" s="7"/>
      <c r="F849" s="7"/>
      <c r="G849" s="7"/>
      <c r="H849" s="7"/>
      <c r="I849" s="7"/>
    </row>
    <row r="850" spans="2:9">
      <c r="B850" s="7"/>
      <c r="C850" s="7"/>
      <c r="D850" s="7"/>
      <c r="E850" s="7"/>
      <c r="F850" s="7"/>
      <c r="G850" s="7"/>
      <c r="H850" s="7"/>
      <c r="I850" s="7"/>
    </row>
    <row r="851" spans="2:9">
      <c r="B851" s="7"/>
      <c r="C851" s="7"/>
      <c r="D851" s="7"/>
      <c r="E851" s="7"/>
      <c r="F851" s="7"/>
      <c r="G851" s="7"/>
      <c r="H851" s="7"/>
      <c r="I851" s="7"/>
    </row>
    <row r="852" spans="2:9">
      <c r="B852" s="7"/>
      <c r="C852" s="7"/>
      <c r="D852" s="7"/>
      <c r="E852" s="7"/>
      <c r="F852" s="7"/>
      <c r="G852" s="7"/>
      <c r="H852" s="7"/>
      <c r="I852" s="7"/>
    </row>
    <row r="853" spans="2:9">
      <c r="B853" s="7"/>
      <c r="C853" s="7"/>
      <c r="D853" s="7"/>
      <c r="E853" s="7"/>
      <c r="F853" s="7"/>
      <c r="G853" s="7"/>
      <c r="H853" s="7"/>
      <c r="I853" s="7"/>
    </row>
    <row r="854" spans="2:9">
      <c r="B854" s="7"/>
      <c r="C854" s="7"/>
      <c r="D854" s="7"/>
      <c r="E854" s="7"/>
      <c r="F854" s="7"/>
      <c r="G854" s="7"/>
      <c r="H854" s="7"/>
      <c r="I854" s="7"/>
    </row>
    <row r="855" spans="2:9">
      <c r="B855" s="7"/>
      <c r="C855" s="7"/>
      <c r="D855" s="7"/>
      <c r="E855" s="7"/>
      <c r="F855" s="7"/>
      <c r="G855" s="7"/>
      <c r="H855" s="7"/>
      <c r="I855" s="7"/>
    </row>
    <row r="856" spans="2:9">
      <c r="B856" s="7"/>
      <c r="C856" s="7"/>
      <c r="D856" s="7"/>
      <c r="E856" s="7"/>
      <c r="F856" s="7"/>
      <c r="G856" s="7"/>
      <c r="H856" s="7"/>
      <c r="I856" s="7"/>
    </row>
    <row r="857" spans="2:9">
      <c r="B857" s="7"/>
      <c r="C857" s="7"/>
      <c r="D857" s="7"/>
      <c r="E857" s="7"/>
      <c r="F857" s="7"/>
      <c r="G857" s="7"/>
      <c r="H857" s="7"/>
      <c r="I857" s="7"/>
    </row>
    <row r="858" spans="2:9">
      <c r="B858" s="7"/>
      <c r="C858" s="7"/>
      <c r="D858" s="7"/>
      <c r="E858" s="7"/>
      <c r="F858" s="7"/>
      <c r="G858" s="7"/>
      <c r="H858" s="7"/>
      <c r="I858" s="7"/>
    </row>
    <row r="859" spans="2:9">
      <c r="B859" s="7"/>
      <c r="C859" s="7"/>
      <c r="D859" s="7"/>
      <c r="E859" s="7"/>
      <c r="F859" s="7"/>
      <c r="G859" s="7"/>
      <c r="H859" s="7"/>
      <c r="I859" s="7"/>
    </row>
    <row r="860" spans="2:9">
      <c r="B860" s="7"/>
      <c r="C860" s="7"/>
      <c r="D860" s="7"/>
      <c r="E860" s="7"/>
      <c r="F860" s="7"/>
      <c r="G860" s="7"/>
      <c r="H860" s="7"/>
      <c r="I860" s="7"/>
    </row>
    <row r="861" spans="2:9">
      <c r="B861" s="7"/>
      <c r="C861" s="7"/>
      <c r="D861" s="7"/>
      <c r="E861" s="7"/>
      <c r="F861" s="7"/>
      <c r="G861" s="7"/>
      <c r="H861" s="7"/>
      <c r="I861" s="7"/>
    </row>
    <row r="862" spans="2:9">
      <c r="B862" s="7"/>
      <c r="C862" s="7"/>
      <c r="D862" s="7"/>
      <c r="E862" s="7"/>
      <c r="F862" s="7"/>
      <c r="G862" s="7"/>
      <c r="H862" s="7"/>
      <c r="I862" s="7"/>
    </row>
    <row r="863" spans="2:9">
      <c r="B863" s="7"/>
      <c r="C863" s="7"/>
      <c r="D863" s="7"/>
      <c r="E863" s="7"/>
      <c r="F863" s="7"/>
      <c r="G863" s="7"/>
      <c r="H863" s="7"/>
      <c r="I863" s="7"/>
    </row>
    <row r="864" spans="2:9">
      <c r="B864" s="7"/>
      <c r="C864" s="7"/>
      <c r="D864" s="7"/>
      <c r="E864" s="7"/>
      <c r="F864" s="7"/>
      <c r="G864" s="7"/>
      <c r="H864" s="7"/>
      <c r="I864" s="7"/>
    </row>
    <row r="865" spans="2:9">
      <c r="B865" s="7"/>
      <c r="C865" s="7"/>
      <c r="D865" s="7"/>
      <c r="E865" s="7"/>
      <c r="F865" s="7"/>
      <c r="G865" s="7"/>
      <c r="H865" s="7"/>
      <c r="I865" s="7"/>
    </row>
    <row r="866" spans="2:9">
      <c r="B866" s="7"/>
      <c r="C866" s="7"/>
      <c r="D866" s="7"/>
      <c r="E866" s="7"/>
      <c r="F866" s="7"/>
      <c r="G866" s="7"/>
      <c r="H866" s="7"/>
      <c r="I866" s="7"/>
    </row>
    <row r="867" spans="2:9">
      <c r="B867" s="7"/>
      <c r="C867" s="7"/>
      <c r="D867" s="7"/>
      <c r="E867" s="7"/>
      <c r="F867" s="7"/>
      <c r="G867" s="7"/>
      <c r="H867" s="7"/>
      <c r="I867" s="7"/>
    </row>
    <row r="868" spans="2:9">
      <c r="B868" s="7"/>
      <c r="C868" s="7"/>
      <c r="D868" s="7"/>
      <c r="E868" s="7"/>
      <c r="F868" s="7"/>
      <c r="G868" s="7"/>
      <c r="H868" s="7"/>
      <c r="I868" s="7"/>
    </row>
    <row r="869" spans="2:9">
      <c r="B869" s="7"/>
      <c r="C869" s="7"/>
      <c r="D869" s="7"/>
      <c r="E869" s="7"/>
      <c r="F869" s="7"/>
      <c r="G869" s="7"/>
      <c r="H869" s="7"/>
      <c r="I869" s="7"/>
    </row>
    <row r="870" spans="2:9">
      <c r="B870" s="7"/>
      <c r="C870" s="7"/>
      <c r="D870" s="7"/>
      <c r="E870" s="7"/>
      <c r="F870" s="7"/>
      <c r="G870" s="7"/>
      <c r="H870" s="7"/>
      <c r="I870" s="7"/>
    </row>
    <row r="871" spans="2:9">
      <c r="B871" s="7"/>
      <c r="C871" s="7"/>
      <c r="D871" s="7"/>
      <c r="E871" s="7"/>
      <c r="F871" s="7"/>
      <c r="G871" s="7"/>
      <c r="H871" s="7"/>
      <c r="I871" s="7"/>
    </row>
    <row r="872" spans="2:9">
      <c r="B872" s="7"/>
      <c r="C872" s="7"/>
      <c r="D872" s="7"/>
      <c r="E872" s="7"/>
      <c r="F872" s="7"/>
      <c r="G872" s="7"/>
      <c r="H872" s="7"/>
      <c r="I872" s="7"/>
    </row>
    <row r="873" spans="2:9">
      <c r="B873" s="7"/>
      <c r="C873" s="7"/>
      <c r="D873" s="7"/>
      <c r="E873" s="7"/>
      <c r="F873" s="7"/>
      <c r="G873" s="7"/>
      <c r="H873" s="7"/>
      <c r="I873" s="7"/>
    </row>
    <row r="874" spans="2:9">
      <c r="B874" s="7"/>
      <c r="C874" s="7"/>
      <c r="D874" s="7"/>
      <c r="E874" s="7"/>
      <c r="F874" s="7"/>
      <c r="G874" s="7"/>
      <c r="H874" s="7"/>
      <c r="I874" s="7"/>
    </row>
    <row r="875" spans="2:9">
      <c r="B875" s="7"/>
      <c r="C875" s="7"/>
      <c r="D875" s="7"/>
      <c r="E875" s="7"/>
      <c r="F875" s="7"/>
      <c r="G875" s="7"/>
      <c r="H875" s="7"/>
      <c r="I875" s="7"/>
    </row>
    <row r="876" spans="2:9">
      <c r="B876" s="7"/>
      <c r="C876" s="7"/>
      <c r="D876" s="7"/>
      <c r="E876" s="7"/>
      <c r="F876" s="7"/>
      <c r="G876" s="7"/>
      <c r="H876" s="7"/>
      <c r="I876" s="7"/>
    </row>
    <row r="877" spans="2:9">
      <c r="B877" s="7"/>
      <c r="C877" s="7"/>
      <c r="D877" s="7"/>
      <c r="E877" s="7"/>
      <c r="F877" s="7"/>
      <c r="G877" s="7"/>
      <c r="H877" s="7"/>
      <c r="I877" s="7"/>
    </row>
    <row r="878" spans="2:9">
      <c r="B878" s="7"/>
      <c r="C878" s="7"/>
      <c r="D878" s="7"/>
      <c r="E878" s="7"/>
      <c r="F878" s="7"/>
      <c r="G878" s="7"/>
      <c r="H878" s="7"/>
      <c r="I878" s="7"/>
    </row>
    <row r="879" spans="2:9">
      <c r="B879" s="7"/>
      <c r="C879" s="7"/>
      <c r="D879" s="7"/>
      <c r="E879" s="7"/>
      <c r="F879" s="7"/>
      <c r="G879" s="7"/>
      <c r="H879" s="7"/>
      <c r="I879" s="7"/>
    </row>
    <row r="880" spans="2:9">
      <c r="B880" s="7"/>
      <c r="C880" s="7"/>
      <c r="D880" s="7"/>
      <c r="E880" s="7"/>
      <c r="F880" s="7"/>
      <c r="G880" s="7"/>
      <c r="H880" s="7"/>
      <c r="I880" s="7"/>
    </row>
    <row r="881" spans="2:9">
      <c r="B881" s="7"/>
      <c r="C881" s="7"/>
      <c r="D881" s="7"/>
      <c r="E881" s="7"/>
      <c r="F881" s="7"/>
      <c r="G881" s="7"/>
      <c r="H881" s="7"/>
      <c r="I881" s="7"/>
    </row>
    <row r="882" spans="2:9">
      <c r="B882" s="7"/>
      <c r="C882" s="7"/>
      <c r="D882" s="7"/>
      <c r="E882" s="7"/>
      <c r="F882" s="7"/>
      <c r="G882" s="7"/>
      <c r="H882" s="7"/>
      <c r="I882" s="7"/>
    </row>
    <row r="883" spans="2:9">
      <c r="B883" s="7"/>
      <c r="C883" s="7"/>
      <c r="D883" s="7"/>
      <c r="E883" s="7"/>
      <c r="F883" s="7"/>
      <c r="G883" s="7"/>
      <c r="H883" s="7"/>
      <c r="I883" s="7"/>
    </row>
    <row r="884" spans="2:9">
      <c r="B884" s="7"/>
      <c r="C884" s="7"/>
      <c r="D884" s="7"/>
      <c r="E884" s="7"/>
      <c r="F884" s="7"/>
      <c r="G884" s="7"/>
      <c r="H884" s="7"/>
      <c r="I884" s="7"/>
    </row>
    <row r="885" spans="2:9">
      <c r="B885" s="7"/>
      <c r="C885" s="7"/>
      <c r="D885" s="7"/>
      <c r="E885" s="7"/>
      <c r="F885" s="7"/>
      <c r="G885" s="7"/>
      <c r="H885" s="7"/>
      <c r="I885" s="7"/>
    </row>
    <row r="886" spans="2:9">
      <c r="B886" s="7"/>
      <c r="C886" s="7"/>
      <c r="D886" s="7"/>
      <c r="E886" s="7"/>
      <c r="F886" s="7"/>
      <c r="G886" s="7"/>
      <c r="H886" s="7"/>
      <c r="I886" s="7"/>
    </row>
    <row r="887" spans="2:9">
      <c r="B887" s="7"/>
      <c r="C887" s="7"/>
      <c r="D887" s="7"/>
      <c r="E887" s="7"/>
      <c r="F887" s="7"/>
      <c r="G887" s="7"/>
      <c r="H887" s="7"/>
      <c r="I887" s="7"/>
    </row>
    <row r="888" spans="2:9">
      <c r="B888" s="7"/>
      <c r="C888" s="7"/>
      <c r="D888" s="7"/>
      <c r="E888" s="7"/>
      <c r="F888" s="7"/>
      <c r="G888" s="7"/>
      <c r="H888" s="7"/>
      <c r="I888" s="7"/>
    </row>
    <row r="889" spans="2:9">
      <c r="B889" s="7"/>
      <c r="C889" s="7"/>
      <c r="D889" s="7"/>
      <c r="E889" s="7"/>
      <c r="F889" s="7"/>
      <c r="G889" s="7"/>
      <c r="H889" s="7"/>
      <c r="I889" s="7"/>
    </row>
    <row r="890" spans="2:9">
      <c r="B890" s="7"/>
      <c r="C890" s="7"/>
      <c r="D890" s="7"/>
      <c r="E890" s="7"/>
      <c r="F890" s="7"/>
      <c r="G890" s="7"/>
      <c r="H890" s="7"/>
      <c r="I890" s="7"/>
    </row>
    <row r="891" spans="2:9">
      <c r="B891" s="7"/>
      <c r="C891" s="7"/>
      <c r="D891" s="7"/>
      <c r="E891" s="7"/>
      <c r="F891" s="7"/>
      <c r="G891" s="7"/>
      <c r="H891" s="7"/>
      <c r="I891" s="7"/>
    </row>
    <row r="892" spans="2:9">
      <c r="B892" s="7"/>
      <c r="C892" s="7"/>
      <c r="D892" s="7"/>
      <c r="E892" s="7"/>
      <c r="F892" s="7"/>
      <c r="G892" s="7"/>
      <c r="H892" s="7"/>
      <c r="I892" s="7"/>
    </row>
    <row r="893" spans="2:9">
      <c r="B893" s="7"/>
      <c r="C893" s="7"/>
      <c r="D893" s="7"/>
      <c r="E893" s="7"/>
      <c r="F893" s="7"/>
      <c r="G893" s="7"/>
      <c r="H893" s="7"/>
      <c r="I893" s="7"/>
    </row>
    <row r="894" spans="2:9">
      <c r="B894" s="7"/>
      <c r="C894" s="7"/>
      <c r="D894" s="7"/>
      <c r="E894" s="7"/>
      <c r="F894" s="7"/>
      <c r="G894" s="7"/>
      <c r="H894" s="7"/>
      <c r="I894" s="7"/>
    </row>
    <row r="895" spans="2:9">
      <c r="B895" s="7"/>
      <c r="C895" s="7"/>
      <c r="D895" s="7"/>
      <c r="E895" s="7"/>
      <c r="F895" s="7"/>
      <c r="G895" s="7"/>
      <c r="H895" s="7"/>
      <c r="I895" s="7"/>
    </row>
    <row r="896" spans="2:9">
      <c r="B896" s="7"/>
      <c r="C896" s="7"/>
      <c r="D896" s="7"/>
      <c r="E896" s="7"/>
      <c r="F896" s="7"/>
      <c r="G896" s="7"/>
      <c r="H896" s="7"/>
      <c r="I896" s="7"/>
    </row>
    <row r="897" spans="2:9">
      <c r="B897" s="7"/>
      <c r="C897" s="7"/>
      <c r="D897" s="7"/>
      <c r="E897" s="7"/>
      <c r="F897" s="7"/>
      <c r="G897" s="7"/>
      <c r="H897" s="7"/>
      <c r="I897" s="7"/>
    </row>
    <row r="898" spans="2:9">
      <c r="B898" s="7"/>
      <c r="C898" s="7"/>
      <c r="D898" s="7"/>
      <c r="E898" s="7"/>
      <c r="F898" s="7"/>
      <c r="G898" s="7"/>
      <c r="H898" s="7"/>
      <c r="I898" s="7"/>
    </row>
    <row r="899" spans="2:9">
      <c r="B899" s="7"/>
      <c r="C899" s="7"/>
      <c r="D899" s="7"/>
      <c r="E899" s="7"/>
      <c r="F899" s="7"/>
      <c r="G899" s="7"/>
      <c r="H899" s="7"/>
      <c r="I899" s="7"/>
    </row>
    <row r="900" spans="2:9">
      <c r="B900" s="7"/>
      <c r="C900" s="7"/>
      <c r="D900" s="7"/>
      <c r="E900" s="7"/>
      <c r="F900" s="7"/>
      <c r="G900" s="7"/>
      <c r="H900" s="7"/>
      <c r="I900" s="7"/>
    </row>
    <row r="901" spans="2:9">
      <c r="B901" s="7"/>
      <c r="C901" s="7"/>
      <c r="D901" s="7"/>
      <c r="E901" s="7"/>
      <c r="F901" s="7"/>
      <c r="G901" s="7"/>
      <c r="H901" s="7"/>
      <c r="I901" s="7"/>
    </row>
    <row r="902" spans="2:9">
      <c r="B902" s="7"/>
      <c r="C902" s="7"/>
      <c r="D902" s="7"/>
      <c r="E902" s="7"/>
      <c r="F902" s="7"/>
      <c r="G902" s="7"/>
      <c r="H902" s="7"/>
      <c r="I902" s="7"/>
    </row>
    <row r="903" spans="2:9">
      <c r="B903" s="7"/>
      <c r="C903" s="7"/>
      <c r="D903" s="7"/>
      <c r="E903" s="7"/>
      <c r="F903" s="7"/>
      <c r="G903" s="7"/>
      <c r="H903" s="7"/>
      <c r="I903" s="7"/>
    </row>
    <row r="904" spans="2:9">
      <c r="B904" s="7"/>
      <c r="C904" s="7"/>
      <c r="D904" s="7"/>
      <c r="E904" s="7"/>
      <c r="F904" s="7"/>
      <c r="G904" s="7"/>
      <c r="H904" s="7"/>
      <c r="I904" s="7"/>
    </row>
    <row r="905" spans="2:9">
      <c r="B905" s="7"/>
      <c r="C905" s="7"/>
      <c r="D905" s="7"/>
      <c r="E905" s="7"/>
      <c r="F905" s="7"/>
      <c r="G905" s="7"/>
      <c r="H905" s="7"/>
      <c r="I905" s="7"/>
    </row>
    <row r="906" spans="2:9">
      <c r="B906" s="7"/>
      <c r="C906" s="7"/>
      <c r="D906" s="7"/>
      <c r="E906" s="7"/>
      <c r="F906" s="7"/>
      <c r="G906" s="7"/>
      <c r="H906" s="7"/>
      <c r="I906" s="7"/>
    </row>
    <row r="907" spans="2:9">
      <c r="B907" s="7"/>
      <c r="C907" s="7"/>
      <c r="D907" s="7"/>
      <c r="E907" s="7"/>
      <c r="F907" s="7"/>
      <c r="G907" s="7"/>
      <c r="H907" s="7"/>
      <c r="I907" s="7"/>
    </row>
    <row r="908" spans="2:9">
      <c r="B908" s="7"/>
      <c r="C908" s="7"/>
      <c r="D908" s="7"/>
      <c r="E908" s="7"/>
      <c r="F908" s="7"/>
      <c r="G908" s="7"/>
      <c r="H908" s="7"/>
      <c r="I908" s="7"/>
    </row>
    <row r="909" spans="2:9">
      <c r="B909" s="7"/>
      <c r="C909" s="7"/>
      <c r="D909" s="7"/>
      <c r="E909" s="7"/>
      <c r="F909" s="7"/>
      <c r="G909" s="7"/>
      <c r="H909" s="7"/>
      <c r="I909" s="7"/>
    </row>
    <row r="910" spans="2:9">
      <c r="B910" s="7"/>
      <c r="C910" s="7"/>
      <c r="D910" s="7"/>
      <c r="E910" s="7"/>
      <c r="F910" s="7"/>
      <c r="G910" s="7"/>
      <c r="H910" s="7"/>
      <c r="I910" s="7"/>
    </row>
    <row r="911" spans="2:9">
      <c r="B911" s="7"/>
      <c r="C911" s="7"/>
      <c r="D911" s="7"/>
      <c r="E911" s="7"/>
      <c r="F911" s="7"/>
      <c r="G911" s="7"/>
      <c r="H911" s="7"/>
      <c r="I911" s="7"/>
    </row>
    <row r="912" spans="2:9">
      <c r="B912" s="7"/>
      <c r="C912" s="7"/>
      <c r="D912" s="7"/>
      <c r="E912" s="7"/>
      <c r="F912" s="7"/>
      <c r="G912" s="7"/>
      <c r="H912" s="7"/>
      <c r="I912" s="7"/>
    </row>
    <row r="913" spans="2:9">
      <c r="B913" s="7"/>
      <c r="C913" s="7"/>
      <c r="D913" s="7"/>
      <c r="E913" s="7"/>
      <c r="F913" s="7"/>
      <c r="G913" s="7"/>
      <c r="H913" s="7"/>
      <c r="I913" s="7"/>
    </row>
    <row r="914" spans="2:9">
      <c r="B914" s="7"/>
      <c r="C914" s="7"/>
      <c r="D914" s="7"/>
      <c r="E914" s="7"/>
      <c r="F914" s="7"/>
      <c r="G914" s="7"/>
      <c r="H914" s="7"/>
      <c r="I914" s="7"/>
    </row>
    <row r="915" spans="2:9">
      <c r="B915" s="7"/>
      <c r="C915" s="7"/>
      <c r="D915" s="7"/>
      <c r="E915" s="7"/>
      <c r="F915" s="7"/>
      <c r="G915" s="7"/>
      <c r="H915" s="7"/>
      <c r="I915" s="7"/>
    </row>
    <row r="916" spans="2:9">
      <c r="B916" s="7"/>
      <c r="C916" s="7"/>
      <c r="D916" s="7"/>
      <c r="E916" s="7"/>
      <c r="F916" s="7"/>
      <c r="G916" s="7"/>
      <c r="H916" s="7"/>
      <c r="I916" s="7"/>
    </row>
    <row r="917" spans="2:9">
      <c r="B917" s="7"/>
      <c r="C917" s="7"/>
      <c r="D917" s="7"/>
      <c r="E917" s="7"/>
      <c r="F917" s="7"/>
      <c r="G917" s="7"/>
      <c r="H917" s="7"/>
      <c r="I917" s="7"/>
    </row>
    <row r="918" spans="2:9">
      <c r="B918" s="7"/>
      <c r="C918" s="7"/>
      <c r="D918" s="7"/>
      <c r="E918" s="7"/>
      <c r="F918" s="7"/>
      <c r="G918" s="7"/>
      <c r="H918" s="7"/>
      <c r="I918" s="7"/>
    </row>
    <row r="919" spans="2:9">
      <c r="B919" s="7"/>
      <c r="C919" s="7"/>
      <c r="D919" s="7"/>
      <c r="E919" s="7"/>
      <c r="F919" s="7"/>
      <c r="G919" s="7"/>
      <c r="H919" s="7"/>
      <c r="I919" s="7"/>
    </row>
    <row r="920" spans="2:9">
      <c r="B920" s="7"/>
      <c r="C920" s="7"/>
      <c r="D920" s="7"/>
      <c r="E920" s="7"/>
      <c r="F920" s="7"/>
      <c r="G920" s="7"/>
      <c r="H920" s="7"/>
      <c r="I920" s="7"/>
    </row>
    <row r="921" spans="2:9">
      <c r="B921" s="7"/>
      <c r="C921" s="7"/>
      <c r="D921" s="7"/>
      <c r="E921" s="7"/>
      <c r="F921" s="7"/>
      <c r="G921" s="7"/>
      <c r="H921" s="7"/>
      <c r="I921" s="7"/>
    </row>
    <row r="922" spans="2:9">
      <c r="B922" s="7"/>
      <c r="C922" s="7"/>
      <c r="D922" s="7"/>
      <c r="E922" s="7"/>
      <c r="F922" s="7"/>
      <c r="G922" s="7"/>
      <c r="H922" s="7"/>
      <c r="I922" s="7"/>
    </row>
    <row r="923" spans="2:9">
      <c r="B923" s="7"/>
      <c r="C923" s="7"/>
      <c r="D923" s="7"/>
      <c r="E923" s="7"/>
      <c r="F923" s="7"/>
      <c r="G923" s="7"/>
      <c r="H923" s="7"/>
      <c r="I923" s="7"/>
    </row>
    <row r="924" spans="2:9">
      <c r="B924" s="7"/>
      <c r="C924" s="7"/>
      <c r="D924" s="7"/>
      <c r="E924" s="7"/>
      <c r="F924" s="7"/>
      <c r="G924" s="7"/>
      <c r="H924" s="7"/>
      <c r="I924" s="7"/>
    </row>
    <row r="925" spans="2:9">
      <c r="B925" s="7"/>
      <c r="C925" s="7"/>
      <c r="D925" s="7"/>
      <c r="E925" s="7"/>
      <c r="F925" s="7"/>
      <c r="G925" s="7"/>
      <c r="H925" s="7"/>
      <c r="I925" s="7"/>
    </row>
    <row r="926" spans="2:9">
      <c r="B926" s="7"/>
      <c r="C926" s="7"/>
      <c r="D926" s="7"/>
      <c r="E926" s="7"/>
      <c r="F926" s="7"/>
      <c r="G926" s="7"/>
      <c r="H926" s="7"/>
      <c r="I926" s="7"/>
    </row>
    <row r="927" spans="2:9">
      <c r="B927" s="7"/>
      <c r="C927" s="7"/>
      <c r="D927" s="7"/>
      <c r="E927" s="7"/>
      <c r="F927" s="7"/>
      <c r="G927" s="7"/>
      <c r="H927" s="7"/>
      <c r="I927" s="7"/>
    </row>
    <row r="928" spans="2:9">
      <c r="B928" s="7"/>
      <c r="C928" s="7"/>
      <c r="D928" s="7"/>
      <c r="E928" s="7"/>
      <c r="F928" s="7"/>
      <c r="G928" s="7"/>
      <c r="H928" s="7"/>
      <c r="I928" s="7"/>
    </row>
    <row r="929" spans="2:9">
      <c r="B929" s="7"/>
      <c r="C929" s="7"/>
      <c r="D929" s="7"/>
      <c r="E929" s="7"/>
      <c r="F929" s="7"/>
      <c r="G929" s="7"/>
      <c r="H929" s="7"/>
      <c r="I929" s="7"/>
    </row>
    <row r="930" spans="2:9">
      <c r="B930" s="7"/>
      <c r="C930" s="7"/>
      <c r="D930" s="7"/>
      <c r="E930" s="7"/>
      <c r="F930" s="7"/>
      <c r="G930" s="7"/>
      <c r="H930" s="7"/>
      <c r="I930" s="7"/>
    </row>
    <row r="931" spans="2:9">
      <c r="B931" s="7"/>
      <c r="C931" s="7"/>
      <c r="D931" s="7"/>
      <c r="E931" s="7"/>
      <c r="F931" s="7"/>
      <c r="G931" s="7"/>
      <c r="H931" s="7"/>
      <c r="I931" s="7"/>
    </row>
    <row r="932" spans="2:9">
      <c r="B932" s="7"/>
      <c r="C932" s="7"/>
      <c r="D932" s="7"/>
      <c r="E932" s="7"/>
      <c r="F932" s="7"/>
      <c r="G932" s="7"/>
      <c r="H932" s="7"/>
      <c r="I932" s="7"/>
    </row>
    <row r="933" spans="2:9">
      <c r="B933" s="7"/>
      <c r="C933" s="7"/>
      <c r="D933" s="7"/>
      <c r="E933" s="7"/>
      <c r="F933" s="7"/>
      <c r="G933" s="7"/>
      <c r="H933" s="7"/>
      <c r="I933" s="7"/>
    </row>
    <row r="934" spans="2:9">
      <c r="B934" s="7"/>
      <c r="C934" s="7"/>
      <c r="D934" s="7"/>
      <c r="E934" s="7"/>
      <c r="F934" s="7"/>
      <c r="G934" s="7"/>
      <c r="H934" s="7"/>
      <c r="I934" s="7"/>
    </row>
    <row r="935" spans="2:9">
      <c r="B935" s="7"/>
      <c r="C935" s="7"/>
      <c r="D935" s="7"/>
      <c r="E935" s="7"/>
      <c r="F935" s="7"/>
      <c r="G935" s="7"/>
      <c r="H935" s="7"/>
      <c r="I935" s="7"/>
    </row>
    <row r="936" spans="2:9">
      <c r="B936" s="7"/>
      <c r="C936" s="7"/>
      <c r="D936" s="7"/>
      <c r="E936" s="7"/>
      <c r="F936" s="7"/>
      <c r="G936" s="7"/>
      <c r="H936" s="7"/>
      <c r="I936" s="7"/>
    </row>
    <row r="937" spans="2:9">
      <c r="B937" s="7"/>
      <c r="C937" s="7"/>
      <c r="D937" s="7"/>
      <c r="E937" s="7"/>
      <c r="F937" s="7"/>
      <c r="G937" s="7"/>
      <c r="H937" s="7"/>
      <c r="I937" s="7"/>
    </row>
    <row r="938" spans="2:9">
      <c r="B938" s="7"/>
      <c r="C938" s="7"/>
      <c r="D938" s="7"/>
      <c r="E938" s="7"/>
      <c r="F938" s="7"/>
      <c r="G938" s="7"/>
      <c r="H938" s="7"/>
      <c r="I938" s="7"/>
    </row>
    <row r="939" spans="2:9">
      <c r="B939" s="7"/>
      <c r="C939" s="7"/>
      <c r="D939" s="7"/>
      <c r="E939" s="7"/>
      <c r="F939" s="7"/>
      <c r="G939" s="7"/>
      <c r="H939" s="7"/>
      <c r="I939" s="7"/>
    </row>
    <row r="940" spans="2:9">
      <c r="B940" s="7"/>
      <c r="C940" s="7"/>
      <c r="D940" s="7"/>
      <c r="E940" s="7"/>
      <c r="F940" s="7"/>
      <c r="G940" s="7"/>
      <c r="H940" s="7"/>
      <c r="I940" s="7"/>
    </row>
    <row r="941" spans="2:9">
      <c r="B941" s="7"/>
      <c r="C941" s="7"/>
      <c r="D941" s="7"/>
      <c r="E941" s="7"/>
      <c r="F941" s="7"/>
      <c r="G941" s="7"/>
      <c r="H941" s="7"/>
      <c r="I941" s="7"/>
    </row>
    <row r="942" spans="2:9">
      <c r="B942" s="7"/>
      <c r="C942" s="7"/>
      <c r="D942" s="7"/>
      <c r="E942" s="7"/>
      <c r="F942" s="7"/>
      <c r="G942" s="7"/>
      <c r="H942" s="7"/>
      <c r="I942" s="7"/>
    </row>
    <row r="943" spans="2:9">
      <c r="B943" s="7"/>
      <c r="C943" s="7"/>
      <c r="D943" s="7"/>
      <c r="E943" s="7"/>
      <c r="F943" s="7"/>
      <c r="G943" s="7"/>
      <c r="H943" s="7"/>
      <c r="I943" s="7"/>
    </row>
    <row r="944" spans="2:9">
      <c r="B944" s="7"/>
      <c r="C944" s="7"/>
      <c r="D944" s="7"/>
      <c r="E944" s="7"/>
      <c r="F944" s="7"/>
      <c r="G944" s="7"/>
      <c r="H944" s="7"/>
      <c r="I944" s="7"/>
    </row>
    <row r="945" spans="2:9">
      <c r="B945" s="7"/>
      <c r="C945" s="7"/>
      <c r="D945" s="7"/>
      <c r="E945" s="7"/>
      <c r="F945" s="7"/>
      <c r="G945" s="7"/>
      <c r="H945" s="7"/>
      <c r="I945" s="7"/>
    </row>
    <row r="946" spans="2:9">
      <c r="B946" s="7"/>
      <c r="C946" s="7"/>
      <c r="D946" s="7"/>
      <c r="E946" s="7"/>
      <c r="F946" s="7"/>
      <c r="G946" s="7"/>
      <c r="H946" s="7"/>
      <c r="I946" s="7"/>
    </row>
    <row r="947" spans="2:9">
      <c r="B947" s="7"/>
      <c r="C947" s="7"/>
      <c r="D947" s="7"/>
      <c r="E947" s="7"/>
      <c r="F947" s="7"/>
      <c r="G947" s="7"/>
      <c r="H947" s="7"/>
      <c r="I947" s="7"/>
    </row>
    <row r="948" spans="2:9">
      <c r="B948" s="7"/>
      <c r="C948" s="7"/>
      <c r="D948" s="7"/>
      <c r="E948" s="7"/>
      <c r="F948" s="7"/>
      <c r="G948" s="7"/>
      <c r="H948" s="7"/>
      <c r="I948" s="7"/>
    </row>
    <row r="949" spans="2:9">
      <c r="B949" s="7"/>
      <c r="C949" s="7"/>
      <c r="D949" s="7"/>
      <c r="E949" s="7"/>
      <c r="F949" s="7"/>
      <c r="G949" s="7"/>
      <c r="H949" s="7"/>
      <c r="I949" s="7"/>
    </row>
    <row r="950" spans="2:9">
      <c r="B950" s="7"/>
      <c r="C950" s="7"/>
      <c r="D950" s="7"/>
      <c r="E950" s="7"/>
      <c r="F950" s="7"/>
      <c r="G950" s="7"/>
      <c r="H950" s="7"/>
      <c r="I950" s="7"/>
    </row>
    <row r="951" spans="2:9">
      <c r="B951" s="7"/>
      <c r="C951" s="7"/>
      <c r="D951" s="7"/>
      <c r="E951" s="7"/>
      <c r="F951" s="7"/>
      <c r="G951" s="7"/>
      <c r="H951" s="7"/>
      <c r="I951" s="7"/>
    </row>
    <row r="952" spans="2:9">
      <c r="B952" s="7"/>
      <c r="C952" s="7"/>
      <c r="D952" s="7"/>
      <c r="E952" s="7"/>
      <c r="F952" s="7"/>
      <c r="G952" s="7"/>
      <c r="H952" s="7"/>
      <c r="I952" s="7"/>
    </row>
    <row r="953" spans="2:9">
      <c r="B953" s="7"/>
      <c r="C953" s="7"/>
      <c r="D953" s="7"/>
      <c r="E953" s="7"/>
      <c r="F953" s="7"/>
      <c r="G953" s="7"/>
      <c r="H953" s="7"/>
      <c r="I953" s="7"/>
    </row>
    <row r="954" spans="2:9">
      <c r="B954" s="7"/>
      <c r="C954" s="7"/>
      <c r="D954" s="7"/>
      <c r="E954" s="7"/>
      <c r="F954" s="7"/>
      <c r="G954" s="7"/>
      <c r="H954" s="7"/>
      <c r="I954" s="7"/>
    </row>
    <row r="955" spans="2:9">
      <c r="B955" s="7"/>
      <c r="C955" s="7"/>
      <c r="D955" s="7"/>
      <c r="E955" s="7"/>
      <c r="F955" s="7"/>
      <c r="G955" s="7"/>
      <c r="H955" s="7"/>
      <c r="I955" s="7"/>
    </row>
    <row r="956" spans="2:9">
      <c r="B956" s="7"/>
      <c r="C956" s="7"/>
      <c r="D956" s="7"/>
      <c r="E956" s="7"/>
      <c r="F956" s="7"/>
      <c r="G956" s="7"/>
      <c r="H956" s="7"/>
      <c r="I956" s="7"/>
    </row>
    <row r="957" spans="2:9">
      <c r="B957" s="7"/>
      <c r="C957" s="7"/>
      <c r="D957" s="7"/>
      <c r="E957" s="7"/>
      <c r="F957" s="7"/>
      <c r="G957" s="7"/>
      <c r="H957" s="7"/>
      <c r="I957" s="7"/>
    </row>
    <row r="958" spans="2:9">
      <c r="B958" s="7"/>
      <c r="C958" s="7"/>
      <c r="D958" s="7"/>
      <c r="E958" s="7"/>
      <c r="F958" s="7"/>
      <c r="G958" s="7"/>
      <c r="H958" s="7"/>
      <c r="I958" s="7"/>
    </row>
    <row r="959" spans="2:9">
      <c r="B959" s="7"/>
      <c r="C959" s="7"/>
      <c r="D959" s="7"/>
      <c r="E959" s="7"/>
      <c r="F959" s="7"/>
      <c r="G959" s="7"/>
      <c r="H959" s="7"/>
      <c r="I959" s="7"/>
    </row>
    <row r="960" spans="2:9">
      <c r="B960" s="7"/>
      <c r="C960" s="7"/>
      <c r="D960" s="7"/>
      <c r="E960" s="7"/>
      <c r="F960" s="7"/>
      <c r="G960" s="7"/>
      <c r="H960" s="7"/>
      <c r="I960" s="7"/>
    </row>
    <row r="961" spans="2:9">
      <c r="B961" s="7"/>
      <c r="C961" s="7"/>
      <c r="D961" s="7"/>
      <c r="E961" s="7"/>
      <c r="F961" s="7"/>
      <c r="G961" s="7"/>
      <c r="H961" s="7"/>
      <c r="I961" s="7"/>
    </row>
    <row r="962" spans="2:9">
      <c r="B962" s="7"/>
      <c r="C962" s="7"/>
      <c r="D962" s="7"/>
      <c r="E962" s="7"/>
      <c r="F962" s="7"/>
      <c r="G962" s="7"/>
      <c r="H962" s="7"/>
      <c r="I962" s="7"/>
    </row>
    <row r="963" spans="2:9">
      <c r="B963" s="7"/>
      <c r="C963" s="7"/>
      <c r="D963" s="7"/>
      <c r="E963" s="7"/>
      <c r="F963" s="7"/>
      <c r="G963" s="7"/>
      <c r="H963" s="7"/>
      <c r="I963" s="7"/>
    </row>
    <row r="964" spans="2:9">
      <c r="B964" s="7"/>
      <c r="C964" s="7"/>
      <c r="D964" s="7"/>
      <c r="E964" s="7"/>
      <c r="F964" s="7"/>
      <c r="G964" s="7"/>
      <c r="H964" s="7"/>
      <c r="I964" s="7"/>
    </row>
    <row r="965" spans="2:9">
      <c r="B965" s="7"/>
      <c r="C965" s="7"/>
      <c r="D965" s="7"/>
      <c r="E965" s="7"/>
      <c r="F965" s="7"/>
      <c r="G965" s="7"/>
      <c r="H965" s="7"/>
      <c r="I965" s="7"/>
    </row>
    <row r="966" spans="2:9">
      <c r="B966" s="7"/>
      <c r="C966" s="7"/>
      <c r="D966" s="7"/>
      <c r="E966" s="7"/>
      <c r="F966" s="7"/>
      <c r="G966" s="7"/>
      <c r="H966" s="7"/>
      <c r="I966" s="7"/>
    </row>
    <row r="967" spans="2:9">
      <c r="B967" s="7"/>
      <c r="C967" s="7"/>
      <c r="D967" s="7"/>
      <c r="E967" s="7"/>
      <c r="F967" s="7"/>
      <c r="G967" s="7"/>
      <c r="H967" s="7"/>
      <c r="I967" s="7"/>
    </row>
    <row r="968" spans="2:9">
      <c r="B968" s="7"/>
      <c r="C968" s="7"/>
      <c r="D968" s="7"/>
      <c r="E968" s="7"/>
      <c r="F968" s="7"/>
      <c r="G968" s="7"/>
      <c r="H968" s="7"/>
      <c r="I968" s="7"/>
    </row>
    <row r="969" spans="2:9">
      <c r="B969" s="7"/>
      <c r="C969" s="7"/>
      <c r="D969" s="7"/>
      <c r="E969" s="7"/>
      <c r="F969" s="7"/>
      <c r="G969" s="7"/>
      <c r="H969" s="7"/>
      <c r="I969" s="7"/>
    </row>
    <row r="970" spans="2:9">
      <c r="B970" s="7"/>
      <c r="C970" s="7"/>
      <c r="D970" s="7"/>
      <c r="E970" s="7"/>
      <c r="F970" s="7"/>
      <c r="G970" s="7"/>
      <c r="H970" s="7"/>
      <c r="I970" s="7"/>
    </row>
    <row r="971" spans="2:9">
      <c r="B971" s="7"/>
      <c r="C971" s="7"/>
      <c r="D971" s="7"/>
      <c r="E971" s="7"/>
      <c r="F971" s="7"/>
      <c r="G971" s="7"/>
      <c r="H971" s="7"/>
      <c r="I971" s="7"/>
    </row>
    <row r="972" spans="2:9">
      <c r="B972" s="7"/>
      <c r="C972" s="7"/>
      <c r="D972" s="7"/>
      <c r="E972" s="7"/>
      <c r="F972" s="7"/>
      <c r="G972" s="7"/>
      <c r="H972" s="7"/>
      <c r="I972" s="7"/>
    </row>
    <row r="973" spans="2:9">
      <c r="B973" s="7"/>
      <c r="C973" s="7"/>
      <c r="D973" s="7"/>
      <c r="E973" s="7"/>
      <c r="F973" s="7"/>
      <c r="G973" s="7"/>
      <c r="H973" s="7"/>
      <c r="I973" s="7"/>
    </row>
    <row r="974" spans="2:9">
      <c r="B974" s="7"/>
      <c r="C974" s="7"/>
      <c r="D974" s="7"/>
      <c r="E974" s="7"/>
      <c r="F974" s="7"/>
      <c r="G974" s="7"/>
      <c r="H974" s="7"/>
      <c r="I974" s="7"/>
    </row>
    <row r="975" spans="2:9">
      <c r="B975" s="7"/>
      <c r="C975" s="7"/>
      <c r="D975" s="7"/>
      <c r="E975" s="7"/>
      <c r="F975" s="7"/>
      <c r="G975" s="7"/>
      <c r="H975" s="7"/>
      <c r="I975" s="7"/>
    </row>
    <row r="976" spans="2:9">
      <c r="B976" s="7"/>
      <c r="C976" s="7"/>
      <c r="D976" s="7"/>
      <c r="E976" s="7"/>
      <c r="F976" s="7"/>
      <c r="G976" s="7"/>
      <c r="H976" s="7"/>
      <c r="I976" s="7"/>
    </row>
    <row r="977" spans="2:9">
      <c r="B977" s="7"/>
      <c r="C977" s="7"/>
      <c r="D977" s="7"/>
      <c r="E977" s="7"/>
      <c r="F977" s="7"/>
      <c r="G977" s="7"/>
      <c r="H977" s="7"/>
      <c r="I977" s="7"/>
    </row>
    <row r="978" spans="2:9">
      <c r="B978" s="7"/>
      <c r="C978" s="7"/>
      <c r="D978" s="7"/>
      <c r="E978" s="7"/>
      <c r="F978" s="7"/>
      <c r="G978" s="7"/>
      <c r="H978" s="7"/>
      <c r="I978" s="7"/>
    </row>
    <row r="979" spans="2:9">
      <c r="B979" s="7"/>
      <c r="C979" s="7"/>
      <c r="D979" s="7"/>
      <c r="E979" s="7"/>
      <c r="F979" s="7"/>
      <c r="G979" s="7"/>
      <c r="H979" s="7"/>
      <c r="I979" s="7"/>
    </row>
    <row r="980" spans="2:9">
      <c r="B980" s="7"/>
      <c r="C980" s="7"/>
      <c r="D980" s="7"/>
      <c r="E980" s="7"/>
      <c r="F980" s="7"/>
      <c r="G980" s="7"/>
      <c r="H980" s="7"/>
      <c r="I980" s="7"/>
    </row>
    <row r="981" spans="2:9">
      <c r="B981" s="7"/>
      <c r="C981" s="7"/>
      <c r="D981" s="7"/>
      <c r="E981" s="7"/>
      <c r="F981" s="7"/>
      <c r="G981" s="7"/>
      <c r="H981" s="7"/>
      <c r="I981" s="7"/>
    </row>
    <row r="982" spans="2:9">
      <c r="B982" s="7"/>
      <c r="C982" s="7"/>
      <c r="D982" s="7"/>
      <c r="E982" s="7"/>
      <c r="F982" s="7"/>
      <c r="G982" s="7"/>
      <c r="H982" s="7"/>
      <c r="I982" s="7"/>
    </row>
    <row r="983" spans="2:9">
      <c r="B983" s="7"/>
      <c r="C983" s="7"/>
      <c r="D983" s="7"/>
      <c r="E983" s="7"/>
      <c r="F983" s="7"/>
      <c r="G983" s="7"/>
      <c r="H983" s="7"/>
      <c r="I983" s="7"/>
    </row>
    <row r="984" spans="2:9">
      <c r="B984" s="7"/>
      <c r="C984" s="7"/>
      <c r="D984" s="7"/>
      <c r="E984" s="7"/>
      <c r="F984" s="7"/>
      <c r="G984" s="7"/>
      <c r="H984" s="7"/>
      <c r="I984" s="7"/>
    </row>
    <row r="985" spans="2:9">
      <c r="B985" s="7"/>
      <c r="C985" s="7"/>
      <c r="D985" s="7"/>
      <c r="E985" s="7"/>
      <c r="F985" s="7"/>
      <c r="G985" s="7"/>
      <c r="H985" s="7"/>
      <c r="I985" s="7"/>
    </row>
    <row r="986" spans="2:9">
      <c r="B986" s="7"/>
      <c r="C986" s="7"/>
      <c r="D986" s="7"/>
      <c r="E986" s="7"/>
      <c r="F986" s="7"/>
      <c r="G986" s="7"/>
      <c r="H986" s="7"/>
      <c r="I986" s="7"/>
    </row>
    <row r="987" spans="2:9">
      <c r="B987" s="7"/>
      <c r="C987" s="7"/>
      <c r="D987" s="7"/>
      <c r="E987" s="7"/>
      <c r="F987" s="7"/>
      <c r="G987" s="7"/>
      <c r="H987" s="7"/>
      <c r="I987" s="7"/>
    </row>
    <row r="988" spans="2:9">
      <c r="B988" s="7"/>
      <c r="C988" s="7"/>
      <c r="D988" s="7"/>
      <c r="E988" s="7"/>
      <c r="F988" s="7"/>
      <c r="G988" s="7"/>
      <c r="H988" s="7"/>
      <c r="I988" s="7"/>
    </row>
    <row r="989" spans="2:9">
      <c r="B989" s="7"/>
      <c r="C989" s="7"/>
      <c r="D989" s="7"/>
      <c r="E989" s="7"/>
      <c r="F989" s="7"/>
      <c r="G989" s="7"/>
      <c r="H989" s="7"/>
      <c r="I989" s="7"/>
    </row>
    <row r="990" spans="2:9">
      <c r="B990" s="7"/>
      <c r="C990" s="7"/>
      <c r="D990" s="7"/>
      <c r="E990" s="7"/>
      <c r="F990" s="7"/>
      <c r="G990" s="7"/>
      <c r="H990" s="7"/>
      <c r="I990" s="7"/>
    </row>
    <row r="991" spans="2:9">
      <c r="B991" s="7"/>
      <c r="C991" s="7"/>
      <c r="D991" s="7"/>
      <c r="E991" s="7"/>
      <c r="F991" s="7"/>
      <c r="G991" s="7"/>
      <c r="H991" s="7"/>
      <c r="I991" s="7"/>
    </row>
    <row r="992" spans="2:9">
      <c r="B992" s="7"/>
      <c r="C992" s="7"/>
      <c r="D992" s="7"/>
      <c r="E992" s="7"/>
      <c r="F992" s="7"/>
      <c r="G992" s="7"/>
      <c r="H992" s="7"/>
      <c r="I992" s="7"/>
    </row>
    <row r="993" spans="2:9">
      <c r="B993" s="7"/>
      <c r="C993" s="7"/>
      <c r="D993" s="7"/>
      <c r="E993" s="7"/>
      <c r="F993" s="7"/>
      <c r="G993" s="7"/>
      <c r="H993" s="7"/>
      <c r="I993" s="7"/>
    </row>
    <row r="994" spans="2:9">
      <c r="B994" s="7"/>
      <c r="C994" s="7"/>
      <c r="D994" s="7"/>
      <c r="E994" s="7"/>
      <c r="F994" s="7"/>
      <c r="G994" s="7"/>
      <c r="H994" s="7"/>
      <c r="I994" s="7"/>
    </row>
    <row r="995" spans="2:9">
      <c r="B995" s="7"/>
      <c r="C995" s="7"/>
      <c r="D995" s="7"/>
      <c r="E995" s="7"/>
      <c r="F995" s="7"/>
      <c r="G995" s="7"/>
      <c r="H995" s="7"/>
      <c r="I995" s="7"/>
    </row>
    <row r="996" spans="2:9">
      <c r="B996" s="7"/>
      <c r="C996" s="7"/>
      <c r="D996" s="7"/>
      <c r="E996" s="7"/>
      <c r="F996" s="7"/>
      <c r="G996" s="7"/>
      <c r="H996" s="7"/>
      <c r="I996" s="7"/>
    </row>
    <row r="997" spans="2:9">
      <c r="B997" s="7"/>
      <c r="C997" s="7"/>
      <c r="D997" s="7"/>
      <c r="E997" s="7"/>
      <c r="F997" s="7"/>
      <c r="G997" s="7"/>
      <c r="H997" s="7"/>
      <c r="I997" s="7"/>
    </row>
    <row r="998" spans="2:9">
      <c r="B998" s="7"/>
      <c r="C998" s="7"/>
      <c r="D998" s="7"/>
      <c r="E998" s="7"/>
      <c r="F998" s="7"/>
      <c r="G998" s="7"/>
      <c r="H998" s="7"/>
      <c r="I998" s="7"/>
    </row>
    <row r="999" spans="2:9">
      <c r="B999" s="7"/>
      <c r="C999" s="7"/>
      <c r="D999" s="7"/>
      <c r="E999" s="7"/>
      <c r="F999" s="7"/>
      <c r="G999" s="7"/>
      <c r="H999" s="7"/>
      <c r="I999" s="7"/>
    </row>
    <row r="1000" spans="2:9">
      <c r="B1000" s="7"/>
      <c r="C1000" s="7"/>
      <c r="D1000" s="7"/>
      <c r="E1000" s="7"/>
      <c r="F1000" s="7"/>
      <c r="G1000" s="7"/>
      <c r="H1000" s="7"/>
      <c r="I1000" s="7"/>
    </row>
    <row r="1001" spans="2:9">
      <c r="B1001" s="7"/>
      <c r="C1001" s="7"/>
      <c r="D1001" s="7"/>
      <c r="E1001" s="7"/>
      <c r="F1001" s="7"/>
      <c r="G1001" s="7"/>
      <c r="H1001" s="7"/>
      <c r="I1001" s="7"/>
    </row>
    <row r="1002" spans="2:9">
      <c r="B1002" s="7"/>
      <c r="C1002" s="7"/>
      <c r="D1002" s="7"/>
      <c r="E1002" s="7"/>
      <c r="F1002" s="7"/>
      <c r="G1002" s="7"/>
      <c r="H1002" s="7"/>
      <c r="I1002" s="7"/>
    </row>
    <row r="1003" spans="2:9">
      <c r="B1003" s="7"/>
      <c r="C1003" s="7"/>
      <c r="D1003" s="7"/>
      <c r="E1003" s="7"/>
      <c r="F1003" s="7"/>
      <c r="G1003" s="7"/>
      <c r="H1003" s="7"/>
      <c r="I1003" s="7"/>
    </row>
    <row r="1004" spans="2:9">
      <c r="B1004" s="7"/>
      <c r="C1004" s="7"/>
      <c r="D1004" s="7"/>
      <c r="E1004" s="7"/>
      <c r="F1004" s="7"/>
      <c r="G1004" s="7"/>
      <c r="H1004" s="7"/>
      <c r="I1004" s="7"/>
    </row>
    <row r="1005" spans="2:9">
      <c r="B1005" s="7"/>
      <c r="C1005" s="7"/>
      <c r="D1005" s="7"/>
      <c r="E1005" s="7"/>
      <c r="F1005" s="7"/>
      <c r="G1005" s="7"/>
      <c r="H1005" s="7"/>
    </row>
    <row r="1006" spans="2:9">
      <c r="B1006" s="7"/>
      <c r="C1006" s="7"/>
      <c r="D1006" s="7"/>
      <c r="E1006" s="7"/>
      <c r="F1006" s="7"/>
      <c r="G1006" s="7"/>
      <c r="H1006" s="7"/>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drawing r:id="rId2"/>
  <legacy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AB21" sqref="AB21:AL21"/>
    </sheetView>
  </sheetViews>
  <sheetFormatPr defaultColWidth="3.140625" defaultRowHeight="0" customHeight="1" zeroHeight="1"/>
  <cols>
    <col min="1" max="1" width="1.42578125" style="4" customWidth="1"/>
    <col min="2" max="2" width="1.140625" style="4" customWidth="1"/>
    <col min="3" max="3" width="19.140625" style="1" customWidth="1"/>
    <col min="4" max="18" width="10" style="1" customWidth="1"/>
    <col min="19" max="19" width="1.140625" style="53" customWidth="1"/>
    <col min="20" max="20" width="1.42578125" style="19" customWidth="1"/>
    <col min="21" max="21" width="2.140625" style="50" hidden="1" customWidth="1"/>
    <col min="22" max="22" width="3" style="50" hidden="1" customWidth="1"/>
    <col min="23" max="255" width="3.140625" style="1" customWidth="1"/>
    <col min="256" max="16384" width="3.140625" style="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784</v>
      </c>
      <c r="C2" s="1317"/>
      <c r="D2" s="1317"/>
      <c r="E2" s="1317"/>
      <c r="F2" s="1317"/>
      <c r="G2" s="1317"/>
      <c r="H2" s="1317"/>
      <c r="I2" s="1317"/>
      <c r="J2" s="1317"/>
      <c r="K2" s="1317"/>
      <c r="L2" s="1317"/>
      <c r="M2" s="1317"/>
      <c r="N2" s="1317"/>
      <c r="O2" s="1317"/>
      <c r="P2" s="1317"/>
      <c r="Q2" s="1317"/>
      <c r="R2" s="1317"/>
      <c r="S2" s="1318"/>
      <c r="T2" s="154"/>
      <c r="U2" s="52"/>
    </row>
    <row r="3" spans="1:22" ht="5.45" customHeight="1">
      <c r="A3" s="151"/>
      <c r="B3" s="479"/>
      <c r="C3" s="480"/>
      <c r="D3" s="480"/>
      <c r="E3" s="480"/>
      <c r="F3" s="480"/>
      <c r="G3" s="480"/>
      <c r="H3" s="480"/>
      <c r="I3" s="480"/>
      <c r="J3" s="480"/>
      <c r="K3" s="480"/>
      <c r="L3" s="480"/>
      <c r="M3" s="480"/>
      <c r="N3" s="480"/>
      <c r="O3" s="480"/>
      <c r="P3" s="480"/>
      <c r="Q3" s="480"/>
      <c r="R3" s="480"/>
      <c r="S3" s="481"/>
      <c r="T3" s="155"/>
      <c r="U3" s="51"/>
    </row>
    <row r="4" spans="1:22" ht="17.100000000000001" customHeight="1">
      <c r="A4" s="151"/>
      <c r="B4" s="479"/>
      <c r="C4" s="480"/>
      <c r="D4" s="480"/>
      <c r="E4" s="65"/>
      <c r="F4" s="422" t="s">
        <v>64</v>
      </c>
      <c r="G4" s="1346" t="str">
        <f>IF(ISBLANK('Start Page'!AB9),"&lt;&lt; Please enter system details on the Start Page &gt;&gt;",'Start Page'!AB9&amp;IF(ISBLANK('Start Page'!AM28),"","  ("&amp;'Start Page'!AM28&amp;")"))</f>
        <v>Aqua Pennslyvania - Roaring Creek Division</v>
      </c>
      <c r="H4" s="1347"/>
      <c r="I4" s="1347"/>
      <c r="J4" s="1347"/>
      <c r="K4" s="1347"/>
      <c r="L4" s="1347"/>
      <c r="M4" s="1347"/>
      <c r="N4" s="1347"/>
      <c r="O4" s="1348"/>
      <c r="P4" s="480"/>
      <c r="Q4" s="480"/>
      <c r="R4" s="480"/>
      <c r="S4" s="481"/>
      <c r="T4" s="155"/>
      <c r="U4" s="51"/>
    </row>
    <row r="5" spans="1:22" ht="17.100000000000001" customHeight="1">
      <c r="A5" s="151"/>
      <c r="B5" s="479"/>
      <c r="C5" s="480"/>
      <c r="D5" s="480"/>
      <c r="E5" s="64"/>
      <c r="F5" s="422" t="s">
        <v>714</v>
      </c>
      <c r="G5" s="482">
        <f>IF(ISBLANK('Start Page'!AB18),"",'Start Page'!AB18)</f>
        <v>2024</v>
      </c>
      <c r="H5" s="1360" t="str">
        <f>IF(ISBLANK('Start Page'!AB20),"",TEXT('Start Page'!AB20,"mmm dd yyyy")&amp;" - "&amp;TEXT('Start Page'!AB21,"mmm dd yyyy"))</f>
        <v>Jan 01 2024 - Dec 31 2024</v>
      </c>
      <c r="I5" s="1361"/>
      <c r="J5" s="1362"/>
      <c r="K5" s="1044"/>
      <c r="L5" s="1044"/>
      <c r="M5" s="1044"/>
      <c r="N5" s="1044"/>
      <c r="O5" s="1044"/>
      <c r="P5" s="480"/>
      <c r="Q5" s="480"/>
      <c r="R5" s="480"/>
      <c r="S5" s="481"/>
      <c r="T5" s="155"/>
      <c r="U5" s="51"/>
    </row>
    <row r="6" spans="1:22" ht="17.100000000000001" customHeight="1">
      <c r="A6" s="151"/>
      <c r="B6" s="479"/>
      <c r="C6" s="480"/>
      <c r="D6" s="480"/>
      <c r="E6" s="64"/>
      <c r="F6" s="422" t="s">
        <v>681</v>
      </c>
      <c r="G6" s="1357" t="str">
        <f>IF(OR(ISBLANK('Start Page'!AB22:AL22),'M36 Refs'!AN118&gt;0),"Additional data entry required",Dashboard!BR4)</f>
        <v>Tier III (51-70)</v>
      </c>
      <c r="H6" s="1358"/>
      <c r="I6" s="1359"/>
      <c r="J6" s="1044"/>
      <c r="K6" s="1044"/>
      <c r="L6" s="1044"/>
      <c r="M6" s="1044"/>
      <c r="N6" s="1044"/>
      <c r="O6" s="1044"/>
      <c r="P6" s="480"/>
      <c r="Q6" s="480"/>
      <c r="R6" s="480"/>
      <c r="S6" s="481"/>
      <c r="T6" s="155"/>
      <c r="U6" s="51"/>
    </row>
    <row r="7" spans="1:22" ht="6" customHeight="1" thickBot="1">
      <c r="A7" s="151"/>
      <c r="B7" s="479"/>
      <c r="C7" s="480"/>
      <c r="D7" s="480"/>
      <c r="E7" s="480"/>
      <c r="F7" s="480"/>
      <c r="G7" s="480"/>
      <c r="H7" s="480"/>
      <c r="I7" s="480"/>
      <c r="J7" s="480"/>
      <c r="K7" s="480"/>
      <c r="L7" s="480"/>
      <c r="M7" s="480"/>
      <c r="N7" s="480"/>
      <c r="O7" s="480"/>
      <c r="P7" s="480"/>
      <c r="Q7" s="480"/>
      <c r="R7" s="480"/>
      <c r="S7" s="481"/>
      <c r="T7" s="155"/>
      <c r="U7" s="51"/>
    </row>
    <row r="8" spans="1:22" ht="26.1" customHeight="1" thickBot="1">
      <c r="A8" s="151"/>
      <c r="B8" s="479"/>
      <c r="C8" s="1349" t="s">
        <v>62</v>
      </c>
      <c r="D8" s="1350"/>
      <c r="E8" s="1350"/>
      <c r="F8" s="1350"/>
      <c r="G8" s="1350"/>
      <c r="H8" s="1350"/>
      <c r="I8" s="1350"/>
      <c r="J8" s="1350"/>
      <c r="K8" s="1350"/>
      <c r="L8" s="1350"/>
      <c r="M8" s="1350"/>
      <c r="N8" s="1350"/>
      <c r="O8" s="1350"/>
      <c r="P8" s="1350"/>
      <c r="Q8" s="1350"/>
      <c r="R8" s="1351"/>
      <c r="S8" s="481"/>
      <c r="T8" s="155"/>
      <c r="U8" s="51"/>
    </row>
    <row r="9" spans="1:22" ht="18.75" customHeight="1" thickTop="1">
      <c r="A9" s="151"/>
      <c r="B9" s="479"/>
      <c r="C9" s="483"/>
      <c r="D9" s="1353" t="s">
        <v>715</v>
      </c>
      <c r="E9" s="1354"/>
      <c r="F9" s="1354"/>
      <c r="G9" s="1354"/>
      <c r="H9" s="1354"/>
      <c r="I9" s="1354"/>
      <c r="J9" s="1354"/>
      <c r="K9" s="1354"/>
      <c r="L9" s="1354"/>
      <c r="M9" s="1354"/>
      <c r="N9" s="1354"/>
      <c r="O9" s="1354"/>
      <c r="P9" s="1354"/>
      <c r="Q9" s="1354"/>
      <c r="R9" s="1355"/>
      <c r="S9" s="481"/>
      <c r="T9" s="155"/>
      <c r="U9" s="51"/>
    </row>
    <row r="10" spans="1:22" ht="34.5" customHeight="1" thickBot="1">
      <c r="A10" s="151"/>
      <c r="B10" s="479"/>
      <c r="C10" s="484" t="s">
        <v>63</v>
      </c>
      <c r="D10" s="1356" t="s">
        <v>782</v>
      </c>
      <c r="E10" s="1333"/>
      <c r="F10" s="1334"/>
      <c r="G10" s="1332" t="s">
        <v>261</v>
      </c>
      <c r="H10" s="1333"/>
      <c r="I10" s="1334"/>
      <c r="J10" s="1332" t="s">
        <v>262</v>
      </c>
      <c r="K10" s="1333"/>
      <c r="L10" s="1334"/>
      <c r="M10" s="1332" t="s">
        <v>263</v>
      </c>
      <c r="N10" s="1333"/>
      <c r="O10" s="1334"/>
      <c r="P10" s="1332" t="s">
        <v>264</v>
      </c>
      <c r="Q10" s="1333"/>
      <c r="R10" s="1335"/>
      <c r="S10" s="481"/>
      <c r="T10" s="155"/>
      <c r="U10" s="51"/>
    </row>
    <row r="11" spans="1:22" ht="61.9" customHeight="1" thickTop="1">
      <c r="A11" s="151"/>
      <c r="B11" s="479"/>
      <c r="C11" s="485" t="s">
        <v>68</v>
      </c>
      <c r="D11" s="1341" t="s">
        <v>1115</v>
      </c>
      <c r="E11" s="1337"/>
      <c r="F11" s="1338"/>
      <c r="G11" s="1336" t="s">
        <v>1114</v>
      </c>
      <c r="H11" s="1337"/>
      <c r="I11" s="1338"/>
      <c r="J11" s="1336" t="s">
        <v>69</v>
      </c>
      <c r="K11" s="1337"/>
      <c r="L11" s="1352"/>
      <c r="M11" s="1336" t="s">
        <v>18</v>
      </c>
      <c r="N11" s="1337"/>
      <c r="O11" s="1352"/>
      <c r="P11" s="1336" t="s">
        <v>19</v>
      </c>
      <c r="Q11" s="1337"/>
      <c r="R11" s="1352"/>
      <c r="S11" s="481"/>
      <c r="T11" s="155"/>
      <c r="U11" s="51"/>
    </row>
    <row r="12" spans="1:22" ht="78" customHeight="1">
      <c r="A12" s="151"/>
      <c r="B12" s="479"/>
      <c r="C12" s="486" t="s">
        <v>20</v>
      </c>
      <c r="D12" s="1329" t="s">
        <v>1116</v>
      </c>
      <c r="E12" s="1330"/>
      <c r="F12" s="1331"/>
      <c r="G12" s="1339" t="s">
        <v>1113</v>
      </c>
      <c r="H12" s="1330"/>
      <c r="I12" s="1331"/>
      <c r="J12" s="1339" t="s">
        <v>21</v>
      </c>
      <c r="K12" s="1330"/>
      <c r="L12" s="1340"/>
      <c r="M12" s="1339" t="s">
        <v>22</v>
      </c>
      <c r="N12" s="1330"/>
      <c r="O12" s="1340"/>
      <c r="P12" s="1339" t="s">
        <v>125</v>
      </c>
      <c r="Q12" s="1330"/>
      <c r="R12" s="1340"/>
      <c r="S12" s="481"/>
      <c r="T12" s="155"/>
      <c r="U12" s="51"/>
    </row>
    <row r="13" spans="1:22" ht="105.75" customHeight="1">
      <c r="A13" s="151"/>
      <c r="B13" s="479"/>
      <c r="C13" s="486" t="s">
        <v>126</v>
      </c>
      <c r="D13" s="1342"/>
      <c r="E13" s="1343"/>
      <c r="F13" s="1344"/>
      <c r="G13" s="1339" t="s">
        <v>1111</v>
      </c>
      <c r="H13" s="1330"/>
      <c r="I13" s="1331"/>
      <c r="J13" s="1339" t="s">
        <v>1112</v>
      </c>
      <c r="K13" s="1330"/>
      <c r="L13" s="1340"/>
      <c r="M13" s="1339" t="s">
        <v>67</v>
      </c>
      <c r="N13" s="1330"/>
      <c r="O13" s="1340"/>
      <c r="P13" s="1339" t="s">
        <v>34</v>
      </c>
      <c r="Q13" s="1330"/>
      <c r="R13" s="1340"/>
      <c r="S13" s="481"/>
      <c r="T13" s="155"/>
      <c r="U13" s="51"/>
    </row>
    <row r="14" spans="1:22" ht="68.25" customHeight="1">
      <c r="A14" s="151"/>
      <c r="B14" s="479"/>
      <c r="C14" s="486" t="s">
        <v>35</v>
      </c>
      <c r="D14" s="1342"/>
      <c r="E14" s="1343"/>
      <c r="F14" s="1344"/>
      <c r="G14" s="1345"/>
      <c r="H14" s="1343"/>
      <c r="I14" s="1344"/>
      <c r="J14" s="1339" t="s">
        <v>36</v>
      </c>
      <c r="K14" s="1330"/>
      <c r="L14" s="1340"/>
      <c r="M14" s="1339" t="s">
        <v>37</v>
      </c>
      <c r="N14" s="1330"/>
      <c r="O14" s="1340"/>
      <c r="P14" s="1339" t="s">
        <v>38</v>
      </c>
      <c r="Q14" s="1330"/>
      <c r="R14" s="1340"/>
      <c r="S14" s="481"/>
      <c r="T14" s="155"/>
      <c r="U14" s="51"/>
    </row>
    <row r="15" spans="1:22" ht="84" customHeight="1" thickBot="1">
      <c r="A15" s="151"/>
      <c r="B15" s="479"/>
      <c r="C15" s="487" t="s">
        <v>39</v>
      </c>
      <c r="D15" s="1322"/>
      <c r="E15" s="1323"/>
      <c r="F15" s="1324"/>
      <c r="G15" s="1325"/>
      <c r="H15" s="1323"/>
      <c r="I15" s="1324"/>
      <c r="J15" s="1326" t="s">
        <v>1097</v>
      </c>
      <c r="K15" s="1327"/>
      <c r="L15" s="1328"/>
      <c r="M15" s="1326" t="s">
        <v>1098</v>
      </c>
      <c r="N15" s="1327"/>
      <c r="O15" s="1328"/>
      <c r="P15" s="1326" t="s">
        <v>1099</v>
      </c>
      <c r="Q15" s="1327"/>
      <c r="R15" s="1328"/>
      <c r="S15" s="481"/>
      <c r="T15" s="155"/>
      <c r="U15" s="51"/>
    </row>
    <row r="16" spans="1:22" ht="21" customHeight="1" thickTop="1" thickBot="1">
      <c r="A16" s="151"/>
      <c r="B16" s="479"/>
      <c r="C16" s="1319" t="s">
        <v>124</v>
      </c>
      <c r="D16" s="1320"/>
      <c r="E16" s="1320"/>
      <c r="F16" s="1320"/>
      <c r="G16" s="1320"/>
      <c r="H16" s="1320"/>
      <c r="I16" s="1320"/>
      <c r="J16" s="1320"/>
      <c r="K16" s="1320"/>
      <c r="L16" s="1320"/>
      <c r="M16" s="1320"/>
      <c r="N16" s="1320"/>
      <c r="O16" s="1320"/>
      <c r="P16" s="1320"/>
      <c r="Q16" s="1320"/>
      <c r="R16" s="1321"/>
      <c r="S16" s="481"/>
      <c r="T16" s="155"/>
      <c r="U16" s="51"/>
    </row>
    <row r="17" spans="1:22" ht="13.15" hidden="1" customHeight="1">
      <c r="A17" s="152"/>
      <c r="B17" s="488"/>
      <c r="C17" s="489"/>
      <c r="D17" s="3"/>
      <c r="E17" s="490">
        <v>0</v>
      </c>
      <c r="F17" s="490"/>
      <c r="G17" s="490"/>
      <c r="H17" s="490">
        <v>26</v>
      </c>
      <c r="I17" s="490"/>
      <c r="J17" s="490"/>
      <c r="K17" s="490">
        <v>51</v>
      </c>
      <c r="L17" s="490"/>
      <c r="M17" s="490"/>
      <c r="N17" s="490">
        <v>71</v>
      </c>
      <c r="O17" s="490"/>
      <c r="P17" s="490"/>
      <c r="Q17" s="490">
        <v>91</v>
      </c>
      <c r="R17" s="490"/>
      <c r="S17" s="491"/>
      <c r="T17" s="155"/>
      <c r="U17" s="2"/>
      <c r="V17" s="55"/>
    </row>
    <row r="18" spans="1:22" ht="13.15" hidden="1" customHeight="1">
      <c r="A18" s="152"/>
      <c r="B18" s="488"/>
      <c r="C18" s="489"/>
      <c r="D18" s="3"/>
      <c r="E18" s="490">
        <v>25</v>
      </c>
      <c r="F18" s="490"/>
      <c r="G18" s="490"/>
      <c r="H18" s="490">
        <v>50</v>
      </c>
      <c r="I18" s="490"/>
      <c r="J18" s="490"/>
      <c r="K18" s="490">
        <v>70</v>
      </c>
      <c r="L18" s="490"/>
      <c r="M18" s="490"/>
      <c r="N18" s="490">
        <v>90</v>
      </c>
      <c r="O18" s="490"/>
      <c r="P18" s="490"/>
      <c r="Q18" s="490">
        <v>100</v>
      </c>
      <c r="R18" s="490"/>
      <c r="S18" s="491"/>
      <c r="T18" s="155"/>
      <c r="U18" s="2"/>
      <c r="V18" s="55"/>
    </row>
    <row r="19" spans="1:22" ht="13.15" hidden="1" customHeight="1">
      <c r="A19" s="151"/>
      <c r="B19" s="479"/>
      <c r="C19" s="492"/>
      <c r="D19" s="492"/>
      <c r="E19" s="493">
        <f>IF(AND(ROUND('M36 Refs'!$AH$118,0)&gt;=E17,ROUND('M36 Refs'!$AH$118,0)&lt;='Loss Control Planning'!E18,'M36 Refs'!AN118=0),1,0)</f>
        <v>0</v>
      </c>
      <c r="F19" s="493"/>
      <c r="G19" s="493"/>
      <c r="H19" s="493">
        <f>IF(AND(ROUND('M36 Refs'!$AH$118,0)&gt;=H17,ROUND('M36 Refs'!$AH$118,0)&lt;='Loss Control Planning'!H18,'M36 Refs'!AN118=0),1,0)</f>
        <v>0</v>
      </c>
      <c r="I19" s="493"/>
      <c r="J19" s="493"/>
      <c r="K19" s="493">
        <f>IF(AND(ROUND('M36 Refs'!$AH$118,0)&gt;=K17,ROUND('M36 Refs'!$AH$118,0)&lt;='Loss Control Planning'!K18,'M36 Refs'!AN118=0),1,0)</f>
        <v>1</v>
      </c>
      <c r="L19" s="493"/>
      <c r="M19" s="493"/>
      <c r="N19" s="493">
        <f>IF(AND(ROUND('M36 Refs'!$AH$118,0)&gt;=N17,ROUND('M36 Refs'!$AH$118,0)&lt;='Loss Control Planning'!N18,'M36 Refs'!AN118=0),1,0)</f>
        <v>0</v>
      </c>
      <c r="O19" s="493"/>
      <c r="P19" s="493"/>
      <c r="Q19" s="493">
        <f>IF(AND(ROUND('M36 Refs'!$AH$118,0)&gt;=Q17,ROUND('M36 Refs'!$AH$118,0)&lt;='Loss Control Planning'!Q18,'M36 Refs'!AN118=0),1,0)</f>
        <v>0</v>
      </c>
      <c r="R19" s="493"/>
      <c r="S19" s="481"/>
      <c r="T19" s="155"/>
      <c r="U19" s="51"/>
    </row>
    <row r="20" spans="1:22" ht="13.15" hidden="1" customHeight="1">
      <c r="A20" s="151"/>
      <c r="C20" s="3"/>
      <c r="D20" s="3"/>
      <c r="E20" s="3"/>
      <c r="F20" s="3"/>
      <c r="G20" s="3"/>
      <c r="H20" s="3"/>
      <c r="I20" s="3"/>
      <c r="J20" s="3"/>
      <c r="K20" s="3"/>
      <c r="L20" s="3"/>
      <c r="M20" s="3"/>
      <c r="N20" s="3"/>
      <c r="O20" s="3"/>
      <c r="P20" s="3"/>
      <c r="Q20" s="3"/>
      <c r="R20" s="3"/>
      <c r="S20" s="494"/>
      <c r="T20" s="152"/>
    </row>
    <row r="21" spans="1:22" ht="13.15" hidden="1" customHeight="1">
      <c r="A21" s="151"/>
      <c r="C21" s="3"/>
      <c r="D21" s="3"/>
      <c r="E21" s="3"/>
      <c r="F21" s="3"/>
      <c r="G21" s="3"/>
      <c r="H21" s="3"/>
      <c r="I21" s="3"/>
      <c r="J21" s="3"/>
      <c r="K21" s="3"/>
      <c r="L21" s="3"/>
      <c r="M21" s="3"/>
      <c r="N21" s="3"/>
      <c r="O21" s="3"/>
      <c r="P21" s="3"/>
      <c r="Q21" s="3"/>
      <c r="R21" s="3"/>
      <c r="S21" s="494"/>
      <c r="T21" s="152"/>
    </row>
    <row r="22" spans="1:22" ht="13.15" hidden="1" customHeight="1">
      <c r="A22" s="151"/>
      <c r="C22" s="3"/>
      <c r="D22" s="3"/>
      <c r="E22" s="3"/>
      <c r="F22" s="3"/>
      <c r="G22" s="3"/>
      <c r="H22" s="3"/>
      <c r="I22" s="3"/>
      <c r="J22" s="3"/>
      <c r="K22" s="3"/>
      <c r="L22" s="3"/>
      <c r="M22" s="3"/>
      <c r="N22" s="3"/>
      <c r="O22" s="3"/>
      <c r="P22" s="3"/>
      <c r="Q22" s="3"/>
      <c r="R22" s="3"/>
      <c r="S22" s="494"/>
      <c r="T22" s="152"/>
    </row>
    <row r="23" spans="1:22" ht="6" customHeight="1" thickBot="1">
      <c r="A23" s="151"/>
      <c r="B23" s="495"/>
      <c r="C23" s="496"/>
      <c r="D23" s="496"/>
      <c r="E23" s="496"/>
      <c r="F23" s="496"/>
      <c r="G23" s="496"/>
      <c r="H23" s="496"/>
      <c r="I23" s="496"/>
      <c r="J23" s="496"/>
      <c r="K23" s="496"/>
      <c r="L23" s="496"/>
      <c r="M23" s="496"/>
      <c r="N23" s="496"/>
      <c r="O23" s="496"/>
      <c r="P23" s="496"/>
      <c r="Q23" s="496"/>
      <c r="R23" s="496"/>
      <c r="S23" s="497"/>
      <c r="T23" s="155"/>
      <c r="U23" s="51"/>
    </row>
    <row r="24" spans="1:22" ht="7.5" customHeight="1" thickTop="1">
      <c r="A24" s="151"/>
      <c r="B24" s="151"/>
      <c r="C24" s="152"/>
      <c r="D24" s="152"/>
      <c r="E24" s="152"/>
      <c r="F24" s="152"/>
      <c r="G24" s="152"/>
      <c r="H24" s="152"/>
      <c r="I24" s="152"/>
      <c r="J24" s="152"/>
      <c r="K24" s="152"/>
      <c r="L24" s="152"/>
      <c r="M24" s="152"/>
      <c r="N24" s="152"/>
      <c r="O24" s="152"/>
      <c r="P24" s="152"/>
      <c r="Q24" s="152"/>
      <c r="R24" s="152"/>
      <c r="S24" s="153"/>
      <c r="T24" s="152"/>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866"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868" t="s">
        <v>1059</v>
      </c>
      <c r="B1" s="869" t="s">
        <v>1060</v>
      </c>
    </row>
    <row r="2" spans="1:2" ht="105">
      <c r="A2" s="866" t="s">
        <v>1050</v>
      </c>
      <c r="B2" s="861" t="s">
        <v>1049</v>
      </c>
    </row>
    <row r="3" spans="1:2" ht="28.35" customHeight="1">
      <c r="B3" s="862"/>
    </row>
    <row r="4" spans="1:2" ht="60">
      <c r="A4" s="866" t="s">
        <v>1052</v>
      </c>
      <c r="B4" s="861" t="s">
        <v>1051</v>
      </c>
    </row>
    <row r="5" spans="1:2" ht="13.5">
      <c r="B5" s="863"/>
    </row>
    <row r="6" spans="1:2" ht="75">
      <c r="A6" s="866" t="s">
        <v>1054</v>
      </c>
      <c r="B6" s="864" t="s">
        <v>1053</v>
      </c>
    </row>
    <row r="7" spans="1:2" ht="13.5">
      <c r="B7" s="863"/>
    </row>
    <row r="8" spans="1:2" ht="150">
      <c r="A8" s="866" t="s">
        <v>1056</v>
      </c>
      <c r="B8" s="861" t="s">
        <v>1055</v>
      </c>
    </row>
    <row r="9" spans="1:2" ht="13.5">
      <c r="B9" s="863"/>
    </row>
    <row r="10" spans="1:2" ht="255">
      <c r="A10" s="867" t="s">
        <v>1057</v>
      </c>
      <c r="B10" s="865" t="s">
        <v>1058</v>
      </c>
    </row>
    <row r="12" spans="1:2" ht="150">
      <c r="A12" s="866" t="s">
        <v>1062</v>
      </c>
      <c r="B12" s="861" t="s">
        <v>1061</v>
      </c>
    </row>
    <row r="13" spans="1:2">
      <c r="B13" s="862"/>
    </row>
    <row r="14" spans="1:2" ht="45">
      <c r="A14" s="866" t="s">
        <v>1064</v>
      </c>
      <c r="B14" s="864" t="s">
        <v>1063</v>
      </c>
    </row>
    <row r="15" spans="1:2" ht="13.5">
      <c r="B15" s="863"/>
    </row>
    <row r="16" spans="1:2" ht="60">
      <c r="A16" s="866" t="s">
        <v>1066</v>
      </c>
      <c r="B16" s="864" t="s">
        <v>1065</v>
      </c>
    </row>
    <row r="17" spans="1:2" ht="13.5">
      <c r="B17" s="863"/>
    </row>
    <row r="18" spans="1:2" ht="120">
      <c r="A18" s="866" t="s">
        <v>1068</v>
      </c>
      <c r="B18" s="864" t="s">
        <v>1067</v>
      </c>
    </row>
    <row r="19" spans="1:2" ht="13.5">
      <c r="B19" s="863"/>
    </row>
    <row r="20" spans="1:2" ht="75">
      <c r="A20" s="866" t="s">
        <v>1070</v>
      </c>
      <c r="B20" s="861" t="s">
        <v>1069</v>
      </c>
    </row>
    <row r="21" spans="1:2" ht="13.5">
      <c r="B21" s="863"/>
    </row>
    <row r="22" spans="1:2" ht="90">
      <c r="A22" s="866" t="s">
        <v>1072</v>
      </c>
      <c r="B22" s="861" t="s">
        <v>1071</v>
      </c>
    </row>
    <row r="23" spans="1:2" ht="13.5">
      <c r="B23" s="863"/>
    </row>
    <row r="24" spans="1:2" ht="90">
      <c r="A24" s="866" t="s">
        <v>1074</v>
      </c>
      <c r="B24" s="861" t="s">
        <v>1073</v>
      </c>
    </row>
    <row r="25" spans="1:2" ht="13.5">
      <c r="B25" s="863"/>
    </row>
    <row r="26" spans="1:2" ht="60">
      <c r="A26" s="866" t="s">
        <v>1076</v>
      </c>
      <c r="B26" s="861" t="s">
        <v>1075</v>
      </c>
    </row>
    <row r="96" spans="34:34">
      <c r="AH96" s="41" t="s">
        <v>46</v>
      </c>
    </row>
    <row r="97" spans="28:40" ht="25.5">
      <c r="AD97" s="40" t="s">
        <v>43</v>
      </c>
      <c r="AE97" s="40" t="s">
        <v>44</v>
      </c>
      <c r="AF97" s="40" t="s">
        <v>47</v>
      </c>
      <c r="AG97" s="40" t="s">
        <v>48</v>
      </c>
      <c r="AH97" s="40" t="s">
        <v>45</v>
      </c>
      <c r="AI97" s="40" t="s">
        <v>49</v>
      </c>
      <c r="AJ97" s="40" t="s">
        <v>59</v>
      </c>
      <c r="AK97" s="40"/>
      <c r="AL97" s="267" t="s">
        <v>57</v>
      </c>
      <c r="AM97" s="267" t="s">
        <v>56</v>
      </c>
      <c r="AN97" s="267" t="s">
        <v>58</v>
      </c>
    </row>
    <row r="98" spans="28:40">
      <c r="AC98" s="270" t="s">
        <v>687</v>
      </c>
      <c r="AD98" s="46">
        <f>IF(Worksheet!F15="n/a",0,Worksheet!F15)</f>
        <v>6</v>
      </c>
      <c r="AE98" s="80">
        <f>Worksheet!Y15</f>
        <v>34.313725490196077</v>
      </c>
      <c r="AF98" s="47">
        <f t="shared" ref="AF98:AF103" si="0">AE98</f>
        <v>34.313725490196077</v>
      </c>
      <c r="AG98" s="47">
        <f>IF(AE98&lt;&gt;0,AF98/10,0)</f>
        <v>3.4313725490196076</v>
      </c>
      <c r="AH98" s="44">
        <f>IFERROR(AD98*AG98,0)</f>
        <v>20.588235294117645</v>
      </c>
      <c r="AI98" s="45">
        <f t="shared" ref="AI98:AI117" si="1">IF(AG98=0,0,AF98-AH98)</f>
        <v>13.725490196078432</v>
      </c>
      <c r="AJ98">
        <f t="array" aca="1" ref="AJ98" ca="1">SUM(1*(AI98&lt;$AI$98:$AI$117))+1+IF(ROW(AI98)-ROW($AI$98)=0,0,SUM(1*(AI98=OFFSET($AI$98,0,0,INDEX(ROW(AI98)-ROW($AI$98)+1,1)-1,1))))</f>
        <v>1</v>
      </c>
      <c r="AK98" s="104" t="str">
        <f>AC98</f>
        <v>Volume from Own Sources (VOS)</v>
      </c>
      <c r="AL98">
        <f>IFERROR(IF(AE98&lt;&gt;0,1,0),0)</f>
        <v>1</v>
      </c>
      <c r="AM98">
        <f>IF(AD98="",0,IF(AD98&lt;&gt;0,1,0))</f>
        <v>1</v>
      </c>
      <c r="AN98">
        <f t="shared" ref="AN98:AN117" si="2">IF(AND(AL98=1,AM98=0),1,0)</f>
        <v>0</v>
      </c>
    </row>
    <row r="99" spans="28:40">
      <c r="AC99" s="274" t="s">
        <v>688</v>
      </c>
      <c r="AD99" s="46">
        <f>IF(Worksheet!M15="n/a",0,Worksheet!M15)</f>
        <v>4</v>
      </c>
      <c r="AE99" s="80">
        <f>Worksheet!Z15</f>
        <v>0.68627450980392157</v>
      </c>
      <c r="AF99" s="47">
        <f t="shared" si="0"/>
        <v>0.68627450980392157</v>
      </c>
      <c r="AG99" s="47">
        <f t="shared" ref="AG99:AG117" si="3">IF(AE99&lt;&gt;0,AF99/10,0)</f>
        <v>6.8627450980392163E-2</v>
      </c>
      <c r="AH99" s="44">
        <f t="shared" ref="AH99:AH106" si="4">IFERROR(AD99*AG99,0)</f>
        <v>0.27450980392156865</v>
      </c>
      <c r="AI99" s="45">
        <f t="shared" si="1"/>
        <v>0.41176470588235292</v>
      </c>
      <c r="AJ99">
        <f t="array" aca="1" ref="AJ99" ca="1">SUM(1*(AI99&lt;$AI$98:$AI$117))+1+IF(ROW(AI99)-ROW($AI$98)=0,0,SUM(1*(AI99=OFFSET($AI$98,0,0,INDEX(ROW(AI99)-ROW($AI$98)+1,1)-1,1))))</f>
        <v>14</v>
      </c>
      <c r="AK99" s="104" t="str">
        <f t="shared" ref="AK99:AK117" si="5">AC99</f>
        <v>VOS Error Adjustment (VOSEA)</v>
      </c>
      <c r="AL99">
        <f t="shared" ref="AL99:AL103" si="6">IFERROR(IF(AE99&lt;&gt;0,1,0),0)</f>
        <v>1</v>
      </c>
      <c r="AM99">
        <f t="shared" ref="AM99:AM117" si="7">IF(AD99="",0,IF(AD99&lt;&gt;0,1,0))</f>
        <v>1</v>
      </c>
      <c r="AN99">
        <f t="shared" si="2"/>
        <v>0</v>
      </c>
    </row>
    <row r="100" spans="28:40">
      <c r="AC100" s="270" t="s">
        <v>689</v>
      </c>
      <c r="AD100" s="46">
        <f>IF(Worksheet!F16="n/a",0,Worksheet!F16)</f>
        <v>0</v>
      </c>
      <c r="AE100" s="80">
        <f>Worksheet!Y16</f>
        <v>0</v>
      </c>
      <c r="AF100" s="47">
        <f t="shared" si="0"/>
        <v>0</v>
      </c>
      <c r="AG100" s="47">
        <f t="shared" si="3"/>
        <v>0</v>
      </c>
      <c r="AH100" s="44">
        <f t="shared" si="4"/>
        <v>0</v>
      </c>
      <c r="AI100" s="45">
        <f t="shared" si="1"/>
        <v>0</v>
      </c>
      <c r="AJ100">
        <f t="array" aca="1" ref="AJ100" ca="1">SUM(1*(AI100&lt;$AI$98:$AI$117))+1+IF(ROW(AI100)-ROW($AI$98)=0,0,SUM(1*(AI100=OFFSET($AI$98,0,0,INDEX(ROW(AI100)-ROW($AI$98)+1,1)-1,1))))</f>
        <v>15</v>
      </c>
      <c r="AK100" s="104" t="str">
        <f t="shared" si="5"/>
        <v>Water Imported (WI)</v>
      </c>
      <c r="AL100">
        <f t="shared" si="6"/>
        <v>0</v>
      </c>
      <c r="AM100">
        <f t="shared" si="7"/>
        <v>0</v>
      </c>
      <c r="AN100">
        <f t="shared" si="2"/>
        <v>0</v>
      </c>
    </row>
    <row r="101" spans="28:40">
      <c r="AC101" s="274" t="s">
        <v>702</v>
      </c>
      <c r="AD101" s="46">
        <f>IF(Worksheet!M16="n/a",0,Worksheet!M16)</f>
        <v>0</v>
      </c>
      <c r="AE101" s="80">
        <f>Worksheet!Z16</f>
        <v>0</v>
      </c>
      <c r="AF101" s="47">
        <f t="shared" si="0"/>
        <v>0</v>
      </c>
      <c r="AG101" s="47">
        <f t="shared" si="3"/>
        <v>0</v>
      </c>
      <c r="AH101" s="44">
        <f t="shared" si="4"/>
        <v>0</v>
      </c>
      <c r="AI101" s="45">
        <f t="shared" si="1"/>
        <v>0</v>
      </c>
      <c r="AJ101">
        <f t="array" aca="1" ref="AJ101" ca="1">SUM(1*(AI101&lt;$AI$98:$AI$117))+1+IF(ROW(AI101)-ROW($AI$98)=0,0,SUM(1*(AI101=OFFSET($AI$98,0,0,INDEX(ROW(AI101)-ROW($AI$98)+1,1)-1,1))))</f>
        <v>16</v>
      </c>
      <c r="AK101" s="104" t="str">
        <f t="shared" si="5"/>
        <v>WI Error Adjustment (WIEA)</v>
      </c>
      <c r="AL101">
        <f t="shared" si="6"/>
        <v>0</v>
      </c>
      <c r="AM101">
        <f t="shared" si="7"/>
        <v>0</v>
      </c>
      <c r="AN101">
        <f t="shared" si="2"/>
        <v>0</v>
      </c>
    </row>
    <row r="102" spans="28:40">
      <c r="AC102" s="270" t="s">
        <v>703</v>
      </c>
      <c r="AD102" s="46">
        <f>IF(Worksheet!F17="n/a",0,Worksheet!F17)</f>
        <v>0</v>
      </c>
      <c r="AE102" s="80">
        <f>Worksheet!Y17</f>
        <v>0</v>
      </c>
      <c r="AF102" s="47">
        <f t="shared" si="0"/>
        <v>0</v>
      </c>
      <c r="AG102" s="47">
        <f t="shared" si="3"/>
        <v>0</v>
      </c>
      <c r="AH102" s="44">
        <f t="shared" si="4"/>
        <v>0</v>
      </c>
      <c r="AI102" s="45">
        <f t="shared" si="1"/>
        <v>0</v>
      </c>
      <c r="AJ102">
        <f t="array" aca="1" ref="AJ102" ca="1">SUM(1*(AI102&lt;$AI$98:$AI$117))+1+IF(ROW(AI102)-ROW($AI$98)=0,0,SUM(1*(AI102=OFFSET($AI$98,0,0,INDEX(ROW(AI102)-ROW($AI$98)+1,1)-1,1))))</f>
        <v>17</v>
      </c>
      <c r="AK102" s="104" t="str">
        <f t="shared" si="5"/>
        <v>Water Exported (WE)</v>
      </c>
      <c r="AL102">
        <f t="shared" si="6"/>
        <v>0</v>
      </c>
      <c r="AM102">
        <f t="shared" si="7"/>
        <v>0</v>
      </c>
      <c r="AN102">
        <f t="shared" si="2"/>
        <v>0</v>
      </c>
    </row>
    <row r="103" spans="28:40">
      <c r="AC103" s="274" t="s">
        <v>704</v>
      </c>
      <c r="AD103" s="81">
        <f>IF(Worksheet!M17="n/a",0,Worksheet!M17)</f>
        <v>0</v>
      </c>
      <c r="AE103" s="82">
        <f>Worksheet!Z17</f>
        <v>0</v>
      </c>
      <c r="AF103" s="83">
        <f t="shared" si="0"/>
        <v>0</v>
      </c>
      <c r="AG103" s="83">
        <f t="shared" si="3"/>
        <v>0</v>
      </c>
      <c r="AH103" s="44">
        <f t="shared" si="4"/>
        <v>0</v>
      </c>
      <c r="AI103" s="83">
        <f t="shared" si="1"/>
        <v>0</v>
      </c>
      <c r="AJ103" s="84">
        <f t="array" aca="1" ref="AJ103" ca="1">SUM(1*(AI103&lt;$AI$98:$AI$117))+1+IF(ROW(AI103)-ROW($AI$98)=0,0,SUM(1*(AI103=OFFSET($AI$98,0,0,INDEX(ROW(AI103)-ROW($AI$98)+1,1)-1,1))))</f>
        <v>18</v>
      </c>
      <c r="AK103" s="105" t="str">
        <f t="shared" si="5"/>
        <v>WE Error Adjustment (WEEA)</v>
      </c>
      <c r="AL103">
        <f t="shared" si="6"/>
        <v>0</v>
      </c>
      <c r="AM103" s="84">
        <f t="shared" si="7"/>
        <v>0</v>
      </c>
      <c r="AN103" s="84">
        <f t="shared" si="2"/>
        <v>0</v>
      </c>
    </row>
    <row r="104" spans="28:40">
      <c r="AC104" s="271" t="s">
        <v>690</v>
      </c>
      <c r="AD104" s="90">
        <f>IF(Worksheet!F23="n/a",0,Worksheet!F23)</f>
        <v>8</v>
      </c>
      <c r="AE104" s="275">
        <f>IF(Worksheet!H23&gt;0,Worksheet!Y23,0)</f>
        <v>12.592827432840851</v>
      </c>
      <c r="AF104" s="92">
        <f t="shared" ref="AF104:AF117" si="8">AE104/$AE$120</f>
        <v>15.4440336440501</v>
      </c>
      <c r="AG104" s="92">
        <f t="shared" si="3"/>
        <v>1.5444033644050099</v>
      </c>
      <c r="AH104" s="92">
        <f t="shared" ref="AH104:AH117" si="9">AD104*AG104</f>
        <v>12.355226915240079</v>
      </c>
      <c r="AI104" s="93">
        <f t="shared" si="1"/>
        <v>3.0888067288100203</v>
      </c>
      <c r="AJ104" s="94">
        <f t="array" aca="1" ref="AJ104" ca="1">SUM(1*(AI104&lt;$AI$98:$AI$117))+1+IF(ROW(AI104)-ROW($AI$98)=0,0,SUM(1*(AI104=OFFSET($AI$98,0,0,INDEX(ROW(AI104)-ROW($AI$98)+1,1)-1,1))))</f>
        <v>2</v>
      </c>
      <c r="AK104" s="106" t="str">
        <f t="shared" si="5"/>
        <v>Billed Metered (BMAC)</v>
      </c>
      <c r="AL104" s="94">
        <f t="shared" ref="AL104:AL117" si="10">IF(AE104&lt;&gt;0,1,0)</f>
        <v>1</v>
      </c>
      <c r="AM104" s="94">
        <f t="shared" si="7"/>
        <v>1</v>
      </c>
      <c r="AN104" s="94">
        <f t="shared" si="2"/>
        <v>0</v>
      </c>
    </row>
    <row r="105" spans="28:40">
      <c r="AC105" s="272" t="s">
        <v>691</v>
      </c>
      <c r="AD105" s="96">
        <f>IF(Worksheet!F24="n/a",0,Worksheet!F24)</f>
        <v>0</v>
      </c>
      <c r="AE105" s="276">
        <f>IF(Worksheet!H24=0,0,12)</f>
        <v>0</v>
      </c>
      <c r="AF105" s="97">
        <f t="shared" si="8"/>
        <v>0</v>
      </c>
      <c r="AG105" s="97">
        <f t="shared" si="3"/>
        <v>0</v>
      </c>
      <c r="AH105" s="44">
        <f t="shared" si="4"/>
        <v>0</v>
      </c>
      <c r="AI105" s="98">
        <f t="shared" si="1"/>
        <v>0</v>
      </c>
      <c r="AJ105" s="99">
        <f t="array" aca="1" ref="AJ105" ca="1">SUM(1*(AI105&lt;$AI$98:$AI$117))+1+IF(ROW(AI105)-ROW($AI$98)=0,0,SUM(1*(AI105=OFFSET($AI$98,0,0,INDEX(ROW(AI105)-ROW($AI$98)+1,1)-1,1))))</f>
        <v>19</v>
      </c>
      <c r="AK105" s="107" t="str">
        <f t="shared" si="5"/>
        <v>Billed Unmetered (BUAC)</v>
      </c>
      <c r="AL105" s="99">
        <f t="shared" si="10"/>
        <v>0</v>
      </c>
      <c r="AM105" s="99">
        <f t="shared" si="7"/>
        <v>0</v>
      </c>
      <c r="AN105" s="99">
        <f t="shared" si="2"/>
        <v>0</v>
      </c>
    </row>
    <row r="106" spans="28:40">
      <c r="AC106" s="272" t="s">
        <v>692</v>
      </c>
      <c r="AD106" s="96">
        <f>IF(Worksheet!F25="n/a",0,Worksheet!F25)</f>
        <v>4</v>
      </c>
      <c r="AE106" s="276">
        <f>IF(Worksheet!H25&gt;0,Worksheet!Y24,0)</f>
        <v>1.4071725671591488</v>
      </c>
      <c r="AF106" s="97">
        <f t="shared" si="8"/>
        <v>1.7257776767046165</v>
      </c>
      <c r="AG106" s="97">
        <f t="shared" si="3"/>
        <v>0.17257776767046165</v>
      </c>
      <c r="AH106" s="44">
        <f t="shared" si="4"/>
        <v>0.69031107068184661</v>
      </c>
      <c r="AI106" s="98">
        <f t="shared" si="1"/>
        <v>1.0354666060227697</v>
      </c>
      <c r="AJ106" s="99">
        <f t="array" aca="1" ref="AJ106" ca="1">SUM(1*(AI106&lt;$AI$98:$AI$117))+1+IF(ROW(AI106)-ROW($AI$98)=0,0,SUM(1*(AI106=OFFSET($AI$98,0,0,INDEX(ROW(AI106)-ROW($AI$98)+1,1)-1,1))))</f>
        <v>11</v>
      </c>
      <c r="AK106" s="107" t="str">
        <f t="shared" si="5"/>
        <v>Unbilled Metered (UMAC)</v>
      </c>
      <c r="AL106" s="99">
        <f t="shared" si="10"/>
        <v>1</v>
      </c>
      <c r="AM106" s="99">
        <f t="shared" si="7"/>
        <v>1</v>
      </c>
      <c r="AN106" s="99">
        <f t="shared" si="2"/>
        <v>0</v>
      </c>
    </row>
    <row r="107" spans="28:40">
      <c r="AB107" t="s">
        <v>61</v>
      </c>
      <c r="AC107" s="273" t="s">
        <v>693</v>
      </c>
      <c r="AD107" s="95">
        <f>IF(OR(Worksheet!W26=1,AND(Worksheet!W26=2,Worksheet!Q26=0)),3,Worksheet!F26)</f>
        <v>3</v>
      </c>
      <c r="AE107" s="86">
        <v>2</v>
      </c>
      <c r="AF107" s="87">
        <f t="shared" si="8"/>
        <v>2.4528301886792452</v>
      </c>
      <c r="AG107" s="87">
        <f t="shared" si="3"/>
        <v>0.24528301886792453</v>
      </c>
      <c r="AH107" s="87">
        <f t="shared" si="9"/>
        <v>0.73584905660377364</v>
      </c>
      <c r="AI107" s="88">
        <f t="shared" si="1"/>
        <v>1.7169811320754715</v>
      </c>
      <c r="AJ107" s="89">
        <f t="array" aca="1" ref="AJ107" ca="1">SUM(1*(AI107&lt;$AI$98:$AI$117))+1+IF(ROW(AI107)-ROW($AI$98)=0,0,SUM(1*(AI107=OFFSET($AI$98,0,0,INDEX(ROW(AI107)-ROW($AI$98)+1,1)-1,1))))</f>
        <v>10</v>
      </c>
      <c r="AK107" s="108" t="str">
        <f t="shared" si="5"/>
        <v>Unbilled Unmetered (UUAC)</v>
      </c>
      <c r="AL107" s="89">
        <f t="shared" si="10"/>
        <v>1</v>
      </c>
      <c r="AM107" s="89">
        <f t="shared" si="7"/>
        <v>1</v>
      </c>
      <c r="AN107" s="89">
        <f t="shared" si="2"/>
        <v>0</v>
      </c>
    </row>
    <row r="108" spans="28:40">
      <c r="AB108" t="s">
        <v>61</v>
      </c>
      <c r="AC108" s="273" t="s">
        <v>677</v>
      </c>
      <c r="AD108" s="95">
        <f>IF(OR(Worksheet!W43=1,AND(Worksheet!W43=2,Worksheet!Q43=0)),3,Worksheet!F43)</f>
        <v>3</v>
      </c>
      <c r="AE108" s="86">
        <v>3.5</v>
      </c>
      <c r="AF108" s="87">
        <f t="shared" si="8"/>
        <v>4.2924528301886795</v>
      </c>
      <c r="AG108" s="87">
        <f t="shared" si="3"/>
        <v>0.42924528301886794</v>
      </c>
      <c r="AH108" s="87">
        <f t="shared" si="9"/>
        <v>1.2877358490566038</v>
      </c>
      <c r="AI108" s="88">
        <f t="shared" si="1"/>
        <v>3.0047169811320757</v>
      </c>
      <c r="AJ108" s="89">
        <f t="array" aca="1" ref="AJ108" ca="1">SUM(1*(AI108&lt;$AI$98:$AI$117))+1+IF(ROW(AI108)-ROW($AI$98)=0,0,SUM(1*(AI108=OFFSET($AI$98,0,0,INDEX(ROW(AI108)-ROW($AI$98)+1,1)-1,1))))</f>
        <v>5</v>
      </c>
      <c r="AK108" s="108" t="str">
        <f t="shared" si="5"/>
        <v>Unauthorized Consumption (UC)</v>
      </c>
      <c r="AL108" s="89">
        <f t="shared" si="10"/>
        <v>1</v>
      </c>
      <c r="AM108" s="89">
        <f t="shared" si="7"/>
        <v>1</v>
      </c>
      <c r="AN108" s="89">
        <f t="shared" si="2"/>
        <v>0</v>
      </c>
    </row>
    <row r="109" spans="28:40">
      <c r="AC109" s="271" t="s">
        <v>694</v>
      </c>
      <c r="AD109" s="90">
        <f>IF(Worksheet!F41="n/a",0,Worksheet!F41)</f>
        <v>6</v>
      </c>
      <c r="AE109" s="91">
        <f>IF(AND(Worksheet!F41="n/a",Worksheet!H41=0),0,6)</f>
        <v>6</v>
      </c>
      <c r="AF109" s="92">
        <f t="shared" si="8"/>
        <v>7.3584905660377355</v>
      </c>
      <c r="AG109" s="92">
        <f t="shared" si="3"/>
        <v>0.73584905660377353</v>
      </c>
      <c r="AH109" s="92">
        <f t="shared" si="9"/>
        <v>4.415094339622641</v>
      </c>
      <c r="AI109" s="93">
        <f t="shared" si="1"/>
        <v>2.9433962264150946</v>
      </c>
      <c r="AJ109" s="94">
        <f t="array" aca="1" ref="AJ109" ca="1">SUM(1*(AI109&lt;$AI$98:$AI$117))+1+IF(ROW(AI109)-ROW($AI$98)=0,0,SUM(1*(AI109=OFFSET($AI$98,0,0,INDEX(ROW(AI109)-ROW($AI$98)+1,1)-1,1))))</f>
        <v>7</v>
      </c>
      <c r="AK109" s="106" t="str">
        <f t="shared" si="5"/>
        <v>Customer Metering Inaccuracies (CMI)</v>
      </c>
      <c r="AL109" s="94">
        <f t="shared" si="10"/>
        <v>1</v>
      </c>
      <c r="AM109" s="94">
        <f t="shared" si="7"/>
        <v>1</v>
      </c>
      <c r="AN109" s="94">
        <f t="shared" si="2"/>
        <v>0</v>
      </c>
    </row>
    <row r="110" spans="28:40">
      <c r="AC110" s="273" t="s">
        <v>695</v>
      </c>
      <c r="AD110" s="85">
        <f>IF(Worksheet!H39=0,1,IF(Worksheet!W39=1,3,Worksheet!F39))</f>
        <v>3</v>
      </c>
      <c r="AE110" s="86">
        <v>3.5</v>
      </c>
      <c r="AF110" s="87">
        <f t="shared" si="8"/>
        <v>4.2924528301886795</v>
      </c>
      <c r="AG110" s="87">
        <f t="shared" si="3"/>
        <v>0.42924528301886794</v>
      </c>
      <c r="AH110" s="87">
        <f t="shared" si="9"/>
        <v>1.2877358490566038</v>
      </c>
      <c r="AI110" s="88">
        <f t="shared" si="1"/>
        <v>3.0047169811320757</v>
      </c>
      <c r="AJ110" s="89">
        <f t="array" aca="1" ref="AJ110" ca="1">SUM(1*(AI110&lt;$AI$98:$AI$117))+1+IF(ROW(AI110)-ROW($AI$98)=0,0,SUM(1*(AI110=OFFSET($AI$98,0,0,INDEX(ROW(AI110)-ROW($AI$98)+1,1)-1,1))))</f>
        <v>6</v>
      </c>
      <c r="AK110" s="108" t="str">
        <f t="shared" si="5"/>
        <v>Systematic Data Handling Errors (SDHE)</v>
      </c>
      <c r="AL110" s="89">
        <f t="shared" si="10"/>
        <v>1</v>
      </c>
      <c r="AM110" s="89">
        <f t="shared" si="7"/>
        <v>1</v>
      </c>
      <c r="AN110" s="89">
        <f t="shared" si="2"/>
        <v>0</v>
      </c>
    </row>
    <row r="111" spans="28:40">
      <c r="AC111" s="273" t="s">
        <v>696</v>
      </c>
      <c r="AD111" s="85">
        <f>Worksheet!F61</f>
        <v>7</v>
      </c>
      <c r="AE111" s="86">
        <v>5</v>
      </c>
      <c r="AF111" s="87">
        <f t="shared" si="8"/>
        <v>6.132075471698113</v>
      </c>
      <c r="AG111" s="87">
        <f t="shared" si="3"/>
        <v>0.6132075471698113</v>
      </c>
      <c r="AH111" s="87">
        <f t="shared" si="9"/>
        <v>4.2924528301886795</v>
      </c>
      <c r="AI111" s="88">
        <f t="shared" si="1"/>
        <v>1.8396226415094334</v>
      </c>
      <c r="AJ111" s="89">
        <f t="array" aca="1" ref="AJ111" ca="1">SUM(1*(AI111&lt;$AI$98:$AI$117))+1+IF(ROW(AI111)-ROW($AI$98)=0,0,SUM(1*(AI111=OFFSET($AI$98,0,0,INDEX(ROW(AI111)-ROW($AI$98)+1,1)-1,1))))</f>
        <v>9</v>
      </c>
      <c r="AK111" s="108" t="str">
        <f t="shared" si="5"/>
        <v>Length of Mains (Lm)</v>
      </c>
      <c r="AL111" s="89">
        <f t="shared" si="10"/>
        <v>1</v>
      </c>
      <c r="AM111" s="89">
        <f t="shared" si="7"/>
        <v>1</v>
      </c>
      <c r="AN111" s="89">
        <f t="shared" si="2"/>
        <v>0</v>
      </c>
    </row>
    <row r="112" spans="28:40">
      <c r="AC112" s="273" t="s">
        <v>697</v>
      </c>
      <c r="AD112" s="85">
        <f>Worksheet!F62</f>
        <v>5</v>
      </c>
      <c r="AE112" s="86">
        <v>5</v>
      </c>
      <c r="AF112" s="87">
        <f t="shared" si="8"/>
        <v>6.132075471698113</v>
      </c>
      <c r="AG112" s="87">
        <f t="shared" si="3"/>
        <v>0.6132075471698113</v>
      </c>
      <c r="AH112" s="87">
        <f t="shared" si="9"/>
        <v>3.0660377358490565</v>
      </c>
      <c r="AI112" s="88">
        <f t="shared" si="1"/>
        <v>3.0660377358490565</v>
      </c>
      <c r="AJ112" s="89">
        <f t="array" aca="1" ref="AJ112" ca="1">SUM(1*(AI112&lt;$AI$98:$AI$117))+1+IF(ROW(AI112)-ROW($AI$98)=0,0,SUM(1*(AI112=OFFSET($AI$98,0,0,INDEX(ROW(AI112)-ROW($AI$98)+1,1)-1,1))))</f>
        <v>3</v>
      </c>
      <c r="AK112" s="108" t="str">
        <f t="shared" si="5"/>
        <v>Number of Service Connections (Nc)</v>
      </c>
      <c r="AL112" s="89">
        <f t="shared" si="10"/>
        <v>1</v>
      </c>
      <c r="AM112" s="89">
        <f t="shared" si="7"/>
        <v>1</v>
      </c>
      <c r="AN112" s="89">
        <f t="shared" si="2"/>
        <v>0</v>
      </c>
    </row>
    <row r="113" spans="29:40">
      <c r="AC113" s="273" t="s">
        <v>698</v>
      </c>
      <c r="AD113" s="85">
        <f>Worksheet!W66</f>
        <v>1</v>
      </c>
      <c r="AE113" s="86">
        <v>2</v>
      </c>
      <c r="AF113" s="87">
        <f t="shared" si="8"/>
        <v>2.4528301886792452</v>
      </c>
      <c r="AG113" s="87">
        <f t="shared" si="3"/>
        <v>0.24528301886792453</v>
      </c>
      <c r="AH113" s="87">
        <f t="shared" si="9"/>
        <v>0.24528301886792453</v>
      </c>
      <c r="AI113" s="88">
        <f t="shared" si="1"/>
        <v>2.2075471698113205</v>
      </c>
      <c r="AJ113" s="89">
        <f t="array" aca="1" ref="AJ113" ca="1">SUM(1*(AI113&lt;$AI$98:$AI$117))+1+IF(ROW(AI113)-ROW($AI$98)=0,0,SUM(1*(AI113=OFFSET($AI$98,0,0,INDEX(ROW(AI113)-ROW($AI$98)+1,1)-1,1))))</f>
        <v>8</v>
      </c>
      <c r="AK113" s="108" t="str">
        <f t="shared" si="5"/>
        <v>Average Length of Customer Service Line (Lp)</v>
      </c>
      <c r="AL113" s="89">
        <f t="shared" si="10"/>
        <v>1</v>
      </c>
      <c r="AM113" s="89">
        <f t="shared" si="7"/>
        <v>1</v>
      </c>
      <c r="AN113" s="89">
        <f t="shared" si="2"/>
        <v>0</v>
      </c>
    </row>
    <row r="114" spans="29:40">
      <c r="AC114" s="273" t="s">
        <v>699</v>
      </c>
      <c r="AD114" s="85">
        <f>Worksheet!F68</f>
        <v>7</v>
      </c>
      <c r="AE114" s="86">
        <v>2</v>
      </c>
      <c r="AF114" s="87">
        <f t="shared" si="8"/>
        <v>2.4528301886792452</v>
      </c>
      <c r="AG114" s="87">
        <f t="shared" si="3"/>
        <v>0.24528301886792453</v>
      </c>
      <c r="AH114" s="87">
        <f t="shared" si="9"/>
        <v>1.7169811320754718</v>
      </c>
      <c r="AI114" s="88">
        <f t="shared" si="1"/>
        <v>0.73584905660377342</v>
      </c>
      <c r="AJ114" s="89">
        <f t="array" aca="1" ref="AJ114" ca="1">SUM(1*(AI114&lt;$AI$98:$AI$117))+1+IF(ROW(AI114)-ROW($AI$98)=0,0,SUM(1*(AI114=OFFSET($AI$98,0,0,INDEX(ROW(AI114)-ROW($AI$98)+1,1)-1,1))))</f>
        <v>12</v>
      </c>
      <c r="AK114" s="108" t="str">
        <f t="shared" si="5"/>
        <v>Average Operating Pressure (AOP)</v>
      </c>
      <c r="AL114" s="89">
        <f t="shared" si="10"/>
        <v>1</v>
      </c>
      <c r="AM114" s="89">
        <f t="shared" si="7"/>
        <v>1</v>
      </c>
      <c r="AN114" s="89">
        <f t="shared" si="2"/>
        <v>0</v>
      </c>
    </row>
    <row r="115" spans="29:40">
      <c r="AC115" s="273"/>
      <c r="AD115" s="85"/>
      <c r="AE115" s="86"/>
      <c r="AF115" s="87"/>
      <c r="AG115" s="87"/>
      <c r="AH115" s="87"/>
      <c r="AI115" s="88"/>
      <c r="AJ115" s="89"/>
      <c r="AK115" s="108"/>
      <c r="AL115" s="89"/>
      <c r="AM115" s="89"/>
      <c r="AN115" s="89"/>
    </row>
    <row r="116" spans="29:40">
      <c r="AC116" s="273" t="s">
        <v>700</v>
      </c>
      <c r="AD116" s="85">
        <f>IF(Worksheet!F76="n/a",0,Worksheet!F76)</f>
        <v>5</v>
      </c>
      <c r="AE116" s="86">
        <f>IF(Worksheet!F76="n/a",0,5)</f>
        <v>5</v>
      </c>
      <c r="AF116" s="87">
        <f t="shared" si="8"/>
        <v>6.132075471698113</v>
      </c>
      <c r="AG116" s="87">
        <f t="shared" si="3"/>
        <v>0.6132075471698113</v>
      </c>
      <c r="AH116" s="87">
        <f t="shared" si="9"/>
        <v>3.0660377358490565</v>
      </c>
      <c r="AI116" s="88">
        <f t="shared" si="1"/>
        <v>3.0660377358490565</v>
      </c>
      <c r="AJ116" s="89">
        <f t="array" aca="1" ref="AJ116" ca="1">SUM(1*(AI116&lt;$AI$98:$AI$117))+1+IF(ROW(AI116)-ROW($AI$98)=0,0,SUM(1*(AI116=OFFSET($AI$98,0,0,INDEX(ROW(AI116)-ROW($AI$98)+1,1)-1,1))))</f>
        <v>4</v>
      </c>
      <c r="AK116" s="108" t="str">
        <f t="shared" si="5"/>
        <v>Customer Retail Unit Charge (CRUC)</v>
      </c>
      <c r="AL116" s="89">
        <f t="shared" si="10"/>
        <v>1</v>
      </c>
      <c r="AM116" s="89">
        <f t="shared" si="7"/>
        <v>1</v>
      </c>
      <c r="AN116" s="89">
        <f t="shared" si="2"/>
        <v>0</v>
      </c>
    </row>
    <row r="117" spans="29:40">
      <c r="AC117" s="273" t="s">
        <v>701</v>
      </c>
      <c r="AD117" s="85">
        <f>IF(Worksheet!F77="n/a",0,Worksheet!F77)</f>
        <v>9</v>
      </c>
      <c r="AE117" s="86">
        <v>5</v>
      </c>
      <c r="AF117" s="87">
        <f t="shared" si="8"/>
        <v>6.132075471698113</v>
      </c>
      <c r="AG117" s="87">
        <f t="shared" si="3"/>
        <v>0.6132075471698113</v>
      </c>
      <c r="AH117" s="87">
        <f t="shared" si="9"/>
        <v>5.5188679245283012</v>
      </c>
      <c r="AI117" s="88">
        <f t="shared" si="1"/>
        <v>0.61320754716981174</v>
      </c>
      <c r="AJ117" s="89">
        <f t="array" aca="1" ref="AJ117" ca="1">SUM(1*(AI117&lt;$AI$98:$AI$117))+1+IF(ROW(AI117)-ROW($AI$98)=0,0,SUM(1*(AI117=OFFSET($AI$98,0,0,INDEX(ROW(AI117)-ROW($AI$98)+1,1)-1,1))))</f>
        <v>13</v>
      </c>
      <c r="AK117" s="108" t="str">
        <f t="shared" si="5"/>
        <v>Variable Production Cost (VPC)</v>
      </c>
      <c r="AL117" s="89">
        <f t="shared" si="10"/>
        <v>1</v>
      </c>
      <c r="AM117" s="89">
        <f t="shared" si="7"/>
        <v>1</v>
      </c>
      <c r="AN117" s="89">
        <f t="shared" si="2"/>
        <v>0</v>
      </c>
    </row>
    <row r="118" spans="29:40">
      <c r="AE118" s="100">
        <f>SUM(AE98:AE117)</f>
        <v>88</v>
      </c>
      <c r="AF118" s="43">
        <f>SUM(AF98:AF117)</f>
        <v>100</v>
      </c>
      <c r="AG118" s="43">
        <f>SUM(AG98:AG117)</f>
        <v>9.9999999999999982</v>
      </c>
      <c r="AH118" s="116">
        <f>SUM(AH98:AH117)</f>
        <v>59.540358555659253</v>
      </c>
      <c r="AN118" s="49">
        <f>SUM(AN98:AN117)</f>
        <v>0</v>
      </c>
    </row>
    <row r="119" spans="29:40">
      <c r="AE119" s="43">
        <f>SUM(AE104:AE117)</f>
        <v>53</v>
      </c>
      <c r="AK119" s="109"/>
      <c r="AN119" s="48"/>
    </row>
    <row r="120" spans="29:40">
      <c r="AE120" s="42">
        <f>AE119/(100-AE121)</f>
        <v>0.81538461538461537</v>
      </c>
    </row>
    <row r="121" spans="29:40">
      <c r="AD121" s="101" t="s">
        <v>135</v>
      </c>
      <c r="AE121" s="102">
        <v>35</v>
      </c>
      <c r="AM121">
        <f>IF(SUM(Worksheet!W26,Worksheet!W43)=2,2,IF(SUM(Worksheet!W26,Worksheet!W43)=3,1,0))</f>
        <v>2</v>
      </c>
      <c r="AN121" t="s">
        <v>60</v>
      </c>
    </row>
    <row r="122" spans="29:40">
      <c r="AN122" s="277" t="s">
        <v>674</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56.14062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16</v>
      </c>
      <c r="C1" s="175"/>
      <c r="D1" s="205" t="s">
        <v>293</v>
      </c>
      <c r="E1" s="205"/>
      <c r="F1" s="199"/>
      <c r="G1" s="175"/>
      <c r="H1" s="175"/>
      <c r="I1" s="211" t="s">
        <v>315</v>
      </c>
      <c r="J1" s="175"/>
      <c r="K1" s="175"/>
      <c r="L1" s="175"/>
      <c r="M1" s="175"/>
      <c r="N1" s="175"/>
      <c r="O1" s="175"/>
      <c r="P1" s="175"/>
      <c r="Q1" s="175"/>
      <c r="R1" s="175"/>
    </row>
    <row r="2" spans="2:18">
      <c r="B2" s="233" t="s">
        <v>27</v>
      </c>
      <c r="C2" s="875" t="s">
        <v>462</v>
      </c>
      <c r="D2" s="875"/>
      <c r="E2" s="875"/>
      <c r="F2" s="875"/>
      <c r="G2" s="875"/>
      <c r="H2" s="875"/>
      <c r="I2" s="875"/>
      <c r="J2" s="875"/>
      <c r="K2" s="875"/>
      <c r="L2" s="875"/>
      <c r="M2" s="175"/>
      <c r="N2" s="175"/>
      <c r="O2" s="175"/>
      <c r="P2" s="175"/>
      <c r="Q2" s="175"/>
      <c r="R2" s="175"/>
    </row>
    <row r="3" spans="2:18">
      <c r="B3" s="876" t="s">
        <v>316</v>
      </c>
      <c r="C3" s="876" t="s">
        <v>345</v>
      </c>
      <c r="D3" s="876" t="s">
        <v>346</v>
      </c>
      <c r="E3" s="876" t="s">
        <v>347</v>
      </c>
      <c r="F3" s="876" t="s">
        <v>348</v>
      </c>
      <c r="G3" s="876" t="s">
        <v>349</v>
      </c>
      <c r="H3" s="876" t="s">
        <v>350</v>
      </c>
      <c r="I3" s="876" t="s">
        <v>351</v>
      </c>
      <c r="J3" s="876" t="s">
        <v>352</v>
      </c>
      <c r="K3" s="876" t="s">
        <v>353</v>
      </c>
      <c r="L3" s="876" t="s">
        <v>809</v>
      </c>
      <c r="M3" s="176"/>
      <c r="N3" s="176"/>
      <c r="O3" s="176"/>
      <c r="P3" s="176"/>
      <c r="Q3" s="176"/>
      <c r="R3" s="176"/>
    </row>
    <row r="4" spans="2:18" ht="38.25">
      <c r="B4" s="887" t="s">
        <v>274</v>
      </c>
      <c r="C4" s="887" t="s">
        <v>354</v>
      </c>
      <c r="D4" s="887" t="s">
        <v>276</v>
      </c>
      <c r="E4" s="887" t="s">
        <v>794</v>
      </c>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355</v>
      </c>
      <c r="D5" s="878" t="s">
        <v>807</v>
      </c>
      <c r="E5" s="878" t="s">
        <v>795</v>
      </c>
      <c r="F5" s="878" t="s">
        <v>286</v>
      </c>
      <c r="G5" s="878" t="s">
        <v>796</v>
      </c>
      <c r="H5" s="878" t="s">
        <v>287</v>
      </c>
      <c r="I5" s="878" t="s">
        <v>989</v>
      </c>
      <c r="J5" s="878" t="s">
        <v>797</v>
      </c>
      <c r="K5" s="878" t="s">
        <v>810</v>
      </c>
      <c r="L5" s="878" t="s">
        <v>811</v>
      </c>
      <c r="N5" s="177"/>
      <c r="P5" s="177"/>
      <c r="Q5" s="177"/>
      <c r="R5" s="177"/>
    </row>
    <row r="6" spans="2:18">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D13" s="232"/>
      <c r="E13" s="878"/>
      <c r="F13" s="878"/>
      <c r="G13" s="232"/>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462</v>
      </c>
      <c r="C34" s="203"/>
      <c r="D34" s="203"/>
      <c r="E34" s="203"/>
      <c r="F34" s="203"/>
      <c r="G34" s="203"/>
      <c r="H34" s="203"/>
      <c r="I34" s="203"/>
      <c r="J34" s="203"/>
      <c r="K34" s="203"/>
      <c r="L34" s="203"/>
      <c r="M34" s="203"/>
      <c r="N34" s="203"/>
      <c r="O34" s="203"/>
      <c r="P34" s="203"/>
      <c r="Q34" s="203"/>
      <c r="R34" s="203"/>
    </row>
    <row r="35" spans="1:18">
      <c r="B35" s="217" t="s">
        <v>355</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A47" s="200" t="s">
        <v>295</v>
      </c>
      <c r="B47" s="204"/>
      <c r="C47" s="203"/>
      <c r="F47" s="203"/>
      <c r="H47" s="203"/>
      <c r="I47" s="203"/>
      <c r="J47" s="203"/>
      <c r="K47" s="203"/>
      <c r="L47" s="203"/>
      <c r="M47" s="203"/>
      <c r="N47" s="203"/>
      <c r="O47" s="203"/>
      <c r="P47" s="203"/>
      <c r="Q47" s="203"/>
      <c r="R47" s="203"/>
    </row>
    <row r="48" spans="1:18">
      <c r="A48" s="207">
        <f>C48*D48*F48*G48*H48*I48*J48*K48*L48</f>
        <v>76800</v>
      </c>
      <c r="B48" s="204"/>
      <c r="C48" s="203">
        <f>COUNTA(C23:C28)</f>
        <v>6</v>
      </c>
      <c r="D48" s="203">
        <f>COUNTA(D23:D27)</f>
        <v>5</v>
      </c>
      <c r="E48" s="203"/>
      <c r="F48" s="203">
        <f>COUNTA(F23:F28)</f>
        <v>2</v>
      </c>
      <c r="G48" s="203">
        <f>COUNTA(G23:G28)</f>
        <v>4</v>
      </c>
      <c r="H48" s="203">
        <f>COUNTA(H23:H28)</f>
        <v>2</v>
      </c>
      <c r="I48" s="203">
        <f>COUNTA(I23:I28)</f>
        <v>4</v>
      </c>
      <c r="J48" s="203">
        <f>COUNTA(J23:J28)</f>
        <v>2</v>
      </c>
      <c r="K48" s="203">
        <f>COUNTA(K23:K29)</f>
        <v>5</v>
      </c>
      <c r="L48" s="203">
        <f>COUNTA(L24:L29)</f>
        <v>4</v>
      </c>
      <c r="M48" s="203"/>
      <c r="N48" s="203"/>
      <c r="O48" s="203"/>
      <c r="P48" s="203"/>
      <c r="Q48" s="203"/>
      <c r="R48" s="203"/>
    </row>
    <row r="49" spans="1:18">
      <c r="A49" s="207">
        <f>C48*D48*F48*G48*H48*I48*J48</f>
        <v>3840</v>
      </c>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topLeftCell="A21" zoomScale="115" zoomScaleNormal="115" zoomScaleSheetLayoutView="100" workbookViewId="0">
      <selection activeCell="AB21" sqref="AB21:AL21"/>
    </sheetView>
  </sheetViews>
  <sheetFormatPr defaultColWidth="0" defaultRowHeight="12.75" zeroHeight="1"/>
  <cols>
    <col min="1" max="1" width="1.140625" style="132" customWidth="1"/>
    <col min="2" max="2" width="1.140625" style="133" customWidth="1"/>
    <col min="3" max="3" width="16.42578125" style="137" customWidth="1"/>
    <col min="4" max="4" width="10.85546875" style="104" customWidth="1"/>
    <col min="5" max="5" width="11" style="104" customWidth="1"/>
    <col min="6" max="6" width="14.140625" style="104" customWidth="1"/>
    <col min="7" max="7" width="20" style="104" customWidth="1"/>
    <col min="8" max="8" width="16" style="104" customWidth="1"/>
    <col min="9" max="9" width="19" style="104" customWidth="1"/>
    <col min="10" max="10" width="23.5703125" style="104" customWidth="1"/>
    <col min="11" max="11" width="6.5703125" style="104" customWidth="1"/>
    <col min="12" max="12" width="7.140625" style="104" customWidth="1"/>
    <col min="13" max="14" width="1.140625" style="104" customWidth="1"/>
    <col min="15" max="16384" width="0" style="104" hidden="1"/>
  </cols>
  <sheetData>
    <row r="1" spans="1:14" s="67" customFormat="1" ht="6" customHeight="1">
      <c r="A1" s="143"/>
      <c r="B1" s="133"/>
      <c r="C1" s="136"/>
      <c r="N1" s="146"/>
    </row>
    <row r="2" spans="1:14" ht="40.5" customHeight="1">
      <c r="A2" s="143"/>
      <c r="B2" s="1393" t="s">
        <v>163</v>
      </c>
      <c r="C2" s="1394"/>
      <c r="D2" s="1394"/>
      <c r="E2" s="1394"/>
      <c r="F2" s="1394"/>
      <c r="G2" s="1394"/>
      <c r="H2" s="1394"/>
      <c r="I2" s="1394"/>
      <c r="J2" s="1394"/>
      <c r="K2" s="1394"/>
      <c r="L2" s="1394"/>
      <c r="M2" s="1395"/>
      <c r="N2" s="146"/>
    </row>
    <row r="3" spans="1:14" ht="4.3499999999999996" customHeight="1" thickBot="1">
      <c r="A3" s="143"/>
      <c r="B3" s="1393"/>
      <c r="C3" s="1394"/>
      <c r="D3" s="1394"/>
      <c r="E3" s="1394"/>
      <c r="F3" s="1394"/>
      <c r="G3" s="1394"/>
      <c r="H3" s="1394"/>
      <c r="I3" s="1394"/>
      <c r="J3" s="1394"/>
      <c r="K3" s="1394"/>
      <c r="L3" s="1394"/>
      <c r="M3" s="1395"/>
      <c r="N3" s="146"/>
    </row>
    <row r="4" spans="1:14" s="134" customFormat="1" ht="15" customHeight="1" thickBot="1">
      <c r="A4" s="148"/>
      <c r="B4" s="498"/>
      <c r="C4" s="499" t="s">
        <v>120</v>
      </c>
      <c r="D4" s="1396" t="s">
        <v>121</v>
      </c>
      <c r="E4" s="1397"/>
      <c r="F4" s="1397"/>
      <c r="G4" s="1397"/>
      <c r="H4" s="1397"/>
      <c r="I4" s="1397"/>
      <c r="J4" s="1397"/>
      <c r="K4" s="1397"/>
      <c r="L4" s="1398"/>
      <c r="M4" s="500"/>
      <c r="N4" s="146"/>
    </row>
    <row r="5" spans="1:14" ht="4.3499999999999996" customHeight="1" thickBot="1">
      <c r="A5" s="143"/>
      <c r="B5" s="501"/>
      <c r="C5" s="502"/>
      <c r="D5" s="503"/>
      <c r="E5" s="503"/>
      <c r="F5" s="503"/>
      <c r="G5" s="504"/>
      <c r="H5" s="490"/>
      <c r="I5" s="490"/>
      <c r="J5" s="490"/>
      <c r="K5" s="490"/>
      <c r="L5" s="490"/>
      <c r="M5" s="505"/>
      <c r="N5" s="146"/>
    </row>
    <row r="6" spans="1:14" ht="99" customHeight="1" thickBot="1">
      <c r="A6" s="143"/>
      <c r="B6" s="501"/>
      <c r="C6" s="506" t="s">
        <v>164</v>
      </c>
      <c r="D6" s="1363" t="s">
        <v>957</v>
      </c>
      <c r="E6" s="1364"/>
      <c r="F6" s="1364"/>
      <c r="G6" s="1364"/>
      <c r="H6" s="1364"/>
      <c r="I6" s="1364"/>
      <c r="J6" s="1364"/>
      <c r="K6" s="1364"/>
      <c r="L6" s="1365"/>
      <c r="M6" s="505"/>
      <c r="N6" s="146"/>
    </row>
    <row r="7" spans="1:14" ht="4.3499999999999996" customHeight="1" thickBot="1">
      <c r="A7" s="143"/>
      <c r="B7" s="501"/>
      <c r="C7" s="502"/>
      <c r="D7" s="503"/>
      <c r="E7" s="503"/>
      <c r="F7" s="503"/>
      <c r="G7" s="504"/>
      <c r="H7" s="507"/>
      <c r="I7" s="507"/>
      <c r="J7" s="507"/>
      <c r="K7" s="507"/>
      <c r="L7" s="507"/>
      <c r="M7" s="505"/>
      <c r="N7" s="146"/>
    </row>
    <row r="8" spans="1:14" ht="229.15" customHeight="1" thickBot="1">
      <c r="A8" s="143"/>
      <c r="B8" s="501"/>
      <c r="C8" s="508" t="s">
        <v>111</v>
      </c>
      <c r="D8" s="1363" t="s">
        <v>1216</v>
      </c>
      <c r="E8" s="1364"/>
      <c r="F8" s="1364"/>
      <c r="G8" s="1364"/>
      <c r="H8" s="1364"/>
      <c r="I8" s="1364"/>
      <c r="J8" s="1364"/>
      <c r="K8" s="1364"/>
      <c r="L8" s="1365"/>
      <c r="M8" s="505"/>
      <c r="N8" s="146"/>
    </row>
    <row r="9" spans="1:14" ht="4.3499999999999996" customHeight="1" thickBot="1">
      <c r="A9" s="143"/>
      <c r="B9" s="501"/>
      <c r="C9" s="502"/>
      <c r="D9" s="503"/>
      <c r="E9" s="503"/>
      <c r="F9" s="503"/>
      <c r="G9" s="504"/>
      <c r="H9" s="507"/>
      <c r="I9" s="507"/>
      <c r="J9" s="507"/>
      <c r="K9" s="507"/>
      <c r="L9" s="507"/>
      <c r="M9" s="505"/>
      <c r="N9" s="146"/>
    </row>
    <row r="10" spans="1:14" ht="282.60000000000002" customHeight="1" thickBot="1">
      <c r="A10" s="143"/>
      <c r="B10" s="501"/>
      <c r="C10" s="506" t="s">
        <v>1119</v>
      </c>
      <c r="D10" s="1368" t="s">
        <v>1217</v>
      </c>
      <c r="E10" s="1399"/>
      <c r="F10" s="1399"/>
      <c r="G10" s="1399"/>
      <c r="H10" s="1399"/>
      <c r="I10" s="1399"/>
      <c r="J10" s="1399"/>
      <c r="K10" s="1399"/>
      <c r="L10" s="1400"/>
      <c r="M10" s="505"/>
      <c r="N10" s="146"/>
    </row>
    <row r="11" spans="1:14" ht="4.3499999999999996" customHeight="1" thickBot="1">
      <c r="A11" s="143"/>
      <c r="B11" s="501"/>
      <c r="C11" s="502"/>
      <c r="D11" s="503"/>
      <c r="E11" s="503"/>
      <c r="F11" s="503"/>
      <c r="G11" s="504"/>
      <c r="H11" s="507"/>
      <c r="I11" s="507"/>
      <c r="J11" s="507"/>
      <c r="K11" s="507"/>
      <c r="L11" s="507"/>
      <c r="M11" s="505"/>
      <c r="N11" s="146"/>
    </row>
    <row r="12" spans="1:14" ht="227.45" customHeight="1" thickBot="1">
      <c r="A12" s="143"/>
      <c r="B12" s="501"/>
      <c r="C12" s="509" t="s">
        <v>1120</v>
      </c>
      <c r="D12" s="1368" t="s">
        <v>1218</v>
      </c>
      <c r="E12" s="1369"/>
      <c r="F12" s="1369"/>
      <c r="G12" s="1369"/>
      <c r="H12" s="1369"/>
      <c r="I12" s="1369"/>
      <c r="J12" s="1369"/>
      <c r="K12" s="1369"/>
      <c r="L12" s="1370"/>
      <c r="M12" s="505"/>
      <c r="N12" s="146"/>
    </row>
    <row r="13" spans="1:14" ht="4.3499999999999996" customHeight="1" thickBot="1">
      <c r="A13" s="143"/>
      <c r="B13" s="501"/>
      <c r="C13" s="502"/>
      <c r="D13" s="503"/>
      <c r="E13" s="503"/>
      <c r="F13" s="503"/>
      <c r="G13" s="504"/>
      <c r="H13" s="507"/>
      <c r="I13" s="507"/>
      <c r="J13" s="507"/>
      <c r="K13" s="507"/>
      <c r="L13" s="507"/>
      <c r="M13" s="505"/>
      <c r="N13" s="146"/>
    </row>
    <row r="14" spans="1:14" ht="39.75" customHeight="1" thickBot="1">
      <c r="A14" s="143"/>
      <c r="B14" s="501"/>
      <c r="C14" s="506" t="s">
        <v>3</v>
      </c>
      <c r="D14" s="1388" t="s">
        <v>119</v>
      </c>
      <c r="E14" s="1369"/>
      <c r="F14" s="1369"/>
      <c r="G14" s="1369"/>
      <c r="H14" s="1369"/>
      <c r="I14" s="1369"/>
      <c r="J14" s="1369"/>
      <c r="K14" s="1369"/>
      <c r="L14" s="1370"/>
      <c r="M14" s="505"/>
      <c r="N14" s="146"/>
    </row>
    <row r="15" spans="1:14" ht="4.3499999999999996" customHeight="1" thickBot="1">
      <c r="A15" s="143"/>
      <c r="B15" s="501"/>
      <c r="C15" s="502"/>
      <c r="D15" s="503"/>
      <c r="E15" s="503"/>
      <c r="F15" s="503"/>
      <c r="G15" s="504"/>
      <c r="H15" s="507"/>
      <c r="I15" s="507"/>
      <c r="J15" s="507"/>
      <c r="K15" s="507"/>
      <c r="L15" s="507"/>
      <c r="M15" s="505"/>
      <c r="N15" s="146"/>
    </row>
    <row r="16" spans="1:14" ht="122.65" customHeight="1" thickBot="1">
      <c r="A16" s="143"/>
      <c r="B16" s="501"/>
      <c r="C16" s="509" t="s">
        <v>1121</v>
      </c>
      <c r="D16" s="1388" t="s">
        <v>152</v>
      </c>
      <c r="E16" s="1369"/>
      <c r="F16" s="1369"/>
      <c r="G16" s="1369"/>
      <c r="H16" s="1369"/>
      <c r="I16" s="1369"/>
      <c r="J16" s="1369"/>
      <c r="K16" s="1369"/>
      <c r="L16" s="1370"/>
      <c r="M16" s="505"/>
      <c r="N16" s="146"/>
    </row>
    <row r="17" spans="1:14" ht="4.3499999999999996" customHeight="1" thickBot="1">
      <c r="A17" s="143"/>
      <c r="B17" s="501"/>
      <c r="C17" s="502"/>
      <c r="D17" s="503"/>
      <c r="E17" s="503"/>
      <c r="F17" s="503"/>
      <c r="G17" s="504"/>
      <c r="H17" s="507"/>
      <c r="I17" s="507"/>
      <c r="J17" s="507"/>
      <c r="K17" s="507"/>
      <c r="L17" s="507"/>
      <c r="M17" s="505"/>
      <c r="N17" s="146"/>
    </row>
    <row r="18" spans="1:14" ht="99" customHeight="1" thickBot="1">
      <c r="A18" s="143"/>
      <c r="B18" s="501"/>
      <c r="C18" s="509" t="s">
        <v>1122</v>
      </c>
      <c r="D18" s="1388" t="s">
        <v>153</v>
      </c>
      <c r="E18" s="1369"/>
      <c r="F18" s="1369"/>
      <c r="G18" s="1369"/>
      <c r="H18" s="1369"/>
      <c r="I18" s="1369"/>
      <c r="J18" s="1369"/>
      <c r="K18" s="1369"/>
      <c r="L18" s="1370"/>
      <c r="M18" s="505"/>
      <c r="N18" s="146"/>
    </row>
    <row r="19" spans="1:14" ht="4.3499999999999996" customHeight="1" thickBot="1">
      <c r="A19" s="143"/>
      <c r="B19" s="501"/>
      <c r="C19" s="502"/>
      <c r="D19" s="503"/>
      <c r="E19" s="503"/>
      <c r="F19" s="503"/>
      <c r="G19" s="504"/>
      <c r="H19" s="507"/>
      <c r="I19" s="507"/>
      <c r="J19" s="507"/>
      <c r="K19" s="507"/>
      <c r="L19" s="507"/>
      <c r="M19" s="505"/>
      <c r="N19" s="146"/>
    </row>
    <row r="20" spans="1:14" s="135" customFormat="1" ht="276.60000000000002" customHeight="1" thickBot="1">
      <c r="A20" s="149"/>
      <c r="B20" s="510"/>
      <c r="C20" s="506" t="s">
        <v>1123</v>
      </c>
      <c r="D20" s="1368" t="s">
        <v>761</v>
      </c>
      <c r="E20" s="1369"/>
      <c r="F20" s="1369"/>
      <c r="G20" s="1369"/>
      <c r="H20" s="1369"/>
      <c r="I20" s="1369"/>
      <c r="J20" s="1369"/>
      <c r="K20" s="1369"/>
      <c r="L20" s="1370"/>
      <c r="M20" s="511"/>
      <c r="N20" s="147"/>
    </row>
    <row r="21" spans="1:14" ht="4.3499999999999996" customHeight="1" thickBot="1">
      <c r="A21" s="143"/>
      <c r="B21" s="501"/>
      <c r="C21" s="502"/>
      <c r="D21" s="503"/>
      <c r="E21" s="503"/>
      <c r="F21" s="503"/>
      <c r="G21" s="504"/>
      <c r="H21" s="507"/>
      <c r="I21" s="507"/>
      <c r="J21" s="507"/>
      <c r="K21" s="507"/>
      <c r="L21" s="507"/>
      <c r="M21" s="505"/>
      <c r="N21" s="146"/>
    </row>
    <row r="22" spans="1:14" ht="193.35" customHeight="1" thickBot="1">
      <c r="A22" s="143"/>
      <c r="B22" s="501"/>
      <c r="C22" s="506" t="s">
        <v>1124</v>
      </c>
      <c r="D22" s="1368" t="s">
        <v>982</v>
      </c>
      <c r="E22" s="1369"/>
      <c r="F22" s="1369"/>
      <c r="G22" s="1369"/>
      <c r="H22" s="1369"/>
      <c r="I22" s="1369"/>
      <c r="J22" s="1369"/>
      <c r="K22" s="1369"/>
      <c r="L22" s="1370"/>
      <c r="M22" s="505"/>
      <c r="N22" s="146"/>
    </row>
    <row r="23" spans="1:14" ht="4.3499999999999996" customHeight="1" thickBot="1">
      <c r="A23" s="143"/>
      <c r="B23" s="501"/>
      <c r="C23" s="502"/>
      <c r="D23" s="503"/>
      <c r="E23" s="503"/>
      <c r="F23" s="503"/>
      <c r="G23" s="504"/>
      <c r="H23" s="507"/>
      <c r="I23" s="507"/>
      <c r="J23" s="507"/>
      <c r="K23" s="507"/>
      <c r="L23" s="507"/>
      <c r="M23" s="505"/>
      <c r="N23" s="146"/>
    </row>
    <row r="24" spans="1:14" ht="198" customHeight="1" thickBot="1">
      <c r="A24" s="143"/>
      <c r="B24" s="501"/>
      <c r="C24" s="512" t="s">
        <v>33</v>
      </c>
      <c r="D24" s="1368" t="s">
        <v>1215</v>
      </c>
      <c r="E24" s="1369"/>
      <c r="F24" s="1369"/>
      <c r="G24" s="1369"/>
      <c r="H24" s="1369"/>
      <c r="I24" s="1369"/>
      <c r="J24" s="1369"/>
      <c r="K24" s="1369"/>
      <c r="L24" s="1370"/>
      <c r="M24" s="505"/>
      <c r="N24" s="146"/>
    </row>
    <row r="25" spans="1:14" ht="4.3499999999999996" customHeight="1" thickBot="1">
      <c r="A25" s="143"/>
      <c r="B25" s="501"/>
      <c r="C25" s="502"/>
      <c r="D25" s="503"/>
      <c r="E25" s="503"/>
      <c r="F25" s="503"/>
      <c r="G25" s="504"/>
      <c r="H25" s="507"/>
      <c r="I25" s="507"/>
      <c r="J25" s="507"/>
      <c r="K25" s="507"/>
      <c r="L25" s="507"/>
      <c r="M25" s="505"/>
      <c r="N25" s="146"/>
    </row>
    <row r="26" spans="1:14" ht="152.1" customHeight="1" thickBot="1">
      <c r="A26" s="143"/>
      <c r="B26" s="501"/>
      <c r="C26" s="506" t="s">
        <v>1125</v>
      </c>
      <c r="D26" s="1388" t="s">
        <v>154</v>
      </c>
      <c r="E26" s="1369"/>
      <c r="F26" s="1369"/>
      <c r="G26" s="1369"/>
      <c r="H26" s="1369"/>
      <c r="I26" s="1369"/>
      <c r="J26" s="1369"/>
      <c r="K26" s="1369"/>
      <c r="L26" s="1370"/>
      <c r="M26" s="505"/>
      <c r="N26" s="146"/>
    </row>
    <row r="27" spans="1:14" ht="4.3499999999999996" customHeight="1" thickBot="1">
      <c r="A27" s="143"/>
      <c r="B27" s="501"/>
      <c r="C27" s="502"/>
      <c r="D27" s="503"/>
      <c r="E27" s="503"/>
      <c r="F27" s="503"/>
      <c r="G27" s="504"/>
      <c r="H27" s="507"/>
      <c r="I27" s="507"/>
      <c r="J27" s="507"/>
      <c r="K27" s="507"/>
      <c r="L27" s="507"/>
      <c r="M27" s="505"/>
      <c r="N27" s="146"/>
    </row>
    <row r="28" spans="1:14" ht="54.75" customHeight="1" thickBot="1">
      <c r="A28" s="143"/>
      <c r="B28" s="501"/>
      <c r="C28" s="509" t="s">
        <v>11</v>
      </c>
      <c r="D28" s="1390" t="s">
        <v>155</v>
      </c>
      <c r="E28" s="1364"/>
      <c r="F28" s="1364"/>
      <c r="G28" s="1364"/>
      <c r="H28" s="1364"/>
      <c r="I28" s="1364"/>
      <c r="J28" s="1364"/>
      <c r="K28" s="1364"/>
      <c r="L28" s="1365"/>
      <c r="M28" s="505"/>
      <c r="N28" s="146"/>
    </row>
    <row r="29" spans="1:14" ht="4.3499999999999996" customHeight="1" thickBot="1">
      <c r="A29" s="143"/>
      <c r="B29" s="501"/>
      <c r="C29" s="502"/>
      <c r="D29" s="503"/>
      <c r="E29" s="503"/>
      <c r="F29" s="503"/>
      <c r="G29" s="504"/>
      <c r="H29" s="507"/>
      <c r="I29" s="507"/>
      <c r="J29" s="507"/>
      <c r="K29" s="507"/>
      <c r="L29" s="507"/>
      <c r="M29" s="505"/>
      <c r="N29" s="146"/>
    </row>
    <row r="30" spans="1:14" ht="80.45" customHeight="1" thickBot="1">
      <c r="A30" s="143"/>
      <c r="B30" s="501"/>
      <c r="C30" s="509" t="s">
        <v>1126</v>
      </c>
      <c r="D30" s="1368" t="s">
        <v>1202</v>
      </c>
      <c r="E30" s="1369"/>
      <c r="F30" s="1369"/>
      <c r="G30" s="1369"/>
      <c r="H30" s="1369"/>
      <c r="I30" s="1369"/>
      <c r="J30" s="1369"/>
      <c r="K30" s="1369"/>
      <c r="L30" s="1370"/>
      <c r="M30" s="505"/>
      <c r="N30" s="146"/>
    </row>
    <row r="31" spans="1:14" ht="4.3499999999999996" customHeight="1" thickBot="1">
      <c r="A31" s="143"/>
      <c r="B31" s="501"/>
      <c r="C31" s="502"/>
      <c r="D31" s="503"/>
      <c r="E31" s="503"/>
      <c r="F31" s="503"/>
      <c r="G31" s="504"/>
      <c r="H31" s="507"/>
      <c r="I31" s="507"/>
      <c r="J31" s="507"/>
      <c r="K31" s="507"/>
      <c r="L31" s="507"/>
      <c r="M31" s="505"/>
      <c r="N31" s="146"/>
    </row>
    <row r="32" spans="1:14" ht="65.45" customHeight="1" thickBot="1">
      <c r="A32" s="143"/>
      <c r="B32" s="501"/>
      <c r="C32" s="509" t="s">
        <v>53</v>
      </c>
      <c r="D32" s="1388" t="s">
        <v>156</v>
      </c>
      <c r="E32" s="1369"/>
      <c r="F32" s="1369"/>
      <c r="G32" s="1369"/>
      <c r="H32" s="1369"/>
      <c r="I32" s="1369"/>
      <c r="J32" s="1369"/>
      <c r="K32" s="1369"/>
      <c r="L32" s="1370"/>
      <c r="M32" s="505"/>
      <c r="N32" s="146"/>
    </row>
    <row r="33" spans="1:14" ht="4.3499999999999996" customHeight="1" thickBot="1">
      <c r="A33" s="143"/>
      <c r="B33" s="501"/>
      <c r="C33" s="502"/>
      <c r="D33" s="503"/>
      <c r="E33" s="503"/>
      <c r="F33" s="503"/>
      <c r="G33" s="504"/>
      <c r="H33" s="507"/>
      <c r="I33" s="507"/>
      <c r="J33" s="507"/>
      <c r="K33" s="507"/>
      <c r="L33" s="507"/>
      <c r="M33" s="505"/>
      <c r="N33" s="146"/>
    </row>
    <row r="34" spans="1:14" ht="24.75" customHeight="1" thickBot="1">
      <c r="A34" s="143"/>
      <c r="B34" s="501"/>
      <c r="C34" s="506" t="s">
        <v>4</v>
      </c>
      <c r="D34" s="1388" t="s">
        <v>157</v>
      </c>
      <c r="E34" s="1369"/>
      <c r="F34" s="1369"/>
      <c r="G34" s="1369"/>
      <c r="H34" s="1369"/>
      <c r="I34" s="1369"/>
      <c r="J34" s="1369"/>
      <c r="K34" s="1369"/>
      <c r="L34" s="1370"/>
      <c r="M34" s="505"/>
      <c r="N34" s="146"/>
    </row>
    <row r="35" spans="1:14" ht="4.3499999999999996" customHeight="1" thickBot="1">
      <c r="A35" s="143"/>
      <c r="B35" s="501"/>
      <c r="C35" s="502"/>
      <c r="D35" s="503"/>
      <c r="E35" s="503"/>
      <c r="F35" s="503"/>
      <c r="G35" s="504"/>
      <c r="H35" s="507"/>
      <c r="I35" s="507"/>
      <c r="J35" s="507"/>
      <c r="K35" s="507"/>
      <c r="L35" s="507"/>
      <c r="M35" s="505"/>
      <c r="N35" s="146"/>
    </row>
    <row r="36" spans="1:14" ht="68.45" customHeight="1" thickBot="1">
      <c r="A36" s="143"/>
      <c r="B36" s="501"/>
      <c r="C36" s="509" t="s">
        <v>159</v>
      </c>
      <c r="D36" s="1390" t="s">
        <v>158</v>
      </c>
      <c r="E36" s="1369"/>
      <c r="F36" s="1369"/>
      <c r="G36" s="1369"/>
      <c r="H36" s="1369"/>
      <c r="I36" s="1369"/>
      <c r="J36" s="1369"/>
      <c r="K36" s="1369"/>
      <c r="L36" s="1370"/>
      <c r="M36" s="505"/>
      <c r="N36" s="146"/>
    </row>
    <row r="37" spans="1:14" ht="4.3499999999999996" customHeight="1" thickBot="1">
      <c r="A37" s="143"/>
      <c r="B37" s="501"/>
      <c r="C37" s="502"/>
      <c r="D37" s="503"/>
      <c r="E37" s="503"/>
      <c r="F37" s="503"/>
      <c r="G37" s="504"/>
      <c r="H37" s="507"/>
      <c r="I37" s="507"/>
      <c r="J37" s="507"/>
      <c r="K37" s="507"/>
      <c r="L37" s="507"/>
      <c r="M37" s="505"/>
      <c r="N37" s="146"/>
    </row>
    <row r="38" spans="1:14" ht="409.6" customHeight="1" thickBot="1">
      <c r="A38" s="143"/>
      <c r="B38" s="501"/>
      <c r="C38" s="506" t="s">
        <v>1127</v>
      </c>
      <c r="D38" s="1368" t="s">
        <v>1203</v>
      </c>
      <c r="E38" s="1369"/>
      <c r="F38" s="1369"/>
      <c r="G38" s="1369"/>
      <c r="H38" s="1369"/>
      <c r="I38" s="1369"/>
      <c r="J38" s="1369"/>
      <c r="K38" s="1369"/>
      <c r="L38" s="1370"/>
      <c r="M38" s="505"/>
      <c r="N38" s="146"/>
    </row>
    <row r="39" spans="1:14" ht="4.3499999999999996" customHeight="1" thickBot="1">
      <c r="A39" s="143"/>
      <c r="B39" s="501"/>
      <c r="C39" s="502"/>
      <c r="D39" s="503"/>
      <c r="E39" s="503"/>
      <c r="F39" s="503"/>
      <c r="G39" s="504"/>
      <c r="H39" s="507"/>
      <c r="I39" s="507"/>
      <c r="J39" s="507"/>
      <c r="K39" s="507"/>
      <c r="L39" s="507"/>
      <c r="M39" s="505"/>
      <c r="N39" s="146"/>
    </row>
    <row r="40" spans="1:14" ht="95.45" customHeight="1" thickBot="1">
      <c r="A40" s="143"/>
      <c r="B40" s="501"/>
      <c r="C40" s="509" t="s">
        <v>904</v>
      </c>
      <c r="D40" s="1368" t="s">
        <v>905</v>
      </c>
      <c r="E40" s="1369"/>
      <c r="F40" s="1369"/>
      <c r="G40" s="1369"/>
      <c r="H40" s="1369"/>
      <c r="I40" s="1369"/>
      <c r="J40" s="1369"/>
      <c r="K40" s="1369"/>
      <c r="L40" s="1370"/>
      <c r="M40" s="505"/>
      <c r="N40" s="146"/>
    </row>
    <row r="41" spans="1:14" ht="4.3499999999999996" customHeight="1" thickBot="1">
      <c r="A41" s="143"/>
      <c r="B41" s="501"/>
      <c r="C41" s="502"/>
      <c r="D41" s="503"/>
      <c r="E41" s="503"/>
      <c r="F41" s="503"/>
      <c r="G41" s="504"/>
      <c r="H41" s="507"/>
      <c r="I41" s="507"/>
      <c r="J41" s="507"/>
      <c r="K41" s="507"/>
      <c r="L41" s="507"/>
      <c r="M41" s="505"/>
      <c r="N41" s="146"/>
    </row>
    <row r="42" spans="1:14" ht="151.35" customHeight="1" thickBot="1">
      <c r="A42" s="143"/>
      <c r="B42" s="501"/>
      <c r="C42" s="506" t="s">
        <v>1128</v>
      </c>
      <c r="D42" s="1368" t="s">
        <v>672</v>
      </c>
      <c r="E42" s="1369"/>
      <c r="F42" s="1369"/>
      <c r="G42" s="1369"/>
      <c r="H42" s="1369"/>
      <c r="I42" s="1369"/>
      <c r="J42" s="1369"/>
      <c r="K42" s="1369"/>
      <c r="L42" s="1370"/>
      <c r="M42" s="505"/>
      <c r="N42" s="146"/>
    </row>
    <row r="43" spans="1:14" ht="4.3499999999999996" customHeight="1" thickBot="1">
      <c r="A43" s="143"/>
      <c r="B43" s="501"/>
      <c r="C43" s="502"/>
      <c r="D43" s="503"/>
      <c r="E43" s="503"/>
      <c r="F43" s="503"/>
      <c r="G43" s="504"/>
      <c r="H43" s="507"/>
      <c r="I43" s="507"/>
      <c r="J43" s="507"/>
      <c r="K43" s="507"/>
      <c r="L43" s="507"/>
      <c r="M43" s="505"/>
      <c r="N43" s="146"/>
    </row>
    <row r="44" spans="1:14" ht="340.15" customHeight="1">
      <c r="A44" s="143"/>
      <c r="B44" s="501"/>
      <c r="C44" s="1377" t="s">
        <v>32</v>
      </c>
      <c r="D44" s="1379" t="s">
        <v>1219</v>
      </c>
      <c r="E44" s="1380"/>
      <c r="F44" s="1380"/>
      <c r="G44" s="1380"/>
      <c r="H44" s="1380"/>
      <c r="I44" s="1380"/>
      <c r="J44" s="1380"/>
      <c r="K44" s="1380"/>
      <c r="L44" s="1381"/>
      <c r="M44" s="505"/>
      <c r="N44" s="146"/>
    </row>
    <row r="45" spans="1:14" ht="13.5" thickBot="1">
      <c r="A45" s="143"/>
      <c r="B45" s="501"/>
      <c r="C45" s="1378"/>
      <c r="D45" s="1382"/>
      <c r="E45" s="1383"/>
      <c r="F45" s="1383"/>
      <c r="G45" s="1383"/>
      <c r="H45" s="1383"/>
      <c r="I45" s="1383"/>
      <c r="J45" s="1383"/>
      <c r="K45" s="1383"/>
      <c r="L45" s="1384"/>
      <c r="M45" s="505"/>
      <c r="N45" s="146"/>
    </row>
    <row r="46" spans="1:14" ht="4.3499999999999996" customHeight="1" thickBot="1">
      <c r="A46" s="143"/>
      <c r="B46" s="501"/>
      <c r="C46" s="502"/>
      <c r="D46" s="503"/>
      <c r="E46" s="503"/>
      <c r="F46" s="503"/>
      <c r="G46" s="504"/>
      <c r="H46" s="507"/>
      <c r="I46" s="507"/>
      <c r="J46" s="507"/>
      <c r="K46" s="507"/>
      <c r="L46" s="507"/>
      <c r="M46" s="505"/>
      <c r="N46" s="146"/>
    </row>
    <row r="47" spans="1:14" ht="73.349999999999994" customHeight="1" thickBot="1">
      <c r="A47" s="143"/>
      <c r="B47" s="501"/>
      <c r="C47" s="506" t="s">
        <v>5</v>
      </c>
      <c r="D47" s="1368" t="s">
        <v>1220</v>
      </c>
      <c r="E47" s="1369"/>
      <c r="F47" s="1369"/>
      <c r="G47" s="1369"/>
      <c r="H47" s="1369"/>
      <c r="I47" s="1369"/>
      <c r="J47" s="1369"/>
      <c r="K47" s="1369"/>
      <c r="L47" s="1370"/>
      <c r="M47" s="505"/>
      <c r="N47" s="146"/>
    </row>
    <row r="48" spans="1:14" ht="4.3499999999999996" customHeight="1" thickBot="1">
      <c r="A48" s="143"/>
      <c r="B48" s="501"/>
      <c r="C48" s="513"/>
      <c r="D48" s="514"/>
      <c r="E48" s="514"/>
      <c r="F48" s="514"/>
      <c r="G48" s="515"/>
      <c r="H48" s="503"/>
      <c r="I48" s="503"/>
      <c r="J48" s="503"/>
      <c r="K48" s="503"/>
      <c r="L48" s="503"/>
      <c r="M48" s="505"/>
      <c r="N48" s="146"/>
    </row>
    <row r="49" spans="1:14" ht="97.15" customHeight="1" thickBot="1">
      <c r="A49" s="143"/>
      <c r="B49" s="501"/>
      <c r="C49" s="509" t="s">
        <v>1118</v>
      </c>
      <c r="D49" s="1388" t="s">
        <v>160</v>
      </c>
      <c r="E49" s="1369"/>
      <c r="F49" s="1369"/>
      <c r="G49" s="1369"/>
      <c r="H49" s="1369"/>
      <c r="I49" s="1369"/>
      <c r="J49" s="1369"/>
      <c r="K49" s="1369"/>
      <c r="L49" s="1370"/>
      <c r="M49" s="505"/>
      <c r="N49" s="146"/>
    </row>
    <row r="50" spans="1:14" ht="4.3499999999999996" customHeight="1" thickBot="1">
      <c r="A50" s="143"/>
      <c r="B50" s="501"/>
      <c r="C50" s="513"/>
      <c r="D50" s="514"/>
      <c r="E50" s="514"/>
      <c r="F50" s="514"/>
      <c r="G50" s="515"/>
      <c r="H50" s="503"/>
      <c r="I50" s="503"/>
      <c r="J50" s="503"/>
      <c r="K50" s="503"/>
      <c r="L50" s="503"/>
      <c r="M50" s="505"/>
      <c r="N50" s="146"/>
    </row>
    <row r="51" spans="1:14" ht="198" customHeight="1" thickBot="1">
      <c r="A51" s="143"/>
      <c r="B51" s="501"/>
      <c r="C51" s="506" t="s">
        <v>1117</v>
      </c>
      <c r="D51" s="1368" t="s">
        <v>1221</v>
      </c>
      <c r="E51" s="1369"/>
      <c r="F51" s="1369"/>
      <c r="G51" s="1369"/>
      <c r="H51" s="1369"/>
      <c r="I51" s="1369"/>
      <c r="J51" s="1369"/>
      <c r="K51" s="1369"/>
      <c r="L51" s="1370"/>
      <c r="M51" s="505"/>
      <c r="N51" s="146"/>
    </row>
    <row r="52" spans="1:14" ht="4.3499999999999996" customHeight="1" thickBot="1">
      <c r="A52" s="143"/>
      <c r="B52" s="501"/>
      <c r="C52" s="502"/>
      <c r="D52" s="503"/>
      <c r="E52" s="503"/>
      <c r="F52" s="503"/>
      <c r="G52" s="504"/>
      <c r="H52" s="507"/>
      <c r="I52" s="507"/>
      <c r="J52" s="507"/>
      <c r="K52" s="507"/>
      <c r="L52" s="507"/>
      <c r="M52" s="505"/>
      <c r="N52" s="146"/>
    </row>
    <row r="53" spans="1:14" ht="102" customHeight="1">
      <c r="A53" s="143"/>
      <c r="B53" s="501"/>
      <c r="C53" s="1377" t="s">
        <v>26</v>
      </c>
      <c r="D53" s="1379" t="s">
        <v>984</v>
      </c>
      <c r="E53" s="1380"/>
      <c r="F53" s="1380"/>
      <c r="G53" s="1380"/>
      <c r="H53" s="1380"/>
      <c r="I53" s="1380"/>
      <c r="J53" s="1380"/>
      <c r="K53" s="1380"/>
      <c r="L53" s="1381"/>
      <c r="M53" s="505"/>
      <c r="N53" s="146"/>
    </row>
    <row r="54" spans="1:14" ht="18" customHeight="1">
      <c r="A54" s="143"/>
      <c r="B54" s="501"/>
      <c r="C54" s="1386"/>
      <c r="D54" s="516"/>
      <c r="E54" s="1385" t="s">
        <v>106</v>
      </c>
      <c r="F54" s="1385"/>
      <c r="G54" s="517" t="s">
        <v>104</v>
      </c>
      <c r="H54" s="517"/>
      <c r="I54" s="1389" t="s">
        <v>105</v>
      </c>
      <c r="J54" s="1389"/>
      <c r="K54" s="515"/>
      <c r="L54" s="518"/>
      <c r="M54" s="505"/>
      <c r="N54" s="146"/>
    </row>
    <row r="55" spans="1:14" ht="18.75" customHeight="1">
      <c r="A55" s="143"/>
      <c r="B55" s="501"/>
      <c r="C55" s="1386"/>
      <c r="D55" s="516"/>
      <c r="E55" s="1366">
        <v>100</v>
      </c>
      <c r="F55" s="1367"/>
      <c r="G55" s="724" t="s">
        <v>100</v>
      </c>
      <c r="H55" s="39" t="s">
        <v>103</v>
      </c>
      <c r="I55" s="723">
        <f>E55*INDEX(Sheet1!N2:P4,MATCH(G55,Sheet1!M2:M4,0),MATCH(J55,Sheet1!N1:P1,0))</f>
        <v>306.88832897372282</v>
      </c>
      <c r="J55" s="724" t="s">
        <v>24</v>
      </c>
      <c r="K55" s="515"/>
      <c r="L55" s="518"/>
      <c r="M55" s="505"/>
      <c r="N55" s="146"/>
    </row>
    <row r="56" spans="1:14" ht="18" customHeight="1">
      <c r="A56" s="143"/>
      <c r="B56" s="501"/>
      <c r="C56" s="1386"/>
      <c r="D56" s="516"/>
      <c r="E56" s="503"/>
      <c r="F56" s="503"/>
      <c r="G56" s="1387" t="str">
        <f>"(conversion factor = "&amp;ROUND(INDEX(Sheet1!N2:P4,MATCH(G55,Sheet1!M2:M4,0),MATCH(J55,Sheet1!N1:P1,0)),4)&amp;")"</f>
        <v>(conversion factor = 3.0689)</v>
      </c>
      <c r="H56" s="1387"/>
      <c r="I56" s="1387"/>
      <c r="J56" s="1387"/>
      <c r="K56" s="515"/>
      <c r="L56" s="518"/>
      <c r="M56" s="505"/>
      <c r="N56" s="146"/>
    </row>
    <row r="57" spans="1:14" ht="3.75" customHeight="1" thickBot="1">
      <c r="A57" s="143"/>
      <c r="B57" s="501"/>
      <c r="C57" s="1378"/>
      <c r="D57" s="519"/>
      <c r="E57" s="520"/>
      <c r="F57" s="520"/>
      <c r="G57" s="521"/>
      <c r="H57" s="306"/>
      <c r="I57" s="306"/>
      <c r="J57" s="306"/>
      <c r="K57" s="306"/>
      <c r="L57" s="307"/>
      <c r="M57" s="505"/>
      <c r="N57" s="146"/>
    </row>
    <row r="58" spans="1:14" ht="4.3499999999999996" customHeight="1" thickBot="1">
      <c r="A58" s="143"/>
      <c r="B58" s="501"/>
      <c r="C58" s="522"/>
      <c r="D58" s="503"/>
      <c r="E58" s="503"/>
      <c r="F58" s="503"/>
      <c r="G58" s="507"/>
      <c r="H58" s="507"/>
      <c r="I58" s="507"/>
      <c r="J58" s="507"/>
      <c r="K58" s="507"/>
      <c r="L58" s="507"/>
      <c r="M58" s="505"/>
      <c r="N58" s="146"/>
    </row>
    <row r="59" spans="1:14" ht="147.6" customHeight="1" thickBot="1">
      <c r="A59" s="143"/>
      <c r="B59" s="501"/>
      <c r="C59" s="508" t="s">
        <v>1129</v>
      </c>
      <c r="D59" s="1368" t="s">
        <v>1110</v>
      </c>
      <c r="E59" s="1369"/>
      <c r="F59" s="1369"/>
      <c r="G59" s="1369"/>
      <c r="H59" s="1369"/>
      <c r="I59" s="1369"/>
      <c r="J59" s="1369"/>
      <c r="K59" s="1369"/>
      <c r="L59" s="1370"/>
      <c r="M59" s="505"/>
      <c r="N59" s="146"/>
    </row>
    <row r="60" spans="1:14" ht="4.3499999999999996" customHeight="1" thickBot="1">
      <c r="A60" s="143"/>
      <c r="B60" s="501"/>
      <c r="C60" s="522"/>
      <c r="D60" s="503"/>
      <c r="E60" s="503"/>
      <c r="F60" s="503"/>
      <c r="G60" s="507"/>
      <c r="H60" s="507"/>
      <c r="I60" s="507"/>
      <c r="J60" s="507"/>
      <c r="K60" s="507"/>
      <c r="L60" s="507"/>
      <c r="M60" s="505"/>
      <c r="N60" s="146"/>
    </row>
    <row r="61" spans="1:14" ht="201.6" customHeight="1" thickBot="1">
      <c r="A61" s="143"/>
      <c r="B61" s="501"/>
      <c r="C61" s="508" t="s">
        <v>1130</v>
      </c>
      <c r="D61" s="1368" t="s">
        <v>768</v>
      </c>
      <c r="E61" s="1369"/>
      <c r="F61" s="1369"/>
      <c r="G61" s="1369"/>
      <c r="H61" s="1369"/>
      <c r="I61" s="1369"/>
      <c r="J61" s="1369"/>
      <c r="K61" s="1369"/>
      <c r="L61" s="1370"/>
      <c r="M61" s="505"/>
      <c r="N61" s="146"/>
    </row>
    <row r="62" spans="1:14" ht="4.3499999999999996" customHeight="1" thickBot="1">
      <c r="A62" s="143"/>
      <c r="B62" s="501"/>
      <c r="C62" s="522"/>
      <c r="D62" s="503"/>
      <c r="E62" s="503"/>
      <c r="F62" s="503"/>
      <c r="G62" s="507"/>
      <c r="H62" s="507"/>
      <c r="I62" s="507"/>
      <c r="J62" s="507"/>
      <c r="K62" s="507"/>
      <c r="L62" s="507"/>
      <c r="M62" s="505"/>
      <c r="N62" s="146"/>
    </row>
    <row r="63" spans="1:14" ht="112.9" customHeight="1" thickBot="1">
      <c r="A63" s="143"/>
      <c r="B63" s="501"/>
      <c r="C63" s="512" t="s">
        <v>711</v>
      </c>
      <c r="D63" s="1368" t="s">
        <v>1230</v>
      </c>
      <c r="E63" s="1369"/>
      <c r="F63" s="1369"/>
      <c r="G63" s="1369"/>
      <c r="H63" s="1369"/>
      <c r="I63" s="1369"/>
      <c r="J63" s="1369"/>
      <c r="K63" s="1369"/>
      <c r="L63" s="1370"/>
      <c r="M63" s="505"/>
      <c r="N63" s="146"/>
    </row>
    <row r="64" spans="1:14" ht="4.3499999999999996" customHeight="1" thickBot="1">
      <c r="A64" s="143"/>
      <c r="B64" s="501"/>
      <c r="C64" s="522"/>
      <c r="D64" s="503"/>
      <c r="E64" s="503"/>
      <c r="F64" s="503"/>
      <c r="G64" s="507"/>
      <c r="H64" s="507"/>
      <c r="I64" s="507"/>
      <c r="J64" s="507"/>
      <c r="K64" s="507"/>
      <c r="L64" s="507"/>
      <c r="M64" s="505"/>
      <c r="N64" s="146"/>
    </row>
    <row r="65" spans="1:14" ht="151.35" customHeight="1" thickBot="1">
      <c r="A65" s="143"/>
      <c r="B65" s="501"/>
      <c r="C65" s="508" t="s">
        <v>1131</v>
      </c>
      <c r="D65" s="1368" t="s">
        <v>765</v>
      </c>
      <c r="E65" s="1369"/>
      <c r="F65" s="1369"/>
      <c r="G65" s="1369"/>
      <c r="H65" s="1369"/>
      <c r="I65" s="1369"/>
      <c r="J65" s="1369"/>
      <c r="K65" s="1369"/>
      <c r="L65" s="1370"/>
      <c r="M65" s="505"/>
      <c r="N65" s="146"/>
    </row>
    <row r="66" spans="1:14" ht="4.3499999999999996" customHeight="1" thickBot="1">
      <c r="A66" s="143"/>
      <c r="B66" s="501"/>
      <c r="C66" s="522"/>
      <c r="D66" s="503"/>
      <c r="E66" s="503"/>
      <c r="F66" s="503"/>
      <c r="G66" s="507"/>
      <c r="H66" s="507"/>
      <c r="I66" s="507"/>
      <c r="J66" s="507"/>
      <c r="K66" s="507"/>
      <c r="L66" s="507"/>
      <c r="M66" s="505"/>
      <c r="N66" s="146"/>
    </row>
    <row r="67" spans="1:14" ht="134.44999999999999" customHeight="1" thickBot="1">
      <c r="A67" s="143"/>
      <c r="B67" s="501"/>
      <c r="C67" s="508" t="s">
        <v>1132</v>
      </c>
      <c r="D67" s="1368" t="s">
        <v>1229</v>
      </c>
      <c r="E67" s="1369"/>
      <c r="F67" s="1369"/>
      <c r="G67" s="1369"/>
      <c r="H67" s="1369"/>
      <c r="I67" s="1369"/>
      <c r="J67" s="1369"/>
      <c r="K67" s="1369"/>
      <c r="L67" s="1370"/>
      <c r="M67" s="505"/>
      <c r="N67" s="146"/>
    </row>
    <row r="68" spans="1:14" ht="4.1500000000000004" customHeight="1" thickBot="1">
      <c r="A68" s="143"/>
      <c r="B68" s="501"/>
      <c r="C68" s="502"/>
      <c r="D68" s="503"/>
      <c r="E68" s="503"/>
      <c r="F68" s="503"/>
      <c r="G68" s="504"/>
      <c r="H68" s="507"/>
      <c r="I68" s="507"/>
      <c r="J68" s="507"/>
      <c r="K68" s="507"/>
      <c r="L68" s="507"/>
      <c r="M68" s="505"/>
      <c r="N68" s="146"/>
    </row>
    <row r="69" spans="1:14" ht="73.5" customHeight="1" thickBot="1">
      <c r="A69" s="143"/>
      <c r="B69" s="501"/>
      <c r="C69" s="512" t="s">
        <v>1133</v>
      </c>
      <c r="D69" s="1368" t="s">
        <v>764</v>
      </c>
      <c r="E69" s="1369"/>
      <c r="F69" s="1369"/>
      <c r="G69" s="1369"/>
      <c r="H69" s="1369"/>
      <c r="I69" s="1369"/>
      <c r="J69" s="1369"/>
      <c r="K69" s="1369"/>
      <c r="L69" s="1370"/>
      <c r="M69" s="505"/>
      <c r="N69" s="146"/>
    </row>
    <row r="70" spans="1:14" ht="4.1500000000000004" customHeight="1" thickBot="1">
      <c r="A70" s="150"/>
      <c r="B70" s="523"/>
      <c r="C70" s="524"/>
      <c r="D70" s="507"/>
      <c r="E70" s="507"/>
      <c r="F70" s="507"/>
      <c r="G70" s="503"/>
      <c r="H70" s="503"/>
      <c r="I70" s="503"/>
      <c r="J70" s="503"/>
      <c r="K70" s="503"/>
      <c r="L70" s="503"/>
      <c r="M70" s="505"/>
      <c r="N70" s="146"/>
    </row>
    <row r="71" spans="1:14" ht="125.45" customHeight="1" thickBot="1">
      <c r="A71" s="143"/>
      <c r="B71" s="501"/>
      <c r="C71" s="512" t="s">
        <v>1134</v>
      </c>
      <c r="D71" s="1368" t="s">
        <v>1228</v>
      </c>
      <c r="E71" s="1369"/>
      <c r="F71" s="1369"/>
      <c r="G71" s="1369"/>
      <c r="H71" s="1369"/>
      <c r="I71" s="1369"/>
      <c r="J71" s="1369"/>
      <c r="K71" s="1369"/>
      <c r="L71" s="1370"/>
      <c r="M71" s="505"/>
      <c r="N71" s="146"/>
    </row>
    <row r="72" spans="1:14" ht="4.1500000000000004" customHeight="1" thickBot="1">
      <c r="A72" s="143"/>
      <c r="B72" s="501"/>
      <c r="C72" s="1050"/>
      <c r="D72" s="1051"/>
      <c r="E72" s="515"/>
      <c r="F72" s="515"/>
      <c r="G72" s="515"/>
      <c r="H72" s="515"/>
      <c r="I72" s="515"/>
      <c r="J72" s="515"/>
      <c r="K72" s="515"/>
      <c r="L72" s="515"/>
      <c r="M72" s="505"/>
      <c r="N72" s="146"/>
    </row>
    <row r="73" spans="1:14" ht="409.5" customHeight="1">
      <c r="A73" s="143"/>
      <c r="B73" s="501"/>
      <c r="C73" s="1391" t="s">
        <v>1227</v>
      </c>
      <c r="D73" s="1371" t="s">
        <v>1250</v>
      </c>
      <c r="E73" s="1372"/>
      <c r="F73" s="1372"/>
      <c r="G73" s="1372"/>
      <c r="H73" s="1372"/>
      <c r="I73" s="1372"/>
      <c r="J73" s="1372"/>
      <c r="K73" s="1372"/>
      <c r="L73" s="1373"/>
      <c r="M73" s="505"/>
      <c r="N73" s="146"/>
    </row>
    <row r="74" spans="1:14" ht="302.45" customHeight="1" thickBot="1">
      <c r="A74" s="143"/>
      <c r="B74" s="501"/>
      <c r="C74" s="1392"/>
      <c r="D74" s="1374"/>
      <c r="E74" s="1375"/>
      <c r="F74" s="1375"/>
      <c r="G74" s="1375"/>
      <c r="H74" s="1375"/>
      <c r="I74" s="1375"/>
      <c r="J74" s="1375"/>
      <c r="K74" s="1375"/>
      <c r="L74" s="1376"/>
      <c r="M74" s="505"/>
      <c r="N74" s="146"/>
    </row>
    <row r="75" spans="1:14" ht="4.3499999999999996" customHeight="1" thickBot="1">
      <c r="A75" s="143"/>
      <c r="B75" s="501"/>
      <c r="C75" s="522"/>
      <c r="D75" s="503"/>
      <c r="E75" s="503"/>
      <c r="F75" s="503"/>
      <c r="G75" s="507"/>
      <c r="H75" s="507"/>
      <c r="I75" s="507"/>
      <c r="J75" s="507"/>
      <c r="K75" s="507"/>
      <c r="L75" s="507"/>
      <c r="M75" s="505"/>
      <c r="N75" s="146"/>
    </row>
    <row r="76" spans="1:14" ht="92.45" customHeight="1" thickBot="1">
      <c r="A76" s="143"/>
      <c r="B76" s="501"/>
      <c r="C76" s="509" t="s">
        <v>166</v>
      </c>
      <c r="D76" s="1363" t="s">
        <v>983</v>
      </c>
      <c r="E76" s="1364"/>
      <c r="F76" s="1364"/>
      <c r="G76" s="1364"/>
      <c r="H76" s="1364"/>
      <c r="I76" s="1364"/>
      <c r="J76" s="1364"/>
      <c r="K76" s="1364"/>
      <c r="L76" s="1365"/>
      <c r="M76" s="505"/>
      <c r="N76" s="146"/>
    </row>
    <row r="77" spans="1:14" ht="6.75" customHeight="1" thickBot="1">
      <c r="A77" s="143"/>
      <c r="B77" s="525"/>
      <c r="C77" s="526"/>
      <c r="D77" s="527"/>
      <c r="E77" s="527"/>
      <c r="F77" s="527"/>
      <c r="G77" s="527"/>
      <c r="H77" s="527"/>
      <c r="I77" s="527"/>
      <c r="J77" s="527"/>
      <c r="K77" s="527"/>
      <c r="L77" s="527"/>
      <c r="M77" s="528"/>
      <c r="N77" s="146"/>
    </row>
    <row r="78" spans="1:14" ht="184.15" hidden="1" customHeight="1" thickTop="1">
      <c r="N78" s="146"/>
    </row>
    <row r="79" spans="1:14" hidden="1">
      <c r="N79" s="146"/>
    </row>
    <row r="80" spans="1:14" hidden="1">
      <c r="N80" s="145"/>
    </row>
    <row r="81" spans="14:14" hidden="1">
      <c r="N81" s="145"/>
    </row>
    <row r="82" spans="14:14" hidden="1">
      <c r="N82" s="145"/>
    </row>
    <row r="83" spans="14:14" hidden="1">
      <c r="N83" s="145"/>
    </row>
    <row r="84" spans="14:14" hidden="1">
      <c r="N84" s="145"/>
    </row>
    <row r="85" spans="14:14" hidden="1">
      <c r="N85" s="145"/>
    </row>
    <row r="86" spans="14:14" hidden="1">
      <c r="N86" s="145"/>
    </row>
    <row r="87" spans="14:14" hidden="1">
      <c r="N87" s="145"/>
    </row>
    <row r="88" spans="14:14" hidden="1">
      <c r="N88" s="145"/>
    </row>
    <row r="89" spans="14:14" hidden="1">
      <c r="N89" s="145"/>
    </row>
    <row r="90" spans="14:14" hidden="1">
      <c r="N90" s="145"/>
    </row>
    <row r="91" spans="14:14" hidden="1">
      <c r="N91" s="145"/>
    </row>
    <row r="92" spans="14:14" hidden="1">
      <c r="N92" s="145"/>
    </row>
    <row r="93" spans="14:14" hidden="1">
      <c r="N93" s="145"/>
    </row>
    <row r="94" spans="14:14" hidden="1">
      <c r="N94" s="145"/>
    </row>
    <row r="95" spans="14:14" hidden="1">
      <c r="N95" s="145"/>
    </row>
    <row r="96" spans="14:14" hidden="1">
      <c r="N96" s="145"/>
    </row>
    <row r="97" spans="14:14" hidden="1">
      <c r="N97" s="145"/>
    </row>
    <row r="98" spans="14:14" hidden="1">
      <c r="N98" s="145"/>
    </row>
    <row r="99" spans="14:14" hidden="1">
      <c r="N99" s="145"/>
    </row>
    <row r="100" spans="14:14" hidden="1">
      <c r="N100" s="145"/>
    </row>
    <row r="101" spans="14:14" hidden="1">
      <c r="N101" s="145"/>
    </row>
    <row r="102" spans="14:14" hidden="1">
      <c r="N102" s="145"/>
    </row>
    <row r="103" spans="14:14" hidden="1">
      <c r="N103" s="145"/>
    </row>
    <row r="104" spans="14:14" hidden="1">
      <c r="N104" s="145"/>
    </row>
    <row r="105" spans="14:14" hidden="1">
      <c r="N105" s="145"/>
    </row>
    <row r="106" spans="14:14" hidden="1">
      <c r="N106" s="145"/>
    </row>
    <row r="107" spans="14:14" hidden="1">
      <c r="N107" s="145"/>
    </row>
    <row r="108" spans="14:14" hidden="1">
      <c r="N108" s="145"/>
    </row>
    <row r="109" spans="14:14" hidden="1">
      <c r="N109" s="145"/>
    </row>
    <row r="110" spans="14:14" hidden="1">
      <c r="N110" s="145"/>
    </row>
    <row r="111" spans="14:14" hidden="1">
      <c r="N111" s="145"/>
    </row>
    <row r="112" spans="14:14" hidden="1">
      <c r="N112" s="145"/>
    </row>
    <row r="113" spans="14:14" hidden="1">
      <c r="N113" s="145"/>
    </row>
    <row r="114" spans="14:14" hidden="1">
      <c r="N114" s="145"/>
    </row>
    <row r="115" spans="14:14" hidden="1">
      <c r="N115" s="145"/>
    </row>
    <row r="116" spans="14:14" hidden="1">
      <c r="N116" s="145"/>
    </row>
    <row r="117" spans="14:14" hidden="1">
      <c r="N117" s="145"/>
    </row>
    <row r="118" spans="14:14" hidden="1">
      <c r="N118" s="145"/>
    </row>
    <row r="119" spans="14:14" hidden="1">
      <c r="N119" s="145"/>
    </row>
    <row r="120" spans="14:14" hidden="1">
      <c r="N120" s="145"/>
    </row>
    <row r="121" spans="14:14" hidden="1">
      <c r="N121" s="145"/>
    </row>
    <row r="122" spans="14:14" hidden="1">
      <c r="N122" s="145"/>
    </row>
    <row r="123" spans="14:14" hidden="1">
      <c r="N123" s="145"/>
    </row>
    <row r="124" spans="14:14" hidden="1">
      <c r="N124" s="145"/>
    </row>
    <row r="125" spans="14:14" hidden="1">
      <c r="N125" s="145"/>
    </row>
    <row r="126" spans="14:14" hidden="1">
      <c r="N126" s="145"/>
    </row>
    <row r="127" spans="14:14" hidden="1">
      <c r="N127" s="145"/>
    </row>
    <row r="128" spans="14:14" hidden="1">
      <c r="N128" s="145"/>
    </row>
    <row r="129" spans="14:14" hidden="1">
      <c r="N129" s="145"/>
    </row>
    <row r="130" spans="14:14" hidden="1">
      <c r="N130" s="145"/>
    </row>
    <row r="131" spans="14:14" hidden="1">
      <c r="N131" s="145"/>
    </row>
    <row r="132" spans="14:14" hidden="1">
      <c r="N132" s="145"/>
    </row>
    <row r="133" spans="14:14" hidden="1">
      <c r="N133" s="145"/>
    </row>
    <row r="134" spans="14:14" hidden="1">
      <c r="N134" s="145"/>
    </row>
    <row r="135" spans="14:14" hidden="1">
      <c r="N135" s="145"/>
    </row>
    <row r="136" spans="14:14" hidden="1">
      <c r="N136" s="145"/>
    </row>
    <row r="137" spans="14:14" hidden="1">
      <c r="N137" s="145"/>
    </row>
    <row r="138" spans="14:14" hidden="1">
      <c r="N138" s="145"/>
    </row>
    <row r="139" spans="14:14" hidden="1">
      <c r="N139" s="145"/>
    </row>
    <row r="140" spans="14:14" hidden="1">
      <c r="N140" s="145"/>
    </row>
    <row r="141" spans="14:14" hidden="1">
      <c r="N141" s="145"/>
    </row>
    <row r="142" spans="14:14" hidden="1">
      <c r="N142" s="145"/>
    </row>
    <row r="143" spans="14:14" hidden="1">
      <c r="N143" s="145"/>
    </row>
    <row r="144" spans="14:14" hidden="1">
      <c r="N144" s="145"/>
    </row>
    <row r="145" spans="14:14" hidden="1">
      <c r="N145" s="145"/>
    </row>
    <row r="146" spans="14:14" hidden="1">
      <c r="N146" s="145"/>
    </row>
    <row r="147" spans="14:14" hidden="1">
      <c r="N147" s="145"/>
    </row>
    <row r="148" spans="14:14" hidden="1">
      <c r="N148" s="145"/>
    </row>
    <row r="149" spans="14:14" hidden="1">
      <c r="N149" s="145"/>
    </row>
    <row r="150" spans="14:14" hidden="1">
      <c r="N150" s="145"/>
    </row>
    <row r="151" spans="14:14" hidden="1">
      <c r="N151" s="145"/>
    </row>
    <row r="152" spans="14:14" hidden="1">
      <c r="N152" s="145"/>
    </row>
    <row r="153" spans="14:14" hidden="1">
      <c r="N153" s="145"/>
    </row>
    <row r="154" spans="14:14" hidden="1">
      <c r="N154" s="145"/>
    </row>
    <row r="155" spans="14:14" hidden="1">
      <c r="N155" s="145"/>
    </row>
    <row r="156" spans="14:14" hidden="1">
      <c r="N156" s="145"/>
    </row>
    <row r="157" spans="14:14" hidden="1">
      <c r="N157" s="145"/>
    </row>
    <row r="158" spans="14:14" hidden="1">
      <c r="N158" s="145"/>
    </row>
    <row r="159" spans="14:14" hidden="1">
      <c r="N159" s="145"/>
    </row>
    <row r="160" spans="14:14" hidden="1">
      <c r="N160" s="145"/>
    </row>
    <row r="161" spans="1:14" hidden="1">
      <c r="N161" s="145"/>
    </row>
    <row r="162" spans="1:14" hidden="1">
      <c r="N162" s="145"/>
    </row>
    <row r="163" spans="1:14" hidden="1">
      <c r="N163" s="145"/>
    </row>
    <row r="164" spans="1:14" hidden="1">
      <c r="N164" s="145"/>
    </row>
    <row r="165" spans="1:14" hidden="1">
      <c r="N165" s="145"/>
    </row>
    <row r="166" spans="1:14" hidden="1">
      <c r="N166" s="145"/>
    </row>
    <row r="167" spans="1:14" hidden="1">
      <c r="N167" s="145"/>
    </row>
    <row r="168" spans="1:14" hidden="1">
      <c r="N168" s="145"/>
    </row>
    <row r="169" spans="1:14" hidden="1">
      <c r="N169" s="145"/>
    </row>
    <row r="170" spans="1:14" hidden="1">
      <c r="N170" s="145"/>
    </row>
    <row r="171" spans="1:14" hidden="1">
      <c r="N171" s="145"/>
    </row>
    <row r="172" spans="1:14" ht="184.15" hidden="1" customHeight="1">
      <c r="N172" s="145"/>
    </row>
    <row r="173" spans="1:14" ht="8.1" customHeight="1" thickTop="1">
      <c r="A173" s="143"/>
      <c r="B173" s="143"/>
      <c r="C173" s="144"/>
      <c r="D173" s="145"/>
      <c r="E173" s="145"/>
      <c r="F173" s="145"/>
      <c r="G173" s="145"/>
      <c r="H173" s="145"/>
      <c r="I173" s="145"/>
      <c r="J173" s="145"/>
      <c r="K173" s="145"/>
      <c r="L173" s="145"/>
      <c r="M173" s="145"/>
      <c r="N173" s="145"/>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AB21" sqref="AB21:AL21"/>
      <selection pane="bottomLeft" activeCell="AB21" sqref="AB21:AL21"/>
    </sheetView>
  </sheetViews>
  <sheetFormatPr defaultColWidth="0" defaultRowHeight="13.5" zeroHeight="1"/>
  <cols>
    <col min="1" max="1" width="0.85546875" style="6" customWidth="1"/>
    <col min="2" max="2" width="18.5703125" style="6" customWidth="1"/>
    <col min="3" max="3" width="17.140625" style="6" customWidth="1"/>
    <col min="4" max="4" width="17.42578125" style="6" customWidth="1"/>
    <col min="5" max="5" width="59.5703125" style="6" customWidth="1"/>
    <col min="6" max="6" width="1.5703125" style="6" customWidth="1"/>
    <col min="7" max="7" width="1.140625" style="10" customWidth="1"/>
    <col min="8" max="16384" width="0" style="6" hidden="1"/>
  </cols>
  <sheetData>
    <row r="1" spans="1:7" ht="3.75" customHeight="1" thickBot="1">
      <c r="A1" s="140"/>
      <c r="B1" s="140"/>
      <c r="C1" s="140"/>
      <c r="D1" s="140"/>
      <c r="E1" s="140"/>
      <c r="F1" s="140"/>
      <c r="G1" s="140"/>
    </row>
    <row r="2" spans="1:7" ht="15" customHeight="1" thickTop="1">
      <c r="A2" s="140"/>
      <c r="B2" s="1401" t="s">
        <v>145</v>
      </c>
      <c r="C2" s="1402"/>
      <c r="D2" s="1402"/>
      <c r="E2" s="1402"/>
      <c r="F2" s="1403"/>
      <c r="G2" s="141"/>
    </row>
    <row r="3" spans="1:7" ht="29.45" customHeight="1" thickBot="1">
      <c r="A3" s="140"/>
      <c r="B3" s="1404"/>
      <c r="C3" s="1405"/>
      <c r="D3" s="1405"/>
      <c r="E3" s="1405"/>
      <c r="F3" s="1406"/>
      <c r="G3" s="142"/>
    </row>
    <row r="4" spans="1:7" s="8" customFormat="1" ht="36.75" customHeight="1" thickTop="1">
      <c r="A4" s="140"/>
      <c r="B4" s="529"/>
      <c r="C4" s="530"/>
      <c r="D4" s="531"/>
      <c r="E4" s="532" t="e">
        <f>IF(ISBLANK('Start Page'!#REF!),"","All Units in "&amp;'Start Page'!#REF!)</f>
        <v>#REF!</v>
      </c>
      <c r="F4" s="533"/>
      <c r="G4" s="142"/>
    </row>
    <row r="5" spans="1:7" s="8" customFormat="1" ht="36.75" customHeight="1">
      <c r="A5" s="140"/>
      <c r="B5" s="529"/>
      <c r="C5" s="530"/>
      <c r="D5" s="531"/>
      <c r="E5" s="532"/>
      <c r="F5" s="533"/>
      <c r="G5" s="142"/>
    </row>
    <row r="6" spans="1:7" s="8" customFormat="1" ht="36.75" customHeight="1">
      <c r="A6" s="140"/>
      <c r="B6" s="529"/>
      <c r="C6" s="530"/>
      <c r="D6" s="531"/>
      <c r="E6" s="532"/>
      <c r="F6" s="533"/>
      <c r="G6" s="142"/>
    </row>
    <row r="7" spans="1:7" s="8" customFormat="1" ht="36.75" customHeight="1">
      <c r="A7" s="140"/>
      <c r="B7" s="529"/>
      <c r="C7" s="530"/>
      <c r="D7" s="531"/>
      <c r="E7" s="532"/>
      <c r="F7" s="533"/>
      <c r="G7" s="142"/>
    </row>
    <row r="8" spans="1:7" s="8" customFormat="1" ht="36.75" customHeight="1">
      <c r="A8" s="140"/>
      <c r="B8" s="529"/>
      <c r="C8" s="530"/>
      <c r="D8" s="531"/>
      <c r="E8" s="532"/>
      <c r="F8" s="533"/>
      <c r="G8" s="142"/>
    </row>
    <row r="9" spans="1:7" s="8" customFormat="1" ht="36.75" customHeight="1">
      <c r="A9" s="140"/>
      <c r="B9" s="529"/>
      <c r="C9" s="530"/>
      <c r="D9" s="531"/>
      <c r="E9" s="532"/>
      <c r="F9" s="533"/>
      <c r="G9" s="142"/>
    </row>
    <row r="10" spans="1:7" s="8" customFormat="1" ht="36.75" customHeight="1">
      <c r="A10" s="140"/>
      <c r="B10" s="529"/>
      <c r="C10" s="530"/>
      <c r="D10" s="531"/>
      <c r="E10" s="532"/>
      <c r="F10" s="533"/>
      <c r="G10" s="142"/>
    </row>
    <row r="11" spans="1:7" s="8" customFormat="1" ht="36.75" customHeight="1">
      <c r="A11" s="140"/>
      <c r="B11" s="529"/>
      <c r="C11" s="530"/>
      <c r="D11" s="531"/>
      <c r="E11" s="532"/>
      <c r="F11" s="533"/>
      <c r="G11" s="142"/>
    </row>
    <row r="12" spans="1:7" s="8" customFormat="1" ht="36.75" customHeight="1">
      <c r="A12" s="140"/>
      <c r="B12" s="529"/>
      <c r="C12" s="530"/>
      <c r="D12" s="531"/>
      <c r="E12" s="532"/>
      <c r="F12" s="533"/>
      <c r="G12" s="142"/>
    </row>
    <row r="13" spans="1:7" s="8" customFormat="1" ht="36.75" customHeight="1">
      <c r="A13" s="140"/>
      <c r="B13" s="529"/>
      <c r="C13" s="530"/>
      <c r="D13" s="531"/>
      <c r="E13" s="532"/>
      <c r="F13" s="533"/>
      <c r="G13" s="142"/>
    </row>
    <row r="14" spans="1:7" s="8" customFormat="1" ht="36.75" customHeight="1">
      <c r="A14" s="140"/>
      <c r="B14" s="529"/>
      <c r="C14" s="530"/>
      <c r="D14" s="531"/>
      <c r="E14" s="532"/>
      <c r="F14" s="533"/>
      <c r="G14" s="142"/>
    </row>
    <row r="15" spans="1:7" s="8" customFormat="1" ht="36.75" customHeight="1">
      <c r="A15" s="140"/>
      <c r="B15" s="529"/>
      <c r="C15" s="530"/>
      <c r="D15" s="531"/>
      <c r="E15" s="532"/>
      <c r="F15" s="533"/>
      <c r="G15" s="142"/>
    </row>
    <row r="16" spans="1:7" s="8" customFormat="1" ht="36.75" customHeight="1">
      <c r="A16" s="140"/>
      <c r="B16" s="529"/>
      <c r="C16" s="530"/>
      <c r="D16" s="531"/>
      <c r="E16" s="532"/>
      <c r="F16" s="533"/>
      <c r="G16" s="142"/>
    </row>
    <row r="17" spans="1:7" s="8" customFormat="1" ht="36.75" customHeight="1">
      <c r="A17" s="140"/>
      <c r="B17" s="529"/>
      <c r="C17" s="530"/>
      <c r="D17" s="531"/>
      <c r="E17" s="532"/>
      <c r="F17" s="533"/>
      <c r="G17" s="142"/>
    </row>
    <row r="18" spans="1:7" s="8" customFormat="1" ht="36.75" customHeight="1">
      <c r="A18" s="140"/>
      <c r="B18" s="529"/>
      <c r="C18" s="530"/>
      <c r="D18" s="531"/>
      <c r="E18" s="532"/>
      <c r="F18" s="533"/>
      <c r="G18" s="142"/>
    </row>
    <row r="19" spans="1:7" s="8" customFormat="1" ht="36.75" customHeight="1">
      <c r="A19" s="140"/>
      <c r="B19" s="529"/>
      <c r="C19" s="530"/>
      <c r="D19" s="531"/>
      <c r="E19" s="532"/>
      <c r="F19" s="533"/>
      <c r="G19" s="142"/>
    </row>
    <row r="20" spans="1:7" s="8" customFormat="1" ht="36.75" customHeight="1">
      <c r="A20" s="140"/>
      <c r="B20" s="529"/>
      <c r="C20" s="530"/>
      <c r="D20" s="531"/>
      <c r="E20" s="532"/>
      <c r="F20" s="533"/>
      <c r="G20" s="142"/>
    </row>
    <row r="21" spans="1:7" s="8" customFormat="1" ht="36.75" customHeight="1">
      <c r="A21" s="140"/>
      <c r="B21" s="529"/>
      <c r="C21" s="530"/>
      <c r="D21" s="531"/>
      <c r="E21" s="532"/>
      <c r="F21" s="533"/>
      <c r="G21" s="142"/>
    </row>
    <row r="22" spans="1:7" s="8" customFormat="1" ht="36.75" customHeight="1">
      <c r="A22" s="140"/>
      <c r="B22" s="529"/>
      <c r="C22" s="530"/>
      <c r="D22" s="531"/>
      <c r="E22" s="532"/>
      <c r="F22" s="533"/>
      <c r="G22" s="142"/>
    </row>
    <row r="23" spans="1:7" s="8" customFormat="1" ht="36.75" customHeight="1">
      <c r="A23" s="140"/>
      <c r="B23" s="529"/>
      <c r="C23" s="530"/>
      <c r="D23" s="531"/>
      <c r="E23" s="532"/>
      <c r="F23" s="533"/>
      <c r="G23" s="142"/>
    </row>
    <row r="24" spans="1:7" s="8" customFormat="1" ht="5.25" customHeight="1" thickBot="1">
      <c r="A24" s="140"/>
      <c r="B24" s="534"/>
      <c r="C24" s="535"/>
      <c r="D24" s="536"/>
      <c r="E24" s="537"/>
      <c r="F24" s="538"/>
      <c r="G24" s="14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6" activePane="bottomLeft" state="frozen"/>
      <selection activeCell="AB21" sqref="AB21:AL21"/>
      <selection pane="bottomLeft" activeCell="AB21" sqref="AB21:AL21"/>
    </sheetView>
  </sheetViews>
  <sheetFormatPr defaultColWidth="0" defaultRowHeight="0" customHeight="1" zeroHeight="1"/>
  <cols>
    <col min="1" max="1" width="1.42578125" style="4" customWidth="1"/>
    <col min="2" max="2" width="1.5703125" style="4"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53" customWidth="1"/>
    <col min="20" max="20" width="1.5703125" style="19" customWidth="1"/>
    <col min="21" max="21" width="2.140625" style="50" hidden="1" customWidth="1"/>
    <col min="22" max="22" width="3" style="50" hidden="1" customWidth="1"/>
    <col min="23" max="255" width="0" style="1" hidden="1" customWidth="1"/>
    <col min="256" max="16384" width="3.140625" style="1" hidden="1"/>
  </cols>
  <sheetData>
    <row r="1" spans="1:22" s="3" customFormat="1" ht="8.25" customHeight="1" thickBot="1">
      <c r="A1" s="151"/>
      <c r="B1" s="151"/>
      <c r="C1" s="152"/>
      <c r="D1" s="152"/>
      <c r="E1" s="152"/>
      <c r="F1" s="152"/>
      <c r="G1" s="152"/>
      <c r="H1" s="152"/>
      <c r="I1" s="152"/>
      <c r="J1" s="152"/>
      <c r="K1" s="152"/>
      <c r="L1" s="152"/>
      <c r="M1" s="152"/>
      <c r="N1" s="152"/>
      <c r="O1" s="152"/>
      <c r="P1" s="152"/>
      <c r="Q1" s="152"/>
      <c r="R1" s="152"/>
      <c r="S1" s="153"/>
      <c r="T1" s="152"/>
      <c r="U1" s="50"/>
      <c r="V1" s="50"/>
    </row>
    <row r="2" spans="1:22" ht="42" customHeight="1" thickTop="1">
      <c r="A2" s="151"/>
      <c r="B2" s="1316" t="s">
        <v>785</v>
      </c>
      <c r="C2" s="1317"/>
      <c r="D2" s="1317"/>
      <c r="E2" s="1317"/>
      <c r="F2" s="1317"/>
      <c r="G2" s="1317"/>
      <c r="H2" s="1317"/>
      <c r="I2" s="1317"/>
      <c r="J2" s="1317"/>
      <c r="K2" s="1317"/>
      <c r="L2" s="1317"/>
      <c r="M2" s="1317"/>
      <c r="N2" s="1317"/>
      <c r="O2" s="1317"/>
      <c r="P2" s="1317"/>
      <c r="Q2" s="1317"/>
      <c r="R2" s="1317"/>
      <c r="S2" s="1318"/>
      <c r="T2" s="154"/>
      <c r="U2" s="52"/>
    </row>
    <row r="3" spans="1:22" ht="8.25" customHeight="1" thickBot="1">
      <c r="A3" s="151"/>
      <c r="B3" s="479"/>
      <c r="C3" s="539"/>
      <c r="D3" s="539"/>
      <c r="E3" s="539"/>
      <c r="F3" s="539"/>
      <c r="G3" s="480"/>
      <c r="H3" s="480"/>
      <c r="I3" s="480"/>
      <c r="J3" s="480"/>
      <c r="K3" s="480"/>
      <c r="L3" s="480"/>
      <c r="M3" s="480"/>
      <c r="N3" s="480"/>
      <c r="O3" s="480"/>
      <c r="P3" s="480"/>
      <c r="Q3" s="480"/>
      <c r="R3" s="480"/>
      <c r="S3" s="481"/>
      <c r="T3" s="155"/>
      <c r="U3" s="51"/>
    </row>
    <row r="4" spans="1:22" s="104" customFormat="1" ht="79.5" customHeight="1" thickBot="1">
      <c r="A4" s="145"/>
      <c r="B4" s="540"/>
      <c r="C4" s="1425" t="s">
        <v>1193</v>
      </c>
      <c r="D4" s="1426"/>
      <c r="E4" s="1426"/>
      <c r="F4" s="1426"/>
      <c r="G4" s="1426"/>
      <c r="H4" s="1426"/>
      <c r="I4" s="1426"/>
      <c r="J4" s="1426"/>
      <c r="K4" s="1426"/>
      <c r="L4" s="1426"/>
      <c r="M4" s="1426"/>
      <c r="N4" s="1426"/>
      <c r="O4" s="1426"/>
      <c r="P4" s="1426"/>
      <c r="Q4" s="1426"/>
      <c r="R4" s="1427"/>
      <c r="S4" s="500"/>
      <c r="T4" s="156"/>
      <c r="U4" s="5"/>
      <c r="V4" s="115"/>
    </row>
    <row r="5" spans="1:22" s="104" customFormat="1" ht="7.5" customHeight="1" thickBot="1">
      <c r="A5" s="145"/>
      <c r="B5" s="540"/>
      <c r="C5" s="541"/>
      <c r="D5" s="542"/>
      <c r="E5" s="542"/>
      <c r="F5" s="542"/>
      <c r="G5" s="542"/>
      <c r="H5" s="542"/>
      <c r="I5" s="542"/>
      <c r="J5" s="542"/>
      <c r="K5" s="542"/>
      <c r="L5" s="542"/>
      <c r="M5" s="542"/>
      <c r="N5" s="542"/>
      <c r="O5" s="542"/>
      <c r="P5" s="542"/>
      <c r="Q5" s="542"/>
      <c r="R5" s="542"/>
      <c r="S5" s="500"/>
      <c r="T5" s="156"/>
      <c r="U5" s="5"/>
      <c r="V5" s="115"/>
    </row>
    <row r="6" spans="1:22" s="104" customFormat="1" ht="62.1" customHeight="1" thickBot="1">
      <c r="A6" s="145"/>
      <c r="B6" s="540"/>
      <c r="C6" s="1428" t="s">
        <v>235</v>
      </c>
      <c r="D6" s="1429"/>
      <c r="E6" s="1429"/>
      <c r="F6" s="1429"/>
      <c r="G6" s="1429"/>
      <c r="H6" s="1429"/>
      <c r="I6" s="1429"/>
      <c r="J6" s="1429"/>
      <c r="K6" s="1429"/>
      <c r="L6" s="1429"/>
      <c r="M6" s="1429"/>
      <c r="N6" s="1429"/>
      <c r="O6" s="1429"/>
      <c r="P6" s="1429"/>
      <c r="Q6" s="1429"/>
      <c r="R6" s="1430"/>
      <c r="S6" s="500"/>
      <c r="T6" s="156"/>
      <c r="U6" s="5"/>
      <c r="V6" s="115"/>
    </row>
    <row r="7" spans="1:22" s="104" customFormat="1" ht="8.25" customHeight="1" thickBot="1">
      <c r="A7" s="145"/>
      <c r="B7" s="540"/>
      <c r="C7" s="543"/>
      <c r="D7" s="543"/>
      <c r="E7" s="543"/>
      <c r="F7" s="543"/>
      <c r="G7" s="490"/>
      <c r="H7" s="490"/>
      <c r="I7" s="490"/>
      <c r="J7" s="490"/>
      <c r="K7" s="490"/>
      <c r="L7" s="490"/>
      <c r="M7" s="490"/>
      <c r="N7" s="490"/>
      <c r="O7" s="490"/>
      <c r="P7" s="490"/>
      <c r="Q7" s="490"/>
      <c r="R7" s="490"/>
      <c r="S7" s="505"/>
      <c r="T7" s="157"/>
      <c r="U7" s="56"/>
      <c r="V7" s="115"/>
    </row>
    <row r="8" spans="1:22" s="104" customFormat="1" ht="15">
      <c r="A8" s="145"/>
      <c r="B8" s="540"/>
      <c r="C8" s="1028" t="s">
        <v>30</v>
      </c>
      <c r="D8" s="1029" t="s">
        <v>1210</v>
      </c>
      <c r="E8" s="544"/>
      <c r="F8" s="544" t="s">
        <v>1167</v>
      </c>
      <c r="G8" s="545"/>
      <c r="H8" s="1029" t="s">
        <v>1165</v>
      </c>
      <c r="I8" s="545"/>
      <c r="J8" s="545"/>
      <c r="K8" s="545"/>
      <c r="L8" s="545"/>
      <c r="M8" s="545"/>
      <c r="N8" s="545"/>
      <c r="O8" s="545"/>
      <c r="P8" s="545"/>
      <c r="Q8" s="545"/>
      <c r="R8" s="546"/>
      <c r="S8" s="505"/>
      <c r="T8" s="157"/>
      <c r="U8" s="56"/>
      <c r="V8" s="115"/>
    </row>
    <row r="9" spans="1:22" s="104" customFormat="1" ht="15">
      <c r="A9" s="145"/>
      <c r="B9" s="540"/>
      <c r="C9" s="1030"/>
      <c r="D9" s="548" t="s">
        <v>1168</v>
      </c>
      <c r="E9" s="548"/>
      <c r="H9" s="548" t="s">
        <v>1166</v>
      </c>
      <c r="I9" s="548"/>
      <c r="J9" s="490"/>
      <c r="K9" s="490"/>
      <c r="L9" s="490"/>
      <c r="M9" s="490"/>
      <c r="N9" s="490"/>
      <c r="O9" s="490"/>
      <c r="P9" s="490"/>
      <c r="Q9" s="490"/>
      <c r="R9" s="549"/>
      <c r="S9" s="505"/>
      <c r="T9" s="157"/>
      <c r="U9" s="56"/>
      <c r="V9" s="115"/>
    </row>
    <row r="10" spans="1:22" s="104" customFormat="1" ht="15">
      <c r="A10" s="145"/>
      <c r="B10" s="540"/>
      <c r="C10" s="1030"/>
      <c r="D10" s="548" t="s">
        <v>1169</v>
      </c>
      <c r="E10" s="548"/>
      <c r="H10" s="548" t="s">
        <v>1170</v>
      </c>
      <c r="I10" s="548"/>
      <c r="J10" s="490"/>
      <c r="K10" s="490"/>
      <c r="L10" s="490"/>
      <c r="M10" s="490"/>
      <c r="N10" s="490"/>
      <c r="O10" s="490"/>
      <c r="P10" s="490"/>
      <c r="Q10" s="490"/>
      <c r="R10" s="549"/>
      <c r="S10" s="505"/>
      <c r="T10" s="157"/>
      <c r="U10" s="56"/>
      <c r="V10" s="115"/>
    </row>
    <row r="11" spans="1:22" s="104" customFormat="1" ht="15">
      <c r="A11" s="145"/>
      <c r="B11" s="540"/>
      <c r="C11" s="1030"/>
      <c r="D11" s="548" t="s">
        <v>1209</v>
      </c>
      <c r="E11" s="548"/>
      <c r="H11" s="548" t="s">
        <v>1171</v>
      </c>
      <c r="I11" s="548"/>
      <c r="J11" s="490"/>
      <c r="K11" s="490"/>
      <c r="L11" s="490"/>
      <c r="M11" s="490"/>
      <c r="N11" s="490"/>
      <c r="O11" s="490"/>
      <c r="P11" s="490"/>
      <c r="Q11" s="490"/>
      <c r="R11" s="549"/>
      <c r="S11" s="505"/>
      <c r="T11" s="157"/>
      <c r="U11" s="56"/>
      <c r="V11" s="115"/>
    </row>
    <row r="12" spans="1:22" s="104" customFormat="1" ht="15">
      <c r="A12" s="145"/>
      <c r="B12" s="540"/>
      <c r="C12" s="1030"/>
      <c r="D12" s="548" t="s">
        <v>1208</v>
      </c>
      <c r="E12" s="548"/>
      <c r="H12" s="548" t="s">
        <v>1166</v>
      </c>
      <c r="I12" s="548"/>
      <c r="J12" s="490"/>
      <c r="K12" s="490"/>
      <c r="L12" s="490"/>
      <c r="M12" s="490"/>
      <c r="N12" s="490"/>
      <c r="O12" s="490"/>
      <c r="P12" s="490"/>
      <c r="Q12" s="490"/>
      <c r="R12" s="549"/>
      <c r="S12" s="505"/>
      <c r="T12" s="157"/>
      <c r="U12" s="56"/>
      <c r="V12" s="115"/>
    </row>
    <row r="13" spans="1:22" s="104" customFormat="1" ht="6.6" customHeight="1">
      <c r="A13" s="145"/>
      <c r="B13" s="540"/>
      <c r="C13" s="547"/>
      <c r="D13" s="1014"/>
      <c r="E13" s="1014"/>
      <c r="F13" s="1014"/>
      <c r="G13" s="1014"/>
      <c r="H13" s="1014"/>
      <c r="I13" s="548"/>
      <c r="J13" s="490"/>
      <c r="K13" s="490"/>
      <c r="L13" s="490"/>
      <c r="M13" s="490"/>
      <c r="N13" s="490"/>
      <c r="O13" s="490"/>
      <c r="P13" s="490"/>
      <c r="Q13" s="490"/>
      <c r="R13" s="549"/>
      <c r="S13" s="505"/>
      <c r="T13" s="157"/>
      <c r="U13" s="56"/>
      <c r="V13" s="115"/>
    </row>
    <row r="14" spans="1:22" s="104" customFormat="1" ht="6" customHeight="1">
      <c r="A14" s="145"/>
      <c r="B14" s="540"/>
      <c r="C14" s="547"/>
      <c r="R14" s="549"/>
      <c r="S14" s="505"/>
      <c r="T14" s="157"/>
      <c r="U14" s="56"/>
      <c r="V14" s="115"/>
    </row>
    <row r="15" spans="1:22" s="104" customFormat="1" ht="13.5" customHeight="1">
      <c r="A15" s="145"/>
      <c r="B15" s="540"/>
      <c r="C15" s="547"/>
      <c r="D15" s="1407" t="s">
        <v>1172</v>
      </c>
      <c r="E15" s="1407"/>
      <c r="F15" s="1407"/>
      <c r="G15" s="1407"/>
      <c r="H15" s="1407"/>
      <c r="I15" s="1407"/>
      <c r="J15" s="1407"/>
      <c r="K15" s="1407"/>
      <c r="L15" s="1407"/>
      <c r="M15" s="1407"/>
      <c r="N15" s="1407"/>
      <c r="O15" s="1407"/>
      <c r="P15" s="1407"/>
      <c r="Q15" s="1407"/>
      <c r="R15" s="549"/>
      <c r="S15" s="505"/>
      <c r="T15" s="157"/>
      <c r="U15" s="56"/>
      <c r="V15" s="115"/>
    </row>
    <row r="16" spans="1:22" s="104" customFormat="1" ht="12.75" hidden="1" customHeight="1">
      <c r="A16" s="145"/>
      <c r="B16" s="540"/>
      <c r="C16" s="547"/>
      <c r="D16" s="1407"/>
      <c r="E16" s="1407"/>
      <c r="F16" s="1407"/>
      <c r="G16" s="1407"/>
      <c r="H16" s="1407"/>
      <c r="I16" s="1407"/>
      <c r="J16" s="1407"/>
      <c r="K16" s="1407"/>
      <c r="L16" s="1407"/>
      <c r="M16" s="1407"/>
      <c r="N16" s="1407"/>
      <c r="O16" s="1407"/>
      <c r="P16" s="1407"/>
      <c r="Q16" s="1407"/>
      <c r="R16" s="549"/>
      <c r="S16" s="505"/>
      <c r="T16" s="157"/>
      <c r="U16" s="56"/>
      <c r="V16" s="115"/>
    </row>
    <row r="17" spans="1:22" s="104" customFormat="1" ht="23.45" customHeight="1" thickBot="1">
      <c r="A17" s="145"/>
      <c r="B17" s="540"/>
      <c r="C17" s="550"/>
      <c r="D17" s="1408"/>
      <c r="E17" s="1408"/>
      <c r="F17" s="1408"/>
      <c r="G17" s="1408"/>
      <c r="H17" s="1408"/>
      <c r="I17" s="1408"/>
      <c r="J17" s="1408"/>
      <c r="K17" s="1408"/>
      <c r="L17" s="1408"/>
      <c r="M17" s="1408"/>
      <c r="N17" s="1408"/>
      <c r="O17" s="1408"/>
      <c r="P17" s="1408"/>
      <c r="Q17" s="1408"/>
      <c r="R17" s="551"/>
      <c r="S17" s="505"/>
      <c r="T17" s="157"/>
      <c r="U17" s="56"/>
      <c r="V17" s="115"/>
    </row>
    <row r="18" spans="1:22" s="104" customFormat="1" ht="8.25" customHeight="1" thickBot="1">
      <c r="A18" s="145"/>
      <c r="B18" s="540"/>
      <c r="C18" s="490"/>
      <c r="D18" s="490"/>
      <c r="E18" s="490"/>
      <c r="F18" s="490"/>
      <c r="G18" s="490"/>
      <c r="H18" s="490"/>
      <c r="I18" s="490"/>
      <c r="J18" s="490"/>
      <c r="K18" s="490"/>
      <c r="L18" s="490"/>
      <c r="M18" s="490"/>
      <c r="N18" s="490"/>
      <c r="O18" s="490"/>
      <c r="P18" s="490"/>
      <c r="Q18" s="490"/>
      <c r="R18" s="490"/>
      <c r="S18" s="505"/>
      <c r="T18" s="157"/>
      <c r="U18" s="56"/>
      <c r="V18" s="115"/>
    </row>
    <row r="19" spans="1:22" s="104" customFormat="1" ht="13.5" customHeight="1">
      <c r="A19" s="145"/>
      <c r="B19" s="540"/>
      <c r="C19" s="1015" t="s">
        <v>29</v>
      </c>
      <c r="D19" s="1423"/>
      <c r="E19" s="1423"/>
      <c r="F19" s="1423"/>
      <c r="G19" s="1423"/>
      <c r="H19" s="1423"/>
      <c r="I19" s="1423"/>
      <c r="J19" s="1423"/>
      <c r="K19" s="1423"/>
      <c r="L19" s="1423"/>
      <c r="M19" s="1423"/>
      <c r="N19" s="1423"/>
      <c r="O19" s="1423"/>
      <c r="P19" s="1423"/>
      <c r="Q19" s="1423"/>
      <c r="R19" s="1424"/>
      <c r="S19" s="505"/>
      <c r="T19" s="157"/>
      <c r="U19" s="56"/>
      <c r="V19" s="115"/>
    </row>
    <row r="20" spans="1:22" s="135" customFormat="1" ht="36.4" customHeight="1">
      <c r="A20" s="1088"/>
      <c r="B20" s="1089"/>
      <c r="C20" s="1409" t="s">
        <v>1263</v>
      </c>
      <c r="D20" s="1410"/>
      <c r="E20" s="1410"/>
      <c r="F20" s="1410"/>
      <c r="G20" s="1410"/>
      <c r="H20" s="1410"/>
      <c r="I20" s="1410"/>
      <c r="J20" s="1410"/>
      <c r="K20" s="1410"/>
      <c r="L20" s="1410"/>
      <c r="M20" s="1410"/>
      <c r="N20" s="1410"/>
      <c r="O20" s="1410"/>
      <c r="P20" s="1410"/>
      <c r="Q20" s="1410"/>
      <c r="R20" s="1411"/>
      <c r="S20" s="511"/>
      <c r="T20" s="1090"/>
      <c r="U20" s="1091"/>
      <c r="V20" s="1092"/>
    </row>
    <row r="21" spans="1:22" s="135" customFormat="1" ht="15" customHeight="1">
      <c r="A21" s="1088"/>
      <c r="B21" s="1089"/>
      <c r="C21" s="1409" t="s">
        <v>1174</v>
      </c>
      <c r="D21" s="1410"/>
      <c r="E21" s="1410"/>
      <c r="F21" s="1410"/>
      <c r="G21" s="1410"/>
      <c r="H21" s="1410"/>
      <c r="I21" s="1410"/>
      <c r="J21" s="1410"/>
      <c r="K21" s="1410"/>
      <c r="L21" s="1410"/>
      <c r="M21" s="1410"/>
      <c r="N21" s="1410"/>
      <c r="O21" s="1410"/>
      <c r="P21" s="1410"/>
      <c r="Q21" s="1410"/>
      <c r="R21" s="1411"/>
      <c r="S21" s="511"/>
      <c r="T21" s="1090"/>
      <c r="U21" s="1091"/>
      <c r="V21" s="1092"/>
    </row>
    <row r="22" spans="1:22" s="135" customFormat="1" ht="15" customHeight="1">
      <c r="A22" s="1088"/>
      <c r="B22" s="1089"/>
      <c r="C22" s="1409" t="s">
        <v>1175</v>
      </c>
      <c r="D22" s="1410"/>
      <c r="E22" s="1410"/>
      <c r="F22" s="1410"/>
      <c r="G22" s="1410"/>
      <c r="H22" s="1410"/>
      <c r="I22" s="1410"/>
      <c r="J22" s="1410"/>
      <c r="K22" s="1410"/>
      <c r="L22" s="1410"/>
      <c r="M22" s="1410"/>
      <c r="N22" s="1410"/>
      <c r="O22" s="1410"/>
      <c r="P22" s="1410"/>
      <c r="Q22" s="1410"/>
      <c r="R22" s="1411"/>
      <c r="S22" s="511"/>
      <c r="T22" s="1090"/>
      <c r="U22" s="1091"/>
      <c r="V22" s="1092"/>
    </row>
    <row r="23" spans="1:22" s="135" customFormat="1" ht="15" customHeight="1">
      <c r="A23" s="1088"/>
      <c r="B23" s="1089"/>
      <c r="C23" s="1409" t="s">
        <v>1261</v>
      </c>
      <c r="D23" s="1410"/>
      <c r="E23" s="1410"/>
      <c r="F23" s="1410"/>
      <c r="G23" s="1410"/>
      <c r="H23" s="1410"/>
      <c r="I23" s="1410"/>
      <c r="J23" s="1410"/>
      <c r="K23" s="1410"/>
      <c r="L23" s="1410"/>
      <c r="M23" s="1410"/>
      <c r="N23" s="1410"/>
      <c r="O23" s="1410"/>
      <c r="P23" s="1410"/>
      <c r="Q23" s="1410"/>
      <c r="R23" s="1411"/>
      <c r="S23" s="511"/>
      <c r="T23" s="1090"/>
      <c r="U23" s="1091"/>
      <c r="V23" s="1092"/>
    </row>
    <row r="24" spans="1:22" s="135" customFormat="1" ht="15" customHeight="1">
      <c r="A24" s="1088"/>
      <c r="B24" s="1089"/>
      <c r="C24" s="1409" t="s">
        <v>1262</v>
      </c>
      <c r="D24" s="1410"/>
      <c r="E24" s="1410"/>
      <c r="F24" s="1410"/>
      <c r="G24" s="1410"/>
      <c r="H24" s="1410"/>
      <c r="I24" s="1410"/>
      <c r="J24" s="1410"/>
      <c r="K24" s="1410"/>
      <c r="L24" s="1410"/>
      <c r="M24" s="1410"/>
      <c r="N24" s="1410"/>
      <c r="O24" s="1410"/>
      <c r="P24" s="1410"/>
      <c r="Q24" s="1410"/>
      <c r="R24" s="1411"/>
      <c r="S24" s="511"/>
      <c r="T24" s="1090"/>
      <c r="U24" s="1091"/>
      <c r="V24" s="1092"/>
    </row>
    <row r="25" spans="1:22" s="135" customFormat="1" ht="15" customHeight="1">
      <c r="A25" s="1088"/>
      <c r="B25" s="1089"/>
      <c r="C25" s="1409" t="s">
        <v>1176</v>
      </c>
      <c r="D25" s="1410"/>
      <c r="E25" s="1410"/>
      <c r="F25" s="1410"/>
      <c r="G25" s="1410"/>
      <c r="H25" s="1410"/>
      <c r="I25" s="1410"/>
      <c r="J25" s="1410"/>
      <c r="K25" s="1410"/>
      <c r="L25" s="1410"/>
      <c r="M25" s="1410"/>
      <c r="N25" s="1410"/>
      <c r="O25" s="1410"/>
      <c r="P25" s="1410"/>
      <c r="Q25" s="1410"/>
      <c r="R25" s="1411"/>
      <c r="S25" s="511"/>
      <c r="T25" s="1090"/>
      <c r="U25" s="1091"/>
      <c r="V25" s="1092"/>
    </row>
    <row r="26" spans="1:22" s="135" customFormat="1" ht="15" customHeight="1">
      <c r="A26" s="1088"/>
      <c r="B26" s="1089"/>
      <c r="C26" s="1409" t="s">
        <v>1177</v>
      </c>
      <c r="D26" s="1410"/>
      <c r="E26" s="1410"/>
      <c r="F26" s="1410"/>
      <c r="G26" s="1410"/>
      <c r="H26" s="1410"/>
      <c r="I26" s="1410"/>
      <c r="J26" s="1410"/>
      <c r="K26" s="1410"/>
      <c r="L26" s="1410"/>
      <c r="M26" s="1410"/>
      <c r="N26" s="1410"/>
      <c r="O26" s="1410"/>
      <c r="P26" s="1410"/>
      <c r="Q26" s="1410"/>
      <c r="R26" s="1411"/>
      <c r="S26" s="511"/>
      <c r="T26" s="1090"/>
      <c r="U26" s="1091"/>
      <c r="V26" s="1092"/>
    </row>
    <row r="27" spans="1:22" s="135" customFormat="1" ht="15" customHeight="1">
      <c r="A27" s="1088"/>
      <c r="B27" s="1089"/>
      <c r="C27" s="1409" t="s">
        <v>1240</v>
      </c>
      <c r="D27" s="1410"/>
      <c r="E27" s="1410"/>
      <c r="F27" s="1410"/>
      <c r="G27" s="1410"/>
      <c r="H27" s="1410"/>
      <c r="I27" s="1410"/>
      <c r="J27" s="1410"/>
      <c r="K27" s="1410"/>
      <c r="L27" s="1410"/>
      <c r="M27" s="1410"/>
      <c r="N27" s="1410"/>
      <c r="O27" s="1410"/>
      <c r="P27" s="1410"/>
      <c r="Q27" s="1410"/>
      <c r="R27" s="1411"/>
      <c r="S27" s="511"/>
      <c r="T27" s="1090"/>
      <c r="U27" s="1091"/>
      <c r="V27" s="1092"/>
    </row>
    <row r="28" spans="1:22" s="135" customFormat="1" ht="15" customHeight="1">
      <c r="A28" s="1088"/>
      <c r="B28" s="1089"/>
      <c r="C28" s="1409" t="s">
        <v>1241</v>
      </c>
      <c r="D28" s="1410"/>
      <c r="E28" s="1410"/>
      <c r="F28" s="1410"/>
      <c r="G28" s="1410"/>
      <c r="H28" s="1410"/>
      <c r="I28" s="1410"/>
      <c r="J28" s="1410"/>
      <c r="K28" s="1410"/>
      <c r="L28" s="1410"/>
      <c r="M28" s="1410"/>
      <c r="N28" s="1410"/>
      <c r="O28" s="1410"/>
      <c r="P28" s="1410"/>
      <c r="Q28" s="1410"/>
      <c r="R28" s="1411"/>
      <c r="S28" s="511"/>
      <c r="T28" s="1090"/>
      <c r="U28" s="1091"/>
      <c r="V28" s="1092"/>
    </row>
    <row r="29" spans="1:22" s="135" customFormat="1" ht="15" customHeight="1">
      <c r="A29" s="1088"/>
      <c r="B29" s="1089"/>
      <c r="C29" s="1409" t="s">
        <v>1178</v>
      </c>
      <c r="D29" s="1410"/>
      <c r="E29" s="1410"/>
      <c r="F29" s="1410"/>
      <c r="G29" s="1410"/>
      <c r="H29" s="1410"/>
      <c r="I29" s="1410"/>
      <c r="J29" s="1410"/>
      <c r="K29" s="1410"/>
      <c r="L29" s="1410"/>
      <c r="M29" s="1410"/>
      <c r="N29" s="1410"/>
      <c r="O29" s="1410"/>
      <c r="P29" s="1410"/>
      <c r="Q29" s="1410"/>
      <c r="R29" s="1411"/>
      <c r="S29" s="511"/>
      <c r="T29" s="1090"/>
      <c r="U29" s="1091"/>
      <c r="V29" s="1092"/>
    </row>
    <row r="30" spans="1:22" s="135" customFormat="1" ht="27.4" customHeight="1" thickBot="1">
      <c r="A30" s="1088"/>
      <c r="B30" s="1089"/>
      <c r="C30" s="1431" t="s">
        <v>1264</v>
      </c>
      <c r="D30" s="1432"/>
      <c r="E30" s="1432"/>
      <c r="F30" s="1432"/>
      <c r="G30" s="1432"/>
      <c r="H30" s="1432"/>
      <c r="I30" s="1432"/>
      <c r="J30" s="1432"/>
      <c r="K30" s="1432"/>
      <c r="L30" s="1432"/>
      <c r="M30" s="1432"/>
      <c r="N30" s="1432"/>
      <c r="O30" s="1432"/>
      <c r="P30" s="1432"/>
      <c r="Q30" s="1432"/>
      <c r="R30" s="1433"/>
      <c r="S30" s="511"/>
      <c r="T30" s="1090"/>
      <c r="U30" s="1091"/>
      <c r="V30" s="1092"/>
    </row>
    <row r="31" spans="1:22" s="104" customFormat="1" ht="8.25" customHeight="1" thickBot="1">
      <c r="A31" s="145"/>
      <c r="B31" s="540"/>
      <c r="C31" s="490"/>
      <c r="D31" s="490"/>
      <c r="E31" s="490"/>
      <c r="F31" s="490"/>
      <c r="G31" s="490"/>
      <c r="H31" s="490"/>
      <c r="I31" s="490"/>
      <c r="J31" s="490"/>
      <c r="K31" s="490"/>
      <c r="L31" s="490"/>
      <c r="M31" s="490"/>
      <c r="N31" s="490"/>
      <c r="O31" s="490"/>
      <c r="P31" s="490"/>
      <c r="Q31" s="490"/>
      <c r="R31" s="490"/>
      <c r="S31" s="505"/>
      <c r="T31" s="157"/>
      <c r="U31" s="56"/>
      <c r="V31" s="115"/>
    </row>
    <row r="32" spans="1:22" s="104" customFormat="1" ht="24" customHeight="1">
      <c r="A32" s="145"/>
      <c r="B32" s="540"/>
      <c r="C32" s="1016" t="s">
        <v>240</v>
      </c>
      <c r="D32" s="552"/>
      <c r="E32" s="552"/>
      <c r="F32" s="552"/>
      <c r="G32" s="552"/>
      <c r="H32" s="552"/>
      <c r="I32" s="552"/>
      <c r="J32" s="552"/>
      <c r="K32" s="552"/>
      <c r="L32" s="552"/>
      <c r="M32" s="552"/>
      <c r="N32" s="552"/>
      <c r="O32" s="552"/>
      <c r="P32" s="552"/>
      <c r="Q32" s="552"/>
      <c r="R32" s="553"/>
      <c r="S32" s="505"/>
      <c r="T32" s="157"/>
      <c r="U32" s="56"/>
      <c r="V32" s="115"/>
    </row>
    <row r="33" spans="1:22" s="104" customFormat="1" ht="38.1" customHeight="1">
      <c r="A33" s="145"/>
      <c r="B33" s="540"/>
      <c r="C33" s="554" t="s">
        <v>250</v>
      </c>
      <c r="D33" s="555" t="s">
        <v>249</v>
      </c>
      <c r="E33" s="555" t="s">
        <v>251</v>
      </c>
      <c r="F33" s="1416" t="s">
        <v>254</v>
      </c>
      <c r="G33" s="1417"/>
      <c r="H33" s="1417"/>
      <c r="I33" s="1417"/>
      <c r="J33" s="1417"/>
      <c r="K33" s="1417"/>
      <c r="L33" s="1417"/>
      <c r="M33" s="1417"/>
      <c r="N33" s="1417"/>
      <c r="O33" s="1417"/>
      <c r="P33" s="1417"/>
      <c r="Q33" s="1417"/>
      <c r="R33" s="1418"/>
      <c r="S33" s="505"/>
      <c r="T33" s="157"/>
      <c r="U33" s="56"/>
      <c r="V33" s="115"/>
    </row>
    <row r="34" spans="1:22" s="104" customFormat="1" ht="35.1" customHeight="1">
      <c r="A34" s="145"/>
      <c r="B34" s="540"/>
      <c r="C34" s="556" t="s">
        <v>241</v>
      </c>
      <c r="D34" s="557" t="s">
        <v>252</v>
      </c>
      <c r="E34" s="558">
        <v>5</v>
      </c>
      <c r="F34" s="1419" t="s">
        <v>246</v>
      </c>
      <c r="G34" s="1420"/>
      <c r="H34" s="1420"/>
      <c r="I34" s="1420"/>
      <c r="J34" s="1420"/>
      <c r="K34" s="1420"/>
      <c r="L34" s="1420"/>
      <c r="M34" s="1420"/>
      <c r="N34" s="1420"/>
      <c r="O34" s="1420"/>
      <c r="P34" s="1420"/>
      <c r="Q34" s="1420"/>
      <c r="R34" s="1421"/>
      <c r="S34" s="505"/>
      <c r="T34" s="157"/>
      <c r="U34" s="56"/>
      <c r="V34" s="115"/>
    </row>
    <row r="35" spans="1:22" s="104" customFormat="1" ht="47.45" customHeight="1">
      <c r="A35" s="145"/>
      <c r="B35" s="540"/>
      <c r="C35" s="556" t="s">
        <v>242</v>
      </c>
      <c r="D35" s="558">
        <v>2006</v>
      </c>
      <c r="E35" s="558">
        <v>5</v>
      </c>
      <c r="F35" s="1419" t="s">
        <v>247</v>
      </c>
      <c r="G35" s="1420"/>
      <c r="H35" s="1420"/>
      <c r="I35" s="1420"/>
      <c r="J35" s="1420"/>
      <c r="K35" s="1420"/>
      <c r="L35" s="1420"/>
      <c r="M35" s="1420"/>
      <c r="N35" s="1420"/>
      <c r="O35" s="1420"/>
      <c r="P35" s="1420"/>
      <c r="Q35" s="1420"/>
      <c r="R35" s="1421"/>
      <c r="S35" s="505"/>
      <c r="T35" s="157"/>
      <c r="U35" s="56"/>
      <c r="V35" s="115"/>
    </row>
    <row r="36" spans="1:22" s="104" customFormat="1" ht="59.45" customHeight="1">
      <c r="A36" s="145"/>
      <c r="B36" s="540"/>
      <c r="C36" s="556" t="s">
        <v>243</v>
      </c>
      <c r="D36" s="558">
        <v>2007</v>
      </c>
      <c r="E36" s="558">
        <v>7</v>
      </c>
      <c r="F36" s="1419" t="s">
        <v>248</v>
      </c>
      <c r="G36" s="1420"/>
      <c r="H36" s="1420"/>
      <c r="I36" s="1420"/>
      <c r="J36" s="1420"/>
      <c r="K36" s="1420"/>
      <c r="L36" s="1420"/>
      <c r="M36" s="1420"/>
      <c r="N36" s="1420"/>
      <c r="O36" s="1420"/>
      <c r="P36" s="1420"/>
      <c r="Q36" s="1420"/>
      <c r="R36" s="1421"/>
      <c r="S36" s="505"/>
      <c r="T36" s="157"/>
      <c r="U36" s="56"/>
      <c r="V36" s="115"/>
    </row>
    <row r="37" spans="1:22" s="104" customFormat="1" ht="137.44999999999999" customHeight="1">
      <c r="A37" s="145"/>
      <c r="B37" s="540"/>
      <c r="C37" s="556" t="s">
        <v>244</v>
      </c>
      <c r="D37" s="558">
        <v>2010</v>
      </c>
      <c r="E37" s="558">
        <v>10</v>
      </c>
      <c r="F37" s="1422" t="s">
        <v>255</v>
      </c>
      <c r="G37" s="1420"/>
      <c r="H37" s="1420"/>
      <c r="I37" s="1420"/>
      <c r="J37" s="1420"/>
      <c r="K37" s="1420"/>
      <c r="L37" s="1420"/>
      <c r="M37" s="1420"/>
      <c r="N37" s="1420"/>
      <c r="O37" s="1420"/>
      <c r="P37" s="1420"/>
      <c r="Q37" s="1420"/>
      <c r="R37" s="1421"/>
      <c r="S37" s="505"/>
      <c r="T37" s="157"/>
      <c r="U37" s="56"/>
      <c r="V37" s="115"/>
    </row>
    <row r="38" spans="1:22" s="104" customFormat="1" ht="110.45" customHeight="1" thickBot="1">
      <c r="A38" s="145"/>
      <c r="B38" s="540"/>
      <c r="C38" s="559" t="s">
        <v>245</v>
      </c>
      <c r="D38" s="560">
        <v>2014</v>
      </c>
      <c r="E38" s="560">
        <v>12</v>
      </c>
      <c r="F38" s="1415" t="s">
        <v>253</v>
      </c>
      <c r="G38" s="1413"/>
      <c r="H38" s="1413"/>
      <c r="I38" s="1413"/>
      <c r="J38" s="1413"/>
      <c r="K38" s="1413"/>
      <c r="L38" s="1413"/>
      <c r="M38" s="1413"/>
      <c r="N38" s="1413"/>
      <c r="O38" s="1413"/>
      <c r="P38" s="1413"/>
      <c r="Q38" s="1413"/>
      <c r="R38" s="1414"/>
      <c r="S38" s="505"/>
      <c r="T38" s="157"/>
      <c r="U38" s="56"/>
      <c r="V38" s="115"/>
    </row>
    <row r="39" spans="1:22" s="104" customFormat="1" ht="180.6" customHeight="1" thickBot="1">
      <c r="A39" s="145"/>
      <c r="B39" s="540"/>
      <c r="C39" s="559" t="s">
        <v>660</v>
      </c>
      <c r="D39" s="560">
        <v>2020</v>
      </c>
      <c r="E39" s="561">
        <v>11</v>
      </c>
      <c r="F39" s="1412" t="s">
        <v>1173</v>
      </c>
      <c r="G39" s="1413"/>
      <c r="H39" s="1413"/>
      <c r="I39" s="1413"/>
      <c r="J39" s="1413"/>
      <c r="K39" s="1413"/>
      <c r="L39" s="1413"/>
      <c r="M39" s="1413"/>
      <c r="N39" s="1413"/>
      <c r="O39" s="1413"/>
      <c r="P39" s="1413"/>
      <c r="Q39" s="1413"/>
      <c r="R39" s="1414"/>
      <c r="S39" s="505"/>
      <c r="T39" s="157"/>
      <c r="U39" s="56"/>
      <c r="V39" s="115"/>
    </row>
    <row r="40" spans="1:22" s="104" customFormat="1" ht="17.45" customHeight="1">
      <c r="A40" s="145"/>
      <c r="B40" s="540"/>
      <c r="C40" s="316"/>
      <c r="D40" s="316"/>
      <c r="E40" s="316"/>
      <c r="F40" s="316"/>
      <c r="G40" s="316"/>
      <c r="H40" s="316"/>
      <c r="I40" s="316"/>
      <c r="J40" s="316"/>
      <c r="K40" s="316"/>
      <c r="L40" s="316" t="s">
        <v>146</v>
      </c>
      <c r="M40" s="317" t="s">
        <v>82</v>
      </c>
      <c r="N40" s="316"/>
      <c r="O40" s="316"/>
      <c r="P40" s="316"/>
      <c r="Q40" s="316"/>
      <c r="R40" s="316"/>
      <c r="S40" s="505"/>
      <c r="T40" s="157"/>
      <c r="U40" s="56"/>
      <c r="V40" s="115"/>
    </row>
    <row r="41" spans="1:22" ht="6" customHeight="1" thickBot="1">
      <c r="A41" s="151"/>
      <c r="B41" s="495"/>
      <c r="C41" s="496"/>
      <c r="D41" s="496"/>
      <c r="E41" s="496"/>
      <c r="F41" s="496"/>
      <c r="G41" s="496"/>
      <c r="H41" s="496"/>
      <c r="I41" s="496"/>
      <c r="J41" s="496"/>
      <c r="K41" s="496"/>
      <c r="L41" s="496"/>
      <c r="M41" s="496"/>
      <c r="N41" s="496"/>
      <c r="O41" s="496"/>
      <c r="P41" s="496"/>
      <c r="Q41" s="496"/>
      <c r="R41" s="496"/>
      <c r="S41" s="497"/>
      <c r="T41" s="155"/>
      <c r="U41" s="51"/>
    </row>
    <row r="42" spans="1:22" ht="6" customHeight="1" thickTop="1">
      <c r="A42" s="151"/>
      <c r="B42" s="151"/>
      <c r="C42" s="152"/>
      <c r="D42" s="152"/>
      <c r="E42" s="152"/>
      <c r="F42" s="152"/>
      <c r="G42" s="152"/>
      <c r="H42" s="152"/>
      <c r="I42" s="152"/>
      <c r="J42" s="152"/>
      <c r="K42" s="152"/>
      <c r="L42" s="152"/>
      <c r="M42" s="152"/>
      <c r="N42" s="152"/>
      <c r="O42" s="152"/>
      <c r="P42" s="152"/>
      <c r="Q42" s="152"/>
      <c r="R42" s="152"/>
      <c r="S42" s="153"/>
      <c r="T42" s="152"/>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6" orientation="landscape" horizontalDpi="1200" r:id="rId2"/>
  <headerFooter alignWithMargins="0">
    <oddFooter>&amp;CAWWA Free Water Audit Software v6.0&amp;R&amp;A     &amp;P</oddFooter>
  </headerFooter>
  <rowBreaks count="1" manualBreakCount="1">
    <brk id="30" max="16383"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359</v>
      </c>
      <c r="E1" s="216" t="s">
        <v>315</v>
      </c>
      <c r="F1" s="216"/>
    </row>
    <row r="2" spans="2:7">
      <c r="B2" s="265" t="s">
        <v>27</v>
      </c>
      <c r="C2" s="265" t="s">
        <v>344</v>
      </c>
      <c r="D2" s="265"/>
      <c r="E2" s="265"/>
      <c r="F2" s="265"/>
    </row>
    <row r="3" spans="2:7">
      <c r="B3" s="265" t="s">
        <v>316</v>
      </c>
      <c r="C3" s="885" t="s">
        <v>360</v>
      </c>
      <c r="D3" s="885" t="s">
        <v>361</v>
      </c>
      <c r="E3" s="885" t="s">
        <v>362</v>
      </c>
      <c r="F3" s="885" t="s">
        <v>363</v>
      </c>
    </row>
    <row r="4" spans="2:7" ht="25.5">
      <c r="B4" s="265" t="s">
        <v>274</v>
      </c>
      <c r="C4" s="265" t="s">
        <v>364</v>
      </c>
      <c r="D4" s="265" t="s">
        <v>726</v>
      </c>
      <c r="E4" s="265" t="s">
        <v>331</v>
      </c>
      <c r="F4" s="265" t="s">
        <v>365</v>
      </c>
    </row>
    <row r="5" spans="2:7" ht="38.25">
      <c r="B5" s="265" t="s">
        <v>284</v>
      </c>
      <c r="C5" s="265" t="s">
        <v>366</v>
      </c>
      <c r="D5" s="885" t="s">
        <v>1077</v>
      </c>
      <c r="E5" s="885" t="s">
        <v>724</v>
      </c>
      <c r="F5" s="265" t="s">
        <v>367</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366</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200" customWidth="1"/>
    <col min="2" max="2" width="13.140625" style="200" customWidth="1"/>
    <col min="3" max="3" width="12.140625" style="200" customWidth="1"/>
    <col min="4" max="5" width="29.42578125" style="200" customWidth="1"/>
    <col min="6" max="6" width="15.140625" style="200" customWidth="1"/>
    <col min="7" max="7" width="34.140625" style="200" customWidth="1"/>
    <col min="8" max="8" width="15.140625" style="200" customWidth="1"/>
    <col min="9" max="9" width="23.42578125" style="200" customWidth="1"/>
    <col min="10" max="10" width="24" style="200" customWidth="1"/>
    <col min="11" max="11" width="18.140625" style="200" customWidth="1"/>
    <col min="12" max="12" width="32.85546875" style="200" customWidth="1"/>
    <col min="13" max="13" width="9.85546875" style="200" bestFit="1" customWidth="1"/>
    <col min="14" max="14" width="21.5703125" style="200" customWidth="1"/>
    <col min="15" max="15" width="11.5703125" style="200" customWidth="1"/>
    <col min="16" max="16" width="102.42578125" style="200" bestFit="1" customWidth="1"/>
    <col min="17" max="17" width="52.5703125" style="200" customWidth="1"/>
    <col min="18" max="18" width="10.42578125" style="200" customWidth="1"/>
    <col min="19" max="19" width="12.140625" style="200" bestFit="1" customWidth="1"/>
    <col min="20" max="20" width="16.5703125" style="200" customWidth="1"/>
    <col min="21" max="16384" width="14.42578125" style="200"/>
  </cols>
  <sheetData>
    <row r="1" spans="2:18">
      <c r="B1" s="198" t="s">
        <v>17</v>
      </c>
      <c r="C1" s="175"/>
      <c r="D1" s="205" t="s">
        <v>293</v>
      </c>
      <c r="E1" s="205"/>
      <c r="F1" s="199"/>
      <c r="G1" s="175"/>
      <c r="H1" s="175"/>
      <c r="I1" s="211" t="s">
        <v>315</v>
      </c>
      <c r="J1" s="175"/>
      <c r="K1" s="175"/>
      <c r="L1" s="175"/>
      <c r="M1" s="175"/>
      <c r="N1" s="175"/>
      <c r="O1" s="175"/>
      <c r="P1" s="175"/>
      <c r="Q1" s="175"/>
      <c r="R1" s="175"/>
    </row>
    <row r="2" spans="2:18">
      <c r="B2" s="233" t="s">
        <v>27</v>
      </c>
      <c r="C2" s="875" t="s">
        <v>463</v>
      </c>
      <c r="D2" s="875"/>
      <c r="E2" s="875"/>
      <c r="F2" s="875"/>
      <c r="G2" s="875"/>
      <c r="H2" s="875"/>
      <c r="I2" s="875"/>
      <c r="J2" s="875"/>
      <c r="K2" s="875"/>
      <c r="L2" s="875"/>
      <c r="M2" s="175"/>
      <c r="N2" s="175"/>
      <c r="O2" s="175"/>
      <c r="P2" s="175"/>
      <c r="Q2" s="175"/>
      <c r="R2" s="175"/>
    </row>
    <row r="3" spans="2:18">
      <c r="B3" s="876" t="s">
        <v>316</v>
      </c>
      <c r="C3" s="876" t="s">
        <v>379</v>
      </c>
      <c r="D3" s="876" t="s">
        <v>380</v>
      </c>
      <c r="E3" s="876" t="s">
        <v>381</v>
      </c>
      <c r="F3" s="876" t="s">
        <v>382</v>
      </c>
      <c r="G3" s="876" t="s">
        <v>383</v>
      </c>
      <c r="H3" s="876" t="s">
        <v>384</v>
      </c>
      <c r="I3" s="876" t="s">
        <v>385</v>
      </c>
      <c r="J3" s="876" t="s">
        <v>386</v>
      </c>
      <c r="K3" s="876" t="s">
        <v>387</v>
      </c>
      <c r="L3" s="876" t="s">
        <v>813</v>
      </c>
      <c r="M3" s="176"/>
      <c r="N3" s="176"/>
      <c r="O3" s="176"/>
      <c r="P3" s="176"/>
      <c r="Q3" s="176"/>
      <c r="R3" s="176"/>
    </row>
    <row r="4" spans="2:18" ht="38.25">
      <c r="B4" s="887" t="s">
        <v>274</v>
      </c>
      <c r="C4" s="887" t="s">
        <v>395</v>
      </c>
      <c r="D4" s="887" t="s">
        <v>276</v>
      </c>
      <c r="E4" s="887"/>
      <c r="F4" s="887" t="s">
        <v>277</v>
      </c>
      <c r="G4" s="887" t="s">
        <v>278</v>
      </c>
      <c r="H4" s="887" t="s">
        <v>279</v>
      </c>
      <c r="I4" s="887" t="s">
        <v>280</v>
      </c>
      <c r="J4" s="887" t="s">
        <v>281</v>
      </c>
      <c r="K4" s="887" t="s">
        <v>282</v>
      </c>
      <c r="L4" s="887" t="s">
        <v>283</v>
      </c>
      <c r="M4" s="209"/>
      <c r="N4" s="209"/>
      <c r="O4" s="209"/>
      <c r="P4" s="209"/>
      <c r="Q4" s="209"/>
      <c r="R4" s="209"/>
    </row>
    <row r="5" spans="2:18" ht="89.25">
      <c r="B5" s="878" t="s">
        <v>284</v>
      </c>
      <c r="C5" s="878" t="s">
        <v>396</v>
      </c>
      <c r="D5" s="878" t="s">
        <v>807</v>
      </c>
      <c r="E5" s="878" t="s">
        <v>795</v>
      </c>
      <c r="F5" s="878" t="s">
        <v>286</v>
      </c>
      <c r="G5" s="878" t="s">
        <v>796</v>
      </c>
      <c r="H5" s="878" t="s">
        <v>287</v>
      </c>
      <c r="I5" s="878" t="s">
        <v>989</v>
      </c>
      <c r="J5" s="878" t="s">
        <v>797</v>
      </c>
      <c r="K5" s="878" t="s">
        <v>810</v>
      </c>
      <c r="L5" s="878" t="s">
        <v>814</v>
      </c>
      <c r="N5" s="177"/>
      <c r="P5" s="177"/>
      <c r="Q5" s="177"/>
      <c r="R5" s="177"/>
    </row>
    <row r="6" spans="2:18" ht="25.5">
      <c r="B6" s="879">
        <v>1</v>
      </c>
      <c r="C6" s="878" t="s">
        <v>265</v>
      </c>
      <c r="D6" s="878"/>
      <c r="E6" s="878"/>
      <c r="F6" s="878"/>
      <c r="G6" s="878"/>
      <c r="H6" s="878"/>
      <c r="I6" s="878" t="s">
        <v>334</v>
      </c>
      <c r="J6" s="878"/>
      <c r="K6" s="878"/>
      <c r="L6" s="878" t="s">
        <v>399</v>
      </c>
      <c r="M6" s="202">
        <v>1</v>
      </c>
      <c r="N6" s="177"/>
      <c r="P6" s="177"/>
      <c r="Q6" s="177"/>
      <c r="R6" s="177"/>
    </row>
    <row r="7" spans="2:18" ht="25.5">
      <c r="B7" s="879">
        <v>2</v>
      </c>
      <c r="C7" s="878" t="s">
        <v>288</v>
      </c>
      <c r="D7" s="232"/>
      <c r="E7" s="232"/>
      <c r="F7" s="878"/>
      <c r="G7" s="232"/>
      <c r="H7" s="878"/>
      <c r="I7" s="878" t="s">
        <v>798</v>
      </c>
      <c r="J7" s="878"/>
      <c r="K7" s="878"/>
      <c r="L7" s="878"/>
      <c r="M7" s="202">
        <v>2</v>
      </c>
      <c r="N7" s="177"/>
      <c r="P7" s="177"/>
      <c r="Q7" s="177"/>
      <c r="R7" s="177"/>
    </row>
    <row r="8" spans="2:18">
      <c r="B8" s="879">
        <v>3</v>
      </c>
      <c r="C8" s="878" t="s">
        <v>290</v>
      </c>
      <c r="D8" s="878" t="s">
        <v>1184</v>
      </c>
      <c r="E8" s="878"/>
      <c r="F8" s="878"/>
      <c r="G8" s="878" t="s">
        <v>1184</v>
      </c>
      <c r="H8" s="878"/>
      <c r="I8" s="878"/>
      <c r="J8" s="878"/>
      <c r="K8" s="878"/>
      <c r="L8" s="878"/>
      <c r="M8" s="202">
        <v>3</v>
      </c>
      <c r="N8" s="177"/>
      <c r="P8" s="177"/>
      <c r="Q8" s="177"/>
      <c r="R8" s="177"/>
    </row>
    <row r="9" spans="2:18" ht="25.5">
      <c r="B9" s="879">
        <v>4</v>
      </c>
      <c r="C9" s="878" t="s">
        <v>718</v>
      </c>
      <c r="D9" s="232"/>
      <c r="E9" s="232" t="s">
        <v>985</v>
      </c>
      <c r="F9" s="878"/>
      <c r="G9" s="878"/>
      <c r="H9" s="878"/>
      <c r="I9" s="878"/>
      <c r="J9" s="878"/>
      <c r="K9" s="878" t="s">
        <v>289</v>
      </c>
      <c r="L9" s="878" t="s">
        <v>289</v>
      </c>
      <c r="M9" s="202">
        <v>4</v>
      </c>
      <c r="N9" s="177"/>
      <c r="P9" s="177"/>
      <c r="Q9" s="177"/>
      <c r="R9" s="177"/>
    </row>
    <row r="10" spans="2:18" ht="25.5">
      <c r="B10" s="879">
        <v>5</v>
      </c>
      <c r="C10" s="232"/>
      <c r="D10" s="878" t="s">
        <v>266</v>
      </c>
      <c r="E10" s="878"/>
      <c r="F10" s="878" t="s">
        <v>267</v>
      </c>
      <c r="G10" s="878" t="s">
        <v>266</v>
      </c>
      <c r="H10" s="878" t="s">
        <v>267</v>
      </c>
      <c r="I10" s="878"/>
      <c r="J10" s="878"/>
      <c r="K10" s="878"/>
      <c r="L10" s="878"/>
      <c r="M10" s="202">
        <v>5</v>
      </c>
      <c r="N10" s="177"/>
      <c r="P10" s="177"/>
      <c r="Q10" s="177"/>
      <c r="R10" s="177"/>
    </row>
    <row r="11" spans="2:18">
      <c r="B11" s="879">
        <v>6</v>
      </c>
      <c r="C11" s="878" t="s">
        <v>719</v>
      </c>
      <c r="E11" s="232"/>
      <c r="F11" s="880"/>
      <c r="H11" s="880"/>
      <c r="I11" s="878"/>
      <c r="J11" s="878"/>
      <c r="K11" s="878" t="s">
        <v>321</v>
      </c>
      <c r="L11" s="878" t="s">
        <v>321</v>
      </c>
      <c r="M11" s="202">
        <v>6</v>
      </c>
      <c r="N11" s="177"/>
      <c r="P11" s="177"/>
      <c r="Q11" s="177"/>
      <c r="R11" s="177"/>
    </row>
    <row r="12" spans="2:18" ht="38.25">
      <c r="B12" s="879">
        <v>7</v>
      </c>
      <c r="C12" s="232"/>
      <c r="D12" s="878" t="s">
        <v>269</v>
      </c>
      <c r="E12" s="878" t="s">
        <v>799</v>
      </c>
      <c r="F12" s="878"/>
      <c r="G12" s="878" t="s">
        <v>269</v>
      </c>
      <c r="H12" s="878"/>
      <c r="I12" s="878" t="s">
        <v>800</v>
      </c>
      <c r="J12" s="878"/>
      <c r="K12" s="878"/>
      <c r="L12" s="878"/>
      <c r="M12" s="202">
        <v>7</v>
      </c>
      <c r="N12" s="177"/>
      <c r="P12" s="177"/>
      <c r="Q12" s="177"/>
      <c r="R12" s="177"/>
    </row>
    <row r="13" spans="2:18" ht="38.25">
      <c r="B13" s="879">
        <v>8</v>
      </c>
      <c r="C13" s="881" t="s">
        <v>720</v>
      </c>
      <c r="E13" s="878"/>
      <c r="F13" s="878"/>
      <c r="H13" s="878"/>
      <c r="I13" s="878"/>
      <c r="J13" s="878"/>
      <c r="K13" s="878" t="s">
        <v>802</v>
      </c>
      <c r="L13" s="878" t="s">
        <v>802</v>
      </c>
      <c r="M13" s="202">
        <v>8</v>
      </c>
      <c r="N13" s="177"/>
      <c r="P13" s="177"/>
      <c r="Q13" s="177"/>
      <c r="R13" s="177"/>
    </row>
    <row r="14" spans="2:18">
      <c r="B14" s="879">
        <v>9</v>
      </c>
      <c r="C14" s="881"/>
      <c r="D14" s="878"/>
      <c r="E14" s="878"/>
      <c r="F14" s="878"/>
      <c r="G14" s="878"/>
      <c r="H14" s="878"/>
      <c r="I14" s="878" t="s">
        <v>801</v>
      </c>
      <c r="J14" s="878" t="s">
        <v>267</v>
      </c>
      <c r="K14" s="878" t="s">
        <v>721</v>
      </c>
      <c r="L14" s="878"/>
      <c r="M14" s="202">
        <v>9</v>
      </c>
      <c r="N14" s="177"/>
      <c r="P14" s="177"/>
      <c r="Q14" s="177"/>
      <c r="R14" s="177"/>
    </row>
    <row r="15" spans="2:18" ht="38.25">
      <c r="B15" s="879">
        <v>10</v>
      </c>
      <c r="C15" s="878" t="s">
        <v>291</v>
      </c>
      <c r="D15" s="878" t="s">
        <v>292</v>
      </c>
      <c r="E15" s="878" t="s">
        <v>803</v>
      </c>
      <c r="F15" s="878" t="s">
        <v>260</v>
      </c>
      <c r="G15" s="878" t="s">
        <v>292</v>
      </c>
      <c r="H15" s="878" t="s">
        <v>260</v>
      </c>
      <c r="I15" s="878" t="s">
        <v>804</v>
      </c>
      <c r="J15" s="878" t="s">
        <v>260</v>
      </c>
      <c r="K15" s="878" t="s">
        <v>322</v>
      </c>
      <c r="L15" s="878" t="s">
        <v>721</v>
      </c>
      <c r="M15" s="202">
        <v>10</v>
      </c>
      <c r="N15" s="177"/>
      <c r="O15" s="203"/>
      <c r="P15" s="177"/>
      <c r="Q15" s="177"/>
      <c r="R15" s="177"/>
    </row>
    <row r="16" spans="2:18" ht="38.25">
      <c r="B16" s="882">
        <v>10</v>
      </c>
      <c r="C16" s="883"/>
      <c r="D16" s="884" t="s">
        <v>302</v>
      </c>
      <c r="E16" s="884" t="s">
        <v>805</v>
      </c>
      <c r="F16" s="883"/>
      <c r="G16" s="883"/>
      <c r="H16" s="883"/>
      <c r="I16" s="883"/>
      <c r="J16" s="883"/>
      <c r="K16" s="883"/>
      <c r="L16" s="883"/>
      <c r="M16" s="212">
        <v>10</v>
      </c>
      <c r="N16" s="203"/>
      <c r="O16" s="203"/>
      <c r="P16" s="203"/>
      <c r="Q16" s="203"/>
      <c r="R16" s="203"/>
    </row>
    <row r="17" spans="2:18" ht="63.75">
      <c r="B17" s="204"/>
      <c r="C17" s="203"/>
      <c r="D17" s="206" t="s">
        <v>323</v>
      </c>
      <c r="E17" s="206"/>
      <c r="F17" s="206" t="s">
        <v>722</v>
      </c>
      <c r="G17" s="206" t="s">
        <v>323</v>
      </c>
      <c r="H17" s="203"/>
      <c r="I17" s="203"/>
      <c r="J17" s="203"/>
      <c r="K17" s="206"/>
      <c r="L17" s="206"/>
      <c r="M17" s="203"/>
      <c r="N17" s="203"/>
      <c r="O17" s="203"/>
      <c r="P17" s="203"/>
      <c r="Q17" s="203"/>
      <c r="R17" s="203"/>
    </row>
    <row r="18" spans="2:18">
      <c r="B18" s="204"/>
      <c r="D18" s="205"/>
      <c r="E18" s="205"/>
      <c r="M18" s="203"/>
      <c r="N18" s="203"/>
      <c r="O18" s="203"/>
    </row>
    <row r="19" spans="2:18">
      <c r="M19" s="203"/>
      <c r="N19" s="203"/>
      <c r="O19" s="203"/>
    </row>
    <row r="20" spans="2:18">
      <c r="O20" s="203"/>
      <c r="P20" s="203"/>
      <c r="Q20" s="203"/>
    </row>
    <row r="21" spans="2:18">
      <c r="B21" s="204"/>
      <c r="C21" s="203"/>
      <c r="D21" s="203"/>
      <c r="E21" s="203"/>
      <c r="F21" s="203"/>
      <c r="G21" s="203"/>
      <c r="H21" s="203"/>
      <c r="I21" s="203"/>
      <c r="J21" s="203"/>
      <c r="K21" s="203"/>
      <c r="L21" s="203"/>
      <c r="M21" s="203"/>
      <c r="N21" s="203"/>
      <c r="O21" s="203"/>
      <c r="P21" s="203"/>
      <c r="Q21" s="203"/>
      <c r="R21" s="203"/>
    </row>
    <row r="22" spans="2:18">
      <c r="B22" s="204"/>
      <c r="C22" s="203"/>
      <c r="D22" s="203"/>
      <c r="E22" s="203"/>
      <c r="F22" s="203"/>
      <c r="G22" s="203"/>
      <c r="H22" s="203"/>
      <c r="I22" s="203"/>
      <c r="J22" s="203"/>
      <c r="K22" s="203"/>
      <c r="L22" s="203"/>
      <c r="M22" s="203"/>
      <c r="N22" s="203"/>
      <c r="O22" s="203"/>
      <c r="P22" s="203"/>
      <c r="Q22" s="203"/>
      <c r="R22" s="203"/>
    </row>
    <row r="23" spans="2:18" ht="25.5">
      <c r="B23" s="204" t="s">
        <v>341</v>
      </c>
      <c r="C23" s="177" t="str">
        <f>C6</f>
        <v>&lt;25%</v>
      </c>
      <c r="D23" s="177" t="str">
        <f>D8</f>
        <v>None, or Not within last 5 years</v>
      </c>
      <c r="E23" s="200" t="str">
        <f>E9</f>
        <v>Data transfer errors are not checked, or not sure</v>
      </c>
      <c r="F23" s="177" t="str">
        <f>F10</f>
        <v>No</v>
      </c>
      <c r="G23" s="177" t="str">
        <f>G8</f>
        <v>None, or Not within last 5 years</v>
      </c>
      <c r="H23" s="177" t="str">
        <f>H10</f>
        <v>No</v>
      </c>
      <c r="I23" s="200" t="str">
        <f>I6</f>
        <v>Not sure</v>
      </c>
      <c r="J23" s="177" t="str">
        <f>J14</f>
        <v>No</v>
      </c>
      <c r="K23" s="177" t="str">
        <f>K9</f>
        <v>Less frequently than monthly</v>
      </c>
      <c r="L23" s="177" t="str">
        <f>L6</f>
        <v>Regular review not conducted / Not sure</v>
      </c>
      <c r="M23" s="203"/>
      <c r="N23" s="203"/>
      <c r="O23" s="203"/>
      <c r="P23" s="203"/>
      <c r="Q23" s="203"/>
      <c r="R23" s="203"/>
    </row>
    <row r="24" spans="2:18" ht="38.25">
      <c r="B24" s="203"/>
      <c r="C24" s="177" t="str">
        <f>C7</f>
        <v>25-50%</v>
      </c>
      <c r="D24" s="177" t="str">
        <f>D10</f>
        <v>Less than annual but within last 5 years</v>
      </c>
      <c r="E24" s="177" t="str">
        <f>E12</f>
        <v>Data transfer errors are checked at secondary device(s), but not to tertiary device(s)</v>
      </c>
      <c r="F24" s="177" t="str">
        <f>F15</f>
        <v>Yes</v>
      </c>
      <c r="G24" s="177" t="str">
        <f>G10</f>
        <v>Less than annual but within last 5 years</v>
      </c>
      <c r="H24" s="177" t="str">
        <f>H15</f>
        <v>Yes</v>
      </c>
      <c r="I24" s="177" t="str">
        <f>I12</f>
        <v>At ±6% or greater</v>
      </c>
      <c r="J24" s="177" t="str">
        <f>J15</f>
        <v>Yes</v>
      </c>
      <c r="K24" s="177" t="str">
        <f>K11</f>
        <v>Once per month</v>
      </c>
      <c r="L24" s="177" t="str">
        <f>L9</f>
        <v>Less frequently than monthly</v>
      </c>
      <c r="M24" s="203"/>
      <c r="N24" s="203"/>
      <c r="O24" s="203"/>
      <c r="P24" s="203"/>
      <c r="Q24" s="203"/>
      <c r="R24" s="203"/>
    </row>
    <row r="25" spans="2:18" ht="38.25">
      <c r="B25" s="203"/>
      <c r="C25" s="177" t="str">
        <f>C8</f>
        <v>&gt;50-75%</v>
      </c>
      <c r="D25" s="177" t="str">
        <f>D12</f>
        <v>Annually</v>
      </c>
      <c r="E25" s="177" t="str">
        <f>E15</f>
        <v>Data transfer errors are checked at secondary device(s) AND tertiary device(s)</v>
      </c>
      <c r="G25" s="177" t="str">
        <f>G12</f>
        <v>Annually</v>
      </c>
      <c r="I25" s="177" t="str">
        <f>I14</f>
        <v>Between ±3% to ±6%</v>
      </c>
      <c r="K25" s="177" t="str">
        <f>K13</f>
        <v>More frequently than monthly, but not every day</v>
      </c>
      <c r="L25" s="177" t="str">
        <f t="shared" ref="L25" si="0">L11</f>
        <v>Once per month</v>
      </c>
      <c r="M25" s="203"/>
      <c r="N25" s="203"/>
      <c r="O25" s="203"/>
      <c r="P25" s="203"/>
      <c r="Q25" s="203"/>
      <c r="R25" s="203"/>
    </row>
    <row r="26" spans="2:18" ht="38.25">
      <c r="B26" s="204"/>
      <c r="C26" s="200" t="str">
        <f>C9</f>
        <v>&gt;75% - 90%</v>
      </c>
      <c r="D26" s="200" t="str">
        <f>D15</f>
        <v>At least semi-annually</v>
      </c>
      <c r="E26" s="177" t="str">
        <f>E16</f>
        <v>Data transfer errors are checked at secondary device(s), but no tertiary device(s) exist</v>
      </c>
      <c r="G26" s="177" t="str">
        <f>G15</f>
        <v>At least semi-annually</v>
      </c>
      <c r="I26" s="177" t="str">
        <f>I15</f>
        <v>At or within ±3%</v>
      </c>
      <c r="K26" s="177" t="str">
        <f>K14</f>
        <v>Daily</v>
      </c>
      <c r="L26" s="177" t="str">
        <f>L13</f>
        <v>More frequently than monthly, but not every day</v>
      </c>
      <c r="M26" s="203"/>
      <c r="N26" s="203"/>
      <c r="O26" s="203"/>
      <c r="P26" s="203"/>
      <c r="Q26" s="203"/>
      <c r="R26" s="203"/>
    </row>
    <row r="27" spans="2:18" ht="38.25">
      <c r="B27" s="204"/>
      <c r="C27" s="178" t="str">
        <f>C11</f>
        <v>&gt;90% - 95%</v>
      </c>
      <c r="D27" s="203" t="str">
        <f>D16</f>
        <v>Not applicable due to no electronic signal output (i.e. to SCADA)</v>
      </c>
      <c r="E27" s="203"/>
      <c r="K27" s="177" t="str">
        <f>K15</f>
        <v>Continuous</v>
      </c>
      <c r="L27" s="200" t="str">
        <f>L15</f>
        <v>Daily</v>
      </c>
      <c r="M27" s="203"/>
      <c r="N27" s="203"/>
      <c r="O27" s="203"/>
      <c r="P27" s="203"/>
      <c r="Q27" s="203"/>
      <c r="R27" s="203"/>
    </row>
    <row r="28" spans="2:18">
      <c r="B28" s="204"/>
      <c r="C28" s="178" t="str">
        <f>C13</f>
        <v>&gt;95 - 99%</v>
      </c>
      <c r="G28" s="203"/>
      <c r="K28" s="177"/>
      <c r="M28" s="203"/>
      <c r="N28" s="203"/>
      <c r="O28" s="203"/>
      <c r="P28" s="203"/>
      <c r="Q28" s="203"/>
      <c r="R28" s="203"/>
    </row>
    <row r="29" spans="2:18">
      <c r="B29" s="204"/>
      <c r="C29" s="177" t="str">
        <f>C15</f>
        <v>&gt;99%</v>
      </c>
      <c r="D29" s="203"/>
      <c r="E29" s="203"/>
      <c r="G29" s="203"/>
      <c r="M29" s="203"/>
      <c r="N29" s="203"/>
      <c r="O29" s="203"/>
      <c r="P29" s="203"/>
      <c r="Q29" s="203"/>
      <c r="R29" s="203"/>
    </row>
    <row r="32" spans="2:18">
      <c r="B32" s="204"/>
      <c r="C32" s="203"/>
      <c r="D32" s="203"/>
      <c r="E32" s="203"/>
      <c r="F32" s="203"/>
      <c r="G32" s="203"/>
      <c r="H32" s="203"/>
      <c r="I32" s="203"/>
      <c r="J32" s="203"/>
      <c r="K32" s="203"/>
      <c r="L32" s="203"/>
      <c r="M32" s="203"/>
      <c r="N32" s="203"/>
      <c r="O32" s="203"/>
      <c r="P32" s="203"/>
      <c r="Q32" s="203"/>
      <c r="R32" s="203"/>
    </row>
    <row r="33" spans="1:18">
      <c r="B33" s="198" t="s">
        <v>818</v>
      </c>
      <c r="C33" s="203"/>
      <c r="D33" s="203"/>
      <c r="E33" s="203"/>
      <c r="F33" s="203"/>
      <c r="G33" s="203"/>
      <c r="H33" s="203"/>
      <c r="I33" s="203"/>
      <c r="J33" s="203"/>
      <c r="K33" s="203"/>
      <c r="L33" s="203"/>
      <c r="M33" s="203"/>
      <c r="N33" s="203"/>
      <c r="O33" s="203"/>
      <c r="P33" s="203"/>
      <c r="Q33" s="203"/>
      <c r="R33" s="203"/>
    </row>
    <row r="34" spans="1:18">
      <c r="B34" s="200" t="s">
        <v>463</v>
      </c>
      <c r="C34" s="203"/>
      <c r="D34" s="203"/>
      <c r="E34" s="203"/>
      <c r="F34" s="203"/>
      <c r="G34" s="203"/>
      <c r="H34" s="203"/>
      <c r="I34" s="203"/>
      <c r="J34" s="203"/>
      <c r="K34" s="203"/>
      <c r="L34" s="203"/>
      <c r="M34" s="203"/>
      <c r="N34" s="203"/>
      <c r="O34" s="203"/>
      <c r="P34" s="203"/>
      <c r="Q34" s="203"/>
      <c r="R34" s="203"/>
    </row>
    <row r="35" spans="1:18">
      <c r="B35" s="217" t="s">
        <v>396</v>
      </c>
      <c r="C35" s="203"/>
      <c r="D35" s="203"/>
      <c r="E35" s="203"/>
      <c r="F35" s="203"/>
      <c r="G35" s="203"/>
      <c r="H35" s="203"/>
      <c r="I35" s="203"/>
      <c r="J35" s="203"/>
      <c r="K35" s="203"/>
      <c r="L35" s="203"/>
      <c r="M35" s="203"/>
      <c r="N35" s="203"/>
      <c r="O35" s="203"/>
      <c r="P35" s="203"/>
      <c r="Q35" s="203"/>
      <c r="R35" s="203"/>
    </row>
    <row r="36" spans="1:18">
      <c r="B36" s="217" t="s">
        <v>807</v>
      </c>
      <c r="C36" s="203"/>
      <c r="D36" s="203"/>
      <c r="E36" s="203"/>
      <c r="F36" s="203"/>
      <c r="G36" s="203"/>
      <c r="H36" s="203"/>
      <c r="I36" s="203"/>
      <c r="J36" s="203"/>
      <c r="K36" s="203"/>
      <c r="L36" s="203"/>
      <c r="M36" s="203"/>
      <c r="N36" s="203"/>
      <c r="O36" s="203"/>
      <c r="P36" s="203"/>
      <c r="Q36" s="203"/>
      <c r="R36" s="203"/>
    </row>
    <row r="37" spans="1:18">
      <c r="B37" s="217" t="s">
        <v>795</v>
      </c>
      <c r="C37" s="203"/>
      <c r="D37" s="203"/>
      <c r="E37" s="203"/>
      <c r="F37" s="203"/>
      <c r="G37" s="203"/>
      <c r="H37" s="203"/>
      <c r="I37" s="203"/>
      <c r="J37" s="203"/>
      <c r="K37" s="203"/>
      <c r="L37" s="203"/>
      <c r="M37" s="203"/>
      <c r="N37" s="203"/>
      <c r="O37" s="203"/>
      <c r="P37" s="203"/>
      <c r="Q37" s="203"/>
      <c r="R37" s="203"/>
    </row>
    <row r="38" spans="1:18">
      <c r="B38" s="217" t="s">
        <v>286</v>
      </c>
      <c r="C38" s="203"/>
      <c r="D38" s="203"/>
      <c r="E38" s="203"/>
      <c r="F38" s="203"/>
      <c r="G38" s="203"/>
      <c r="H38" s="203"/>
      <c r="I38" s="203"/>
      <c r="J38" s="203"/>
      <c r="K38" s="203"/>
      <c r="L38" s="203"/>
      <c r="M38" s="203"/>
      <c r="N38" s="203"/>
      <c r="O38" s="203"/>
      <c r="P38" s="203"/>
      <c r="Q38" s="203"/>
      <c r="R38" s="203"/>
    </row>
    <row r="39" spans="1:18">
      <c r="B39" s="217" t="s">
        <v>796</v>
      </c>
      <c r="C39" s="203"/>
      <c r="D39" s="203"/>
      <c r="E39" s="203"/>
      <c r="F39" s="203"/>
      <c r="G39" s="203"/>
      <c r="H39" s="203"/>
      <c r="I39" s="203"/>
      <c r="J39" s="203"/>
      <c r="K39" s="203"/>
      <c r="L39" s="203"/>
      <c r="M39" s="203"/>
      <c r="N39" s="203"/>
      <c r="O39" s="203"/>
      <c r="P39" s="203"/>
      <c r="Q39" s="203"/>
      <c r="R39" s="203"/>
    </row>
    <row r="40" spans="1:18">
      <c r="B40" s="217" t="s">
        <v>287</v>
      </c>
      <c r="C40" s="203"/>
      <c r="D40" s="203"/>
      <c r="E40" s="203"/>
      <c r="F40" s="203"/>
      <c r="G40" s="203"/>
      <c r="H40" s="203"/>
      <c r="I40" s="203"/>
      <c r="J40" s="203"/>
      <c r="K40" s="203"/>
      <c r="L40" s="203"/>
      <c r="M40" s="203"/>
      <c r="N40" s="203"/>
      <c r="O40" s="203"/>
      <c r="P40" s="203"/>
      <c r="Q40" s="203"/>
      <c r="R40" s="203"/>
    </row>
    <row r="41" spans="1:18">
      <c r="B41" s="217" t="s">
        <v>989</v>
      </c>
      <c r="C41" s="203"/>
      <c r="D41" s="203"/>
      <c r="E41" s="203"/>
      <c r="F41" s="203"/>
      <c r="G41" s="203"/>
      <c r="H41" s="203"/>
      <c r="I41" s="203"/>
      <c r="J41" s="203"/>
      <c r="K41" s="203"/>
      <c r="L41" s="203"/>
      <c r="M41" s="203"/>
      <c r="N41" s="203"/>
      <c r="O41" s="203"/>
      <c r="P41" s="203"/>
      <c r="Q41" s="203"/>
      <c r="R41" s="203"/>
    </row>
    <row r="42" spans="1:18">
      <c r="B42" s="217" t="s">
        <v>797</v>
      </c>
      <c r="C42" s="203"/>
      <c r="D42" s="203"/>
      <c r="E42" s="203"/>
      <c r="F42" s="203"/>
      <c r="G42" s="203"/>
      <c r="H42" s="203"/>
      <c r="I42" s="203"/>
      <c r="J42" s="203"/>
      <c r="K42" s="203"/>
      <c r="L42" s="203"/>
      <c r="M42" s="203"/>
      <c r="N42" s="203"/>
      <c r="O42" s="203"/>
      <c r="P42" s="203"/>
      <c r="Q42" s="203"/>
      <c r="R42" s="203"/>
    </row>
    <row r="43" spans="1:18">
      <c r="B43" s="217" t="s">
        <v>810</v>
      </c>
      <c r="C43" s="203"/>
      <c r="D43" s="203"/>
      <c r="E43" s="203"/>
      <c r="F43" s="203"/>
      <c r="G43" s="203"/>
      <c r="H43" s="203"/>
      <c r="I43" s="203"/>
      <c r="J43" s="203"/>
      <c r="K43" s="203"/>
      <c r="L43" s="203"/>
      <c r="M43" s="203"/>
      <c r="N43" s="203"/>
      <c r="O43" s="203"/>
      <c r="P43" s="203"/>
      <c r="Q43" s="203"/>
      <c r="R43" s="203"/>
    </row>
    <row r="44" spans="1:18">
      <c r="B44" s="217" t="s">
        <v>811</v>
      </c>
      <c r="C44" s="203"/>
      <c r="D44" s="203"/>
      <c r="E44" s="203"/>
      <c r="F44" s="203"/>
      <c r="G44" s="203"/>
      <c r="H44" s="203"/>
      <c r="I44" s="203"/>
      <c r="J44" s="203"/>
      <c r="K44" s="203"/>
      <c r="L44" s="203"/>
      <c r="M44" s="203"/>
      <c r="N44" s="203"/>
      <c r="O44" s="203"/>
      <c r="P44" s="203"/>
      <c r="Q44" s="203"/>
      <c r="R44" s="203"/>
    </row>
    <row r="45" spans="1:18">
      <c r="B45" s="204"/>
      <c r="C45" s="203"/>
      <c r="D45" s="203"/>
      <c r="E45" s="203"/>
      <c r="F45" s="203"/>
      <c r="G45" s="203"/>
      <c r="H45" s="203"/>
      <c r="I45" s="203"/>
      <c r="J45" s="203"/>
      <c r="K45" s="203"/>
      <c r="L45" s="203"/>
      <c r="M45" s="203"/>
      <c r="N45" s="203"/>
      <c r="O45" s="203"/>
      <c r="P45" s="203"/>
      <c r="Q45" s="203"/>
      <c r="R45" s="203"/>
    </row>
    <row r="46" spans="1:18">
      <c r="B46" s="204"/>
      <c r="C46" s="203"/>
      <c r="D46" s="203"/>
      <c r="E46" s="203"/>
      <c r="F46" s="203"/>
      <c r="G46" s="203"/>
      <c r="H46" s="203"/>
      <c r="I46" s="203"/>
      <c r="J46" s="203"/>
      <c r="K46" s="203"/>
      <c r="L46" s="203"/>
      <c r="M46" s="203"/>
      <c r="N46" s="203"/>
      <c r="O46" s="203"/>
      <c r="P46" s="203"/>
      <c r="Q46" s="203"/>
      <c r="R46" s="203"/>
    </row>
    <row r="47" spans="1:18">
      <c r="B47" s="204"/>
      <c r="C47" s="203"/>
      <c r="F47" s="203"/>
      <c r="H47" s="203"/>
      <c r="I47" s="203"/>
      <c r="J47" s="203"/>
      <c r="K47" s="203"/>
      <c r="L47" s="203"/>
      <c r="M47" s="203"/>
      <c r="N47" s="203"/>
      <c r="O47" s="203"/>
      <c r="P47" s="203"/>
      <c r="Q47" s="203"/>
      <c r="R47" s="203"/>
    </row>
    <row r="48" spans="1:18">
      <c r="A48" s="207"/>
      <c r="B48" s="204"/>
      <c r="C48" s="203"/>
      <c r="D48" s="203"/>
      <c r="E48" s="203"/>
      <c r="F48" s="203"/>
      <c r="G48" s="203"/>
      <c r="H48" s="203"/>
      <c r="I48" s="203"/>
      <c r="J48" s="203"/>
      <c r="K48" s="203"/>
      <c r="L48" s="203"/>
      <c r="M48" s="203"/>
      <c r="N48" s="203"/>
      <c r="O48" s="203"/>
      <c r="P48" s="203"/>
      <c r="Q48" s="203"/>
      <c r="R48" s="203"/>
    </row>
    <row r="49" spans="1:18">
      <c r="A49" s="207"/>
      <c r="B49" s="204"/>
      <c r="C49" s="203"/>
      <c r="D49" s="203"/>
      <c r="E49" s="203"/>
      <c r="F49" s="203"/>
      <c r="G49" s="203"/>
      <c r="H49" s="203"/>
      <c r="I49" s="203"/>
      <c r="J49" s="203"/>
      <c r="K49" s="203"/>
      <c r="L49" s="203"/>
      <c r="M49" s="203"/>
      <c r="N49" s="203"/>
      <c r="O49" s="203"/>
      <c r="P49" s="203"/>
      <c r="Q49" s="203"/>
      <c r="R49" s="203"/>
    </row>
    <row r="50" spans="1:18">
      <c r="B50" s="204"/>
      <c r="C50" s="203"/>
      <c r="D50" s="203"/>
      <c r="E50" s="203"/>
      <c r="F50" s="203"/>
      <c r="G50" s="203"/>
      <c r="H50" s="203"/>
      <c r="I50" s="203"/>
      <c r="J50" s="203"/>
      <c r="K50" s="203"/>
      <c r="L50" s="203"/>
      <c r="M50" s="203"/>
      <c r="N50" s="203"/>
      <c r="O50" s="203"/>
      <c r="P50" s="203"/>
      <c r="Q50" s="203"/>
      <c r="R50" s="203"/>
    </row>
    <row r="51" spans="1:18">
      <c r="B51" s="204"/>
      <c r="C51" s="203"/>
      <c r="D51" s="203"/>
      <c r="E51" s="203"/>
      <c r="F51" s="203"/>
      <c r="G51" s="203"/>
      <c r="H51" s="203"/>
      <c r="I51" s="203"/>
      <c r="J51" s="203"/>
      <c r="K51" s="203"/>
      <c r="L51" s="203"/>
      <c r="M51" s="203"/>
      <c r="N51" s="203"/>
      <c r="O51" s="203"/>
      <c r="P51" s="203"/>
      <c r="Q51" s="203"/>
      <c r="R51" s="203"/>
    </row>
    <row r="52" spans="1:18">
      <c r="B52" s="204"/>
      <c r="C52" s="203"/>
      <c r="D52" s="203"/>
      <c r="E52" s="203"/>
      <c r="F52" s="203"/>
      <c r="G52" s="203"/>
      <c r="H52" s="203"/>
      <c r="I52" s="203"/>
      <c r="J52" s="203"/>
      <c r="K52" s="203"/>
      <c r="L52" s="203"/>
      <c r="M52" s="203"/>
      <c r="N52" s="203"/>
      <c r="O52" s="203"/>
      <c r="P52" s="203"/>
      <c r="Q52" s="203"/>
      <c r="R52" s="203"/>
    </row>
    <row r="53" spans="1:18">
      <c r="B53" s="204"/>
      <c r="C53" s="203"/>
      <c r="D53" s="203"/>
      <c r="E53" s="203"/>
      <c r="F53" s="203"/>
      <c r="G53" s="203"/>
      <c r="H53" s="203"/>
      <c r="I53" s="203"/>
      <c r="J53" s="203"/>
      <c r="K53" s="203"/>
      <c r="L53" s="203"/>
      <c r="M53" s="203"/>
      <c r="N53" s="203"/>
      <c r="O53" s="203"/>
      <c r="P53" s="203"/>
      <c r="Q53" s="203"/>
      <c r="R53" s="203"/>
    </row>
    <row r="54" spans="1:18">
      <c r="B54" s="204"/>
      <c r="C54" s="203"/>
      <c r="D54" s="203"/>
      <c r="E54" s="203"/>
      <c r="F54" s="203"/>
      <c r="G54" s="203"/>
      <c r="H54" s="203"/>
      <c r="I54" s="203"/>
      <c r="J54" s="203"/>
      <c r="K54" s="203"/>
      <c r="L54" s="203"/>
      <c r="M54" s="203"/>
      <c r="N54" s="203"/>
      <c r="O54" s="203"/>
      <c r="P54" s="203"/>
      <c r="Q54" s="203"/>
      <c r="R54" s="203"/>
    </row>
    <row r="55" spans="1:18">
      <c r="B55" s="204"/>
      <c r="C55" s="203"/>
      <c r="D55" s="203"/>
      <c r="E55" s="203"/>
      <c r="F55" s="203"/>
      <c r="G55" s="203"/>
      <c r="H55" s="203"/>
      <c r="I55" s="203"/>
      <c r="J55" s="203"/>
      <c r="K55" s="203"/>
      <c r="L55" s="203"/>
      <c r="M55" s="203"/>
      <c r="N55" s="203"/>
      <c r="O55" s="203"/>
      <c r="P55" s="203"/>
      <c r="Q55" s="203"/>
      <c r="R55" s="203"/>
    </row>
    <row r="56" spans="1:18">
      <c r="B56" s="204"/>
      <c r="C56" s="203"/>
      <c r="D56" s="203"/>
      <c r="E56" s="203"/>
      <c r="F56" s="203"/>
      <c r="G56" s="203"/>
      <c r="H56" s="203"/>
      <c r="I56" s="203"/>
      <c r="J56" s="203"/>
      <c r="K56" s="203"/>
      <c r="L56" s="203"/>
      <c r="M56" s="203"/>
      <c r="N56" s="203"/>
      <c r="O56" s="203"/>
      <c r="P56" s="203"/>
      <c r="Q56" s="203"/>
      <c r="R56" s="203"/>
    </row>
    <row r="57" spans="1:18">
      <c r="B57" s="204"/>
      <c r="C57" s="203"/>
      <c r="D57" s="203"/>
      <c r="E57" s="203"/>
      <c r="F57" s="203"/>
      <c r="G57" s="203"/>
      <c r="H57" s="203"/>
      <c r="I57" s="203"/>
      <c r="J57" s="203"/>
      <c r="K57" s="203"/>
      <c r="L57" s="203"/>
      <c r="M57" s="203"/>
      <c r="N57" s="203"/>
      <c r="O57" s="203"/>
      <c r="P57" s="203"/>
      <c r="Q57" s="203"/>
      <c r="R57" s="203"/>
    </row>
    <row r="58" spans="1:18">
      <c r="B58" s="204"/>
      <c r="C58" s="203"/>
      <c r="D58" s="203"/>
      <c r="E58" s="203"/>
      <c r="F58" s="203"/>
      <c r="G58" s="203"/>
      <c r="H58" s="203"/>
      <c r="I58" s="203"/>
      <c r="J58" s="203"/>
      <c r="K58" s="203"/>
      <c r="L58" s="203"/>
      <c r="M58" s="203"/>
      <c r="N58" s="203"/>
      <c r="O58" s="203"/>
      <c r="P58" s="203"/>
      <c r="Q58" s="203"/>
      <c r="R58" s="203"/>
    </row>
    <row r="59" spans="1:18">
      <c r="B59" s="204"/>
      <c r="C59" s="203"/>
      <c r="D59" s="203"/>
      <c r="E59" s="203"/>
      <c r="F59" s="203"/>
      <c r="G59" s="203"/>
      <c r="H59" s="203"/>
      <c r="I59" s="203"/>
      <c r="J59" s="203"/>
      <c r="K59" s="203"/>
      <c r="L59" s="203"/>
      <c r="M59" s="203"/>
      <c r="N59" s="203"/>
      <c r="O59" s="203"/>
      <c r="P59" s="203"/>
      <c r="Q59" s="203"/>
      <c r="R59" s="203"/>
    </row>
    <row r="60" spans="1:18">
      <c r="B60" s="204"/>
      <c r="C60" s="203"/>
      <c r="D60" s="203"/>
      <c r="E60" s="203"/>
      <c r="F60" s="203"/>
      <c r="G60" s="203"/>
      <c r="H60" s="203"/>
      <c r="I60" s="203"/>
      <c r="J60" s="203"/>
      <c r="K60" s="203"/>
      <c r="L60" s="203"/>
      <c r="M60" s="203"/>
      <c r="N60" s="203"/>
      <c r="O60" s="203"/>
      <c r="P60" s="203"/>
      <c r="Q60" s="203"/>
      <c r="R60" s="203"/>
    </row>
    <row r="61" spans="1:18">
      <c r="B61" s="204"/>
      <c r="C61" s="203"/>
      <c r="D61" s="203"/>
      <c r="E61" s="203"/>
      <c r="F61" s="203"/>
      <c r="G61" s="203"/>
      <c r="H61" s="203"/>
      <c r="I61" s="203"/>
      <c r="J61" s="203"/>
      <c r="K61" s="203"/>
      <c r="L61" s="203"/>
      <c r="M61" s="203"/>
      <c r="N61" s="203"/>
      <c r="O61" s="203"/>
      <c r="P61" s="203"/>
      <c r="Q61" s="203"/>
      <c r="R61" s="203"/>
    </row>
    <row r="62" spans="1:18">
      <c r="B62" s="204"/>
      <c r="C62" s="203"/>
      <c r="D62" s="203"/>
      <c r="E62" s="203"/>
      <c r="F62" s="203"/>
      <c r="G62" s="203"/>
      <c r="H62" s="203"/>
      <c r="I62" s="203"/>
      <c r="J62" s="203"/>
      <c r="K62" s="203"/>
      <c r="L62" s="203"/>
      <c r="M62" s="203"/>
      <c r="N62" s="203"/>
      <c r="O62" s="203"/>
      <c r="P62" s="203"/>
      <c r="Q62" s="203"/>
      <c r="R62" s="203"/>
    </row>
    <row r="63" spans="1:18">
      <c r="B63" s="204"/>
      <c r="C63" s="203"/>
      <c r="D63" s="203"/>
      <c r="E63" s="203"/>
      <c r="F63" s="203"/>
      <c r="G63" s="203"/>
      <c r="H63" s="203"/>
      <c r="I63" s="203"/>
      <c r="J63" s="203"/>
      <c r="K63" s="203"/>
      <c r="L63" s="203"/>
      <c r="M63" s="203"/>
      <c r="N63" s="203"/>
      <c r="O63" s="203"/>
      <c r="P63" s="203"/>
      <c r="Q63" s="203"/>
      <c r="R63" s="203"/>
    </row>
    <row r="64" spans="1:18">
      <c r="B64" s="204"/>
      <c r="C64" s="203"/>
      <c r="D64" s="203"/>
      <c r="E64" s="203"/>
      <c r="F64" s="203"/>
      <c r="G64" s="203"/>
      <c r="H64" s="203"/>
      <c r="I64" s="203"/>
      <c r="J64" s="203"/>
      <c r="K64" s="203"/>
      <c r="L64" s="203"/>
      <c r="M64" s="203"/>
      <c r="N64" s="203"/>
      <c r="O64" s="203"/>
      <c r="P64" s="203"/>
      <c r="Q64" s="203"/>
      <c r="R64" s="203"/>
    </row>
    <row r="65" spans="2:18">
      <c r="B65" s="204"/>
      <c r="C65" s="203"/>
      <c r="D65" s="203"/>
      <c r="E65" s="203"/>
      <c r="F65" s="203"/>
      <c r="G65" s="203"/>
      <c r="H65" s="203"/>
      <c r="I65" s="203"/>
      <c r="J65" s="203"/>
      <c r="K65" s="203"/>
      <c r="L65" s="203"/>
      <c r="M65" s="203"/>
      <c r="N65" s="203"/>
      <c r="O65" s="203"/>
      <c r="P65" s="203"/>
      <c r="Q65" s="203"/>
      <c r="R65" s="203"/>
    </row>
    <row r="66" spans="2:18">
      <c r="B66" s="204"/>
      <c r="C66" s="203"/>
      <c r="D66" s="203"/>
      <c r="E66" s="203"/>
      <c r="F66" s="203"/>
      <c r="G66" s="203"/>
      <c r="H66" s="203"/>
      <c r="I66" s="203"/>
      <c r="J66" s="203"/>
      <c r="K66" s="203"/>
      <c r="L66" s="203"/>
      <c r="M66" s="203"/>
      <c r="N66" s="203"/>
      <c r="O66" s="203"/>
      <c r="P66" s="203"/>
      <c r="Q66" s="203"/>
      <c r="R66" s="203"/>
    </row>
    <row r="67" spans="2:18">
      <c r="B67" s="204"/>
      <c r="C67" s="203"/>
      <c r="D67" s="203"/>
      <c r="E67" s="203"/>
      <c r="F67" s="203"/>
      <c r="G67" s="203"/>
      <c r="H67" s="203"/>
      <c r="I67" s="203"/>
      <c r="J67" s="203"/>
      <c r="K67" s="203"/>
      <c r="L67" s="203"/>
      <c r="M67" s="203"/>
      <c r="N67" s="203"/>
      <c r="O67" s="203"/>
      <c r="P67" s="203"/>
      <c r="Q67" s="203"/>
      <c r="R67" s="203"/>
    </row>
    <row r="68" spans="2:18">
      <c r="B68" s="204"/>
      <c r="C68" s="203"/>
      <c r="D68" s="203"/>
      <c r="E68" s="203"/>
      <c r="F68" s="203"/>
      <c r="G68" s="203"/>
      <c r="H68" s="203"/>
      <c r="I68" s="203"/>
      <c r="J68" s="203"/>
      <c r="K68" s="203"/>
      <c r="L68" s="203"/>
      <c r="M68" s="203"/>
      <c r="N68" s="203"/>
      <c r="O68" s="203"/>
      <c r="P68" s="203"/>
      <c r="Q68" s="203"/>
      <c r="R68" s="203"/>
    </row>
    <row r="69" spans="2:18">
      <c r="B69" s="204"/>
      <c r="C69" s="203"/>
      <c r="D69" s="203"/>
      <c r="E69" s="203"/>
      <c r="F69" s="203"/>
      <c r="G69" s="203"/>
      <c r="H69" s="203"/>
      <c r="I69" s="203"/>
      <c r="J69" s="203"/>
      <c r="K69" s="203"/>
      <c r="L69" s="203"/>
      <c r="M69" s="203"/>
      <c r="N69" s="203"/>
      <c r="O69" s="203"/>
      <c r="P69" s="203"/>
      <c r="Q69" s="203"/>
      <c r="R69" s="203"/>
    </row>
    <row r="70" spans="2:18">
      <c r="B70" s="204"/>
      <c r="C70" s="203"/>
      <c r="D70" s="203"/>
      <c r="E70" s="203"/>
      <c r="F70" s="203"/>
      <c r="G70" s="203"/>
      <c r="H70" s="203"/>
      <c r="I70" s="203"/>
      <c r="J70" s="203"/>
      <c r="K70" s="203"/>
      <c r="L70" s="203"/>
      <c r="M70" s="203"/>
      <c r="N70" s="203"/>
      <c r="O70" s="203"/>
      <c r="P70" s="203"/>
      <c r="Q70" s="203"/>
      <c r="R70" s="203"/>
    </row>
    <row r="71" spans="2:18">
      <c r="B71" s="204"/>
      <c r="C71" s="203"/>
      <c r="D71" s="203"/>
      <c r="E71" s="203"/>
      <c r="F71" s="203"/>
      <c r="G71" s="203"/>
      <c r="H71" s="203"/>
      <c r="I71" s="203"/>
      <c r="J71" s="203"/>
      <c r="K71" s="203"/>
      <c r="L71" s="203"/>
      <c r="M71" s="203"/>
      <c r="N71" s="203"/>
      <c r="O71" s="203"/>
      <c r="P71" s="203"/>
      <c r="Q71" s="203"/>
      <c r="R71" s="203"/>
    </row>
    <row r="72" spans="2:18">
      <c r="B72" s="204"/>
      <c r="C72" s="203"/>
      <c r="D72" s="203"/>
      <c r="E72" s="203"/>
      <c r="F72" s="203"/>
      <c r="G72" s="203"/>
      <c r="H72" s="203"/>
      <c r="I72" s="203"/>
      <c r="J72" s="203"/>
      <c r="K72" s="203"/>
      <c r="L72" s="203"/>
      <c r="M72" s="203"/>
      <c r="N72" s="203"/>
      <c r="O72" s="203"/>
      <c r="P72" s="203"/>
      <c r="Q72" s="203"/>
      <c r="R72" s="203"/>
    </row>
    <row r="73" spans="2:18">
      <c r="B73" s="204"/>
      <c r="C73" s="203"/>
      <c r="D73" s="203"/>
      <c r="E73" s="203"/>
      <c r="F73" s="203"/>
      <c r="G73" s="203"/>
      <c r="H73" s="203"/>
      <c r="I73" s="203"/>
      <c r="J73" s="203"/>
      <c r="K73" s="203"/>
      <c r="L73" s="203"/>
      <c r="M73" s="203"/>
      <c r="N73" s="203"/>
      <c r="O73" s="203"/>
      <c r="P73" s="203"/>
      <c r="Q73" s="203"/>
      <c r="R73" s="203"/>
    </row>
    <row r="74" spans="2:18">
      <c r="B74" s="204"/>
      <c r="C74" s="203"/>
      <c r="D74" s="203"/>
      <c r="E74" s="203"/>
      <c r="F74" s="203"/>
      <c r="G74" s="203"/>
      <c r="H74" s="203"/>
      <c r="I74" s="203"/>
      <c r="J74" s="203"/>
      <c r="K74" s="203"/>
      <c r="L74" s="203"/>
      <c r="M74" s="203"/>
      <c r="N74" s="203"/>
      <c r="O74" s="203"/>
      <c r="P74" s="203"/>
      <c r="Q74" s="203"/>
      <c r="R74" s="203"/>
    </row>
    <row r="75" spans="2:18">
      <c r="B75" s="204"/>
      <c r="C75" s="203"/>
      <c r="D75" s="203"/>
      <c r="E75" s="203"/>
      <c r="F75" s="203"/>
      <c r="G75" s="203"/>
      <c r="H75" s="203"/>
      <c r="I75" s="203"/>
      <c r="J75" s="203"/>
      <c r="K75" s="203"/>
      <c r="L75" s="203"/>
      <c r="M75" s="203"/>
      <c r="N75" s="203"/>
      <c r="O75" s="203"/>
      <c r="P75" s="203"/>
      <c r="Q75" s="203"/>
      <c r="R75" s="203"/>
    </row>
    <row r="76" spans="2:18">
      <c r="B76" s="204"/>
      <c r="C76" s="203"/>
      <c r="D76" s="203"/>
      <c r="E76" s="203"/>
      <c r="F76" s="203"/>
      <c r="G76" s="203"/>
      <c r="H76" s="203"/>
      <c r="I76" s="203"/>
      <c r="J76" s="203"/>
      <c r="K76" s="203"/>
      <c r="L76" s="203"/>
      <c r="M76" s="203"/>
      <c r="N76" s="203"/>
      <c r="O76" s="203"/>
      <c r="P76" s="203"/>
      <c r="Q76" s="203"/>
      <c r="R76" s="203"/>
    </row>
    <row r="77" spans="2:18">
      <c r="B77" s="204"/>
      <c r="C77" s="203"/>
      <c r="D77" s="203"/>
      <c r="E77" s="203"/>
      <c r="F77" s="203"/>
      <c r="G77" s="203"/>
      <c r="H77" s="203"/>
      <c r="I77" s="203"/>
      <c r="J77" s="203"/>
      <c r="K77" s="203"/>
      <c r="L77" s="203"/>
      <c r="M77" s="203"/>
      <c r="N77" s="203"/>
      <c r="O77" s="203"/>
      <c r="P77" s="203"/>
      <c r="Q77" s="203"/>
      <c r="R77" s="203"/>
    </row>
    <row r="78" spans="2:18">
      <c r="B78" s="204"/>
      <c r="C78" s="203"/>
      <c r="D78" s="203"/>
      <c r="E78" s="203"/>
      <c r="F78" s="203"/>
      <c r="G78" s="203"/>
      <c r="H78" s="203"/>
      <c r="I78" s="203"/>
      <c r="J78" s="203"/>
      <c r="K78" s="203"/>
      <c r="L78" s="203"/>
      <c r="M78" s="203"/>
      <c r="N78" s="203"/>
      <c r="O78" s="203"/>
      <c r="P78" s="203"/>
      <c r="Q78" s="203"/>
      <c r="R78" s="203"/>
    </row>
    <row r="79" spans="2:18">
      <c r="B79" s="204"/>
      <c r="C79" s="203"/>
      <c r="D79" s="203"/>
      <c r="E79" s="203"/>
      <c r="F79" s="203"/>
      <c r="G79" s="203"/>
      <c r="H79" s="203"/>
      <c r="I79" s="203"/>
      <c r="J79" s="203"/>
      <c r="K79" s="203"/>
      <c r="L79" s="203"/>
      <c r="M79" s="203"/>
      <c r="N79" s="203"/>
      <c r="O79" s="203"/>
      <c r="P79" s="203"/>
      <c r="Q79" s="203"/>
      <c r="R79" s="203"/>
    </row>
    <row r="80" spans="2:18">
      <c r="B80" s="204"/>
      <c r="C80" s="203"/>
      <c r="D80" s="203"/>
      <c r="E80" s="203"/>
      <c r="F80" s="203"/>
      <c r="G80" s="203"/>
      <c r="H80" s="203"/>
      <c r="I80" s="203"/>
      <c r="J80" s="203"/>
      <c r="K80" s="203"/>
      <c r="L80" s="203"/>
      <c r="M80" s="203"/>
      <c r="N80" s="203"/>
      <c r="O80" s="203"/>
      <c r="P80" s="203"/>
      <c r="Q80" s="203"/>
      <c r="R80" s="203"/>
    </row>
    <row r="81" spans="2:19">
      <c r="B81" s="204"/>
      <c r="C81" s="203"/>
      <c r="D81" s="203"/>
      <c r="E81" s="203"/>
      <c r="F81" s="203"/>
      <c r="G81" s="203"/>
      <c r="H81" s="203"/>
      <c r="I81" s="203"/>
      <c r="J81" s="203"/>
      <c r="K81" s="203"/>
      <c r="L81" s="203"/>
      <c r="M81" s="203"/>
      <c r="N81" s="203"/>
      <c r="O81" s="203"/>
      <c r="P81" s="203"/>
      <c r="Q81" s="203"/>
      <c r="R81" s="203"/>
    </row>
    <row r="82" spans="2:19">
      <c r="B82" s="204"/>
      <c r="C82" s="203"/>
      <c r="D82" s="203"/>
      <c r="E82" s="203"/>
      <c r="F82" s="203"/>
      <c r="G82" s="203"/>
      <c r="H82" s="203"/>
      <c r="I82" s="203"/>
      <c r="J82" s="203"/>
      <c r="K82" s="203"/>
      <c r="L82" s="203"/>
      <c r="M82" s="203"/>
      <c r="N82" s="203"/>
      <c r="O82" s="203"/>
      <c r="P82" s="203"/>
      <c r="Q82" s="203"/>
      <c r="R82" s="203"/>
    </row>
    <row r="83" spans="2:19">
      <c r="B83" s="204"/>
      <c r="C83" s="203"/>
      <c r="D83" s="203"/>
      <c r="E83" s="203"/>
      <c r="F83" s="203"/>
      <c r="G83" s="203"/>
      <c r="H83" s="203"/>
      <c r="I83" s="203"/>
      <c r="J83" s="203"/>
      <c r="K83" s="203"/>
      <c r="L83" s="203"/>
      <c r="M83" s="203"/>
      <c r="N83" s="203"/>
      <c r="O83" s="203"/>
      <c r="P83" s="203"/>
      <c r="Q83" s="203"/>
      <c r="R83" s="203"/>
    </row>
    <row r="84" spans="2:19">
      <c r="B84" s="204"/>
      <c r="C84" s="203"/>
      <c r="D84" s="203"/>
      <c r="E84" s="203"/>
      <c r="F84" s="203"/>
      <c r="G84" s="203"/>
      <c r="H84" s="203"/>
      <c r="I84" s="203"/>
      <c r="J84" s="203"/>
      <c r="K84" s="203"/>
      <c r="L84" s="203"/>
      <c r="M84" s="203"/>
      <c r="N84" s="203"/>
      <c r="O84" s="203"/>
      <c r="P84" s="203"/>
      <c r="Q84" s="203"/>
      <c r="R84" s="203"/>
    </row>
    <row r="85" spans="2:19">
      <c r="B85" s="204"/>
      <c r="C85" s="203"/>
      <c r="D85" s="203"/>
      <c r="E85" s="203"/>
      <c r="F85" s="203"/>
      <c r="G85" s="203"/>
      <c r="H85" s="203"/>
      <c r="I85" s="203"/>
      <c r="J85" s="203"/>
      <c r="K85" s="203"/>
      <c r="L85" s="203"/>
      <c r="M85" s="203"/>
      <c r="N85" s="203"/>
      <c r="O85" s="203"/>
      <c r="P85" s="203"/>
      <c r="Q85" s="203"/>
      <c r="R85" s="203"/>
    </row>
    <row r="86" spans="2:19">
      <c r="B86" s="204"/>
      <c r="C86" s="203"/>
      <c r="D86" s="203"/>
      <c r="E86" s="203"/>
      <c r="F86" s="203"/>
      <c r="G86" s="203"/>
      <c r="H86" s="203"/>
      <c r="I86" s="203"/>
      <c r="J86" s="203"/>
      <c r="K86" s="203"/>
      <c r="L86" s="203"/>
      <c r="M86" s="203"/>
      <c r="N86" s="203"/>
      <c r="O86" s="203"/>
      <c r="P86" s="203"/>
      <c r="Q86" s="203"/>
      <c r="R86" s="203"/>
    </row>
    <row r="87" spans="2:19">
      <c r="B87" s="204"/>
      <c r="C87" s="203"/>
      <c r="D87" s="203"/>
      <c r="E87" s="203"/>
      <c r="F87" s="203"/>
      <c r="G87" s="203"/>
      <c r="H87" s="203"/>
      <c r="I87" s="203"/>
      <c r="J87" s="203"/>
      <c r="K87" s="203"/>
      <c r="L87" s="203"/>
      <c r="M87" s="203"/>
      <c r="N87" s="203"/>
      <c r="O87" s="203"/>
      <c r="P87" s="203"/>
      <c r="Q87" s="203"/>
      <c r="R87" s="203"/>
    </row>
    <row r="88" spans="2:19">
      <c r="B88" s="204"/>
      <c r="C88" s="203"/>
      <c r="D88" s="203"/>
      <c r="E88" s="203"/>
      <c r="F88" s="203"/>
      <c r="G88" s="203"/>
      <c r="H88" s="203"/>
      <c r="I88" s="203"/>
      <c r="J88" s="203"/>
      <c r="K88" s="203"/>
      <c r="L88" s="203"/>
      <c r="M88" s="203"/>
      <c r="N88" s="203"/>
      <c r="O88" s="203"/>
      <c r="P88" s="203"/>
      <c r="Q88" s="203"/>
      <c r="R88" s="203"/>
    </row>
    <row r="89" spans="2:19">
      <c r="B89" s="204"/>
      <c r="C89" s="203"/>
      <c r="D89" s="203"/>
      <c r="E89" s="203"/>
      <c r="F89" s="203"/>
      <c r="G89" s="203"/>
      <c r="H89" s="203"/>
      <c r="I89" s="203"/>
      <c r="J89" s="203"/>
      <c r="K89" s="203"/>
      <c r="L89" s="203"/>
      <c r="M89" s="203"/>
      <c r="N89" s="203"/>
      <c r="O89" s="203"/>
      <c r="P89" s="203"/>
      <c r="Q89" s="203"/>
      <c r="R89" s="203"/>
    </row>
    <row r="90" spans="2:19">
      <c r="B90" s="204"/>
      <c r="C90" s="203"/>
      <c r="D90" s="203"/>
      <c r="E90" s="203"/>
      <c r="F90" s="203"/>
      <c r="G90" s="203"/>
      <c r="H90" s="203"/>
      <c r="I90" s="203"/>
      <c r="J90" s="203"/>
      <c r="K90" s="203"/>
      <c r="L90" s="203"/>
      <c r="M90" s="203"/>
      <c r="N90" s="203"/>
      <c r="O90" s="203"/>
      <c r="P90" s="203"/>
      <c r="Q90" s="203"/>
      <c r="R90" s="203"/>
    </row>
    <row r="91" spans="2:19">
      <c r="B91" s="204"/>
      <c r="C91" s="203"/>
      <c r="D91" s="203"/>
      <c r="E91" s="203"/>
      <c r="F91" s="203"/>
      <c r="G91" s="203"/>
      <c r="H91" s="203"/>
      <c r="I91" s="203"/>
      <c r="J91" s="203"/>
      <c r="K91" s="203"/>
      <c r="L91" s="203"/>
      <c r="M91" s="203"/>
      <c r="N91" s="203"/>
      <c r="O91" s="203"/>
      <c r="P91" s="203"/>
      <c r="Q91" s="203"/>
      <c r="R91" s="203"/>
    </row>
    <row r="92" spans="2:19">
      <c r="B92" s="204"/>
      <c r="C92" s="203"/>
      <c r="D92" s="208">
        <v>10</v>
      </c>
      <c r="E92" s="208"/>
      <c r="F92" s="203"/>
      <c r="G92" s="208">
        <v>10</v>
      </c>
      <c r="H92" s="203"/>
      <c r="I92" s="203"/>
      <c r="J92" s="203"/>
      <c r="K92" s="203"/>
      <c r="L92" s="203"/>
      <c r="M92" s="203"/>
      <c r="N92" s="203"/>
      <c r="O92" s="203"/>
      <c r="P92" s="203"/>
      <c r="Q92" s="203"/>
      <c r="R92" s="203"/>
    </row>
    <row r="93" spans="2:19">
      <c r="B93" s="204"/>
      <c r="C93" s="208">
        <v>80</v>
      </c>
      <c r="D93" s="209" t="s">
        <v>276</v>
      </c>
      <c r="E93" s="209"/>
      <c r="F93" s="208">
        <v>10</v>
      </c>
      <c r="G93" s="209" t="s">
        <v>278</v>
      </c>
      <c r="H93" s="208">
        <v>10</v>
      </c>
      <c r="I93" s="208">
        <v>10</v>
      </c>
      <c r="J93" s="208">
        <v>10</v>
      </c>
      <c r="K93" s="203"/>
      <c r="L93" s="203"/>
      <c r="M93" s="203"/>
      <c r="N93" s="203"/>
      <c r="O93" s="203"/>
      <c r="P93" s="203"/>
      <c r="Q93" s="203"/>
      <c r="R93" s="203"/>
    </row>
    <row r="94" spans="2:19" ht="38.25">
      <c r="C94" s="209" t="s">
        <v>275</v>
      </c>
      <c r="D94" s="203">
        <v>2</v>
      </c>
      <c r="E94" s="203"/>
      <c r="F94" s="209" t="s">
        <v>277</v>
      </c>
      <c r="G94" s="203">
        <v>2</v>
      </c>
      <c r="H94" s="209" t="s">
        <v>279</v>
      </c>
      <c r="I94" s="209" t="s">
        <v>280</v>
      </c>
      <c r="J94" s="209" t="s">
        <v>281</v>
      </c>
      <c r="K94" s="209" t="s">
        <v>282</v>
      </c>
      <c r="L94" s="209" t="s">
        <v>283</v>
      </c>
      <c r="M94" s="210" t="s">
        <v>296</v>
      </c>
      <c r="N94" s="210" t="s">
        <v>297</v>
      </c>
      <c r="O94" s="210" t="s">
        <v>298</v>
      </c>
      <c r="P94" s="203"/>
      <c r="Q94" s="203"/>
      <c r="R94" s="203"/>
      <c r="S94" s="203"/>
    </row>
    <row r="95" spans="2:19">
      <c r="C95" s="203">
        <v>1</v>
      </c>
      <c r="D95" s="203">
        <v>2</v>
      </c>
      <c r="E95" s="203"/>
      <c r="F95" s="203">
        <v>5</v>
      </c>
      <c r="G95" s="203">
        <v>2</v>
      </c>
      <c r="H95" s="203">
        <v>5</v>
      </c>
      <c r="I95" s="203">
        <v>4</v>
      </c>
      <c r="J95" s="203">
        <v>7</v>
      </c>
      <c r="K95" s="203"/>
      <c r="L95" s="203"/>
      <c r="M95" s="204">
        <f t="shared" ref="M95:M158" si="1">MIN(C95:L95)</f>
        <v>1</v>
      </c>
      <c r="N95" s="203">
        <f>IF(SMALL(C95:J95,2)&gt;M95,M95+1,M95)</f>
        <v>2</v>
      </c>
      <c r="O95" s="203">
        <f>ROUND(AVERAGE(C95:J95),0)</f>
        <v>4</v>
      </c>
      <c r="P95" s="203"/>
      <c r="Q95" s="203"/>
      <c r="R95" s="203"/>
    </row>
    <row r="96" spans="2:19">
      <c r="C96" s="203">
        <v>1</v>
      </c>
      <c r="D96" s="203">
        <v>2</v>
      </c>
      <c r="E96" s="203"/>
      <c r="F96" s="203">
        <v>5</v>
      </c>
      <c r="G96" s="203">
        <v>2</v>
      </c>
      <c r="H96" s="203">
        <v>5</v>
      </c>
      <c r="I96" s="203">
        <v>4</v>
      </c>
      <c r="J96" s="203">
        <v>10</v>
      </c>
      <c r="K96" s="203"/>
      <c r="L96" s="203"/>
      <c r="M96" s="204">
        <f t="shared" si="1"/>
        <v>1</v>
      </c>
      <c r="N96" s="203">
        <f t="shared" ref="N96:N159" si="2">IF(SMALL(C96:J96,2)&gt;M96,M96+1,M96)</f>
        <v>2</v>
      </c>
      <c r="O96" s="203">
        <f t="shared" ref="O96:O159" si="3">ROUND(AVERAGE(C96:J96),0)</f>
        <v>4</v>
      </c>
      <c r="P96" s="203"/>
      <c r="Q96" s="203"/>
      <c r="R96" s="203"/>
    </row>
    <row r="97" spans="3:18">
      <c r="C97" s="203">
        <v>1</v>
      </c>
      <c r="D97" s="203">
        <v>2</v>
      </c>
      <c r="E97" s="203"/>
      <c r="F97" s="203">
        <v>5</v>
      </c>
      <c r="G97" s="203">
        <v>2</v>
      </c>
      <c r="H97" s="203">
        <v>5</v>
      </c>
      <c r="I97" s="203">
        <v>6</v>
      </c>
      <c r="J97" s="203">
        <v>7</v>
      </c>
      <c r="K97" s="203"/>
      <c r="L97" s="203"/>
      <c r="M97" s="204">
        <f t="shared" si="1"/>
        <v>1</v>
      </c>
      <c r="N97" s="203">
        <f t="shared" si="2"/>
        <v>2</v>
      </c>
      <c r="O97" s="203">
        <f t="shared" si="3"/>
        <v>4</v>
      </c>
      <c r="P97" s="203"/>
      <c r="Q97" s="203"/>
      <c r="R97" s="203"/>
    </row>
    <row r="98" spans="3:18">
      <c r="C98" s="203">
        <v>1</v>
      </c>
      <c r="D98" s="203">
        <v>2</v>
      </c>
      <c r="E98" s="203"/>
      <c r="F98" s="203">
        <v>5</v>
      </c>
      <c r="G98" s="203">
        <v>2</v>
      </c>
      <c r="H98" s="203">
        <v>5</v>
      </c>
      <c r="I98" s="203">
        <v>6</v>
      </c>
      <c r="J98" s="203">
        <v>10</v>
      </c>
      <c r="K98" s="203"/>
      <c r="L98" s="203"/>
      <c r="M98" s="204">
        <f t="shared" si="1"/>
        <v>1</v>
      </c>
      <c r="N98" s="203">
        <f t="shared" si="2"/>
        <v>2</v>
      </c>
      <c r="O98" s="203">
        <f t="shared" si="3"/>
        <v>4</v>
      </c>
      <c r="P98" s="203"/>
      <c r="Q98" s="203"/>
      <c r="R98" s="203"/>
    </row>
    <row r="99" spans="3:18">
      <c r="C99" s="203">
        <v>1</v>
      </c>
      <c r="D99" s="203">
        <v>2</v>
      </c>
      <c r="E99" s="203"/>
      <c r="F99" s="203">
        <v>5</v>
      </c>
      <c r="G99" s="203">
        <v>2</v>
      </c>
      <c r="H99" s="203">
        <v>5</v>
      </c>
      <c r="I99" s="203">
        <v>8</v>
      </c>
      <c r="J99" s="203">
        <v>7</v>
      </c>
      <c r="K99" s="203"/>
      <c r="L99" s="203"/>
      <c r="M99" s="204">
        <f t="shared" si="1"/>
        <v>1</v>
      </c>
      <c r="N99" s="203">
        <f t="shared" si="2"/>
        <v>2</v>
      </c>
      <c r="O99" s="203">
        <f t="shared" si="3"/>
        <v>4</v>
      </c>
      <c r="P99" s="203"/>
      <c r="Q99" s="203"/>
      <c r="R99" s="203"/>
    </row>
    <row r="100" spans="3:18">
      <c r="C100" s="203">
        <v>1</v>
      </c>
      <c r="D100" s="203">
        <v>2</v>
      </c>
      <c r="E100" s="203"/>
      <c r="F100" s="203">
        <v>5</v>
      </c>
      <c r="G100" s="203">
        <v>2</v>
      </c>
      <c r="H100" s="203">
        <v>5</v>
      </c>
      <c r="I100" s="203">
        <v>8</v>
      </c>
      <c r="J100" s="203">
        <v>10</v>
      </c>
      <c r="K100" s="203"/>
      <c r="L100" s="203"/>
      <c r="M100" s="204">
        <f t="shared" si="1"/>
        <v>1</v>
      </c>
      <c r="N100" s="203">
        <f t="shared" si="2"/>
        <v>2</v>
      </c>
      <c r="O100" s="203">
        <f t="shared" si="3"/>
        <v>5</v>
      </c>
      <c r="P100" s="203"/>
      <c r="Q100" s="203"/>
      <c r="R100" s="203"/>
    </row>
    <row r="101" spans="3:18">
      <c r="C101" s="203">
        <v>1</v>
      </c>
      <c r="D101" s="203">
        <v>2</v>
      </c>
      <c r="E101" s="203"/>
      <c r="F101" s="203">
        <v>5</v>
      </c>
      <c r="G101" s="203">
        <v>2</v>
      </c>
      <c r="H101" s="203">
        <v>5</v>
      </c>
      <c r="I101" s="203">
        <v>10</v>
      </c>
      <c r="J101" s="203">
        <v>7</v>
      </c>
      <c r="K101" s="203"/>
      <c r="L101" s="203"/>
      <c r="M101" s="204">
        <f t="shared" si="1"/>
        <v>1</v>
      </c>
      <c r="N101" s="203">
        <f t="shared" si="2"/>
        <v>2</v>
      </c>
      <c r="O101" s="203">
        <f t="shared" si="3"/>
        <v>5</v>
      </c>
      <c r="P101" s="203"/>
      <c r="Q101" s="203"/>
      <c r="R101" s="203"/>
    </row>
    <row r="102" spans="3:18">
      <c r="C102" s="203">
        <v>1</v>
      </c>
      <c r="D102" s="203">
        <v>2</v>
      </c>
      <c r="E102" s="203"/>
      <c r="F102" s="203">
        <v>5</v>
      </c>
      <c r="G102" s="203">
        <v>2</v>
      </c>
      <c r="H102" s="203">
        <v>5</v>
      </c>
      <c r="I102" s="203">
        <v>10</v>
      </c>
      <c r="J102" s="203">
        <v>10</v>
      </c>
      <c r="K102" s="203"/>
      <c r="L102" s="203"/>
      <c r="M102" s="204">
        <f t="shared" si="1"/>
        <v>1</v>
      </c>
      <c r="N102" s="203">
        <f t="shared" si="2"/>
        <v>2</v>
      </c>
      <c r="O102" s="203">
        <f t="shared" si="3"/>
        <v>5</v>
      </c>
      <c r="P102" s="203"/>
      <c r="Q102" s="203"/>
      <c r="R102" s="203"/>
    </row>
    <row r="103" spans="3:18">
      <c r="C103" s="203">
        <v>1</v>
      </c>
      <c r="D103" s="203">
        <v>2</v>
      </c>
      <c r="E103" s="203"/>
      <c r="F103" s="203">
        <v>7</v>
      </c>
      <c r="G103" s="203">
        <v>2</v>
      </c>
      <c r="H103" s="203">
        <v>10</v>
      </c>
      <c r="I103" s="203">
        <v>4</v>
      </c>
      <c r="J103" s="203">
        <v>7</v>
      </c>
      <c r="K103" s="203"/>
      <c r="L103" s="203"/>
      <c r="M103" s="204">
        <f t="shared" si="1"/>
        <v>1</v>
      </c>
      <c r="N103" s="203">
        <f t="shared" si="2"/>
        <v>2</v>
      </c>
      <c r="O103" s="203">
        <f t="shared" si="3"/>
        <v>5</v>
      </c>
      <c r="P103" s="203"/>
      <c r="Q103" s="203"/>
      <c r="R103" s="203"/>
    </row>
    <row r="104" spans="3:18">
      <c r="C104" s="203">
        <v>1</v>
      </c>
      <c r="D104" s="203">
        <v>2</v>
      </c>
      <c r="E104" s="203"/>
      <c r="F104" s="203">
        <v>7</v>
      </c>
      <c r="G104" s="203">
        <v>2</v>
      </c>
      <c r="H104" s="203">
        <v>10</v>
      </c>
      <c r="I104" s="203">
        <v>4</v>
      </c>
      <c r="J104" s="203">
        <v>10</v>
      </c>
      <c r="K104" s="203"/>
      <c r="L104" s="203"/>
      <c r="M104" s="204">
        <f t="shared" si="1"/>
        <v>1</v>
      </c>
      <c r="N104" s="203">
        <f t="shared" si="2"/>
        <v>2</v>
      </c>
      <c r="O104" s="203">
        <f t="shared" si="3"/>
        <v>5</v>
      </c>
      <c r="P104" s="203"/>
      <c r="Q104" s="203"/>
      <c r="R104" s="203"/>
    </row>
    <row r="105" spans="3:18">
      <c r="C105" s="203">
        <v>1</v>
      </c>
      <c r="D105" s="203">
        <v>2</v>
      </c>
      <c r="E105" s="203"/>
      <c r="F105" s="203">
        <v>7</v>
      </c>
      <c r="G105" s="203">
        <v>2</v>
      </c>
      <c r="H105" s="203">
        <v>10</v>
      </c>
      <c r="I105" s="203">
        <v>6</v>
      </c>
      <c r="J105" s="203">
        <v>7</v>
      </c>
      <c r="K105" s="203"/>
      <c r="L105" s="203"/>
      <c r="M105" s="204">
        <f t="shared" si="1"/>
        <v>1</v>
      </c>
      <c r="N105" s="203">
        <f t="shared" si="2"/>
        <v>2</v>
      </c>
      <c r="O105" s="203">
        <f t="shared" si="3"/>
        <v>5</v>
      </c>
      <c r="P105" s="203"/>
      <c r="Q105" s="203"/>
      <c r="R105" s="203"/>
    </row>
    <row r="106" spans="3:18">
      <c r="C106" s="203">
        <v>1</v>
      </c>
      <c r="D106" s="203">
        <v>2</v>
      </c>
      <c r="E106" s="203"/>
      <c r="F106" s="203">
        <v>7</v>
      </c>
      <c r="G106" s="203">
        <v>2</v>
      </c>
      <c r="H106" s="203">
        <v>10</v>
      </c>
      <c r="I106" s="203">
        <v>6</v>
      </c>
      <c r="J106" s="203">
        <v>10</v>
      </c>
      <c r="K106" s="203"/>
      <c r="L106" s="203"/>
      <c r="M106" s="204">
        <f t="shared" si="1"/>
        <v>1</v>
      </c>
      <c r="N106" s="203">
        <f t="shared" si="2"/>
        <v>2</v>
      </c>
      <c r="O106" s="203">
        <f t="shared" si="3"/>
        <v>5</v>
      </c>
      <c r="P106" s="203"/>
      <c r="Q106" s="203"/>
      <c r="R106" s="203"/>
    </row>
    <row r="107" spans="3:18">
      <c r="C107" s="203">
        <v>1</v>
      </c>
      <c r="D107" s="203">
        <v>2</v>
      </c>
      <c r="E107" s="203"/>
      <c r="F107" s="203">
        <v>7</v>
      </c>
      <c r="G107" s="203">
        <v>2</v>
      </c>
      <c r="H107" s="203">
        <v>10</v>
      </c>
      <c r="I107" s="203">
        <v>8</v>
      </c>
      <c r="J107" s="203">
        <v>7</v>
      </c>
      <c r="K107" s="203"/>
      <c r="L107" s="203"/>
      <c r="M107" s="204">
        <f t="shared" si="1"/>
        <v>1</v>
      </c>
      <c r="N107" s="203">
        <f t="shared" si="2"/>
        <v>2</v>
      </c>
      <c r="O107" s="203">
        <f t="shared" si="3"/>
        <v>5</v>
      </c>
      <c r="P107" s="203"/>
      <c r="Q107" s="203"/>
      <c r="R107" s="203"/>
    </row>
    <row r="108" spans="3:18">
      <c r="C108" s="203">
        <v>1</v>
      </c>
      <c r="D108" s="203">
        <v>2</v>
      </c>
      <c r="E108" s="203"/>
      <c r="F108" s="203">
        <v>7</v>
      </c>
      <c r="G108" s="203">
        <v>2</v>
      </c>
      <c r="H108" s="203">
        <v>10</v>
      </c>
      <c r="I108" s="203">
        <v>8</v>
      </c>
      <c r="J108" s="203">
        <v>10</v>
      </c>
      <c r="K108" s="203"/>
      <c r="L108" s="203"/>
      <c r="M108" s="204">
        <f t="shared" si="1"/>
        <v>1</v>
      </c>
      <c r="N108" s="203">
        <f t="shared" si="2"/>
        <v>2</v>
      </c>
      <c r="O108" s="203">
        <f t="shared" si="3"/>
        <v>6</v>
      </c>
      <c r="P108" s="203"/>
      <c r="Q108" s="203"/>
      <c r="R108" s="203"/>
    </row>
    <row r="109" spans="3:18">
      <c r="C109" s="203">
        <v>1</v>
      </c>
      <c r="D109" s="203">
        <v>2</v>
      </c>
      <c r="E109" s="203"/>
      <c r="F109" s="203">
        <v>7</v>
      </c>
      <c r="G109" s="203">
        <v>2</v>
      </c>
      <c r="H109" s="203">
        <v>10</v>
      </c>
      <c r="I109" s="203">
        <v>10</v>
      </c>
      <c r="J109" s="203">
        <v>7</v>
      </c>
      <c r="K109" s="203"/>
      <c r="L109" s="203"/>
      <c r="M109" s="204">
        <f t="shared" si="1"/>
        <v>1</v>
      </c>
      <c r="N109" s="203">
        <f t="shared" si="2"/>
        <v>2</v>
      </c>
      <c r="O109" s="203">
        <f t="shared" si="3"/>
        <v>6</v>
      </c>
      <c r="P109" s="203"/>
      <c r="Q109" s="203"/>
      <c r="R109" s="203"/>
    </row>
    <row r="110" spans="3:18">
      <c r="C110" s="203">
        <v>1</v>
      </c>
      <c r="D110" s="203">
        <v>4</v>
      </c>
      <c r="E110" s="203"/>
      <c r="F110" s="203">
        <v>7</v>
      </c>
      <c r="G110" s="203">
        <v>4</v>
      </c>
      <c r="H110" s="203">
        <v>10</v>
      </c>
      <c r="I110" s="203">
        <v>10</v>
      </c>
      <c r="J110" s="203">
        <v>10</v>
      </c>
      <c r="K110" s="203"/>
      <c r="L110" s="203"/>
      <c r="M110" s="204">
        <f t="shared" si="1"/>
        <v>1</v>
      </c>
      <c r="N110" s="203">
        <f t="shared" si="2"/>
        <v>2</v>
      </c>
      <c r="O110" s="203">
        <f t="shared" si="3"/>
        <v>7</v>
      </c>
      <c r="P110" s="203"/>
      <c r="Q110" s="203"/>
      <c r="R110" s="203"/>
    </row>
    <row r="111" spans="3:18">
      <c r="C111" s="203">
        <v>1</v>
      </c>
      <c r="D111" s="203">
        <v>4</v>
      </c>
      <c r="E111" s="203"/>
      <c r="F111" s="203">
        <v>5</v>
      </c>
      <c r="G111" s="203">
        <v>4</v>
      </c>
      <c r="H111" s="203">
        <v>5</v>
      </c>
      <c r="I111" s="203">
        <v>4</v>
      </c>
      <c r="J111" s="203">
        <v>7</v>
      </c>
      <c r="K111" s="203"/>
      <c r="L111" s="203"/>
      <c r="M111" s="204">
        <f t="shared" si="1"/>
        <v>1</v>
      </c>
      <c r="N111" s="203">
        <f t="shared" si="2"/>
        <v>2</v>
      </c>
      <c r="O111" s="203">
        <f t="shared" si="3"/>
        <v>4</v>
      </c>
      <c r="P111" s="203"/>
      <c r="Q111" s="203"/>
      <c r="R111" s="203"/>
    </row>
    <row r="112" spans="3:18">
      <c r="C112" s="203">
        <v>1</v>
      </c>
      <c r="D112" s="203">
        <v>4</v>
      </c>
      <c r="E112" s="203"/>
      <c r="F112" s="203">
        <v>5</v>
      </c>
      <c r="G112" s="203">
        <v>4</v>
      </c>
      <c r="H112" s="203">
        <v>5</v>
      </c>
      <c r="I112" s="203">
        <v>4</v>
      </c>
      <c r="J112" s="203">
        <v>10</v>
      </c>
      <c r="K112" s="203"/>
      <c r="L112" s="203"/>
      <c r="M112" s="204">
        <f t="shared" si="1"/>
        <v>1</v>
      </c>
      <c r="N112" s="203">
        <f t="shared" si="2"/>
        <v>2</v>
      </c>
      <c r="O112" s="203">
        <f t="shared" si="3"/>
        <v>5</v>
      </c>
      <c r="P112" s="203"/>
      <c r="Q112" s="203"/>
      <c r="R112" s="203"/>
    </row>
    <row r="113" spans="3:18">
      <c r="C113" s="203">
        <v>1</v>
      </c>
      <c r="D113" s="203">
        <v>4</v>
      </c>
      <c r="E113" s="203"/>
      <c r="F113" s="203">
        <v>5</v>
      </c>
      <c r="G113" s="203">
        <v>4</v>
      </c>
      <c r="H113" s="203">
        <v>5</v>
      </c>
      <c r="I113" s="203">
        <v>6</v>
      </c>
      <c r="J113" s="203">
        <v>7</v>
      </c>
      <c r="K113" s="203"/>
      <c r="L113" s="203"/>
      <c r="M113" s="204">
        <f t="shared" si="1"/>
        <v>1</v>
      </c>
      <c r="N113" s="203">
        <f t="shared" si="2"/>
        <v>2</v>
      </c>
      <c r="O113" s="203">
        <f t="shared" si="3"/>
        <v>5</v>
      </c>
      <c r="P113" s="203"/>
      <c r="Q113" s="203"/>
      <c r="R113" s="203"/>
    </row>
    <row r="114" spans="3:18">
      <c r="C114" s="203">
        <v>1</v>
      </c>
      <c r="D114" s="203">
        <v>4</v>
      </c>
      <c r="E114" s="203"/>
      <c r="F114" s="203">
        <v>5</v>
      </c>
      <c r="G114" s="203">
        <v>4</v>
      </c>
      <c r="H114" s="203">
        <v>5</v>
      </c>
      <c r="I114" s="203">
        <v>6</v>
      </c>
      <c r="J114" s="203">
        <v>10</v>
      </c>
      <c r="K114" s="203"/>
      <c r="L114" s="203"/>
      <c r="M114" s="204">
        <f t="shared" si="1"/>
        <v>1</v>
      </c>
      <c r="N114" s="203">
        <f t="shared" si="2"/>
        <v>2</v>
      </c>
      <c r="O114" s="203">
        <f t="shared" si="3"/>
        <v>5</v>
      </c>
      <c r="P114" s="203"/>
      <c r="Q114" s="203"/>
      <c r="R114" s="203"/>
    </row>
    <row r="115" spans="3:18">
      <c r="C115" s="203">
        <v>1</v>
      </c>
      <c r="D115" s="203">
        <v>4</v>
      </c>
      <c r="E115" s="203"/>
      <c r="F115" s="203">
        <v>5</v>
      </c>
      <c r="G115" s="203">
        <v>4</v>
      </c>
      <c r="H115" s="203">
        <v>5</v>
      </c>
      <c r="I115" s="203">
        <v>8</v>
      </c>
      <c r="J115" s="203">
        <v>7</v>
      </c>
      <c r="K115" s="203"/>
      <c r="L115" s="203"/>
      <c r="M115" s="204">
        <f t="shared" si="1"/>
        <v>1</v>
      </c>
      <c r="N115" s="203">
        <f t="shared" si="2"/>
        <v>2</v>
      </c>
      <c r="O115" s="203">
        <f t="shared" si="3"/>
        <v>5</v>
      </c>
      <c r="P115" s="203"/>
      <c r="Q115" s="203"/>
      <c r="R115" s="203"/>
    </row>
    <row r="116" spans="3:18">
      <c r="C116" s="203">
        <v>1</v>
      </c>
      <c r="D116" s="203">
        <v>4</v>
      </c>
      <c r="E116" s="203"/>
      <c r="F116" s="203">
        <v>5</v>
      </c>
      <c r="G116" s="203">
        <v>4</v>
      </c>
      <c r="H116" s="203">
        <v>5</v>
      </c>
      <c r="I116" s="203">
        <v>8</v>
      </c>
      <c r="J116" s="203">
        <v>10</v>
      </c>
      <c r="K116" s="203"/>
      <c r="L116" s="203"/>
      <c r="M116" s="204">
        <f t="shared" si="1"/>
        <v>1</v>
      </c>
      <c r="N116" s="203">
        <f t="shared" si="2"/>
        <v>2</v>
      </c>
      <c r="O116" s="203">
        <f t="shared" si="3"/>
        <v>5</v>
      </c>
      <c r="P116" s="203"/>
      <c r="Q116" s="203"/>
      <c r="R116" s="203"/>
    </row>
    <row r="117" spans="3:18">
      <c r="C117" s="203">
        <v>1</v>
      </c>
      <c r="D117" s="203">
        <v>4</v>
      </c>
      <c r="E117" s="203"/>
      <c r="F117" s="203">
        <v>5</v>
      </c>
      <c r="G117" s="203">
        <v>4</v>
      </c>
      <c r="H117" s="203">
        <v>5</v>
      </c>
      <c r="I117" s="203">
        <v>10</v>
      </c>
      <c r="J117" s="203">
        <v>7</v>
      </c>
      <c r="K117" s="203"/>
      <c r="L117" s="203"/>
      <c r="M117" s="204">
        <f t="shared" si="1"/>
        <v>1</v>
      </c>
      <c r="N117" s="203">
        <f t="shared" si="2"/>
        <v>2</v>
      </c>
      <c r="O117" s="203">
        <f t="shared" si="3"/>
        <v>5</v>
      </c>
      <c r="P117" s="203"/>
      <c r="Q117" s="203"/>
      <c r="R117" s="203"/>
    </row>
    <row r="118" spans="3:18">
      <c r="C118" s="203">
        <v>1</v>
      </c>
      <c r="D118" s="203">
        <v>4</v>
      </c>
      <c r="E118" s="203"/>
      <c r="F118" s="203">
        <v>5</v>
      </c>
      <c r="G118" s="203">
        <v>4</v>
      </c>
      <c r="H118" s="203">
        <v>5</v>
      </c>
      <c r="I118" s="203">
        <v>10</v>
      </c>
      <c r="J118" s="203">
        <v>10</v>
      </c>
      <c r="K118" s="203"/>
      <c r="L118" s="203"/>
      <c r="M118" s="204">
        <f t="shared" si="1"/>
        <v>1</v>
      </c>
      <c r="N118" s="203">
        <f t="shared" si="2"/>
        <v>2</v>
      </c>
      <c r="O118" s="203">
        <f t="shared" si="3"/>
        <v>6</v>
      </c>
      <c r="P118" s="203"/>
      <c r="Q118" s="203"/>
      <c r="R118" s="203"/>
    </row>
    <row r="119" spans="3:18">
      <c r="C119" s="203">
        <v>1</v>
      </c>
      <c r="D119" s="203">
        <v>4</v>
      </c>
      <c r="E119" s="203"/>
      <c r="F119" s="203">
        <v>7</v>
      </c>
      <c r="G119" s="203">
        <v>4</v>
      </c>
      <c r="H119" s="203">
        <v>10</v>
      </c>
      <c r="I119" s="203">
        <v>4</v>
      </c>
      <c r="J119" s="203">
        <v>7</v>
      </c>
      <c r="K119" s="203"/>
      <c r="L119" s="203"/>
      <c r="M119" s="204">
        <f t="shared" si="1"/>
        <v>1</v>
      </c>
      <c r="N119" s="203">
        <f t="shared" si="2"/>
        <v>2</v>
      </c>
      <c r="O119" s="203">
        <f t="shared" si="3"/>
        <v>5</v>
      </c>
      <c r="P119" s="203"/>
      <c r="Q119" s="203"/>
      <c r="R119" s="203"/>
    </row>
    <row r="120" spans="3:18">
      <c r="C120" s="203">
        <v>1</v>
      </c>
      <c r="D120" s="203">
        <v>4</v>
      </c>
      <c r="E120" s="203"/>
      <c r="F120" s="203">
        <v>7</v>
      </c>
      <c r="G120" s="203">
        <v>4</v>
      </c>
      <c r="H120" s="203">
        <v>10</v>
      </c>
      <c r="I120" s="203">
        <v>4</v>
      </c>
      <c r="J120" s="203">
        <v>10</v>
      </c>
      <c r="K120" s="203"/>
      <c r="L120" s="203"/>
      <c r="M120" s="204">
        <f t="shared" si="1"/>
        <v>1</v>
      </c>
      <c r="N120" s="203">
        <f t="shared" si="2"/>
        <v>2</v>
      </c>
      <c r="O120" s="203">
        <f t="shared" si="3"/>
        <v>6</v>
      </c>
      <c r="P120" s="203"/>
      <c r="Q120" s="203"/>
      <c r="R120" s="203"/>
    </row>
    <row r="121" spans="3:18">
      <c r="C121" s="203">
        <v>1</v>
      </c>
      <c r="D121" s="203">
        <v>4</v>
      </c>
      <c r="E121" s="203"/>
      <c r="F121" s="203">
        <v>7</v>
      </c>
      <c r="G121" s="203">
        <v>4</v>
      </c>
      <c r="H121" s="203">
        <v>10</v>
      </c>
      <c r="I121" s="203">
        <v>6</v>
      </c>
      <c r="J121" s="203">
        <v>7</v>
      </c>
      <c r="K121" s="203"/>
      <c r="L121" s="203"/>
      <c r="M121" s="204">
        <f t="shared" si="1"/>
        <v>1</v>
      </c>
      <c r="N121" s="203">
        <f t="shared" si="2"/>
        <v>2</v>
      </c>
      <c r="O121" s="203">
        <f t="shared" si="3"/>
        <v>6</v>
      </c>
      <c r="P121" s="203"/>
      <c r="Q121" s="203"/>
      <c r="R121" s="203"/>
    </row>
    <row r="122" spans="3:18">
      <c r="C122" s="203">
        <v>1</v>
      </c>
      <c r="D122" s="203">
        <v>4</v>
      </c>
      <c r="E122" s="203"/>
      <c r="F122" s="203">
        <v>7</v>
      </c>
      <c r="G122" s="203">
        <v>4</v>
      </c>
      <c r="H122" s="203">
        <v>10</v>
      </c>
      <c r="I122" s="203">
        <v>6</v>
      </c>
      <c r="J122" s="203">
        <v>10</v>
      </c>
      <c r="K122" s="203"/>
      <c r="L122" s="203"/>
      <c r="M122" s="204">
        <f t="shared" si="1"/>
        <v>1</v>
      </c>
      <c r="N122" s="203">
        <f t="shared" si="2"/>
        <v>2</v>
      </c>
      <c r="O122" s="203">
        <f t="shared" si="3"/>
        <v>6</v>
      </c>
      <c r="P122" s="203"/>
      <c r="Q122" s="203"/>
      <c r="R122" s="203"/>
    </row>
    <row r="123" spans="3:18">
      <c r="C123" s="203">
        <v>1</v>
      </c>
      <c r="D123" s="203">
        <v>4</v>
      </c>
      <c r="E123" s="203"/>
      <c r="F123" s="203">
        <v>7</v>
      </c>
      <c r="G123" s="203">
        <v>4</v>
      </c>
      <c r="H123" s="203">
        <v>10</v>
      </c>
      <c r="I123" s="203">
        <v>8</v>
      </c>
      <c r="J123" s="203">
        <v>7</v>
      </c>
      <c r="K123" s="203"/>
      <c r="L123" s="203"/>
      <c r="M123" s="204">
        <f t="shared" si="1"/>
        <v>1</v>
      </c>
      <c r="N123" s="203">
        <f t="shared" si="2"/>
        <v>2</v>
      </c>
      <c r="O123" s="203">
        <f t="shared" si="3"/>
        <v>6</v>
      </c>
      <c r="P123" s="203"/>
      <c r="Q123" s="203"/>
      <c r="R123" s="203"/>
    </row>
    <row r="124" spans="3:18">
      <c r="C124" s="203">
        <v>1</v>
      </c>
      <c r="D124" s="203">
        <v>4</v>
      </c>
      <c r="E124" s="203"/>
      <c r="F124" s="203">
        <v>7</v>
      </c>
      <c r="G124" s="203">
        <v>4</v>
      </c>
      <c r="H124" s="203">
        <v>10</v>
      </c>
      <c r="I124" s="203">
        <v>8</v>
      </c>
      <c r="J124" s="203">
        <v>10</v>
      </c>
      <c r="K124" s="203"/>
      <c r="L124" s="203"/>
      <c r="M124" s="204">
        <f t="shared" si="1"/>
        <v>1</v>
      </c>
      <c r="N124" s="203">
        <f t="shared" si="2"/>
        <v>2</v>
      </c>
      <c r="O124" s="203">
        <f t="shared" si="3"/>
        <v>6</v>
      </c>
      <c r="P124" s="203"/>
      <c r="Q124" s="203"/>
      <c r="R124" s="203"/>
    </row>
    <row r="125" spans="3:18">
      <c r="C125" s="203">
        <v>1</v>
      </c>
      <c r="D125" s="203">
        <v>4</v>
      </c>
      <c r="E125" s="203"/>
      <c r="F125" s="203">
        <v>7</v>
      </c>
      <c r="G125" s="203">
        <v>4</v>
      </c>
      <c r="H125" s="203">
        <v>10</v>
      </c>
      <c r="I125" s="203">
        <v>10</v>
      </c>
      <c r="J125" s="203">
        <v>7</v>
      </c>
      <c r="K125" s="203"/>
      <c r="L125" s="203"/>
      <c r="M125" s="204">
        <f t="shared" si="1"/>
        <v>1</v>
      </c>
      <c r="N125" s="203">
        <f t="shared" si="2"/>
        <v>2</v>
      </c>
      <c r="O125" s="203">
        <f t="shared" si="3"/>
        <v>6</v>
      </c>
      <c r="P125" s="203"/>
      <c r="Q125" s="203"/>
      <c r="R125" s="203"/>
    </row>
    <row r="126" spans="3:18">
      <c r="C126" s="203">
        <v>1</v>
      </c>
      <c r="D126" s="203">
        <v>6</v>
      </c>
      <c r="E126" s="203"/>
      <c r="F126" s="203">
        <v>7</v>
      </c>
      <c r="G126" s="203">
        <v>6</v>
      </c>
      <c r="H126" s="203">
        <v>10</v>
      </c>
      <c r="I126" s="203">
        <v>10</v>
      </c>
      <c r="J126" s="203">
        <v>10</v>
      </c>
      <c r="K126" s="203"/>
      <c r="L126" s="203"/>
      <c r="M126" s="204">
        <f t="shared" si="1"/>
        <v>1</v>
      </c>
      <c r="N126" s="203">
        <f t="shared" si="2"/>
        <v>2</v>
      </c>
      <c r="O126" s="203">
        <f t="shared" si="3"/>
        <v>7</v>
      </c>
      <c r="P126" s="203"/>
      <c r="Q126" s="203"/>
      <c r="R126" s="203"/>
    </row>
    <row r="127" spans="3:18">
      <c r="C127" s="203">
        <v>1</v>
      </c>
      <c r="D127" s="203">
        <v>6</v>
      </c>
      <c r="E127" s="203"/>
      <c r="F127" s="203">
        <v>5</v>
      </c>
      <c r="G127" s="203">
        <v>6</v>
      </c>
      <c r="H127" s="203">
        <v>5</v>
      </c>
      <c r="I127" s="203">
        <v>4</v>
      </c>
      <c r="J127" s="203">
        <v>7</v>
      </c>
      <c r="K127" s="203"/>
      <c r="L127" s="203"/>
      <c r="M127" s="204">
        <f t="shared" si="1"/>
        <v>1</v>
      </c>
      <c r="N127" s="203">
        <f t="shared" si="2"/>
        <v>2</v>
      </c>
      <c r="O127" s="203">
        <f t="shared" si="3"/>
        <v>5</v>
      </c>
      <c r="P127" s="203"/>
      <c r="Q127" s="203"/>
      <c r="R127" s="203"/>
    </row>
    <row r="128" spans="3:18">
      <c r="C128" s="203">
        <v>1</v>
      </c>
      <c r="D128" s="203">
        <v>6</v>
      </c>
      <c r="E128" s="203"/>
      <c r="F128" s="203">
        <v>5</v>
      </c>
      <c r="G128" s="203">
        <v>6</v>
      </c>
      <c r="H128" s="203">
        <v>5</v>
      </c>
      <c r="I128" s="203">
        <v>4</v>
      </c>
      <c r="J128" s="203">
        <v>10</v>
      </c>
      <c r="K128" s="203"/>
      <c r="L128" s="203"/>
      <c r="M128" s="204">
        <f t="shared" si="1"/>
        <v>1</v>
      </c>
      <c r="N128" s="203">
        <f t="shared" si="2"/>
        <v>2</v>
      </c>
      <c r="O128" s="203">
        <f t="shared" si="3"/>
        <v>5</v>
      </c>
      <c r="P128" s="203"/>
      <c r="Q128" s="203"/>
      <c r="R128" s="203"/>
    </row>
    <row r="129" spans="3:18">
      <c r="C129" s="203">
        <v>1</v>
      </c>
      <c r="D129" s="203">
        <v>6</v>
      </c>
      <c r="E129" s="203"/>
      <c r="F129" s="203">
        <v>5</v>
      </c>
      <c r="G129" s="203">
        <v>6</v>
      </c>
      <c r="H129" s="203">
        <v>5</v>
      </c>
      <c r="I129" s="203">
        <v>6</v>
      </c>
      <c r="J129" s="203">
        <v>7</v>
      </c>
      <c r="K129" s="203"/>
      <c r="L129" s="203"/>
      <c r="M129" s="204">
        <f t="shared" si="1"/>
        <v>1</v>
      </c>
      <c r="N129" s="203">
        <f t="shared" si="2"/>
        <v>2</v>
      </c>
      <c r="O129" s="203">
        <f t="shared" si="3"/>
        <v>5</v>
      </c>
      <c r="P129" s="203"/>
      <c r="Q129" s="203"/>
      <c r="R129" s="203"/>
    </row>
    <row r="130" spans="3:18">
      <c r="C130" s="203">
        <v>1</v>
      </c>
      <c r="D130" s="203">
        <v>6</v>
      </c>
      <c r="E130" s="203"/>
      <c r="F130" s="203">
        <v>5</v>
      </c>
      <c r="G130" s="203">
        <v>6</v>
      </c>
      <c r="H130" s="203">
        <v>5</v>
      </c>
      <c r="I130" s="203">
        <v>6</v>
      </c>
      <c r="J130" s="203">
        <v>10</v>
      </c>
      <c r="K130" s="203"/>
      <c r="L130" s="203"/>
      <c r="M130" s="204">
        <f t="shared" si="1"/>
        <v>1</v>
      </c>
      <c r="N130" s="203">
        <f t="shared" si="2"/>
        <v>2</v>
      </c>
      <c r="O130" s="203">
        <f t="shared" si="3"/>
        <v>6</v>
      </c>
      <c r="P130" s="203"/>
      <c r="Q130" s="203"/>
      <c r="R130" s="203"/>
    </row>
    <row r="131" spans="3:18">
      <c r="C131" s="203">
        <v>1</v>
      </c>
      <c r="D131" s="203">
        <v>6</v>
      </c>
      <c r="E131" s="203"/>
      <c r="F131" s="203">
        <v>5</v>
      </c>
      <c r="G131" s="203">
        <v>6</v>
      </c>
      <c r="H131" s="203">
        <v>5</v>
      </c>
      <c r="I131" s="203">
        <v>8</v>
      </c>
      <c r="J131" s="203">
        <v>7</v>
      </c>
      <c r="K131" s="203"/>
      <c r="L131" s="203"/>
      <c r="M131" s="204">
        <f t="shared" si="1"/>
        <v>1</v>
      </c>
      <c r="N131" s="203">
        <f t="shared" si="2"/>
        <v>2</v>
      </c>
      <c r="O131" s="203">
        <f t="shared" si="3"/>
        <v>5</v>
      </c>
      <c r="P131" s="203"/>
      <c r="Q131" s="203"/>
      <c r="R131" s="203"/>
    </row>
    <row r="132" spans="3:18">
      <c r="C132" s="203">
        <v>1</v>
      </c>
      <c r="D132" s="203">
        <v>6</v>
      </c>
      <c r="E132" s="203"/>
      <c r="F132" s="203">
        <v>5</v>
      </c>
      <c r="G132" s="203">
        <v>6</v>
      </c>
      <c r="H132" s="203">
        <v>5</v>
      </c>
      <c r="I132" s="203">
        <v>8</v>
      </c>
      <c r="J132" s="203">
        <v>10</v>
      </c>
      <c r="K132" s="203"/>
      <c r="L132" s="203"/>
      <c r="M132" s="204">
        <f t="shared" si="1"/>
        <v>1</v>
      </c>
      <c r="N132" s="203">
        <f t="shared" si="2"/>
        <v>2</v>
      </c>
      <c r="O132" s="203">
        <f t="shared" si="3"/>
        <v>6</v>
      </c>
      <c r="P132" s="203"/>
      <c r="Q132" s="203"/>
      <c r="R132" s="203"/>
    </row>
    <row r="133" spans="3:18">
      <c r="C133" s="203">
        <v>1</v>
      </c>
      <c r="D133" s="203">
        <v>6</v>
      </c>
      <c r="E133" s="203"/>
      <c r="F133" s="203">
        <v>5</v>
      </c>
      <c r="G133" s="203">
        <v>6</v>
      </c>
      <c r="H133" s="203">
        <v>5</v>
      </c>
      <c r="I133" s="203">
        <v>10</v>
      </c>
      <c r="J133" s="203">
        <v>7</v>
      </c>
      <c r="K133" s="203"/>
      <c r="L133" s="203"/>
      <c r="M133" s="204">
        <f t="shared" si="1"/>
        <v>1</v>
      </c>
      <c r="N133" s="203">
        <f t="shared" si="2"/>
        <v>2</v>
      </c>
      <c r="O133" s="203">
        <f t="shared" si="3"/>
        <v>6</v>
      </c>
      <c r="P133" s="203"/>
      <c r="Q133" s="203"/>
      <c r="R133" s="203"/>
    </row>
    <row r="134" spans="3:18">
      <c r="C134" s="203">
        <v>1</v>
      </c>
      <c r="D134" s="203">
        <v>6</v>
      </c>
      <c r="E134" s="203"/>
      <c r="F134" s="203">
        <v>5</v>
      </c>
      <c r="G134" s="203">
        <v>6</v>
      </c>
      <c r="H134" s="203">
        <v>5</v>
      </c>
      <c r="I134" s="203">
        <v>10</v>
      </c>
      <c r="J134" s="203">
        <v>10</v>
      </c>
      <c r="K134" s="203"/>
      <c r="L134" s="203"/>
      <c r="M134" s="204">
        <f t="shared" si="1"/>
        <v>1</v>
      </c>
      <c r="N134" s="203">
        <f t="shared" si="2"/>
        <v>2</v>
      </c>
      <c r="O134" s="203">
        <f t="shared" si="3"/>
        <v>6</v>
      </c>
      <c r="P134" s="203"/>
      <c r="Q134" s="203"/>
      <c r="R134" s="203"/>
    </row>
    <row r="135" spans="3:18">
      <c r="C135" s="203">
        <v>1</v>
      </c>
      <c r="D135" s="203">
        <v>6</v>
      </c>
      <c r="E135" s="203"/>
      <c r="F135" s="203">
        <v>7</v>
      </c>
      <c r="G135" s="203">
        <v>6</v>
      </c>
      <c r="H135" s="203">
        <v>10</v>
      </c>
      <c r="I135" s="203">
        <v>4</v>
      </c>
      <c r="J135" s="203">
        <v>7</v>
      </c>
      <c r="K135" s="203"/>
      <c r="L135" s="203"/>
      <c r="M135" s="204">
        <f t="shared" si="1"/>
        <v>1</v>
      </c>
      <c r="N135" s="203">
        <f t="shared" si="2"/>
        <v>2</v>
      </c>
      <c r="O135" s="203">
        <f t="shared" si="3"/>
        <v>6</v>
      </c>
      <c r="P135" s="203"/>
      <c r="Q135" s="203"/>
      <c r="R135" s="203"/>
    </row>
    <row r="136" spans="3:18">
      <c r="C136" s="203">
        <v>1</v>
      </c>
      <c r="D136" s="203">
        <v>6</v>
      </c>
      <c r="E136" s="203"/>
      <c r="F136" s="203">
        <v>7</v>
      </c>
      <c r="G136" s="203">
        <v>6</v>
      </c>
      <c r="H136" s="203">
        <v>10</v>
      </c>
      <c r="I136" s="203">
        <v>4</v>
      </c>
      <c r="J136" s="203">
        <v>10</v>
      </c>
      <c r="K136" s="203"/>
      <c r="L136" s="203"/>
      <c r="M136" s="204">
        <f t="shared" si="1"/>
        <v>1</v>
      </c>
      <c r="N136" s="203">
        <f t="shared" si="2"/>
        <v>2</v>
      </c>
      <c r="O136" s="203">
        <f t="shared" si="3"/>
        <v>6</v>
      </c>
      <c r="P136" s="203"/>
      <c r="Q136" s="203"/>
      <c r="R136" s="203"/>
    </row>
    <row r="137" spans="3:18">
      <c r="C137" s="203">
        <v>1</v>
      </c>
      <c r="D137" s="203">
        <v>6</v>
      </c>
      <c r="E137" s="203"/>
      <c r="F137" s="203">
        <v>7</v>
      </c>
      <c r="G137" s="203">
        <v>6</v>
      </c>
      <c r="H137" s="203">
        <v>10</v>
      </c>
      <c r="I137" s="203">
        <v>6</v>
      </c>
      <c r="J137" s="203">
        <v>7</v>
      </c>
      <c r="K137" s="203"/>
      <c r="L137" s="203"/>
      <c r="M137" s="204">
        <f t="shared" si="1"/>
        <v>1</v>
      </c>
      <c r="N137" s="203">
        <f t="shared" si="2"/>
        <v>2</v>
      </c>
      <c r="O137" s="203">
        <f t="shared" si="3"/>
        <v>6</v>
      </c>
      <c r="P137" s="203"/>
      <c r="Q137" s="203"/>
      <c r="R137" s="203"/>
    </row>
    <row r="138" spans="3:18">
      <c r="C138" s="203">
        <v>1</v>
      </c>
      <c r="D138" s="203">
        <v>6</v>
      </c>
      <c r="E138" s="203"/>
      <c r="F138" s="203">
        <v>7</v>
      </c>
      <c r="G138" s="203">
        <v>6</v>
      </c>
      <c r="H138" s="203">
        <v>10</v>
      </c>
      <c r="I138" s="203">
        <v>6</v>
      </c>
      <c r="J138" s="203">
        <v>10</v>
      </c>
      <c r="K138" s="203"/>
      <c r="L138" s="203"/>
      <c r="M138" s="204">
        <f t="shared" si="1"/>
        <v>1</v>
      </c>
      <c r="N138" s="203">
        <f t="shared" si="2"/>
        <v>2</v>
      </c>
      <c r="O138" s="203">
        <f t="shared" si="3"/>
        <v>7</v>
      </c>
      <c r="P138" s="203"/>
      <c r="Q138" s="203"/>
      <c r="R138" s="203"/>
    </row>
    <row r="139" spans="3:18">
      <c r="C139" s="203">
        <v>1</v>
      </c>
      <c r="D139" s="203">
        <v>6</v>
      </c>
      <c r="E139" s="203"/>
      <c r="F139" s="203">
        <v>7</v>
      </c>
      <c r="G139" s="203">
        <v>6</v>
      </c>
      <c r="H139" s="203">
        <v>10</v>
      </c>
      <c r="I139" s="203">
        <v>8</v>
      </c>
      <c r="J139" s="203">
        <v>7</v>
      </c>
      <c r="K139" s="203"/>
      <c r="L139" s="203"/>
      <c r="M139" s="204">
        <f t="shared" si="1"/>
        <v>1</v>
      </c>
      <c r="N139" s="203">
        <f t="shared" si="2"/>
        <v>2</v>
      </c>
      <c r="O139" s="203">
        <f t="shared" si="3"/>
        <v>6</v>
      </c>
      <c r="P139" s="203"/>
      <c r="Q139" s="203"/>
      <c r="R139" s="203"/>
    </row>
    <row r="140" spans="3:18">
      <c r="C140" s="203">
        <v>1</v>
      </c>
      <c r="D140" s="203">
        <v>6</v>
      </c>
      <c r="E140" s="203"/>
      <c r="F140" s="203">
        <v>7</v>
      </c>
      <c r="G140" s="203">
        <v>6</v>
      </c>
      <c r="H140" s="203">
        <v>10</v>
      </c>
      <c r="I140" s="203">
        <v>8</v>
      </c>
      <c r="J140" s="203">
        <v>10</v>
      </c>
      <c r="K140" s="203"/>
      <c r="L140" s="203"/>
      <c r="M140" s="204">
        <f t="shared" si="1"/>
        <v>1</v>
      </c>
      <c r="N140" s="203">
        <f t="shared" si="2"/>
        <v>2</v>
      </c>
      <c r="O140" s="203">
        <f t="shared" si="3"/>
        <v>7</v>
      </c>
      <c r="P140" s="203"/>
      <c r="Q140" s="203"/>
      <c r="R140" s="203"/>
    </row>
    <row r="141" spans="3:18">
      <c r="C141" s="203">
        <v>1</v>
      </c>
      <c r="D141" s="203">
        <v>6</v>
      </c>
      <c r="E141" s="203"/>
      <c r="F141" s="203">
        <v>7</v>
      </c>
      <c r="G141" s="203">
        <v>6</v>
      </c>
      <c r="H141" s="203">
        <v>10</v>
      </c>
      <c r="I141" s="203">
        <v>10</v>
      </c>
      <c r="J141" s="203">
        <v>7</v>
      </c>
      <c r="K141" s="203"/>
      <c r="L141" s="203"/>
      <c r="M141" s="204">
        <f t="shared" si="1"/>
        <v>1</v>
      </c>
      <c r="N141" s="203">
        <f t="shared" si="2"/>
        <v>2</v>
      </c>
      <c r="O141" s="203">
        <f t="shared" si="3"/>
        <v>7</v>
      </c>
      <c r="P141" s="203"/>
      <c r="Q141" s="203"/>
      <c r="R141" s="203"/>
    </row>
    <row r="142" spans="3:18">
      <c r="C142" s="203">
        <v>1</v>
      </c>
      <c r="D142" s="203">
        <v>2</v>
      </c>
      <c r="E142" s="203"/>
      <c r="F142" s="203">
        <v>7</v>
      </c>
      <c r="G142" s="203">
        <v>2</v>
      </c>
      <c r="H142" s="203">
        <v>10</v>
      </c>
      <c r="I142" s="203">
        <v>10</v>
      </c>
      <c r="J142" s="203">
        <v>10</v>
      </c>
      <c r="K142" s="203"/>
      <c r="L142" s="203"/>
      <c r="M142" s="204">
        <f t="shared" si="1"/>
        <v>1</v>
      </c>
      <c r="N142" s="203">
        <f t="shared" si="2"/>
        <v>2</v>
      </c>
      <c r="O142" s="203">
        <f t="shared" si="3"/>
        <v>6</v>
      </c>
      <c r="P142" s="203"/>
      <c r="Q142" s="203"/>
      <c r="R142" s="203"/>
    </row>
    <row r="143" spans="3:18">
      <c r="C143" s="203">
        <v>1</v>
      </c>
      <c r="D143" s="203">
        <v>2</v>
      </c>
      <c r="E143" s="203"/>
      <c r="F143" s="203">
        <v>5</v>
      </c>
      <c r="G143" s="203">
        <v>2</v>
      </c>
      <c r="H143" s="203">
        <v>5</v>
      </c>
      <c r="I143" s="203">
        <v>4</v>
      </c>
      <c r="J143" s="203">
        <v>7</v>
      </c>
      <c r="K143" s="203"/>
      <c r="L143" s="203"/>
      <c r="M143" s="204">
        <f t="shared" si="1"/>
        <v>1</v>
      </c>
      <c r="N143" s="203">
        <f t="shared" si="2"/>
        <v>2</v>
      </c>
      <c r="O143" s="203">
        <f t="shared" si="3"/>
        <v>4</v>
      </c>
      <c r="P143" s="203"/>
      <c r="Q143" s="203"/>
      <c r="R143" s="203"/>
    </row>
    <row r="144" spans="3:18">
      <c r="C144" s="203">
        <v>1</v>
      </c>
      <c r="D144" s="203">
        <v>2</v>
      </c>
      <c r="E144" s="203"/>
      <c r="F144" s="203">
        <v>5</v>
      </c>
      <c r="G144" s="203">
        <v>2</v>
      </c>
      <c r="H144" s="203">
        <v>5</v>
      </c>
      <c r="I144" s="203">
        <v>4</v>
      </c>
      <c r="J144" s="203">
        <v>10</v>
      </c>
      <c r="K144" s="203"/>
      <c r="L144" s="203"/>
      <c r="M144" s="204">
        <f t="shared" si="1"/>
        <v>1</v>
      </c>
      <c r="N144" s="203">
        <f t="shared" si="2"/>
        <v>2</v>
      </c>
      <c r="O144" s="203">
        <f t="shared" si="3"/>
        <v>4</v>
      </c>
      <c r="P144" s="203"/>
      <c r="Q144" s="203"/>
      <c r="R144" s="203"/>
    </row>
    <row r="145" spans="3:18">
      <c r="C145" s="203">
        <v>1</v>
      </c>
      <c r="D145" s="203">
        <v>2</v>
      </c>
      <c r="E145" s="203"/>
      <c r="F145" s="203">
        <v>5</v>
      </c>
      <c r="G145" s="203">
        <v>2</v>
      </c>
      <c r="H145" s="203">
        <v>5</v>
      </c>
      <c r="I145" s="203">
        <v>6</v>
      </c>
      <c r="J145" s="203">
        <v>7</v>
      </c>
      <c r="K145" s="203"/>
      <c r="L145" s="203"/>
      <c r="M145" s="204">
        <f t="shared" si="1"/>
        <v>1</v>
      </c>
      <c r="N145" s="203">
        <f t="shared" si="2"/>
        <v>2</v>
      </c>
      <c r="O145" s="203">
        <f t="shared" si="3"/>
        <v>4</v>
      </c>
      <c r="P145" s="203"/>
      <c r="Q145" s="203"/>
      <c r="R145" s="203"/>
    </row>
    <row r="146" spans="3:18">
      <c r="C146" s="203">
        <v>1</v>
      </c>
      <c r="D146" s="203">
        <v>2</v>
      </c>
      <c r="E146" s="203"/>
      <c r="F146" s="203">
        <v>5</v>
      </c>
      <c r="G146" s="203">
        <v>2</v>
      </c>
      <c r="H146" s="203">
        <v>5</v>
      </c>
      <c r="I146" s="203">
        <v>6</v>
      </c>
      <c r="J146" s="203">
        <v>10</v>
      </c>
      <c r="K146" s="203"/>
      <c r="L146" s="203"/>
      <c r="M146" s="204">
        <f t="shared" si="1"/>
        <v>1</v>
      </c>
      <c r="N146" s="203">
        <f t="shared" si="2"/>
        <v>2</v>
      </c>
      <c r="O146" s="203">
        <f t="shared" si="3"/>
        <v>4</v>
      </c>
      <c r="P146" s="203"/>
      <c r="Q146" s="203"/>
      <c r="R146" s="203"/>
    </row>
    <row r="147" spans="3:18">
      <c r="C147" s="203">
        <v>1</v>
      </c>
      <c r="D147" s="203">
        <v>2</v>
      </c>
      <c r="E147" s="203"/>
      <c r="F147" s="203">
        <v>5</v>
      </c>
      <c r="G147" s="203">
        <v>2</v>
      </c>
      <c r="H147" s="203">
        <v>5</v>
      </c>
      <c r="I147" s="203">
        <v>8</v>
      </c>
      <c r="J147" s="203">
        <v>7</v>
      </c>
      <c r="K147" s="203"/>
      <c r="L147" s="203"/>
      <c r="M147" s="204">
        <f t="shared" si="1"/>
        <v>1</v>
      </c>
      <c r="N147" s="203">
        <f t="shared" si="2"/>
        <v>2</v>
      </c>
      <c r="O147" s="203">
        <f t="shared" si="3"/>
        <v>4</v>
      </c>
      <c r="P147" s="203"/>
      <c r="Q147" s="203"/>
      <c r="R147" s="203"/>
    </row>
    <row r="148" spans="3:18">
      <c r="C148" s="203">
        <v>1</v>
      </c>
      <c r="D148" s="203">
        <v>2</v>
      </c>
      <c r="E148" s="203"/>
      <c r="F148" s="203">
        <v>5</v>
      </c>
      <c r="G148" s="203">
        <v>2</v>
      </c>
      <c r="H148" s="203">
        <v>5</v>
      </c>
      <c r="I148" s="203">
        <v>8</v>
      </c>
      <c r="J148" s="203">
        <v>10</v>
      </c>
      <c r="K148" s="203"/>
      <c r="L148" s="203"/>
      <c r="M148" s="204">
        <f t="shared" si="1"/>
        <v>1</v>
      </c>
      <c r="N148" s="203">
        <f t="shared" si="2"/>
        <v>2</v>
      </c>
      <c r="O148" s="203">
        <f t="shared" si="3"/>
        <v>5</v>
      </c>
      <c r="P148" s="203"/>
      <c r="Q148" s="203"/>
      <c r="R148" s="203"/>
    </row>
    <row r="149" spans="3:18">
      <c r="C149" s="203">
        <v>1</v>
      </c>
      <c r="D149" s="203">
        <v>2</v>
      </c>
      <c r="E149" s="203"/>
      <c r="F149" s="203">
        <v>5</v>
      </c>
      <c r="G149" s="203">
        <v>2</v>
      </c>
      <c r="H149" s="203">
        <v>5</v>
      </c>
      <c r="I149" s="203">
        <v>10</v>
      </c>
      <c r="J149" s="203">
        <v>7</v>
      </c>
      <c r="K149" s="203"/>
      <c r="L149" s="203"/>
      <c r="M149" s="204">
        <f t="shared" si="1"/>
        <v>1</v>
      </c>
      <c r="N149" s="203">
        <f t="shared" si="2"/>
        <v>2</v>
      </c>
      <c r="O149" s="203">
        <f t="shared" si="3"/>
        <v>5</v>
      </c>
      <c r="P149" s="203"/>
      <c r="Q149" s="203"/>
      <c r="R149" s="203"/>
    </row>
    <row r="150" spans="3:18">
      <c r="C150" s="203">
        <v>1</v>
      </c>
      <c r="D150" s="203">
        <v>2</v>
      </c>
      <c r="E150" s="203"/>
      <c r="F150" s="203">
        <v>5</v>
      </c>
      <c r="G150" s="203">
        <v>2</v>
      </c>
      <c r="H150" s="203">
        <v>5</v>
      </c>
      <c r="I150" s="203">
        <v>10</v>
      </c>
      <c r="J150" s="203">
        <v>10</v>
      </c>
      <c r="K150" s="203"/>
      <c r="L150" s="203"/>
      <c r="M150" s="204">
        <f t="shared" si="1"/>
        <v>1</v>
      </c>
      <c r="N150" s="203">
        <f t="shared" si="2"/>
        <v>2</v>
      </c>
      <c r="O150" s="203">
        <f t="shared" si="3"/>
        <v>5</v>
      </c>
      <c r="P150" s="203"/>
      <c r="Q150" s="203"/>
      <c r="R150" s="203"/>
    </row>
    <row r="151" spans="3:18">
      <c r="C151" s="203">
        <v>1</v>
      </c>
      <c r="D151" s="203">
        <v>2</v>
      </c>
      <c r="E151" s="203"/>
      <c r="F151" s="203">
        <v>7</v>
      </c>
      <c r="G151" s="203">
        <v>2</v>
      </c>
      <c r="H151" s="203">
        <v>10</v>
      </c>
      <c r="I151" s="203">
        <v>4</v>
      </c>
      <c r="J151" s="203">
        <v>7</v>
      </c>
      <c r="K151" s="203"/>
      <c r="L151" s="203"/>
      <c r="M151" s="204">
        <f t="shared" si="1"/>
        <v>1</v>
      </c>
      <c r="N151" s="203">
        <f t="shared" si="2"/>
        <v>2</v>
      </c>
      <c r="O151" s="203">
        <f t="shared" si="3"/>
        <v>5</v>
      </c>
      <c r="P151" s="203"/>
      <c r="Q151" s="203"/>
      <c r="R151" s="203"/>
    </row>
    <row r="152" spans="3:18">
      <c r="C152" s="203">
        <v>1</v>
      </c>
      <c r="D152" s="203">
        <v>2</v>
      </c>
      <c r="E152" s="203"/>
      <c r="F152" s="203">
        <v>7</v>
      </c>
      <c r="G152" s="203">
        <v>2</v>
      </c>
      <c r="H152" s="203">
        <v>10</v>
      </c>
      <c r="I152" s="203">
        <v>4</v>
      </c>
      <c r="J152" s="203">
        <v>10</v>
      </c>
      <c r="K152" s="203"/>
      <c r="L152" s="203"/>
      <c r="M152" s="204">
        <f t="shared" si="1"/>
        <v>1</v>
      </c>
      <c r="N152" s="203">
        <f t="shared" si="2"/>
        <v>2</v>
      </c>
      <c r="O152" s="203">
        <f t="shared" si="3"/>
        <v>5</v>
      </c>
      <c r="P152" s="203"/>
      <c r="Q152" s="203"/>
      <c r="R152" s="203"/>
    </row>
    <row r="153" spans="3:18">
      <c r="C153" s="203">
        <v>1</v>
      </c>
      <c r="D153" s="203">
        <v>2</v>
      </c>
      <c r="E153" s="203"/>
      <c r="F153" s="203">
        <v>7</v>
      </c>
      <c r="G153" s="203">
        <v>2</v>
      </c>
      <c r="H153" s="203">
        <v>10</v>
      </c>
      <c r="I153" s="203">
        <v>6</v>
      </c>
      <c r="J153" s="203">
        <v>7</v>
      </c>
      <c r="K153" s="203"/>
      <c r="L153" s="203"/>
      <c r="M153" s="204">
        <f t="shared" si="1"/>
        <v>1</v>
      </c>
      <c r="N153" s="203">
        <f t="shared" si="2"/>
        <v>2</v>
      </c>
      <c r="O153" s="203">
        <f t="shared" si="3"/>
        <v>5</v>
      </c>
      <c r="P153" s="203"/>
      <c r="Q153" s="203"/>
      <c r="R153" s="203"/>
    </row>
    <row r="154" spans="3:18">
      <c r="C154" s="203">
        <v>1</v>
      </c>
      <c r="D154" s="203">
        <v>2</v>
      </c>
      <c r="E154" s="203"/>
      <c r="F154" s="203">
        <v>7</v>
      </c>
      <c r="G154" s="203">
        <v>2</v>
      </c>
      <c r="H154" s="203">
        <v>10</v>
      </c>
      <c r="I154" s="203">
        <v>6</v>
      </c>
      <c r="J154" s="203">
        <v>10</v>
      </c>
      <c r="K154" s="203"/>
      <c r="L154" s="203"/>
      <c r="M154" s="204">
        <f t="shared" si="1"/>
        <v>1</v>
      </c>
      <c r="N154" s="203">
        <f t="shared" si="2"/>
        <v>2</v>
      </c>
      <c r="O154" s="203">
        <f t="shared" si="3"/>
        <v>5</v>
      </c>
      <c r="P154" s="203"/>
      <c r="Q154" s="203"/>
      <c r="R154" s="203"/>
    </row>
    <row r="155" spans="3:18">
      <c r="C155" s="203">
        <v>1</v>
      </c>
      <c r="D155" s="203">
        <v>2</v>
      </c>
      <c r="E155" s="203"/>
      <c r="F155" s="203">
        <v>7</v>
      </c>
      <c r="G155" s="203">
        <v>2</v>
      </c>
      <c r="H155" s="203">
        <v>10</v>
      </c>
      <c r="I155" s="203">
        <v>8</v>
      </c>
      <c r="J155" s="203">
        <v>7</v>
      </c>
      <c r="K155" s="203"/>
      <c r="L155" s="203"/>
      <c r="M155" s="204">
        <f t="shared" si="1"/>
        <v>1</v>
      </c>
      <c r="N155" s="203">
        <f t="shared" si="2"/>
        <v>2</v>
      </c>
      <c r="O155" s="203">
        <f t="shared" si="3"/>
        <v>5</v>
      </c>
      <c r="P155" s="203"/>
      <c r="Q155" s="203"/>
      <c r="R155" s="203"/>
    </row>
    <row r="156" spans="3:18">
      <c r="C156" s="203">
        <v>1</v>
      </c>
      <c r="D156" s="203">
        <v>2</v>
      </c>
      <c r="E156" s="203"/>
      <c r="F156" s="203">
        <v>7</v>
      </c>
      <c r="G156" s="203">
        <v>2</v>
      </c>
      <c r="H156" s="203">
        <v>10</v>
      </c>
      <c r="I156" s="203">
        <v>8</v>
      </c>
      <c r="J156" s="203">
        <v>10</v>
      </c>
      <c r="K156" s="203"/>
      <c r="L156" s="203"/>
      <c r="M156" s="204">
        <f t="shared" si="1"/>
        <v>1</v>
      </c>
      <c r="N156" s="203">
        <f t="shared" si="2"/>
        <v>2</v>
      </c>
      <c r="O156" s="203">
        <f t="shared" si="3"/>
        <v>6</v>
      </c>
      <c r="P156" s="203"/>
      <c r="Q156" s="203"/>
      <c r="R156" s="203"/>
    </row>
    <row r="157" spans="3:18">
      <c r="C157" s="203">
        <v>1</v>
      </c>
      <c r="D157" s="203">
        <v>2</v>
      </c>
      <c r="E157" s="203"/>
      <c r="F157" s="203">
        <v>7</v>
      </c>
      <c r="G157" s="203">
        <v>2</v>
      </c>
      <c r="H157" s="203">
        <v>10</v>
      </c>
      <c r="I157" s="203">
        <v>10</v>
      </c>
      <c r="J157" s="203">
        <v>7</v>
      </c>
      <c r="K157" s="203"/>
      <c r="L157" s="203"/>
      <c r="M157" s="204">
        <f t="shared" si="1"/>
        <v>1</v>
      </c>
      <c r="N157" s="203">
        <f t="shared" si="2"/>
        <v>2</v>
      </c>
      <c r="O157" s="203">
        <f t="shared" si="3"/>
        <v>6</v>
      </c>
      <c r="P157" s="203"/>
      <c r="Q157" s="203"/>
      <c r="R157" s="203"/>
    </row>
    <row r="158" spans="3:18">
      <c r="C158" s="203">
        <v>1</v>
      </c>
      <c r="D158" s="203">
        <v>2</v>
      </c>
      <c r="E158" s="203"/>
      <c r="F158" s="203">
        <v>7</v>
      </c>
      <c r="G158" s="203">
        <v>2</v>
      </c>
      <c r="H158" s="203">
        <v>10</v>
      </c>
      <c r="I158" s="203">
        <v>10</v>
      </c>
      <c r="J158" s="203">
        <v>10</v>
      </c>
      <c r="K158" s="203"/>
      <c r="L158" s="203"/>
      <c r="M158" s="204">
        <f t="shared" si="1"/>
        <v>1</v>
      </c>
      <c r="N158" s="203">
        <f t="shared" si="2"/>
        <v>2</v>
      </c>
      <c r="O158" s="203">
        <f t="shared" si="3"/>
        <v>6</v>
      </c>
      <c r="P158" s="203"/>
      <c r="Q158" s="203"/>
      <c r="R158" s="203"/>
    </row>
    <row r="159" spans="3:18">
      <c r="C159" s="203">
        <v>1</v>
      </c>
      <c r="D159" s="203">
        <v>2</v>
      </c>
      <c r="E159" s="203"/>
      <c r="F159" s="203">
        <v>5</v>
      </c>
      <c r="G159" s="203">
        <v>2</v>
      </c>
      <c r="H159" s="203">
        <v>5</v>
      </c>
      <c r="I159" s="203">
        <v>4</v>
      </c>
      <c r="J159" s="203">
        <v>7</v>
      </c>
      <c r="K159" s="203"/>
      <c r="L159" s="203"/>
      <c r="M159" s="204">
        <f t="shared" ref="M159:M222" si="4">MIN(C159:L159)</f>
        <v>1</v>
      </c>
      <c r="N159" s="203">
        <f t="shared" si="2"/>
        <v>2</v>
      </c>
      <c r="O159" s="203">
        <f t="shared" si="3"/>
        <v>4</v>
      </c>
      <c r="P159" s="203"/>
      <c r="Q159" s="203"/>
      <c r="R159" s="203"/>
    </row>
    <row r="160" spans="3:18">
      <c r="C160" s="203">
        <v>1</v>
      </c>
      <c r="D160" s="203">
        <v>2</v>
      </c>
      <c r="E160" s="203"/>
      <c r="F160" s="203">
        <v>5</v>
      </c>
      <c r="G160" s="203">
        <v>2</v>
      </c>
      <c r="H160" s="203">
        <v>5</v>
      </c>
      <c r="I160" s="203">
        <v>4</v>
      </c>
      <c r="J160" s="203">
        <v>10</v>
      </c>
      <c r="K160" s="203"/>
      <c r="L160" s="203"/>
      <c r="M160" s="204">
        <f t="shared" si="4"/>
        <v>1</v>
      </c>
      <c r="N160" s="203">
        <f t="shared" ref="N160:N223" si="5">IF(SMALL(C160:J160,2)&gt;M160,M160+1,M160)</f>
        <v>2</v>
      </c>
      <c r="O160" s="203">
        <f t="shared" ref="O160:O223" si="6">ROUND(AVERAGE(C160:J160),0)</f>
        <v>4</v>
      </c>
      <c r="P160" s="203"/>
      <c r="Q160" s="203"/>
      <c r="R160" s="203"/>
    </row>
    <row r="161" spans="3:18">
      <c r="C161" s="203">
        <v>1</v>
      </c>
      <c r="D161" s="203">
        <v>2</v>
      </c>
      <c r="E161" s="203"/>
      <c r="F161" s="203">
        <v>5</v>
      </c>
      <c r="G161" s="203">
        <v>2</v>
      </c>
      <c r="H161" s="203">
        <v>5</v>
      </c>
      <c r="I161" s="203">
        <v>6</v>
      </c>
      <c r="J161" s="203">
        <v>7</v>
      </c>
      <c r="K161" s="203"/>
      <c r="L161" s="203"/>
      <c r="M161" s="204">
        <f t="shared" si="4"/>
        <v>1</v>
      </c>
      <c r="N161" s="203">
        <f t="shared" si="5"/>
        <v>2</v>
      </c>
      <c r="O161" s="203">
        <f t="shared" si="6"/>
        <v>4</v>
      </c>
      <c r="P161" s="203"/>
      <c r="Q161" s="203"/>
      <c r="R161" s="203"/>
    </row>
    <row r="162" spans="3:18">
      <c r="C162" s="203">
        <v>1</v>
      </c>
      <c r="D162" s="203">
        <v>2</v>
      </c>
      <c r="E162" s="203"/>
      <c r="F162" s="203">
        <v>5</v>
      </c>
      <c r="G162" s="203">
        <v>2</v>
      </c>
      <c r="H162" s="203">
        <v>5</v>
      </c>
      <c r="I162" s="203">
        <v>6</v>
      </c>
      <c r="J162" s="203">
        <v>10</v>
      </c>
      <c r="K162" s="203"/>
      <c r="L162" s="203"/>
      <c r="M162" s="204">
        <f t="shared" si="4"/>
        <v>1</v>
      </c>
      <c r="N162" s="203">
        <f t="shared" si="5"/>
        <v>2</v>
      </c>
      <c r="O162" s="203">
        <f t="shared" si="6"/>
        <v>4</v>
      </c>
      <c r="P162" s="203"/>
      <c r="Q162" s="203"/>
      <c r="R162" s="203"/>
    </row>
    <row r="163" spans="3:18">
      <c r="C163" s="203">
        <v>1</v>
      </c>
      <c r="D163" s="203">
        <v>2</v>
      </c>
      <c r="E163" s="203"/>
      <c r="F163" s="203">
        <v>5</v>
      </c>
      <c r="G163" s="203">
        <v>2</v>
      </c>
      <c r="H163" s="203">
        <v>5</v>
      </c>
      <c r="I163" s="203">
        <v>8</v>
      </c>
      <c r="J163" s="203">
        <v>7</v>
      </c>
      <c r="K163" s="203"/>
      <c r="L163" s="203"/>
      <c r="M163" s="204">
        <f t="shared" si="4"/>
        <v>1</v>
      </c>
      <c r="N163" s="203">
        <f t="shared" si="5"/>
        <v>2</v>
      </c>
      <c r="O163" s="203">
        <f t="shared" si="6"/>
        <v>4</v>
      </c>
      <c r="P163" s="203"/>
      <c r="Q163" s="203"/>
      <c r="R163" s="203"/>
    </row>
    <row r="164" spans="3:18">
      <c r="C164" s="203">
        <v>1</v>
      </c>
      <c r="D164" s="203">
        <v>2</v>
      </c>
      <c r="E164" s="203"/>
      <c r="F164" s="203">
        <v>5</v>
      </c>
      <c r="G164" s="203">
        <v>2</v>
      </c>
      <c r="H164" s="203">
        <v>5</v>
      </c>
      <c r="I164" s="203">
        <v>8</v>
      </c>
      <c r="J164" s="203">
        <v>10</v>
      </c>
      <c r="K164" s="203"/>
      <c r="L164" s="203"/>
      <c r="M164" s="204">
        <f t="shared" si="4"/>
        <v>1</v>
      </c>
      <c r="N164" s="203">
        <f t="shared" si="5"/>
        <v>2</v>
      </c>
      <c r="O164" s="203">
        <f t="shared" si="6"/>
        <v>5</v>
      </c>
      <c r="P164" s="203"/>
      <c r="Q164" s="203"/>
      <c r="R164" s="203"/>
    </row>
    <row r="165" spans="3:18">
      <c r="C165" s="203">
        <v>1</v>
      </c>
      <c r="D165" s="203">
        <v>2</v>
      </c>
      <c r="E165" s="203"/>
      <c r="F165" s="203">
        <v>5</v>
      </c>
      <c r="G165" s="203">
        <v>2</v>
      </c>
      <c r="H165" s="203">
        <v>5</v>
      </c>
      <c r="I165" s="203">
        <v>10</v>
      </c>
      <c r="J165" s="203">
        <v>7</v>
      </c>
      <c r="K165" s="203"/>
      <c r="L165" s="203"/>
      <c r="M165" s="204">
        <f t="shared" si="4"/>
        <v>1</v>
      </c>
      <c r="N165" s="203">
        <f t="shared" si="5"/>
        <v>2</v>
      </c>
      <c r="O165" s="203">
        <f t="shared" si="6"/>
        <v>5</v>
      </c>
      <c r="P165" s="203"/>
      <c r="Q165" s="203"/>
      <c r="R165" s="203"/>
    </row>
    <row r="166" spans="3:18">
      <c r="C166" s="203">
        <v>1</v>
      </c>
      <c r="D166" s="203">
        <v>2</v>
      </c>
      <c r="E166" s="203"/>
      <c r="F166" s="203">
        <v>5</v>
      </c>
      <c r="G166" s="203">
        <v>2</v>
      </c>
      <c r="H166" s="203">
        <v>5</v>
      </c>
      <c r="I166" s="203">
        <v>10</v>
      </c>
      <c r="J166" s="203">
        <v>10</v>
      </c>
      <c r="K166" s="203"/>
      <c r="L166" s="203"/>
      <c r="M166" s="204">
        <f t="shared" si="4"/>
        <v>1</v>
      </c>
      <c r="N166" s="203">
        <f t="shared" si="5"/>
        <v>2</v>
      </c>
      <c r="O166" s="203">
        <f t="shared" si="6"/>
        <v>5</v>
      </c>
      <c r="P166" s="203"/>
      <c r="Q166" s="203"/>
      <c r="R166" s="203"/>
    </row>
    <row r="167" spans="3:18">
      <c r="C167" s="203">
        <v>1</v>
      </c>
      <c r="D167" s="203">
        <v>2</v>
      </c>
      <c r="E167" s="203"/>
      <c r="F167" s="203">
        <v>7</v>
      </c>
      <c r="G167" s="203">
        <v>2</v>
      </c>
      <c r="H167" s="203">
        <v>10</v>
      </c>
      <c r="I167" s="203">
        <v>4</v>
      </c>
      <c r="J167" s="203">
        <v>7</v>
      </c>
      <c r="K167" s="203"/>
      <c r="L167" s="203"/>
      <c r="M167" s="204">
        <f t="shared" si="4"/>
        <v>1</v>
      </c>
      <c r="N167" s="203">
        <f t="shared" si="5"/>
        <v>2</v>
      </c>
      <c r="O167" s="203">
        <f t="shared" si="6"/>
        <v>5</v>
      </c>
      <c r="P167" s="203"/>
      <c r="Q167" s="203"/>
      <c r="R167" s="203"/>
    </row>
    <row r="168" spans="3:18">
      <c r="C168" s="203">
        <v>1</v>
      </c>
      <c r="D168" s="203">
        <v>2</v>
      </c>
      <c r="E168" s="203"/>
      <c r="F168" s="203">
        <v>7</v>
      </c>
      <c r="G168" s="203">
        <v>2</v>
      </c>
      <c r="H168" s="203">
        <v>10</v>
      </c>
      <c r="I168" s="203">
        <v>4</v>
      </c>
      <c r="J168" s="203">
        <v>10</v>
      </c>
      <c r="K168" s="203"/>
      <c r="L168" s="203"/>
      <c r="M168" s="204">
        <f t="shared" si="4"/>
        <v>1</v>
      </c>
      <c r="N168" s="203">
        <f t="shared" si="5"/>
        <v>2</v>
      </c>
      <c r="O168" s="203">
        <f t="shared" si="6"/>
        <v>5</v>
      </c>
      <c r="P168" s="203"/>
      <c r="Q168" s="203"/>
      <c r="R168" s="203"/>
    </row>
    <row r="169" spans="3:18">
      <c r="C169" s="203">
        <v>1</v>
      </c>
      <c r="D169" s="203">
        <v>2</v>
      </c>
      <c r="E169" s="203"/>
      <c r="F169" s="203">
        <v>7</v>
      </c>
      <c r="G169" s="203">
        <v>2</v>
      </c>
      <c r="H169" s="203">
        <v>10</v>
      </c>
      <c r="I169" s="203">
        <v>6</v>
      </c>
      <c r="J169" s="203">
        <v>7</v>
      </c>
      <c r="K169" s="203"/>
      <c r="L169" s="203"/>
      <c r="M169" s="204">
        <f t="shared" si="4"/>
        <v>1</v>
      </c>
      <c r="N169" s="203">
        <f t="shared" si="5"/>
        <v>2</v>
      </c>
      <c r="O169" s="203">
        <f t="shared" si="6"/>
        <v>5</v>
      </c>
      <c r="P169" s="203"/>
      <c r="Q169" s="203"/>
      <c r="R169" s="203"/>
    </row>
    <row r="170" spans="3:18">
      <c r="C170" s="203">
        <v>1</v>
      </c>
      <c r="D170" s="203">
        <v>2</v>
      </c>
      <c r="E170" s="203"/>
      <c r="F170" s="203">
        <v>7</v>
      </c>
      <c r="G170" s="203">
        <v>2</v>
      </c>
      <c r="H170" s="203">
        <v>10</v>
      </c>
      <c r="I170" s="203">
        <v>6</v>
      </c>
      <c r="J170" s="203">
        <v>10</v>
      </c>
      <c r="K170" s="203"/>
      <c r="L170" s="203"/>
      <c r="M170" s="204">
        <f t="shared" si="4"/>
        <v>1</v>
      </c>
      <c r="N170" s="203">
        <f t="shared" si="5"/>
        <v>2</v>
      </c>
      <c r="O170" s="203">
        <f t="shared" si="6"/>
        <v>5</v>
      </c>
      <c r="P170" s="203"/>
      <c r="Q170" s="203"/>
      <c r="R170" s="203"/>
    </row>
    <row r="171" spans="3:18">
      <c r="C171" s="203">
        <v>1</v>
      </c>
      <c r="D171" s="203">
        <v>2</v>
      </c>
      <c r="E171" s="203"/>
      <c r="F171" s="203">
        <v>7</v>
      </c>
      <c r="G171" s="203">
        <v>2</v>
      </c>
      <c r="H171" s="203">
        <v>10</v>
      </c>
      <c r="I171" s="203">
        <v>8</v>
      </c>
      <c r="J171" s="203">
        <v>7</v>
      </c>
      <c r="K171" s="203"/>
      <c r="L171" s="203"/>
      <c r="M171" s="204">
        <f t="shared" si="4"/>
        <v>1</v>
      </c>
      <c r="N171" s="203">
        <f t="shared" si="5"/>
        <v>2</v>
      </c>
      <c r="O171" s="203">
        <f t="shared" si="6"/>
        <v>5</v>
      </c>
      <c r="P171" s="203"/>
      <c r="Q171" s="203"/>
      <c r="R171" s="203"/>
    </row>
    <row r="172" spans="3:18">
      <c r="C172" s="203">
        <v>1</v>
      </c>
      <c r="D172" s="203">
        <v>2</v>
      </c>
      <c r="E172" s="203"/>
      <c r="F172" s="203">
        <v>7</v>
      </c>
      <c r="G172" s="203">
        <v>2</v>
      </c>
      <c r="H172" s="203">
        <v>10</v>
      </c>
      <c r="I172" s="203">
        <v>8</v>
      </c>
      <c r="J172" s="203">
        <v>10</v>
      </c>
      <c r="K172" s="203"/>
      <c r="L172" s="203"/>
      <c r="M172" s="204">
        <f t="shared" si="4"/>
        <v>1</v>
      </c>
      <c r="N172" s="203">
        <f t="shared" si="5"/>
        <v>2</v>
      </c>
      <c r="O172" s="203">
        <f t="shared" si="6"/>
        <v>6</v>
      </c>
      <c r="P172" s="203"/>
      <c r="Q172" s="203"/>
      <c r="R172" s="203"/>
    </row>
    <row r="173" spans="3:18">
      <c r="C173" s="203">
        <v>1</v>
      </c>
      <c r="D173" s="203">
        <v>2</v>
      </c>
      <c r="E173" s="203"/>
      <c r="F173" s="203">
        <v>7</v>
      </c>
      <c r="G173" s="203">
        <v>2</v>
      </c>
      <c r="H173" s="203">
        <v>10</v>
      </c>
      <c r="I173" s="203">
        <v>10</v>
      </c>
      <c r="J173" s="203">
        <v>7</v>
      </c>
      <c r="K173" s="203"/>
      <c r="L173" s="203"/>
      <c r="M173" s="204">
        <f t="shared" si="4"/>
        <v>1</v>
      </c>
      <c r="N173" s="203">
        <f t="shared" si="5"/>
        <v>2</v>
      </c>
      <c r="O173" s="203">
        <f t="shared" si="6"/>
        <v>6</v>
      </c>
      <c r="P173" s="203"/>
      <c r="Q173" s="203"/>
      <c r="R173" s="203"/>
    </row>
    <row r="174" spans="3:18">
      <c r="C174" s="203">
        <v>1</v>
      </c>
      <c r="D174" s="203">
        <v>2</v>
      </c>
      <c r="E174" s="203"/>
      <c r="F174" s="203">
        <v>7</v>
      </c>
      <c r="G174" s="203">
        <v>2</v>
      </c>
      <c r="H174" s="203">
        <v>10</v>
      </c>
      <c r="I174" s="203">
        <v>10</v>
      </c>
      <c r="J174" s="203">
        <v>10</v>
      </c>
      <c r="K174" s="203"/>
      <c r="L174" s="203"/>
      <c r="M174" s="204">
        <f t="shared" si="4"/>
        <v>1</v>
      </c>
      <c r="N174" s="203">
        <f t="shared" si="5"/>
        <v>2</v>
      </c>
      <c r="O174" s="203">
        <f t="shared" si="6"/>
        <v>6</v>
      </c>
      <c r="P174" s="203"/>
      <c r="Q174" s="203"/>
      <c r="R174" s="203"/>
    </row>
    <row r="175" spans="3:18">
      <c r="C175" s="203">
        <v>1</v>
      </c>
      <c r="D175" s="203">
        <v>2</v>
      </c>
      <c r="E175" s="203"/>
      <c r="F175" s="203">
        <v>10</v>
      </c>
      <c r="G175" s="203">
        <v>2</v>
      </c>
      <c r="H175" s="203">
        <v>7</v>
      </c>
      <c r="I175" s="203">
        <v>4</v>
      </c>
      <c r="J175" s="203">
        <v>7</v>
      </c>
      <c r="K175" s="203"/>
      <c r="L175" s="203"/>
      <c r="M175" s="204">
        <f t="shared" si="4"/>
        <v>1</v>
      </c>
      <c r="N175" s="203">
        <f t="shared" si="5"/>
        <v>2</v>
      </c>
      <c r="O175" s="203">
        <f t="shared" si="6"/>
        <v>5</v>
      </c>
      <c r="P175" s="203"/>
      <c r="Q175" s="203"/>
      <c r="R175" s="203"/>
    </row>
    <row r="176" spans="3:18">
      <c r="C176" s="203">
        <v>1</v>
      </c>
      <c r="D176" s="203">
        <v>2</v>
      </c>
      <c r="E176" s="203"/>
      <c r="F176" s="203">
        <v>10</v>
      </c>
      <c r="G176" s="203">
        <v>2</v>
      </c>
      <c r="H176" s="203">
        <v>7</v>
      </c>
      <c r="I176" s="203">
        <v>4</v>
      </c>
      <c r="J176" s="203">
        <v>10</v>
      </c>
      <c r="K176" s="203"/>
      <c r="L176" s="203"/>
      <c r="M176" s="204">
        <f t="shared" si="4"/>
        <v>1</v>
      </c>
      <c r="N176" s="203">
        <f t="shared" si="5"/>
        <v>2</v>
      </c>
      <c r="O176" s="203">
        <f t="shared" si="6"/>
        <v>5</v>
      </c>
      <c r="P176" s="203"/>
      <c r="Q176" s="203"/>
      <c r="R176" s="203"/>
    </row>
    <row r="177" spans="3:18">
      <c r="C177" s="203">
        <v>1</v>
      </c>
      <c r="D177" s="203">
        <v>2</v>
      </c>
      <c r="E177" s="203"/>
      <c r="F177" s="203">
        <v>10</v>
      </c>
      <c r="G177" s="203">
        <v>2</v>
      </c>
      <c r="H177" s="203">
        <v>7</v>
      </c>
      <c r="I177" s="203">
        <v>6</v>
      </c>
      <c r="J177" s="203">
        <v>7</v>
      </c>
      <c r="K177" s="203"/>
      <c r="L177" s="203"/>
      <c r="M177" s="204">
        <f t="shared" si="4"/>
        <v>1</v>
      </c>
      <c r="N177" s="203">
        <f t="shared" si="5"/>
        <v>2</v>
      </c>
      <c r="O177" s="203">
        <f t="shared" si="6"/>
        <v>5</v>
      </c>
      <c r="P177" s="203"/>
      <c r="Q177" s="203"/>
      <c r="R177" s="203"/>
    </row>
    <row r="178" spans="3:18">
      <c r="C178" s="203">
        <v>1</v>
      </c>
      <c r="D178" s="203">
        <v>2</v>
      </c>
      <c r="E178" s="203"/>
      <c r="F178" s="203">
        <v>10</v>
      </c>
      <c r="G178" s="203">
        <v>2</v>
      </c>
      <c r="H178" s="203">
        <v>7</v>
      </c>
      <c r="I178" s="203">
        <v>6</v>
      </c>
      <c r="J178" s="203">
        <v>10</v>
      </c>
      <c r="K178" s="203"/>
      <c r="L178" s="203"/>
      <c r="M178" s="204">
        <f t="shared" si="4"/>
        <v>1</v>
      </c>
      <c r="N178" s="203">
        <f t="shared" si="5"/>
        <v>2</v>
      </c>
      <c r="O178" s="203">
        <f t="shared" si="6"/>
        <v>5</v>
      </c>
      <c r="P178" s="203"/>
      <c r="Q178" s="203"/>
      <c r="R178" s="203"/>
    </row>
    <row r="179" spans="3:18">
      <c r="C179" s="203">
        <v>1</v>
      </c>
      <c r="D179" s="203">
        <v>2</v>
      </c>
      <c r="E179" s="203"/>
      <c r="F179" s="203">
        <v>10</v>
      </c>
      <c r="G179" s="203">
        <v>2</v>
      </c>
      <c r="H179" s="203">
        <v>7</v>
      </c>
      <c r="I179" s="203">
        <v>8</v>
      </c>
      <c r="J179" s="203">
        <v>7</v>
      </c>
      <c r="K179" s="203"/>
      <c r="L179" s="203"/>
      <c r="M179" s="204">
        <f t="shared" si="4"/>
        <v>1</v>
      </c>
      <c r="N179" s="203">
        <f t="shared" si="5"/>
        <v>2</v>
      </c>
      <c r="O179" s="203">
        <f t="shared" si="6"/>
        <v>5</v>
      </c>
      <c r="P179" s="203"/>
      <c r="Q179" s="203"/>
      <c r="R179" s="203"/>
    </row>
    <row r="180" spans="3:18">
      <c r="C180" s="203">
        <v>1</v>
      </c>
      <c r="D180" s="203">
        <v>2</v>
      </c>
      <c r="E180" s="203"/>
      <c r="F180" s="203">
        <v>10</v>
      </c>
      <c r="G180" s="203">
        <v>2</v>
      </c>
      <c r="H180" s="203">
        <v>7</v>
      </c>
      <c r="I180" s="203">
        <v>8</v>
      </c>
      <c r="J180" s="203">
        <v>10</v>
      </c>
      <c r="K180" s="203"/>
      <c r="L180" s="203"/>
      <c r="M180" s="204">
        <f t="shared" si="4"/>
        <v>1</v>
      </c>
      <c r="N180" s="203">
        <f t="shared" si="5"/>
        <v>2</v>
      </c>
      <c r="O180" s="203">
        <f t="shared" si="6"/>
        <v>6</v>
      </c>
      <c r="P180" s="203"/>
      <c r="Q180" s="203"/>
      <c r="R180" s="203"/>
    </row>
    <row r="181" spans="3:18">
      <c r="C181" s="203">
        <v>1</v>
      </c>
      <c r="D181" s="203">
        <v>2</v>
      </c>
      <c r="E181" s="203"/>
      <c r="F181" s="203">
        <v>10</v>
      </c>
      <c r="G181" s="203">
        <v>2</v>
      </c>
      <c r="H181" s="203">
        <v>7</v>
      </c>
      <c r="I181" s="203">
        <v>10</v>
      </c>
      <c r="J181" s="203">
        <v>7</v>
      </c>
      <c r="K181" s="203"/>
      <c r="L181" s="203"/>
      <c r="M181" s="204">
        <f t="shared" si="4"/>
        <v>1</v>
      </c>
      <c r="N181" s="203">
        <f t="shared" si="5"/>
        <v>2</v>
      </c>
      <c r="O181" s="203">
        <f t="shared" si="6"/>
        <v>6</v>
      </c>
      <c r="P181" s="203"/>
      <c r="Q181" s="203"/>
      <c r="R181" s="203"/>
    </row>
    <row r="182" spans="3:18">
      <c r="C182" s="203">
        <v>1</v>
      </c>
      <c r="D182" s="203">
        <v>2</v>
      </c>
      <c r="E182" s="203"/>
      <c r="F182" s="203">
        <v>10</v>
      </c>
      <c r="G182" s="203">
        <v>2</v>
      </c>
      <c r="H182" s="203">
        <v>7</v>
      </c>
      <c r="I182" s="203">
        <v>10</v>
      </c>
      <c r="J182" s="203">
        <v>10</v>
      </c>
      <c r="K182" s="203"/>
      <c r="L182" s="203"/>
      <c r="M182" s="204">
        <f t="shared" si="4"/>
        <v>1</v>
      </c>
      <c r="N182" s="203">
        <f t="shared" si="5"/>
        <v>2</v>
      </c>
      <c r="O182" s="203">
        <f t="shared" si="6"/>
        <v>6</v>
      </c>
      <c r="P182" s="203"/>
      <c r="Q182" s="203"/>
      <c r="R182" s="203"/>
    </row>
    <row r="183" spans="3:18">
      <c r="C183" s="203">
        <v>1</v>
      </c>
      <c r="D183" s="203">
        <v>2</v>
      </c>
      <c r="E183" s="203"/>
      <c r="F183" s="203">
        <v>10</v>
      </c>
      <c r="G183" s="203">
        <v>2</v>
      </c>
      <c r="H183" s="203">
        <v>10</v>
      </c>
      <c r="I183" s="203">
        <v>4</v>
      </c>
      <c r="J183" s="203">
        <v>7</v>
      </c>
      <c r="K183" s="203"/>
      <c r="L183" s="203"/>
      <c r="M183" s="204">
        <f t="shared" si="4"/>
        <v>1</v>
      </c>
      <c r="N183" s="203">
        <f t="shared" si="5"/>
        <v>2</v>
      </c>
      <c r="O183" s="203">
        <f t="shared" si="6"/>
        <v>5</v>
      </c>
      <c r="P183" s="203"/>
      <c r="Q183" s="203"/>
      <c r="R183" s="203"/>
    </row>
    <row r="184" spans="3:18">
      <c r="C184" s="203">
        <v>1</v>
      </c>
      <c r="D184" s="203">
        <v>2</v>
      </c>
      <c r="E184" s="203"/>
      <c r="F184" s="203">
        <v>10</v>
      </c>
      <c r="G184" s="203">
        <v>2</v>
      </c>
      <c r="H184" s="203">
        <v>10</v>
      </c>
      <c r="I184" s="203">
        <v>4</v>
      </c>
      <c r="J184" s="203">
        <v>10</v>
      </c>
      <c r="K184" s="203"/>
      <c r="L184" s="203"/>
      <c r="M184" s="204">
        <f t="shared" si="4"/>
        <v>1</v>
      </c>
      <c r="N184" s="203">
        <f t="shared" si="5"/>
        <v>2</v>
      </c>
      <c r="O184" s="203">
        <f t="shared" si="6"/>
        <v>6</v>
      </c>
      <c r="P184" s="203"/>
      <c r="Q184" s="203"/>
      <c r="R184" s="203"/>
    </row>
    <row r="185" spans="3:18">
      <c r="C185" s="203">
        <v>1</v>
      </c>
      <c r="D185" s="203">
        <v>2</v>
      </c>
      <c r="E185" s="203"/>
      <c r="F185" s="203">
        <v>10</v>
      </c>
      <c r="G185" s="203">
        <v>2</v>
      </c>
      <c r="H185" s="203">
        <v>10</v>
      </c>
      <c r="I185" s="203">
        <v>6</v>
      </c>
      <c r="J185" s="203">
        <v>7</v>
      </c>
      <c r="K185" s="203"/>
      <c r="L185" s="203"/>
      <c r="M185" s="204">
        <f t="shared" si="4"/>
        <v>1</v>
      </c>
      <c r="N185" s="203">
        <f t="shared" si="5"/>
        <v>2</v>
      </c>
      <c r="O185" s="203">
        <f t="shared" si="6"/>
        <v>5</v>
      </c>
      <c r="P185" s="203"/>
      <c r="Q185" s="203"/>
      <c r="R185" s="203"/>
    </row>
    <row r="186" spans="3:18">
      <c r="C186" s="203">
        <v>1</v>
      </c>
      <c r="D186" s="203">
        <v>2</v>
      </c>
      <c r="E186" s="203"/>
      <c r="F186" s="203">
        <v>10</v>
      </c>
      <c r="G186" s="203">
        <v>2</v>
      </c>
      <c r="H186" s="203">
        <v>10</v>
      </c>
      <c r="I186" s="203">
        <v>6</v>
      </c>
      <c r="J186" s="203">
        <v>10</v>
      </c>
      <c r="K186" s="203"/>
      <c r="L186" s="203"/>
      <c r="M186" s="204">
        <f t="shared" si="4"/>
        <v>1</v>
      </c>
      <c r="N186" s="203">
        <f t="shared" si="5"/>
        <v>2</v>
      </c>
      <c r="O186" s="203">
        <f t="shared" si="6"/>
        <v>6</v>
      </c>
      <c r="P186" s="203"/>
      <c r="Q186" s="203"/>
      <c r="R186" s="203"/>
    </row>
    <row r="187" spans="3:18">
      <c r="C187" s="203">
        <v>1</v>
      </c>
      <c r="D187" s="203">
        <v>2</v>
      </c>
      <c r="E187" s="203"/>
      <c r="F187" s="203">
        <v>10</v>
      </c>
      <c r="G187" s="203">
        <v>2</v>
      </c>
      <c r="H187" s="203">
        <v>10</v>
      </c>
      <c r="I187" s="203">
        <v>8</v>
      </c>
      <c r="J187" s="203">
        <v>7</v>
      </c>
      <c r="K187" s="203"/>
      <c r="L187" s="203"/>
      <c r="M187" s="204">
        <f t="shared" si="4"/>
        <v>1</v>
      </c>
      <c r="N187" s="203">
        <f t="shared" si="5"/>
        <v>2</v>
      </c>
      <c r="O187" s="203">
        <f t="shared" si="6"/>
        <v>6</v>
      </c>
      <c r="P187" s="203"/>
      <c r="Q187" s="203"/>
      <c r="R187" s="203"/>
    </row>
    <row r="188" spans="3:18">
      <c r="C188" s="203">
        <v>1</v>
      </c>
      <c r="D188" s="203">
        <v>2</v>
      </c>
      <c r="E188" s="203"/>
      <c r="F188" s="203">
        <v>10</v>
      </c>
      <c r="G188" s="203">
        <v>2</v>
      </c>
      <c r="H188" s="203">
        <v>10</v>
      </c>
      <c r="I188" s="203">
        <v>8</v>
      </c>
      <c r="J188" s="203">
        <v>10</v>
      </c>
      <c r="K188" s="203"/>
      <c r="L188" s="203"/>
      <c r="M188" s="204">
        <f t="shared" si="4"/>
        <v>1</v>
      </c>
      <c r="N188" s="203">
        <f t="shared" si="5"/>
        <v>2</v>
      </c>
      <c r="O188" s="203">
        <f t="shared" si="6"/>
        <v>6</v>
      </c>
      <c r="P188" s="203"/>
      <c r="Q188" s="203"/>
      <c r="R188" s="203"/>
    </row>
    <row r="189" spans="3:18">
      <c r="C189" s="203">
        <v>1</v>
      </c>
      <c r="D189" s="203">
        <v>2</v>
      </c>
      <c r="E189" s="203"/>
      <c r="F189" s="203">
        <v>10</v>
      </c>
      <c r="G189" s="203">
        <v>2</v>
      </c>
      <c r="H189" s="203">
        <v>10</v>
      </c>
      <c r="I189" s="203">
        <v>10</v>
      </c>
      <c r="J189" s="203">
        <v>7</v>
      </c>
      <c r="K189" s="203"/>
      <c r="L189" s="203"/>
      <c r="M189" s="204">
        <f t="shared" si="4"/>
        <v>1</v>
      </c>
      <c r="N189" s="203">
        <f t="shared" si="5"/>
        <v>2</v>
      </c>
      <c r="O189" s="203">
        <f t="shared" si="6"/>
        <v>6</v>
      </c>
      <c r="P189" s="203"/>
      <c r="Q189" s="203"/>
      <c r="R189" s="203"/>
    </row>
    <row r="190" spans="3:18">
      <c r="C190" s="203">
        <v>1</v>
      </c>
      <c r="D190" s="203">
        <v>4</v>
      </c>
      <c r="E190" s="203"/>
      <c r="F190" s="203">
        <v>10</v>
      </c>
      <c r="G190" s="203">
        <v>4</v>
      </c>
      <c r="H190" s="203">
        <v>10</v>
      </c>
      <c r="I190" s="203">
        <v>10</v>
      </c>
      <c r="J190" s="203">
        <v>10</v>
      </c>
      <c r="K190" s="203"/>
      <c r="L190" s="203"/>
      <c r="M190" s="204">
        <f t="shared" si="4"/>
        <v>1</v>
      </c>
      <c r="N190" s="203">
        <f t="shared" si="5"/>
        <v>2</v>
      </c>
      <c r="O190" s="203">
        <f t="shared" si="6"/>
        <v>7</v>
      </c>
      <c r="P190" s="203"/>
      <c r="Q190" s="203"/>
      <c r="R190" s="203"/>
    </row>
    <row r="191" spans="3:18">
      <c r="C191" s="203">
        <v>1</v>
      </c>
      <c r="D191" s="203">
        <v>4</v>
      </c>
      <c r="E191" s="203"/>
      <c r="F191" s="203">
        <v>10</v>
      </c>
      <c r="G191" s="203">
        <v>4</v>
      </c>
      <c r="H191" s="203">
        <v>7</v>
      </c>
      <c r="I191" s="203">
        <v>4</v>
      </c>
      <c r="J191" s="203">
        <v>7</v>
      </c>
      <c r="K191" s="203"/>
      <c r="L191" s="203"/>
      <c r="M191" s="204">
        <f t="shared" si="4"/>
        <v>1</v>
      </c>
      <c r="N191" s="203">
        <f t="shared" si="5"/>
        <v>2</v>
      </c>
      <c r="O191" s="203">
        <f t="shared" si="6"/>
        <v>5</v>
      </c>
      <c r="P191" s="203"/>
      <c r="Q191" s="203"/>
      <c r="R191" s="203"/>
    </row>
    <row r="192" spans="3:18">
      <c r="C192" s="203">
        <v>1</v>
      </c>
      <c r="D192" s="203">
        <v>4</v>
      </c>
      <c r="E192" s="203"/>
      <c r="F192" s="203">
        <v>10</v>
      </c>
      <c r="G192" s="203">
        <v>4</v>
      </c>
      <c r="H192" s="203">
        <v>7</v>
      </c>
      <c r="I192" s="203">
        <v>4</v>
      </c>
      <c r="J192" s="203">
        <v>10</v>
      </c>
      <c r="K192" s="203"/>
      <c r="L192" s="203"/>
      <c r="M192" s="204">
        <f t="shared" si="4"/>
        <v>1</v>
      </c>
      <c r="N192" s="203">
        <f t="shared" si="5"/>
        <v>2</v>
      </c>
      <c r="O192" s="203">
        <f t="shared" si="6"/>
        <v>6</v>
      </c>
      <c r="P192" s="203"/>
      <c r="Q192" s="203"/>
      <c r="R192" s="203"/>
    </row>
    <row r="193" spans="3:18">
      <c r="C193" s="203">
        <v>1</v>
      </c>
      <c r="D193" s="203">
        <v>4</v>
      </c>
      <c r="E193" s="203"/>
      <c r="F193" s="203">
        <v>10</v>
      </c>
      <c r="G193" s="203">
        <v>4</v>
      </c>
      <c r="H193" s="203">
        <v>7</v>
      </c>
      <c r="I193" s="203">
        <v>6</v>
      </c>
      <c r="J193" s="203">
        <v>7</v>
      </c>
      <c r="K193" s="203"/>
      <c r="L193" s="203"/>
      <c r="M193" s="204">
        <f t="shared" si="4"/>
        <v>1</v>
      </c>
      <c r="N193" s="203">
        <f t="shared" si="5"/>
        <v>2</v>
      </c>
      <c r="O193" s="203">
        <f t="shared" si="6"/>
        <v>6</v>
      </c>
      <c r="P193" s="203"/>
      <c r="Q193" s="203"/>
      <c r="R193" s="203"/>
    </row>
    <row r="194" spans="3:18">
      <c r="C194" s="203">
        <v>1</v>
      </c>
      <c r="D194" s="203">
        <v>4</v>
      </c>
      <c r="E194" s="203"/>
      <c r="F194" s="203">
        <v>10</v>
      </c>
      <c r="G194" s="203">
        <v>4</v>
      </c>
      <c r="H194" s="203">
        <v>7</v>
      </c>
      <c r="I194" s="203">
        <v>6</v>
      </c>
      <c r="J194" s="203">
        <v>10</v>
      </c>
      <c r="K194" s="203"/>
      <c r="L194" s="203"/>
      <c r="M194" s="204">
        <f t="shared" si="4"/>
        <v>1</v>
      </c>
      <c r="N194" s="203">
        <f t="shared" si="5"/>
        <v>2</v>
      </c>
      <c r="O194" s="203">
        <f t="shared" si="6"/>
        <v>6</v>
      </c>
      <c r="P194" s="203"/>
      <c r="Q194" s="203"/>
      <c r="R194" s="203"/>
    </row>
    <row r="195" spans="3:18">
      <c r="C195" s="203">
        <v>1</v>
      </c>
      <c r="D195" s="203">
        <v>4</v>
      </c>
      <c r="E195" s="203"/>
      <c r="F195" s="203">
        <v>10</v>
      </c>
      <c r="G195" s="203">
        <v>4</v>
      </c>
      <c r="H195" s="203">
        <v>7</v>
      </c>
      <c r="I195" s="203">
        <v>8</v>
      </c>
      <c r="J195" s="203">
        <v>7</v>
      </c>
      <c r="K195" s="203"/>
      <c r="L195" s="203"/>
      <c r="M195" s="204">
        <f t="shared" si="4"/>
        <v>1</v>
      </c>
      <c r="N195" s="203">
        <f t="shared" si="5"/>
        <v>2</v>
      </c>
      <c r="O195" s="203">
        <f t="shared" si="6"/>
        <v>6</v>
      </c>
      <c r="P195" s="203"/>
      <c r="Q195" s="203"/>
      <c r="R195" s="203"/>
    </row>
    <row r="196" spans="3:18">
      <c r="C196" s="203">
        <v>1</v>
      </c>
      <c r="D196" s="203">
        <v>4</v>
      </c>
      <c r="E196" s="203"/>
      <c r="F196" s="203">
        <v>10</v>
      </c>
      <c r="G196" s="203">
        <v>4</v>
      </c>
      <c r="H196" s="203">
        <v>7</v>
      </c>
      <c r="I196" s="203">
        <v>8</v>
      </c>
      <c r="J196" s="203">
        <v>10</v>
      </c>
      <c r="K196" s="203"/>
      <c r="L196" s="203"/>
      <c r="M196" s="204">
        <f t="shared" si="4"/>
        <v>1</v>
      </c>
      <c r="N196" s="203">
        <f t="shared" si="5"/>
        <v>2</v>
      </c>
      <c r="O196" s="203">
        <f t="shared" si="6"/>
        <v>6</v>
      </c>
      <c r="P196" s="203"/>
      <c r="Q196" s="203"/>
      <c r="R196" s="203"/>
    </row>
    <row r="197" spans="3:18">
      <c r="C197" s="203">
        <v>1</v>
      </c>
      <c r="D197" s="203">
        <v>4</v>
      </c>
      <c r="E197" s="203"/>
      <c r="F197" s="203">
        <v>10</v>
      </c>
      <c r="G197" s="203">
        <v>4</v>
      </c>
      <c r="H197" s="203">
        <v>7</v>
      </c>
      <c r="I197" s="203">
        <v>10</v>
      </c>
      <c r="J197" s="203">
        <v>7</v>
      </c>
      <c r="K197" s="203"/>
      <c r="L197" s="203"/>
      <c r="M197" s="204">
        <f t="shared" si="4"/>
        <v>1</v>
      </c>
      <c r="N197" s="203">
        <f t="shared" si="5"/>
        <v>2</v>
      </c>
      <c r="O197" s="203">
        <f t="shared" si="6"/>
        <v>6</v>
      </c>
      <c r="P197" s="203"/>
      <c r="Q197" s="203"/>
      <c r="R197" s="203"/>
    </row>
    <row r="198" spans="3:18">
      <c r="C198" s="203">
        <v>1</v>
      </c>
      <c r="D198" s="203">
        <v>4</v>
      </c>
      <c r="E198" s="203"/>
      <c r="F198" s="203">
        <v>10</v>
      </c>
      <c r="G198" s="203">
        <v>4</v>
      </c>
      <c r="H198" s="203">
        <v>7</v>
      </c>
      <c r="I198" s="203">
        <v>10</v>
      </c>
      <c r="J198" s="203">
        <v>10</v>
      </c>
      <c r="K198" s="203"/>
      <c r="L198" s="203"/>
      <c r="M198" s="204">
        <f t="shared" si="4"/>
        <v>1</v>
      </c>
      <c r="N198" s="203">
        <f t="shared" si="5"/>
        <v>2</v>
      </c>
      <c r="O198" s="203">
        <f t="shared" si="6"/>
        <v>7</v>
      </c>
      <c r="P198" s="203"/>
      <c r="Q198" s="203"/>
      <c r="R198" s="203"/>
    </row>
    <row r="199" spans="3:18">
      <c r="C199" s="203">
        <v>1</v>
      </c>
      <c r="D199" s="203">
        <v>4</v>
      </c>
      <c r="E199" s="203"/>
      <c r="F199" s="203">
        <v>10</v>
      </c>
      <c r="G199" s="203">
        <v>4</v>
      </c>
      <c r="H199" s="203">
        <v>10</v>
      </c>
      <c r="I199" s="203">
        <v>4</v>
      </c>
      <c r="J199" s="203">
        <v>7</v>
      </c>
      <c r="K199" s="203"/>
      <c r="L199" s="203"/>
      <c r="M199" s="204">
        <f t="shared" si="4"/>
        <v>1</v>
      </c>
      <c r="N199" s="203">
        <f t="shared" si="5"/>
        <v>2</v>
      </c>
      <c r="O199" s="203">
        <f t="shared" si="6"/>
        <v>6</v>
      </c>
      <c r="P199" s="203"/>
      <c r="Q199" s="203"/>
      <c r="R199" s="203"/>
    </row>
    <row r="200" spans="3:18">
      <c r="C200" s="203">
        <v>1</v>
      </c>
      <c r="D200" s="203">
        <v>4</v>
      </c>
      <c r="E200" s="203"/>
      <c r="F200" s="203">
        <v>10</v>
      </c>
      <c r="G200" s="203">
        <v>4</v>
      </c>
      <c r="H200" s="203">
        <v>10</v>
      </c>
      <c r="I200" s="203">
        <v>4</v>
      </c>
      <c r="J200" s="203">
        <v>10</v>
      </c>
      <c r="K200" s="203"/>
      <c r="L200" s="203"/>
      <c r="M200" s="204">
        <f t="shared" si="4"/>
        <v>1</v>
      </c>
      <c r="N200" s="203">
        <f t="shared" si="5"/>
        <v>2</v>
      </c>
      <c r="O200" s="203">
        <f t="shared" si="6"/>
        <v>6</v>
      </c>
      <c r="P200" s="203"/>
      <c r="Q200" s="203"/>
      <c r="R200" s="203"/>
    </row>
    <row r="201" spans="3:18">
      <c r="C201" s="203">
        <v>1</v>
      </c>
      <c r="D201" s="203">
        <v>4</v>
      </c>
      <c r="E201" s="203"/>
      <c r="F201" s="203">
        <v>10</v>
      </c>
      <c r="G201" s="203">
        <v>4</v>
      </c>
      <c r="H201" s="203">
        <v>10</v>
      </c>
      <c r="I201" s="203">
        <v>6</v>
      </c>
      <c r="J201" s="203">
        <v>7</v>
      </c>
      <c r="K201" s="203"/>
      <c r="L201" s="203"/>
      <c r="M201" s="204">
        <f t="shared" si="4"/>
        <v>1</v>
      </c>
      <c r="N201" s="203">
        <f t="shared" si="5"/>
        <v>2</v>
      </c>
      <c r="O201" s="203">
        <f t="shared" si="6"/>
        <v>6</v>
      </c>
      <c r="P201" s="203"/>
      <c r="Q201" s="203"/>
      <c r="R201" s="203"/>
    </row>
    <row r="202" spans="3:18">
      <c r="C202" s="203">
        <v>1</v>
      </c>
      <c r="D202" s="203">
        <v>4</v>
      </c>
      <c r="E202" s="203"/>
      <c r="F202" s="203">
        <v>10</v>
      </c>
      <c r="G202" s="203">
        <v>4</v>
      </c>
      <c r="H202" s="203">
        <v>10</v>
      </c>
      <c r="I202" s="203">
        <v>6</v>
      </c>
      <c r="J202" s="203">
        <v>10</v>
      </c>
      <c r="K202" s="203"/>
      <c r="L202" s="203"/>
      <c r="M202" s="204">
        <f t="shared" si="4"/>
        <v>1</v>
      </c>
      <c r="N202" s="203">
        <f t="shared" si="5"/>
        <v>2</v>
      </c>
      <c r="O202" s="203">
        <f t="shared" si="6"/>
        <v>6</v>
      </c>
      <c r="P202" s="203"/>
      <c r="Q202" s="203"/>
      <c r="R202" s="203"/>
    </row>
    <row r="203" spans="3:18">
      <c r="C203" s="203">
        <v>1</v>
      </c>
      <c r="D203" s="203">
        <v>4</v>
      </c>
      <c r="E203" s="203"/>
      <c r="F203" s="203">
        <v>10</v>
      </c>
      <c r="G203" s="203">
        <v>4</v>
      </c>
      <c r="H203" s="203">
        <v>10</v>
      </c>
      <c r="I203" s="203">
        <v>8</v>
      </c>
      <c r="J203" s="203">
        <v>7</v>
      </c>
      <c r="K203" s="203"/>
      <c r="L203" s="203"/>
      <c r="M203" s="204">
        <f t="shared" si="4"/>
        <v>1</v>
      </c>
      <c r="N203" s="203">
        <f t="shared" si="5"/>
        <v>2</v>
      </c>
      <c r="O203" s="203">
        <f t="shared" si="6"/>
        <v>6</v>
      </c>
      <c r="P203" s="203"/>
      <c r="Q203" s="203"/>
      <c r="R203" s="203"/>
    </row>
    <row r="204" spans="3:18">
      <c r="C204" s="203">
        <v>1</v>
      </c>
      <c r="D204" s="203">
        <v>4</v>
      </c>
      <c r="E204" s="203"/>
      <c r="F204" s="203">
        <v>10</v>
      </c>
      <c r="G204" s="203">
        <v>4</v>
      </c>
      <c r="H204" s="203">
        <v>10</v>
      </c>
      <c r="I204" s="203">
        <v>8</v>
      </c>
      <c r="J204" s="203">
        <v>10</v>
      </c>
      <c r="K204" s="203"/>
      <c r="L204" s="203"/>
      <c r="M204" s="204">
        <f t="shared" si="4"/>
        <v>1</v>
      </c>
      <c r="N204" s="203">
        <f t="shared" si="5"/>
        <v>2</v>
      </c>
      <c r="O204" s="203">
        <f t="shared" si="6"/>
        <v>7</v>
      </c>
      <c r="P204" s="203"/>
      <c r="Q204" s="203"/>
      <c r="R204" s="203"/>
    </row>
    <row r="205" spans="3:18">
      <c r="C205" s="203">
        <v>1</v>
      </c>
      <c r="D205" s="203">
        <v>4</v>
      </c>
      <c r="E205" s="203"/>
      <c r="F205" s="203">
        <v>10</v>
      </c>
      <c r="G205" s="203">
        <v>4</v>
      </c>
      <c r="H205" s="203">
        <v>10</v>
      </c>
      <c r="I205" s="203">
        <v>10</v>
      </c>
      <c r="J205" s="203">
        <v>7</v>
      </c>
      <c r="K205" s="203"/>
      <c r="L205" s="203"/>
      <c r="M205" s="204">
        <f t="shared" si="4"/>
        <v>1</v>
      </c>
      <c r="N205" s="203">
        <f t="shared" si="5"/>
        <v>2</v>
      </c>
      <c r="O205" s="203">
        <f t="shared" si="6"/>
        <v>7</v>
      </c>
      <c r="P205" s="203"/>
      <c r="Q205" s="203"/>
      <c r="R205" s="203"/>
    </row>
    <row r="206" spans="3:18">
      <c r="C206" s="203">
        <v>1</v>
      </c>
      <c r="D206" s="203">
        <v>6</v>
      </c>
      <c r="E206" s="203"/>
      <c r="F206" s="203">
        <v>10</v>
      </c>
      <c r="G206" s="203">
        <v>6</v>
      </c>
      <c r="H206" s="203">
        <v>10</v>
      </c>
      <c r="I206" s="203">
        <v>10</v>
      </c>
      <c r="J206" s="203">
        <v>10</v>
      </c>
      <c r="K206" s="203"/>
      <c r="L206" s="203"/>
      <c r="M206" s="204">
        <f t="shared" si="4"/>
        <v>1</v>
      </c>
      <c r="N206" s="203">
        <f t="shared" si="5"/>
        <v>2</v>
      </c>
      <c r="O206" s="203">
        <f t="shared" si="6"/>
        <v>8</v>
      </c>
      <c r="P206" s="203"/>
      <c r="Q206" s="203"/>
      <c r="R206" s="203"/>
    </row>
    <row r="207" spans="3:18">
      <c r="C207" s="203">
        <v>1</v>
      </c>
      <c r="D207" s="203">
        <v>6</v>
      </c>
      <c r="E207" s="203"/>
      <c r="F207" s="203">
        <v>10</v>
      </c>
      <c r="G207" s="203">
        <v>6</v>
      </c>
      <c r="H207" s="203">
        <v>7</v>
      </c>
      <c r="I207" s="203">
        <v>4</v>
      </c>
      <c r="J207" s="203">
        <v>7</v>
      </c>
      <c r="K207" s="203"/>
      <c r="L207" s="203"/>
      <c r="M207" s="204">
        <f t="shared" si="4"/>
        <v>1</v>
      </c>
      <c r="N207" s="203">
        <f t="shared" si="5"/>
        <v>2</v>
      </c>
      <c r="O207" s="203">
        <f t="shared" si="6"/>
        <v>6</v>
      </c>
      <c r="P207" s="203"/>
      <c r="Q207" s="203"/>
      <c r="R207" s="203"/>
    </row>
    <row r="208" spans="3:18">
      <c r="C208" s="203">
        <v>1</v>
      </c>
      <c r="D208" s="203">
        <v>6</v>
      </c>
      <c r="E208" s="203"/>
      <c r="F208" s="203">
        <v>10</v>
      </c>
      <c r="G208" s="203">
        <v>6</v>
      </c>
      <c r="H208" s="203">
        <v>7</v>
      </c>
      <c r="I208" s="203">
        <v>4</v>
      </c>
      <c r="J208" s="203">
        <v>10</v>
      </c>
      <c r="K208" s="203"/>
      <c r="L208" s="203"/>
      <c r="M208" s="204">
        <f t="shared" si="4"/>
        <v>1</v>
      </c>
      <c r="N208" s="203">
        <f t="shared" si="5"/>
        <v>2</v>
      </c>
      <c r="O208" s="203">
        <f t="shared" si="6"/>
        <v>6</v>
      </c>
      <c r="P208" s="203"/>
      <c r="Q208" s="203"/>
      <c r="R208" s="203"/>
    </row>
    <row r="209" spans="3:18">
      <c r="C209" s="203">
        <v>1</v>
      </c>
      <c r="D209" s="203">
        <v>6</v>
      </c>
      <c r="E209" s="203"/>
      <c r="F209" s="203">
        <v>10</v>
      </c>
      <c r="G209" s="203">
        <v>6</v>
      </c>
      <c r="H209" s="203">
        <v>7</v>
      </c>
      <c r="I209" s="203">
        <v>6</v>
      </c>
      <c r="J209" s="203">
        <v>7</v>
      </c>
      <c r="K209" s="203"/>
      <c r="L209" s="203"/>
      <c r="M209" s="204">
        <f t="shared" si="4"/>
        <v>1</v>
      </c>
      <c r="N209" s="203">
        <f t="shared" si="5"/>
        <v>2</v>
      </c>
      <c r="O209" s="203">
        <f t="shared" si="6"/>
        <v>6</v>
      </c>
      <c r="P209" s="203"/>
      <c r="Q209" s="203"/>
      <c r="R209" s="203"/>
    </row>
    <row r="210" spans="3:18">
      <c r="C210" s="203">
        <v>1</v>
      </c>
      <c r="D210" s="203">
        <v>6</v>
      </c>
      <c r="E210" s="203"/>
      <c r="F210" s="203">
        <v>10</v>
      </c>
      <c r="G210" s="203">
        <v>6</v>
      </c>
      <c r="H210" s="203">
        <v>7</v>
      </c>
      <c r="I210" s="203">
        <v>6</v>
      </c>
      <c r="J210" s="203">
        <v>10</v>
      </c>
      <c r="K210" s="203"/>
      <c r="L210" s="203"/>
      <c r="M210" s="204">
        <f t="shared" si="4"/>
        <v>1</v>
      </c>
      <c r="N210" s="203">
        <f t="shared" si="5"/>
        <v>2</v>
      </c>
      <c r="O210" s="203">
        <f t="shared" si="6"/>
        <v>7</v>
      </c>
      <c r="P210" s="203"/>
      <c r="Q210" s="203"/>
      <c r="R210" s="203"/>
    </row>
    <row r="211" spans="3:18">
      <c r="C211" s="203">
        <v>1</v>
      </c>
      <c r="D211" s="203">
        <v>6</v>
      </c>
      <c r="E211" s="203"/>
      <c r="F211" s="203">
        <v>10</v>
      </c>
      <c r="G211" s="203">
        <v>6</v>
      </c>
      <c r="H211" s="203">
        <v>7</v>
      </c>
      <c r="I211" s="203">
        <v>8</v>
      </c>
      <c r="J211" s="203">
        <v>7</v>
      </c>
      <c r="K211" s="203"/>
      <c r="L211" s="203"/>
      <c r="M211" s="204">
        <f t="shared" si="4"/>
        <v>1</v>
      </c>
      <c r="N211" s="203">
        <f t="shared" si="5"/>
        <v>2</v>
      </c>
      <c r="O211" s="203">
        <f t="shared" si="6"/>
        <v>6</v>
      </c>
      <c r="P211" s="203"/>
      <c r="Q211" s="203"/>
      <c r="R211" s="203"/>
    </row>
    <row r="212" spans="3:18">
      <c r="C212" s="203">
        <v>1</v>
      </c>
      <c r="D212" s="203">
        <v>6</v>
      </c>
      <c r="E212" s="203"/>
      <c r="F212" s="203">
        <v>10</v>
      </c>
      <c r="G212" s="203">
        <v>6</v>
      </c>
      <c r="H212" s="203">
        <v>7</v>
      </c>
      <c r="I212" s="203">
        <v>8</v>
      </c>
      <c r="J212" s="203">
        <v>10</v>
      </c>
      <c r="K212" s="203"/>
      <c r="L212" s="203"/>
      <c r="M212" s="204">
        <f t="shared" si="4"/>
        <v>1</v>
      </c>
      <c r="N212" s="203">
        <f t="shared" si="5"/>
        <v>2</v>
      </c>
      <c r="O212" s="203">
        <f t="shared" si="6"/>
        <v>7</v>
      </c>
      <c r="P212" s="203"/>
      <c r="Q212" s="203"/>
      <c r="R212" s="203"/>
    </row>
    <row r="213" spans="3:18">
      <c r="C213" s="203">
        <v>1</v>
      </c>
      <c r="D213" s="203">
        <v>6</v>
      </c>
      <c r="E213" s="203"/>
      <c r="F213" s="203">
        <v>10</v>
      </c>
      <c r="G213" s="203">
        <v>6</v>
      </c>
      <c r="H213" s="203">
        <v>7</v>
      </c>
      <c r="I213" s="203">
        <v>10</v>
      </c>
      <c r="J213" s="203">
        <v>7</v>
      </c>
      <c r="K213" s="203"/>
      <c r="L213" s="203"/>
      <c r="M213" s="204">
        <f t="shared" si="4"/>
        <v>1</v>
      </c>
      <c r="N213" s="203">
        <f t="shared" si="5"/>
        <v>2</v>
      </c>
      <c r="O213" s="203">
        <f t="shared" si="6"/>
        <v>7</v>
      </c>
      <c r="P213" s="203"/>
      <c r="Q213" s="203"/>
      <c r="R213" s="203"/>
    </row>
    <row r="214" spans="3:18">
      <c r="C214" s="203">
        <v>1</v>
      </c>
      <c r="D214" s="203">
        <v>6</v>
      </c>
      <c r="E214" s="203"/>
      <c r="F214" s="203">
        <v>10</v>
      </c>
      <c r="G214" s="203">
        <v>6</v>
      </c>
      <c r="H214" s="203">
        <v>7</v>
      </c>
      <c r="I214" s="203">
        <v>10</v>
      </c>
      <c r="J214" s="203">
        <v>10</v>
      </c>
      <c r="K214" s="203"/>
      <c r="L214" s="203"/>
      <c r="M214" s="204">
        <f t="shared" si="4"/>
        <v>1</v>
      </c>
      <c r="N214" s="203">
        <f t="shared" si="5"/>
        <v>2</v>
      </c>
      <c r="O214" s="203">
        <f t="shared" si="6"/>
        <v>7</v>
      </c>
      <c r="P214" s="203"/>
      <c r="Q214" s="203"/>
      <c r="R214" s="203"/>
    </row>
    <row r="215" spans="3:18">
      <c r="C215" s="203">
        <v>1</v>
      </c>
      <c r="D215" s="203">
        <v>6</v>
      </c>
      <c r="E215" s="203"/>
      <c r="F215" s="203">
        <v>10</v>
      </c>
      <c r="G215" s="203">
        <v>6</v>
      </c>
      <c r="H215" s="203">
        <v>10</v>
      </c>
      <c r="I215" s="203">
        <v>4</v>
      </c>
      <c r="J215" s="203">
        <v>7</v>
      </c>
      <c r="K215" s="203"/>
      <c r="L215" s="203"/>
      <c r="M215" s="204">
        <f t="shared" si="4"/>
        <v>1</v>
      </c>
      <c r="N215" s="203">
        <f t="shared" si="5"/>
        <v>2</v>
      </c>
      <c r="O215" s="203">
        <f t="shared" si="6"/>
        <v>6</v>
      </c>
      <c r="P215" s="203"/>
      <c r="Q215" s="203"/>
      <c r="R215" s="203"/>
    </row>
    <row r="216" spans="3:18">
      <c r="C216" s="203">
        <v>1</v>
      </c>
      <c r="D216" s="203">
        <v>6</v>
      </c>
      <c r="E216" s="203"/>
      <c r="F216" s="203">
        <v>10</v>
      </c>
      <c r="G216" s="203">
        <v>6</v>
      </c>
      <c r="H216" s="203">
        <v>10</v>
      </c>
      <c r="I216" s="203">
        <v>4</v>
      </c>
      <c r="J216" s="203">
        <v>10</v>
      </c>
      <c r="K216" s="203"/>
      <c r="L216" s="203"/>
      <c r="M216" s="204">
        <f t="shared" si="4"/>
        <v>1</v>
      </c>
      <c r="N216" s="203">
        <f t="shared" si="5"/>
        <v>2</v>
      </c>
      <c r="O216" s="203">
        <f t="shared" si="6"/>
        <v>7</v>
      </c>
      <c r="P216" s="203"/>
      <c r="Q216" s="203"/>
      <c r="R216" s="203"/>
    </row>
    <row r="217" spans="3:18">
      <c r="C217" s="203">
        <v>1</v>
      </c>
      <c r="D217" s="203">
        <v>6</v>
      </c>
      <c r="E217" s="203"/>
      <c r="F217" s="203">
        <v>10</v>
      </c>
      <c r="G217" s="203">
        <v>6</v>
      </c>
      <c r="H217" s="203">
        <v>10</v>
      </c>
      <c r="I217" s="203">
        <v>6</v>
      </c>
      <c r="J217" s="203">
        <v>7</v>
      </c>
      <c r="K217" s="203"/>
      <c r="L217" s="203"/>
      <c r="M217" s="204">
        <f t="shared" si="4"/>
        <v>1</v>
      </c>
      <c r="N217" s="203">
        <f t="shared" si="5"/>
        <v>2</v>
      </c>
      <c r="O217" s="203">
        <f t="shared" si="6"/>
        <v>7</v>
      </c>
      <c r="P217" s="203"/>
      <c r="Q217" s="203"/>
      <c r="R217" s="203"/>
    </row>
    <row r="218" spans="3:18">
      <c r="C218" s="203">
        <v>1</v>
      </c>
      <c r="D218" s="203">
        <v>6</v>
      </c>
      <c r="E218" s="203"/>
      <c r="F218" s="203">
        <v>10</v>
      </c>
      <c r="G218" s="203">
        <v>6</v>
      </c>
      <c r="H218" s="203">
        <v>10</v>
      </c>
      <c r="I218" s="203">
        <v>6</v>
      </c>
      <c r="J218" s="203">
        <v>10</v>
      </c>
      <c r="K218" s="203"/>
      <c r="L218" s="203"/>
      <c r="M218" s="204">
        <f t="shared" si="4"/>
        <v>1</v>
      </c>
      <c r="N218" s="203">
        <f t="shared" si="5"/>
        <v>2</v>
      </c>
      <c r="O218" s="203">
        <f t="shared" si="6"/>
        <v>7</v>
      </c>
      <c r="P218" s="203"/>
      <c r="Q218" s="203"/>
      <c r="R218" s="203"/>
    </row>
    <row r="219" spans="3:18">
      <c r="C219" s="203">
        <v>1</v>
      </c>
      <c r="D219" s="203">
        <v>6</v>
      </c>
      <c r="E219" s="203"/>
      <c r="F219" s="203">
        <v>10</v>
      </c>
      <c r="G219" s="203">
        <v>6</v>
      </c>
      <c r="H219" s="203">
        <v>10</v>
      </c>
      <c r="I219" s="203">
        <v>8</v>
      </c>
      <c r="J219" s="203">
        <v>7</v>
      </c>
      <c r="K219" s="203"/>
      <c r="L219" s="203"/>
      <c r="M219" s="204">
        <f t="shared" si="4"/>
        <v>1</v>
      </c>
      <c r="N219" s="203">
        <f t="shared" si="5"/>
        <v>2</v>
      </c>
      <c r="O219" s="203">
        <f t="shared" si="6"/>
        <v>7</v>
      </c>
      <c r="P219" s="203"/>
      <c r="Q219" s="203"/>
      <c r="R219" s="203"/>
    </row>
    <row r="220" spans="3:18">
      <c r="C220" s="203">
        <v>1</v>
      </c>
      <c r="D220" s="203">
        <v>6</v>
      </c>
      <c r="E220" s="203"/>
      <c r="F220" s="203">
        <v>10</v>
      </c>
      <c r="G220" s="203">
        <v>6</v>
      </c>
      <c r="H220" s="203">
        <v>10</v>
      </c>
      <c r="I220" s="203">
        <v>8</v>
      </c>
      <c r="J220" s="203">
        <v>10</v>
      </c>
      <c r="K220" s="203"/>
      <c r="L220" s="203"/>
      <c r="M220" s="204">
        <f t="shared" si="4"/>
        <v>1</v>
      </c>
      <c r="N220" s="203">
        <f t="shared" si="5"/>
        <v>2</v>
      </c>
      <c r="O220" s="203">
        <f t="shared" si="6"/>
        <v>7</v>
      </c>
      <c r="P220" s="203"/>
      <c r="Q220" s="203"/>
      <c r="R220" s="203"/>
    </row>
    <row r="221" spans="3:18">
      <c r="C221" s="203">
        <v>1</v>
      </c>
      <c r="D221" s="203">
        <v>6</v>
      </c>
      <c r="E221" s="203"/>
      <c r="F221" s="203">
        <v>10</v>
      </c>
      <c r="G221" s="203">
        <v>6</v>
      </c>
      <c r="H221" s="203">
        <v>10</v>
      </c>
      <c r="I221" s="203">
        <v>10</v>
      </c>
      <c r="J221" s="203">
        <v>7</v>
      </c>
      <c r="K221" s="203"/>
      <c r="L221" s="203"/>
      <c r="M221" s="204">
        <f t="shared" si="4"/>
        <v>1</v>
      </c>
      <c r="N221" s="203">
        <f t="shared" si="5"/>
        <v>2</v>
      </c>
      <c r="O221" s="203">
        <f t="shared" si="6"/>
        <v>7</v>
      </c>
      <c r="P221" s="203"/>
      <c r="Q221" s="203"/>
      <c r="R221" s="203"/>
    </row>
    <row r="222" spans="3:18">
      <c r="C222" s="203">
        <v>1</v>
      </c>
      <c r="D222" s="203">
        <v>2</v>
      </c>
      <c r="E222" s="203"/>
      <c r="F222" s="203">
        <v>10</v>
      </c>
      <c r="G222" s="203">
        <v>2</v>
      </c>
      <c r="H222" s="203">
        <v>10</v>
      </c>
      <c r="I222" s="203">
        <v>10</v>
      </c>
      <c r="J222" s="203">
        <v>10</v>
      </c>
      <c r="K222" s="203"/>
      <c r="L222" s="203"/>
      <c r="M222" s="204">
        <f t="shared" si="4"/>
        <v>1</v>
      </c>
      <c r="N222" s="203">
        <f t="shared" si="5"/>
        <v>2</v>
      </c>
      <c r="O222" s="203">
        <f t="shared" si="6"/>
        <v>6</v>
      </c>
      <c r="P222" s="203"/>
      <c r="Q222" s="203"/>
      <c r="R222" s="203"/>
    </row>
    <row r="223" spans="3:18">
      <c r="C223" s="203">
        <v>1</v>
      </c>
      <c r="D223" s="203">
        <v>2</v>
      </c>
      <c r="E223" s="203"/>
      <c r="F223" s="203">
        <v>10</v>
      </c>
      <c r="G223" s="203">
        <v>2</v>
      </c>
      <c r="H223" s="203">
        <v>7</v>
      </c>
      <c r="I223" s="203">
        <v>4</v>
      </c>
      <c r="J223" s="203">
        <v>7</v>
      </c>
      <c r="K223" s="203"/>
      <c r="L223" s="203"/>
      <c r="M223" s="204">
        <f t="shared" ref="M223:M286" si="7">MIN(C223:L223)</f>
        <v>1</v>
      </c>
      <c r="N223" s="203">
        <f t="shared" si="5"/>
        <v>2</v>
      </c>
      <c r="O223" s="203">
        <f t="shared" si="6"/>
        <v>5</v>
      </c>
      <c r="P223" s="203"/>
      <c r="Q223" s="203"/>
      <c r="R223" s="203"/>
    </row>
    <row r="224" spans="3:18">
      <c r="C224" s="203">
        <v>1</v>
      </c>
      <c r="D224" s="203">
        <v>2</v>
      </c>
      <c r="E224" s="203"/>
      <c r="F224" s="203">
        <v>10</v>
      </c>
      <c r="G224" s="203">
        <v>2</v>
      </c>
      <c r="H224" s="203">
        <v>7</v>
      </c>
      <c r="I224" s="203">
        <v>4</v>
      </c>
      <c r="J224" s="203">
        <v>10</v>
      </c>
      <c r="K224" s="203"/>
      <c r="L224" s="203"/>
      <c r="M224" s="204">
        <f t="shared" si="7"/>
        <v>1</v>
      </c>
      <c r="N224" s="203">
        <f t="shared" ref="N224:N287" si="8">IF(SMALL(C224:J224,2)&gt;M224,M224+1,M224)</f>
        <v>2</v>
      </c>
      <c r="O224" s="203">
        <f t="shared" ref="O224:O287" si="9">ROUND(AVERAGE(C224:J224),0)</f>
        <v>5</v>
      </c>
      <c r="P224" s="203"/>
      <c r="Q224" s="203"/>
      <c r="R224" s="203"/>
    </row>
    <row r="225" spans="3:18">
      <c r="C225" s="203">
        <v>1</v>
      </c>
      <c r="D225" s="203">
        <v>2</v>
      </c>
      <c r="E225" s="203"/>
      <c r="F225" s="203">
        <v>10</v>
      </c>
      <c r="G225" s="203">
        <v>2</v>
      </c>
      <c r="H225" s="203">
        <v>7</v>
      </c>
      <c r="I225" s="203">
        <v>6</v>
      </c>
      <c r="J225" s="203">
        <v>7</v>
      </c>
      <c r="K225" s="203"/>
      <c r="L225" s="203"/>
      <c r="M225" s="204">
        <f t="shared" si="7"/>
        <v>1</v>
      </c>
      <c r="N225" s="203">
        <f t="shared" si="8"/>
        <v>2</v>
      </c>
      <c r="O225" s="203">
        <f t="shared" si="9"/>
        <v>5</v>
      </c>
      <c r="P225" s="203"/>
      <c r="Q225" s="203"/>
      <c r="R225" s="203"/>
    </row>
    <row r="226" spans="3:18">
      <c r="C226" s="203">
        <v>1</v>
      </c>
      <c r="D226" s="203">
        <v>2</v>
      </c>
      <c r="E226" s="203"/>
      <c r="F226" s="203">
        <v>10</v>
      </c>
      <c r="G226" s="203">
        <v>2</v>
      </c>
      <c r="H226" s="203">
        <v>7</v>
      </c>
      <c r="I226" s="203">
        <v>6</v>
      </c>
      <c r="J226" s="203">
        <v>10</v>
      </c>
      <c r="K226" s="203"/>
      <c r="L226" s="203"/>
      <c r="M226" s="204">
        <f t="shared" si="7"/>
        <v>1</v>
      </c>
      <c r="N226" s="203">
        <f t="shared" si="8"/>
        <v>2</v>
      </c>
      <c r="O226" s="203">
        <f t="shared" si="9"/>
        <v>5</v>
      </c>
      <c r="P226" s="203"/>
      <c r="Q226" s="203"/>
      <c r="R226" s="203"/>
    </row>
    <row r="227" spans="3:18">
      <c r="C227" s="203">
        <v>1</v>
      </c>
      <c r="D227" s="203">
        <v>2</v>
      </c>
      <c r="E227" s="203"/>
      <c r="F227" s="203">
        <v>10</v>
      </c>
      <c r="G227" s="203">
        <v>2</v>
      </c>
      <c r="H227" s="203">
        <v>7</v>
      </c>
      <c r="I227" s="203">
        <v>8</v>
      </c>
      <c r="J227" s="203">
        <v>7</v>
      </c>
      <c r="K227" s="203"/>
      <c r="L227" s="203"/>
      <c r="M227" s="204">
        <f t="shared" si="7"/>
        <v>1</v>
      </c>
      <c r="N227" s="203">
        <f t="shared" si="8"/>
        <v>2</v>
      </c>
      <c r="O227" s="203">
        <f t="shared" si="9"/>
        <v>5</v>
      </c>
      <c r="P227" s="203"/>
      <c r="Q227" s="203"/>
      <c r="R227" s="203"/>
    </row>
    <row r="228" spans="3:18">
      <c r="C228" s="203">
        <v>1</v>
      </c>
      <c r="D228" s="203">
        <v>2</v>
      </c>
      <c r="E228" s="203"/>
      <c r="F228" s="203">
        <v>10</v>
      </c>
      <c r="G228" s="203">
        <v>2</v>
      </c>
      <c r="H228" s="203">
        <v>7</v>
      </c>
      <c r="I228" s="203">
        <v>8</v>
      </c>
      <c r="J228" s="203">
        <v>10</v>
      </c>
      <c r="K228" s="203"/>
      <c r="L228" s="203"/>
      <c r="M228" s="204">
        <f t="shared" si="7"/>
        <v>1</v>
      </c>
      <c r="N228" s="203">
        <f t="shared" si="8"/>
        <v>2</v>
      </c>
      <c r="O228" s="203">
        <f t="shared" si="9"/>
        <v>6</v>
      </c>
      <c r="P228" s="203"/>
      <c r="Q228" s="203"/>
      <c r="R228" s="203"/>
    </row>
    <row r="229" spans="3:18">
      <c r="C229" s="203">
        <v>1</v>
      </c>
      <c r="D229" s="203">
        <v>2</v>
      </c>
      <c r="E229" s="203"/>
      <c r="F229" s="203">
        <v>10</v>
      </c>
      <c r="G229" s="203">
        <v>2</v>
      </c>
      <c r="H229" s="203">
        <v>7</v>
      </c>
      <c r="I229" s="203">
        <v>10</v>
      </c>
      <c r="J229" s="203">
        <v>7</v>
      </c>
      <c r="K229" s="203"/>
      <c r="L229" s="203"/>
      <c r="M229" s="204">
        <f t="shared" si="7"/>
        <v>1</v>
      </c>
      <c r="N229" s="203">
        <f t="shared" si="8"/>
        <v>2</v>
      </c>
      <c r="O229" s="203">
        <f t="shared" si="9"/>
        <v>6</v>
      </c>
      <c r="P229" s="203"/>
      <c r="Q229" s="203"/>
      <c r="R229" s="203"/>
    </row>
    <row r="230" spans="3:18">
      <c r="C230" s="203">
        <v>1</v>
      </c>
      <c r="D230" s="203">
        <v>2</v>
      </c>
      <c r="E230" s="203"/>
      <c r="F230" s="203">
        <v>10</v>
      </c>
      <c r="G230" s="203">
        <v>2</v>
      </c>
      <c r="H230" s="203">
        <v>7</v>
      </c>
      <c r="I230" s="203">
        <v>10</v>
      </c>
      <c r="J230" s="203">
        <v>10</v>
      </c>
      <c r="K230" s="203"/>
      <c r="L230" s="203"/>
      <c r="M230" s="204">
        <f t="shared" si="7"/>
        <v>1</v>
      </c>
      <c r="N230" s="203">
        <f t="shared" si="8"/>
        <v>2</v>
      </c>
      <c r="O230" s="203">
        <f t="shared" si="9"/>
        <v>6</v>
      </c>
      <c r="P230" s="203"/>
      <c r="Q230" s="203"/>
      <c r="R230" s="203"/>
    </row>
    <row r="231" spans="3:18">
      <c r="C231" s="203">
        <v>1</v>
      </c>
      <c r="D231" s="203">
        <v>2</v>
      </c>
      <c r="E231" s="203"/>
      <c r="F231" s="203">
        <v>10</v>
      </c>
      <c r="G231" s="203">
        <v>2</v>
      </c>
      <c r="H231" s="203">
        <v>10</v>
      </c>
      <c r="I231" s="203">
        <v>4</v>
      </c>
      <c r="J231" s="203">
        <v>7</v>
      </c>
      <c r="K231" s="203"/>
      <c r="L231" s="203"/>
      <c r="M231" s="204">
        <f t="shared" si="7"/>
        <v>1</v>
      </c>
      <c r="N231" s="203">
        <f t="shared" si="8"/>
        <v>2</v>
      </c>
      <c r="O231" s="203">
        <f t="shared" si="9"/>
        <v>5</v>
      </c>
      <c r="P231" s="203"/>
      <c r="Q231" s="203"/>
      <c r="R231" s="203"/>
    </row>
    <row r="232" spans="3:18">
      <c r="C232" s="203">
        <v>1</v>
      </c>
      <c r="D232" s="203">
        <v>2</v>
      </c>
      <c r="E232" s="203"/>
      <c r="F232" s="203">
        <v>10</v>
      </c>
      <c r="G232" s="203">
        <v>2</v>
      </c>
      <c r="H232" s="203">
        <v>10</v>
      </c>
      <c r="I232" s="203">
        <v>4</v>
      </c>
      <c r="J232" s="203">
        <v>10</v>
      </c>
      <c r="K232" s="203"/>
      <c r="L232" s="203"/>
      <c r="M232" s="204">
        <f t="shared" si="7"/>
        <v>1</v>
      </c>
      <c r="N232" s="203">
        <f t="shared" si="8"/>
        <v>2</v>
      </c>
      <c r="O232" s="203">
        <f t="shared" si="9"/>
        <v>6</v>
      </c>
      <c r="P232" s="203"/>
      <c r="Q232" s="203"/>
      <c r="R232" s="203"/>
    </row>
    <row r="233" spans="3:18">
      <c r="C233" s="203">
        <v>1</v>
      </c>
      <c r="D233" s="203">
        <v>2</v>
      </c>
      <c r="E233" s="203"/>
      <c r="F233" s="203">
        <v>10</v>
      </c>
      <c r="G233" s="203">
        <v>2</v>
      </c>
      <c r="H233" s="203">
        <v>10</v>
      </c>
      <c r="I233" s="203">
        <v>6</v>
      </c>
      <c r="J233" s="203">
        <v>7</v>
      </c>
      <c r="K233" s="203"/>
      <c r="L233" s="203"/>
      <c r="M233" s="204">
        <f t="shared" si="7"/>
        <v>1</v>
      </c>
      <c r="N233" s="203">
        <f t="shared" si="8"/>
        <v>2</v>
      </c>
      <c r="O233" s="203">
        <f t="shared" si="9"/>
        <v>5</v>
      </c>
      <c r="P233" s="203"/>
      <c r="Q233" s="203"/>
      <c r="R233" s="203"/>
    </row>
    <row r="234" spans="3:18">
      <c r="C234" s="203">
        <v>1</v>
      </c>
      <c r="D234" s="203">
        <v>2</v>
      </c>
      <c r="E234" s="203"/>
      <c r="F234" s="203">
        <v>10</v>
      </c>
      <c r="G234" s="203">
        <v>2</v>
      </c>
      <c r="H234" s="203">
        <v>10</v>
      </c>
      <c r="I234" s="203">
        <v>6</v>
      </c>
      <c r="J234" s="203">
        <v>10</v>
      </c>
      <c r="K234" s="203"/>
      <c r="L234" s="203"/>
      <c r="M234" s="204">
        <f t="shared" si="7"/>
        <v>1</v>
      </c>
      <c r="N234" s="203">
        <f t="shared" si="8"/>
        <v>2</v>
      </c>
      <c r="O234" s="203">
        <f t="shared" si="9"/>
        <v>6</v>
      </c>
      <c r="P234" s="203"/>
      <c r="Q234" s="203"/>
      <c r="R234" s="203"/>
    </row>
    <row r="235" spans="3:18">
      <c r="C235" s="203">
        <v>1</v>
      </c>
      <c r="D235" s="203">
        <v>2</v>
      </c>
      <c r="E235" s="203"/>
      <c r="F235" s="203">
        <v>10</v>
      </c>
      <c r="G235" s="203">
        <v>2</v>
      </c>
      <c r="H235" s="203">
        <v>10</v>
      </c>
      <c r="I235" s="203">
        <v>8</v>
      </c>
      <c r="J235" s="203">
        <v>7</v>
      </c>
      <c r="K235" s="203"/>
      <c r="L235" s="203"/>
      <c r="M235" s="204">
        <f t="shared" si="7"/>
        <v>1</v>
      </c>
      <c r="N235" s="203">
        <f t="shared" si="8"/>
        <v>2</v>
      </c>
      <c r="O235" s="203">
        <f t="shared" si="9"/>
        <v>6</v>
      </c>
      <c r="P235" s="203"/>
      <c r="Q235" s="203"/>
      <c r="R235" s="203"/>
    </row>
    <row r="236" spans="3:18">
      <c r="C236" s="203">
        <v>1</v>
      </c>
      <c r="D236" s="203">
        <v>2</v>
      </c>
      <c r="E236" s="203"/>
      <c r="F236" s="203">
        <v>10</v>
      </c>
      <c r="G236" s="203">
        <v>2</v>
      </c>
      <c r="H236" s="203">
        <v>10</v>
      </c>
      <c r="I236" s="203">
        <v>8</v>
      </c>
      <c r="J236" s="203">
        <v>10</v>
      </c>
      <c r="K236" s="203"/>
      <c r="L236" s="203"/>
      <c r="M236" s="204">
        <f t="shared" si="7"/>
        <v>1</v>
      </c>
      <c r="N236" s="203">
        <f t="shared" si="8"/>
        <v>2</v>
      </c>
      <c r="O236" s="203">
        <f t="shared" si="9"/>
        <v>6</v>
      </c>
      <c r="P236" s="203"/>
      <c r="Q236" s="203"/>
      <c r="R236" s="203"/>
    </row>
    <row r="237" spans="3:18">
      <c r="C237" s="203">
        <v>1</v>
      </c>
      <c r="D237" s="203">
        <v>2</v>
      </c>
      <c r="E237" s="203"/>
      <c r="F237" s="203">
        <v>10</v>
      </c>
      <c r="G237" s="203">
        <v>2</v>
      </c>
      <c r="H237" s="203">
        <v>10</v>
      </c>
      <c r="I237" s="203">
        <v>10</v>
      </c>
      <c r="J237" s="203">
        <v>7</v>
      </c>
      <c r="K237" s="203"/>
      <c r="L237" s="203"/>
      <c r="M237" s="204">
        <f t="shared" si="7"/>
        <v>1</v>
      </c>
      <c r="N237" s="203">
        <f t="shared" si="8"/>
        <v>2</v>
      </c>
      <c r="O237" s="203">
        <f t="shared" si="9"/>
        <v>6</v>
      </c>
      <c r="P237" s="203"/>
      <c r="Q237" s="203"/>
      <c r="R237" s="203"/>
    </row>
    <row r="238" spans="3:18">
      <c r="C238" s="203">
        <v>1</v>
      </c>
      <c r="D238" s="203">
        <v>2</v>
      </c>
      <c r="E238" s="203"/>
      <c r="F238" s="203">
        <v>10</v>
      </c>
      <c r="G238" s="203">
        <v>2</v>
      </c>
      <c r="H238" s="203">
        <v>10</v>
      </c>
      <c r="I238" s="203">
        <v>10</v>
      </c>
      <c r="J238" s="203">
        <v>10</v>
      </c>
      <c r="K238" s="203"/>
      <c r="L238" s="203"/>
      <c r="M238" s="204">
        <f t="shared" si="7"/>
        <v>1</v>
      </c>
      <c r="N238" s="203">
        <f t="shared" si="8"/>
        <v>2</v>
      </c>
      <c r="O238" s="203">
        <f t="shared" si="9"/>
        <v>6</v>
      </c>
      <c r="P238" s="203"/>
      <c r="Q238" s="203"/>
      <c r="R238" s="203"/>
    </row>
    <row r="239" spans="3:18">
      <c r="C239" s="203">
        <v>1</v>
      </c>
      <c r="D239" s="203">
        <v>2</v>
      </c>
      <c r="E239" s="203"/>
      <c r="F239" s="203">
        <v>10</v>
      </c>
      <c r="G239" s="203">
        <v>2</v>
      </c>
      <c r="H239" s="203">
        <v>7</v>
      </c>
      <c r="I239" s="203">
        <v>4</v>
      </c>
      <c r="J239" s="203">
        <v>7</v>
      </c>
      <c r="K239" s="203"/>
      <c r="L239" s="203"/>
      <c r="M239" s="204">
        <f t="shared" si="7"/>
        <v>1</v>
      </c>
      <c r="N239" s="203">
        <f t="shared" si="8"/>
        <v>2</v>
      </c>
      <c r="O239" s="203">
        <f t="shared" si="9"/>
        <v>5</v>
      </c>
      <c r="P239" s="203"/>
      <c r="Q239" s="203"/>
      <c r="R239" s="203"/>
    </row>
    <row r="240" spans="3:18">
      <c r="C240" s="203">
        <v>1</v>
      </c>
      <c r="D240" s="203">
        <v>2</v>
      </c>
      <c r="E240" s="203"/>
      <c r="F240" s="203">
        <v>10</v>
      </c>
      <c r="G240" s="203">
        <v>2</v>
      </c>
      <c r="H240" s="203">
        <v>7</v>
      </c>
      <c r="I240" s="203">
        <v>4</v>
      </c>
      <c r="J240" s="203">
        <v>10</v>
      </c>
      <c r="K240" s="203"/>
      <c r="L240" s="203"/>
      <c r="M240" s="204">
        <f t="shared" si="7"/>
        <v>1</v>
      </c>
      <c r="N240" s="203">
        <f t="shared" si="8"/>
        <v>2</v>
      </c>
      <c r="O240" s="203">
        <f t="shared" si="9"/>
        <v>5</v>
      </c>
      <c r="P240" s="203"/>
      <c r="Q240" s="203"/>
      <c r="R240" s="203"/>
    </row>
    <row r="241" spans="3:18">
      <c r="C241" s="203">
        <v>1</v>
      </c>
      <c r="D241" s="203">
        <v>2</v>
      </c>
      <c r="E241" s="203"/>
      <c r="F241" s="203">
        <v>10</v>
      </c>
      <c r="G241" s="203">
        <v>2</v>
      </c>
      <c r="H241" s="203">
        <v>7</v>
      </c>
      <c r="I241" s="203">
        <v>6</v>
      </c>
      <c r="J241" s="203">
        <v>7</v>
      </c>
      <c r="K241" s="203"/>
      <c r="L241" s="203"/>
      <c r="M241" s="204">
        <f t="shared" si="7"/>
        <v>1</v>
      </c>
      <c r="N241" s="203">
        <f t="shared" si="8"/>
        <v>2</v>
      </c>
      <c r="O241" s="203">
        <f t="shared" si="9"/>
        <v>5</v>
      </c>
      <c r="P241" s="203"/>
      <c r="Q241" s="203"/>
      <c r="R241" s="203"/>
    </row>
    <row r="242" spans="3:18">
      <c r="C242" s="203">
        <v>1</v>
      </c>
      <c r="D242" s="203">
        <v>2</v>
      </c>
      <c r="E242" s="203"/>
      <c r="F242" s="203">
        <v>10</v>
      </c>
      <c r="G242" s="203">
        <v>2</v>
      </c>
      <c r="H242" s="203">
        <v>7</v>
      </c>
      <c r="I242" s="203">
        <v>6</v>
      </c>
      <c r="J242" s="203">
        <v>10</v>
      </c>
      <c r="K242" s="203"/>
      <c r="L242" s="203"/>
      <c r="M242" s="204">
        <f t="shared" si="7"/>
        <v>1</v>
      </c>
      <c r="N242" s="203">
        <f t="shared" si="8"/>
        <v>2</v>
      </c>
      <c r="O242" s="203">
        <f t="shared" si="9"/>
        <v>5</v>
      </c>
      <c r="P242" s="203"/>
      <c r="Q242" s="203"/>
      <c r="R242" s="203"/>
    </row>
    <row r="243" spans="3:18">
      <c r="C243" s="203">
        <v>1</v>
      </c>
      <c r="D243" s="203">
        <v>2</v>
      </c>
      <c r="E243" s="203"/>
      <c r="F243" s="203">
        <v>10</v>
      </c>
      <c r="G243" s="203">
        <v>2</v>
      </c>
      <c r="H243" s="203">
        <v>7</v>
      </c>
      <c r="I243" s="203">
        <v>8</v>
      </c>
      <c r="J243" s="203">
        <v>7</v>
      </c>
      <c r="K243" s="203"/>
      <c r="L243" s="203"/>
      <c r="M243" s="204">
        <f t="shared" si="7"/>
        <v>1</v>
      </c>
      <c r="N243" s="203">
        <f t="shared" si="8"/>
        <v>2</v>
      </c>
      <c r="O243" s="203">
        <f t="shared" si="9"/>
        <v>5</v>
      </c>
      <c r="P243" s="203"/>
      <c r="Q243" s="203"/>
      <c r="R243" s="203"/>
    </row>
    <row r="244" spans="3:18">
      <c r="C244" s="203">
        <v>1</v>
      </c>
      <c r="D244" s="203">
        <v>2</v>
      </c>
      <c r="E244" s="203"/>
      <c r="F244" s="203">
        <v>10</v>
      </c>
      <c r="G244" s="203">
        <v>2</v>
      </c>
      <c r="H244" s="203">
        <v>7</v>
      </c>
      <c r="I244" s="203">
        <v>8</v>
      </c>
      <c r="J244" s="203">
        <v>10</v>
      </c>
      <c r="K244" s="203"/>
      <c r="L244" s="203"/>
      <c r="M244" s="204">
        <f t="shared" si="7"/>
        <v>1</v>
      </c>
      <c r="N244" s="203">
        <f t="shared" si="8"/>
        <v>2</v>
      </c>
      <c r="O244" s="203">
        <f t="shared" si="9"/>
        <v>6</v>
      </c>
      <c r="P244" s="203"/>
      <c r="Q244" s="203"/>
      <c r="R244" s="203"/>
    </row>
    <row r="245" spans="3:18">
      <c r="C245" s="203">
        <v>1</v>
      </c>
      <c r="D245" s="203">
        <v>2</v>
      </c>
      <c r="E245" s="203"/>
      <c r="F245" s="203">
        <v>10</v>
      </c>
      <c r="G245" s="203">
        <v>2</v>
      </c>
      <c r="H245" s="203">
        <v>7</v>
      </c>
      <c r="I245" s="203">
        <v>10</v>
      </c>
      <c r="J245" s="203">
        <v>7</v>
      </c>
      <c r="K245" s="203"/>
      <c r="L245" s="203"/>
      <c r="M245" s="204">
        <f t="shared" si="7"/>
        <v>1</v>
      </c>
      <c r="N245" s="203">
        <f t="shared" si="8"/>
        <v>2</v>
      </c>
      <c r="O245" s="203">
        <f t="shared" si="9"/>
        <v>6</v>
      </c>
      <c r="P245" s="203"/>
      <c r="Q245" s="203"/>
      <c r="R245" s="203"/>
    </row>
    <row r="246" spans="3:18">
      <c r="C246" s="203">
        <v>1</v>
      </c>
      <c r="D246" s="203">
        <v>2</v>
      </c>
      <c r="E246" s="203"/>
      <c r="F246" s="203">
        <v>10</v>
      </c>
      <c r="G246" s="203">
        <v>2</v>
      </c>
      <c r="H246" s="203">
        <v>7</v>
      </c>
      <c r="I246" s="203">
        <v>10</v>
      </c>
      <c r="J246" s="203">
        <v>10</v>
      </c>
      <c r="K246" s="203"/>
      <c r="L246" s="203"/>
      <c r="M246" s="204">
        <f t="shared" si="7"/>
        <v>1</v>
      </c>
      <c r="N246" s="203">
        <f t="shared" si="8"/>
        <v>2</v>
      </c>
      <c r="O246" s="203">
        <f t="shared" si="9"/>
        <v>6</v>
      </c>
      <c r="P246" s="203"/>
      <c r="Q246" s="203"/>
      <c r="R246" s="203"/>
    </row>
    <row r="247" spans="3:18">
      <c r="C247" s="203">
        <v>1</v>
      </c>
      <c r="D247" s="203">
        <v>2</v>
      </c>
      <c r="E247" s="203"/>
      <c r="F247" s="203">
        <v>10</v>
      </c>
      <c r="G247" s="203">
        <v>2</v>
      </c>
      <c r="H247" s="203">
        <v>10</v>
      </c>
      <c r="I247" s="203">
        <v>4</v>
      </c>
      <c r="J247" s="203">
        <v>7</v>
      </c>
      <c r="K247" s="203"/>
      <c r="L247" s="203"/>
      <c r="M247" s="204">
        <f t="shared" si="7"/>
        <v>1</v>
      </c>
      <c r="N247" s="203">
        <f t="shared" si="8"/>
        <v>2</v>
      </c>
      <c r="O247" s="203">
        <f t="shared" si="9"/>
        <v>5</v>
      </c>
      <c r="P247" s="203"/>
      <c r="Q247" s="203"/>
      <c r="R247" s="203"/>
    </row>
    <row r="248" spans="3:18">
      <c r="C248" s="203">
        <v>1</v>
      </c>
      <c r="D248" s="203">
        <v>2</v>
      </c>
      <c r="E248" s="203"/>
      <c r="F248" s="203">
        <v>10</v>
      </c>
      <c r="G248" s="203">
        <v>2</v>
      </c>
      <c r="H248" s="203">
        <v>10</v>
      </c>
      <c r="I248" s="203">
        <v>4</v>
      </c>
      <c r="J248" s="203">
        <v>10</v>
      </c>
      <c r="K248" s="203"/>
      <c r="L248" s="203"/>
      <c r="M248" s="204">
        <f t="shared" si="7"/>
        <v>1</v>
      </c>
      <c r="N248" s="203">
        <f t="shared" si="8"/>
        <v>2</v>
      </c>
      <c r="O248" s="203">
        <f t="shared" si="9"/>
        <v>6</v>
      </c>
      <c r="P248" s="203"/>
      <c r="Q248" s="203"/>
      <c r="R248" s="203"/>
    </row>
    <row r="249" spans="3:18">
      <c r="C249" s="203">
        <v>1</v>
      </c>
      <c r="D249" s="203">
        <v>2</v>
      </c>
      <c r="E249" s="203"/>
      <c r="F249" s="203">
        <v>10</v>
      </c>
      <c r="G249" s="203">
        <v>2</v>
      </c>
      <c r="H249" s="203">
        <v>10</v>
      </c>
      <c r="I249" s="203">
        <v>6</v>
      </c>
      <c r="J249" s="203">
        <v>7</v>
      </c>
      <c r="K249" s="203"/>
      <c r="L249" s="203"/>
      <c r="M249" s="204">
        <f t="shared" si="7"/>
        <v>1</v>
      </c>
      <c r="N249" s="203">
        <f t="shared" si="8"/>
        <v>2</v>
      </c>
      <c r="O249" s="203">
        <f t="shared" si="9"/>
        <v>5</v>
      </c>
      <c r="P249" s="203"/>
      <c r="Q249" s="203"/>
      <c r="R249" s="203"/>
    </row>
    <row r="250" spans="3:18">
      <c r="C250" s="203">
        <v>1</v>
      </c>
      <c r="D250" s="203">
        <v>2</v>
      </c>
      <c r="E250" s="203"/>
      <c r="F250" s="203">
        <v>10</v>
      </c>
      <c r="G250" s="203">
        <v>2</v>
      </c>
      <c r="H250" s="203">
        <v>10</v>
      </c>
      <c r="I250" s="203">
        <v>6</v>
      </c>
      <c r="J250" s="203">
        <v>10</v>
      </c>
      <c r="K250" s="203"/>
      <c r="L250" s="203"/>
      <c r="M250" s="204">
        <f t="shared" si="7"/>
        <v>1</v>
      </c>
      <c r="N250" s="203">
        <f t="shared" si="8"/>
        <v>2</v>
      </c>
      <c r="O250" s="203">
        <f t="shared" si="9"/>
        <v>6</v>
      </c>
      <c r="P250" s="203"/>
      <c r="Q250" s="203"/>
      <c r="R250" s="203"/>
    </row>
    <row r="251" spans="3:18">
      <c r="C251" s="203">
        <v>1</v>
      </c>
      <c r="D251" s="203">
        <v>2</v>
      </c>
      <c r="E251" s="203"/>
      <c r="F251" s="203">
        <v>10</v>
      </c>
      <c r="G251" s="203">
        <v>2</v>
      </c>
      <c r="H251" s="203">
        <v>10</v>
      </c>
      <c r="I251" s="203">
        <v>8</v>
      </c>
      <c r="J251" s="203">
        <v>7</v>
      </c>
      <c r="K251" s="203"/>
      <c r="L251" s="203"/>
      <c r="M251" s="204">
        <f t="shared" si="7"/>
        <v>1</v>
      </c>
      <c r="N251" s="203">
        <f t="shared" si="8"/>
        <v>2</v>
      </c>
      <c r="O251" s="203">
        <f t="shared" si="9"/>
        <v>6</v>
      </c>
      <c r="P251" s="203"/>
      <c r="Q251" s="203"/>
      <c r="R251" s="203"/>
    </row>
    <row r="252" spans="3:18">
      <c r="C252" s="203">
        <v>1</v>
      </c>
      <c r="D252" s="203">
        <v>2</v>
      </c>
      <c r="E252" s="203"/>
      <c r="F252" s="203">
        <v>10</v>
      </c>
      <c r="G252" s="203">
        <v>2</v>
      </c>
      <c r="H252" s="203">
        <v>10</v>
      </c>
      <c r="I252" s="203">
        <v>8</v>
      </c>
      <c r="J252" s="203">
        <v>10</v>
      </c>
      <c r="K252" s="203"/>
      <c r="L252" s="203"/>
      <c r="M252" s="204">
        <f t="shared" si="7"/>
        <v>1</v>
      </c>
      <c r="N252" s="203">
        <f t="shared" si="8"/>
        <v>2</v>
      </c>
      <c r="O252" s="203">
        <f t="shared" si="9"/>
        <v>6</v>
      </c>
      <c r="P252" s="203"/>
      <c r="Q252" s="203"/>
      <c r="R252" s="203"/>
    </row>
    <row r="253" spans="3:18">
      <c r="C253" s="203">
        <v>1</v>
      </c>
      <c r="D253" s="203">
        <v>2</v>
      </c>
      <c r="E253" s="203"/>
      <c r="F253" s="203">
        <v>10</v>
      </c>
      <c r="G253" s="203">
        <v>2</v>
      </c>
      <c r="H253" s="203">
        <v>10</v>
      </c>
      <c r="I253" s="203">
        <v>10</v>
      </c>
      <c r="J253" s="203">
        <v>7</v>
      </c>
      <c r="K253" s="203"/>
      <c r="L253" s="203"/>
      <c r="M253" s="204">
        <f t="shared" si="7"/>
        <v>1</v>
      </c>
      <c r="N253" s="203">
        <f t="shared" si="8"/>
        <v>2</v>
      </c>
      <c r="O253" s="203">
        <f t="shared" si="9"/>
        <v>6</v>
      </c>
      <c r="P253" s="203"/>
      <c r="Q253" s="203"/>
      <c r="R253" s="203"/>
    </row>
    <row r="254" spans="3:18">
      <c r="C254" s="203">
        <v>1</v>
      </c>
      <c r="D254" s="203">
        <v>4</v>
      </c>
      <c r="E254" s="203"/>
      <c r="F254" s="203">
        <v>10</v>
      </c>
      <c r="G254" s="203">
        <v>4</v>
      </c>
      <c r="H254" s="203">
        <v>10</v>
      </c>
      <c r="I254" s="203">
        <v>10</v>
      </c>
      <c r="J254" s="203">
        <v>10</v>
      </c>
      <c r="K254" s="203"/>
      <c r="L254" s="203"/>
      <c r="M254" s="204">
        <f t="shared" si="7"/>
        <v>1</v>
      </c>
      <c r="N254" s="203">
        <f t="shared" si="8"/>
        <v>2</v>
      </c>
      <c r="O254" s="203">
        <f t="shared" si="9"/>
        <v>7</v>
      </c>
      <c r="P254" s="203"/>
      <c r="Q254" s="203"/>
      <c r="R254" s="203"/>
    </row>
    <row r="255" spans="3:18">
      <c r="C255" s="203">
        <v>1</v>
      </c>
      <c r="D255" s="203">
        <v>4</v>
      </c>
      <c r="E255" s="203"/>
      <c r="F255" s="203">
        <v>5</v>
      </c>
      <c r="G255" s="203">
        <v>4</v>
      </c>
      <c r="H255" s="203">
        <v>5</v>
      </c>
      <c r="I255" s="203">
        <v>4</v>
      </c>
      <c r="J255" s="203">
        <v>7</v>
      </c>
      <c r="K255" s="203"/>
      <c r="L255" s="203"/>
      <c r="M255" s="204">
        <f t="shared" si="7"/>
        <v>1</v>
      </c>
      <c r="N255" s="203">
        <f t="shared" si="8"/>
        <v>2</v>
      </c>
      <c r="O255" s="203">
        <f t="shared" si="9"/>
        <v>4</v>
      </c>
      <c r="P255" s="203"/>
      <c r="Q255" s="203"/>
      <c r="R255" s="203"/>
    </row>
    <row r="256" spans="3:18">
      <c r="C256" s="203">
        <v>1</v>
      </c>
      <c r="D256" s="203">
        <v>4</v>
      </c>
      <c r="E256" s="203"/>
      <c r="F256" s="203">
        <v>5</v>
      </c>
      <c r="G256" s="203">
        <v>4</v>
      </c>
      <c r="H256" s="203">
        <v>5</v>
      </c>
      <c r="I256" s="203">
        <v>4</v>
      </c>
      <c r="J256" s="203">
        <v>10</v>
      </c>
      <c r="K256" s="203"/>
      <c r="L256" s="203"/>
      <c r="M256" s="204">
        <f t="shared" si="7"/>
        <v>1</v>
      </c>
      <c r="N256" s="203">
        <f t="shared" si="8"/>
        <v>2</v>
      </c>
      <c r="O256" s="203">
        <f t="shared" si="9"/>
        <v>5</v>
      </c>
      <c r="P256" s="203"/>
      <c r="Q256" s="203"/>
      <c r="R256" s="203"/>
    </row>
    <row r="257" spans="3:18">
      <c r="C257" s="203">
        <v>1</v>
      </c>
      <c r="D257" s="203">
        <v>4</v>
      </c>
      <c r="E257" s="203"/>
      <c r="F257" s="203">
        <v>5</v>
      </c>
      <c r="G257" s="203">
        <v>4</v>
      </c>
      <c r="H257" s="203">
        <v>5</v>
      </c>
      <c r="I257" s="203">
        <v>6</v>
      </c>
      <c r="J257" s="203">
        <v>7</v>
      </c>
      <c r="K257" s="203"/>
      <c r="L257" s="203"/>
      <c r="M257" s="204">
        <f t="shared" si="7"/>
        <v>1</v>
      </c>
      <c r="N257" s="203">
        <f t="shared" si="8"/>
        <v>2</v>
      </c>
      <c r="O257" s="203">
        <f t="shared" si="9"/>
        <v>5</v>
      </c>
      <c r="P257" s="203"/>
      <c r="Q257" s="203"/>
      <c r="R257" s="203"/>
    </row>
    <row r="258" spans="3:18">
      <c r="C258" s="203">
        <v>1</v>
      </c>
      <c r="D258" s="203">
        <v>4</v>
      </c>
      <c r="E258" s="203"/>
      <c r="F258" s="203">
        <v>5</v>
      </c>
      <c r="G258" s="203">
        <v>4</v>
      </c>
      <c r="H258" s="203">
        <v>5</v>
      </c>
      <c r="I258" s="203">
        <v>6</v>
      </c>
      <c r="J258" s="203">
        <v>10</v>
      </c>
      <c r="K258" s="203"/>
      <c r="L258" s="203"/>
      <c r="M258" s="204">
        <f t="shared" si="7"/>
        <v>1</v>
      </c>
      <c r="N258" s="203">
        <f t="shared" si="8"/>
        <v>2</v>
      </c>
      <c r="O258" s="203">
        <f t="shared" si="9"/>
        <v>5</v>
      </c>
      <c r="P258" s="203"/>
      <c r="Q258" s="203"/>
      <c r="R258" s="203"/>
    </row>
    <row r="259" spans="3:18">
      <c r="C259" s="203">
        <v>1</v>
      </c>
      <c r="D259" s="203">
        <v>4</v>
      </c>
      <c r="E259" s="203"/>
      <c r="F259" s="203">
        <v>5</v>
      </c>
      <c r="G259" s="203">
        <v>4</v>
      </c>
      <c r="H259" s="203">
        <v>5</v>
      </c>
      <c r="I259" s="203">
        <v>8</v>
      </c>
      <c r="J259" s="203">
        <v>7</v>
      </c>
      <c r="K259" s="203"/>
      <c r="L259" s="203"/>
      <c r="M259" s="204">
        <f t="shared" si="7"/>
        <v>1</v>
      </c>
      <c r="N259" s="203">
        <f t="shared" si="8"/>
        <v>2</v>
      </c>
      <c r="O259" s="203">
        <f t="shared" si="9"/>
        <v>5</v>
      </c>
      <c r="P259" s="203"/>
      <c r="Q259" s="203"/>
      <c r="R259" s="203"/>
    </row>
    <row r="260" spans="3:18">
      <c r="C260" s="203">
        <v>1</v>
      </c>
      <c r="D260" s="203">
        <v>4</v>
      </c>
      <c r="E260" s="203"/>
      <c r="F260" s="203">
        <v>5</v>
      </c>
      <c r="G260" s="203">
        <v>4</v>
      </c>
      <c r="H260" s="203">
        <v>5</v>
      </c>
      <c r="I260" s="203">
        <v>8</v>
      </c>
      <c r="J260" s="203">
        <v>10</v>
      </c>
      <c r="K260" s="203"/>
      <c r="L260" s="203"/>
      <c r="M260" s="204">
        <f t="shared" si="7"/>
        <v>1</v>
      </c>
      <c r="N260" s="203">
        <f t="shared" si="8"/>
        <v>2</v>
      </c>
      <c r="O260" s="203">
        <f t="shared" si="9"/>
        <v>5</v>
      </c>
      <c r="P260" s="203"/>
      <c r="Q260" s="203"/>
      <c r="R260" s="203"/>
    </row>
    <row r="261" spans="3:18">
      <c r="C261" s="203">
        <v>1</v>
      </c>
      <c r="D261" s="203">
        <v>4</v>
      </c>
      <c r="E261" s="203"/>
      <c r="F261" s="203">
        <v>5</v>
      </c>
      <c r="G261" s="203">
        <v>4</v>
      </c>
      <c r="H261" s="203">
        <v>5</v>
      </c>
      <c r="I261" s="203">
        <v>10</v>
      </c>
      <c r="J261" s="203">
        <v>7</v>
      </c>
      <c r="K261" s="203"/>
      <c r="L261" s="203"/>
      <c r="M261" s="204">
        <f t="shared" si="7"/>
        <v>1</v>
      </c>
      <c r="N261" s="203">
        <f t="shared" si="8"/>
        <v>2</v>
      </c>
      <c r="O261" s="203">
        <f t="shared" si="9"/>
        <v>5</v>
      </c>
      <c r="P261" s="203"/>
      <c r="Q261" s="203"/>
      <c r="R261" s="203"/>
    </row>
    <row r="262" spans="3:18">
      <c r="C262" s="203">
        <v>1</v>
      </c>
      <c r="D262" s="203">
        <v>4</v>
      </c>
      <c r="E262" s="203"/>
      <c r="F262" s="203">
        <v>5</v>
      </c>
      <c r="G262" s="203">
        <v>4</v>
      </c>
      <c r="H262" s="203">
        <v>5</v>
      </c>
      <c r="I262" s="203">
        <v>10</v>
      </c>
      <c r="J262" s="203">
        <v>10</v>
      </c>
      <c r="K262" s="203"/>
      <c r="L262" s="203"/>
      <c r="M262" s="204">
        <f t="shared" si="7"/>
        <v>1</v>
      </c>
      <c r="N262" s="203">
        <f t="shared" si="8"/>
        <v>2</v>
      </c>
      <c r="O262" s="203">
        <f t="shared" si="9"/>
        <v>6</v>
      </c>
      <c r="P262" s="203"/>
      <c r="Q262" s="203"/>
      <c r="R262" s="203"/>
    </row>
    <row r="263" spans="3:18">
      <c r="C263" s="203">
        <v>1</v>
      </c>
      <c r="D263" s="203">
        <v>4</v>
      </c>
      <c r="E263" s="203"/>
      <c r="F263" s="203">
        <v>7</v>
      </c>
      <c r="G263" s="203">
        <v>4</v>
      </c>
      <c r="H263" s="203">
        <v>10</v>
      </c>
      <c r="I263" s="203">
        <v>4</v>
      </c>
      <c r="J263" s="203">
        <v>7</v>
      </c>
      <c r="K263" s="203"/>
      <c r="L263" s="203"/>
      <c r="M263" s="204">
        <f t="shared" si="7"/>
        <v>1</v>
      </c>
      <c r="N263" s="203">
        <f t="shared" si="8"/>
        <v>2</v>
      </c>
      <c r="O263" s="203">
        <f t="shared" si="9"/>
        <v>5</v>
      </c>
      <c r="P263" s="203"/>
      <c r="Q263" s="203"/>
      <c r="R263" s="203"/>
    </row>
    <row r="264" spans="3:18">
      <c r="C264" s="203">
        <v>1</v>
      </c>
      <c r="D264" s="203">
        <v>4</v>
      </c>
      <c r="E264" s="203"/>
      <c r="F264" s="203">
        <v>7</v>
      </c>
      <c r="G264" s="203">
        <v>4</v>
      </c>
      <c r="H264" s="203">
        <v>10</v>
      </c>
      <c r="I264" s="203">
        <v>4</v>
      </c>
      <c r="J264" s="203">
        <v>10</v>
      </c>
      <c r="K264" s="203"/>
      <c r="L264" s="203"/>
      <c r="M264" s="204">
        <f t="shared" si="7"/>
        <v>1</v>
      </c>
      <c r="N264" s="203">
        <f t="shared" si="8"/>
        <v>2</v>
      </c>
      <c r="O264" s="203">
        <f t="shared" si="9"/>
        <v>6</v>
      </c>
      <c r="P264" s="203"/>
      <c r="Q264" s="203"/>
      <c r="R264" s="203"/>
    </row>
    <row r="265" spans="3:18">
      <c r="C265" s="203">
        <v>1</v>
      </c>
      <c r="D265" s="203">
        <v>4</v>
      </c>
      <c r="E265" s="203"/>
      <c r="F265" s="203">
        <v>7</v>
      </c>
      <c r="G265" s="203">
        <v>4</v>
      </c>
      <c r="H265" s="203">
        <v>10</v>
      </c>
      <c r="I265" s="203">
        <v>6</v>
      </c>
      <c r="J265" s="203">
        <v>7</v>
      </c>
      <c r="K265" s="203"/>
      <c r="L265" s="203"/>
      <c r="M265" s="204">
        <f t="shared" si="7"/>
        <v>1</v>
      </c>
      <c r="N265" s="203">
        <f t="shared" si="8"/>
        <v>2</v>
      </c>
      <c r="O265" s="203">
        <f t="shared" si="9"/>
        <v>6</v>
      </c>
      <c r="P265" s="203"/>
      <c r="Q265" s="203"/>
      <c r="R265" s="203"/>
    </row>
    <row r="266" spans="3:18">
      <c r="C266" s="203">
        <v>1</v>
      </c>
      <c r="D266" s="203">
        <v>4</v>
      </c>
      <c r="E266" s="203"/>
      <c r="F266" s="203">
        <v>7</v>
      </c>
      <c r="G266" s="203">
        <v>4</v>
      </c>
      <c r="H266" s="203">
        <v>10</v>
      </c>
      <c r="I266" s="203">
        <v>6</v>
      </c>
      <c r="J266" s="203">
        <v>10</v>
      </c>
      <c r="K266" s="203"/>
      <c r="L266" s="203"/>
      <c r="M266" s="204">
        <f t="shared" si="7"/>
        <v>1</v>
      </c>
      <c r="N266" s="203">
        <f t="shared" si="8"/>
        <v>2</v>
      </c>
      <c r="O266" s="203">
        <f t="shared" si="9"/>
        <v>6</v>
      </c>
      <c r="P266" s="203"/>
      <c r="Q266" s="203"/>
      <c r="R266" s="203"/>
    </row>
    <row r="267" spans="3:18">
      <c r="C267" s="203">
        <v>1</v>
      </c>
      <c r="D267" s="203">
        <v>4</v>
      </c>
      <c r="E267" s="203"/>
      <c r="F267" s="203">
        <v>7</v>
      </c>
      <c r="G267" s="203">
        <v>4</v>
      </c>
      <c r="H267" s="203">
        <v>10</v>
      </c>
      <c r="I267" s="203">
        <v>8</v>
      </c>
      <c r="J267" s="203">
        <v>7</v>
      </c>
      <c r="K267" s="203"/>
      <c r="L267" s="203"/>
      <c r="M267" s="204">
        <f t="shared" si="7"/>
        <v>1</v>
      </c>
      <c r="N267" s="203">
        <f t="shared" si="8"/>
        <v>2</v>
      </c>
      <c r="O267" s="203">
        <f t="shared" si="9"/>
        <v>6</v>
      </c>
      <c r="P267" s="203"/>
      <c r="Q267" s="203"/>
      <c r="R267" s="203"/>
    </row>
    <row r="268" spans="3:18">
      <c r="C268" s="203">
        <v>1</v>
      </c>
      <c r="D268" s="203">
        <v>4</v>
      </c>
      <c r="E268" s="203"/>
      <c r="F268" s="203">
        <v>7</v>
      </c>
      <c r="G268" s="203">
        <v>4</v>
      </c>
      <c r="H268" s="203">
        <v>10</v>
      </c>
      <c r="I268" s="203">
        <v>8</v>
      </c>
      <c r="J268" s="203">
        <v>10</v>
      </c>
      <c r="K268" s="203"/>
      <c r="L268" s="203"/>
      <c r="M268" s="204">
        <f t="shared" si="7"/>
        <v>1</v>
      </c>
      <c r="N268" s="203">
        <f t="shared" si="8"/>
        <v>2</v>
      </c>
      <c r="O268" s="203">
        <f t="shared" si="9"/>
        <v>6</v>
      </c>
      <c r="P268" s="203"/>
      <c r="Q268" s="203"/>
      <c r="R268" s="203"/>
    </row>
    <row r="269" spans="3:18">
      <c r="C269" s="203">
        <v>1</v>
      </c>
      <c r="D269" s="203">
        <v>4</v>
      </c>
      <c r="E269" s="203"/>
      <c r="F269" s="203">
        <v>7</v>
      </c>
      <c r="G269" s="203">
        <v>4</v>
      </c>
      <c r="H269" s="203">
        <v>10</v>
      </c>
      <c r="I269" s="203">
        <v>10</v>
      </c>
      <c r="J269" s="203">
        <v>7</v>
      </c>
      <c r="K269" s="203"/>
      <c r="L269" s="203"/>
      <c r="M269" s="204">
        <f t="shared" si="7"/>
        <v>1</v>
      </c>
      <c r="N269" s="203">
        <f t="shared" si="8"/>
        <v>2</v>
      </c>
      <c r="O269" s="203">
        <f t="shared" si="9"/>
        <v>6</v>
      </c>
      <c r="P269" s="203"/>
      <c r="Q269" s="203"/>
      <c r="R269" s="203"/>
    </row>
    <row r="270" spans="3:18">
      <c r="C270" s="203">
        <v>1</v>
      </c>
      <c r="D270" s="203">
        <v>4</v>
      </c>
      <c r="E270" s="203"/>
      <c r="F270" s="203">
        <v>7</v>
      </c>
      <c r="G270" s="203">
        <v>4</v>
      </c>
      <c r="H270" s="203">
        <v>10</v>
      </c>
      <c r="I270" s="203">
        <v>10</v>
      </c>
      <c r="J270" s="203">
        <v>10</v>
      </c>
      <c r="K270" s="203"/>
      <c r="L270" s="203"/>
      <c r="M270" s="204">
        <f t="shared" si="7"/>
        <v>1</v>
      </c>
      <c r="N270" s="203">
        <f t="shared" si="8"/>
        <v>2</v>
      </c>
      <c r="O270" s="203">
        <f t="shared" si="9"/>
        <v>7</v>
      </c>
      <c r="P270" s="203"/>
      <c r="Q270" s="203"/>
      <c r="R270" s="203"/>
    </row>
    <row r="271" spans="3:18">
      <c r="C271" s="203">
        <v>1</v>
      </c>
      <c r="D271" s="203">
        <v>4</v>
      </c>
      <c r="E271" s="203"/>
      <c r="F271" s="203">
        <v>5</v>
      </c>
      <c r="G271" s="203">
        <v>4</v>
      </c>
      <c r="H271" s="203">
        <v>5</v>
      </c>
      <c r="I271" s="203">
        <v>4</v>
      </c>
      <c r="J271" s="203">
        <v>7</v>
      </c>
      <c r="K271" s="203"/>
      <c r="L271" s="203"/>
      <c r="M271" s="204">
        <f t="shared" si="7"/>
        <v>1</v>
      </c>
      <c r="N271" s="203">
        <f t="shared" si="8"/>
        <v>2</v>
      </c>
      <c r="O271" s="203">
        <f t="shared" si="9"/>
        <v>4</v>
      </c>
      <c r="P271" s="203"/>
      <c r="Q271" s="203"/>
      <c r="R271" s="203"/>
    </row>
    <row r="272" spans="3:18">
      <c r="C272" s="203">
        <v>1</v>
      </c>
      <c r="D272" s="203">
        <v>4</v>
      </c>
      <c r="E272" s="203"/>
      <c r="F272" s="203">
        <v>5</v>
      </c>
      <c r="G272" s="203">
        <v>4</v>
      </c>
      <c r="H272" s="203">
        <v>5</v>
      </c>
      <c r="I272" s="203">
        <v>4</v>
      </c>
      <c r="J272" s="203">
        <v>10</v>
      </c>
      <c r="K272" s="203"/>
      <c r="L272" s="203"/>
      <c r="M272" s="204">
        <f t="shared" si="7"/>
        <v>1</v>
      </c>
      <c r="N272" s="203">
        <f t="shared" si="8"/>
        <v>2</v>
      </c>
      <c r="O272" s="203">
        <f t="shared" si="9"/>
        <v>5</v>
      </c>
      <c r="P272" s="203"/>
      <c r="Q272" s="203"/>
      <c r="R272" s="203"/>
    </row>
    <row r="273" spans="3:18">
      <c r="C273" s="203">
        <v>1</v>
      </c>
      <c r="D273" s="203">
        <v>4</v>
      </c>
      <c r="E273" s="203"/>
      <c r="F273" s="203">
        <v>5</v>
      </c>
      <c r="G273" s="203">
        <v>4</v>
      </c>
      <c r="H273" s="203">
        <v>5</v>
      </c>
      <c r="I273" s="203">
        <v>6</v>
      </c>
      <c r="J273" s="203">
        <v>7</v>
      </c>
      <c r="K273" s="203"/>
      <c r="L273" s="203"/>
      <c r="M273" s="204">
        <f t="shared" si="7"/>
        <v>1</v>
      </c>
      <c r="N273" s="203">
        <f t="shared" si="8"/>
        <v>2</v>
      </c>
      <c r="O273" s="203">
        <f t="shared" si="9"/>
        <v>5</v>
      </c>
      <c r="P273" s="203"/>
      <c r="Q273" s="203"/>
      <c r="R273" s="203"/>
    </row>
    <row r="274" spans="3:18">
      <c r="C274" s="203">
        <v>1</v>
      </c>
      <c r="D274" s="203">
        <v>4</v>
      </c>
      <c r="E274" s="203"/>
      <c r="F274" s="203">
        <v>5</v>
      </c>
      <c r="G274" s="203">
        <v>4</v>
      </c>
      <c r="H274" s="203">
        <v>5</v>
      </c>
      <c r="I274" s="203">
        <v>6</v>
      </c>
      <c r="J274" s="203">
        <v>10</v>
      </c>
      <c r="K274" s="203"/>
      <c r="L274" s="203"/>
      <c r="M274" s="204">
        <f t="shared" si="7"/>
        <v>1</v>
      </c>
      <c r="N274" s="203">
        <f t="shared" si="8"/>
        <v>2</v>
      </c>
      <c r="O274" s="203">
        <f t="shared" si="9"/>
        <v>5</v>
      </c>
      <c r="P274" s="203"/>
      <c r="Q274" s="203"/>
      <c r="R274" s="203"/>
    </row>
    <row r="275" spans="3:18">
      <c r="C275" s="203">
        <v>1</v>
      </c>
      <c r="D275" s="203">
        <v>4</v>
      </c>
      <c r="E275" s="203"/>
      <c r="F275" s="203">
        <v>5</v>
      </c>
      <c r="G275" s="203">
        <v>4</v>
      </c>
      <c r="H275" s="203">
        <v>5</v>
      </c>
      <c r="I275" s="203">
        <v>8</v>
      </c>
      <c r="J275" s="203">
        <v>7</v>
      </c>
      <c r="K275" s="203"/>
      <c r="L275" s="203"/>
      <c r="M275" s="204">
        <f t="shared" si="7"/>
        <v>1</v>
      </c>
      <c r="N275" s="203">
        <f t="shared" si="8"/>
        <v>2</v>
      </c>
      <c r="O275" s="203">
        <f t="shared" si="9"/>
        <v>5</v>
      </c>
      <c r="P275" s="203"/>
      <c r="Q275" s="203"/>
      <c r="R275" s="203"/>
    </row>
    <row r="276" spans="3:18">
      <c r="C276" s="203">
        <v>1</v>
      </c>
      <c r="D276" s="203">
        <v>4</v>
      </c>
      <c r="E276" s="203"/>
      <c r="F276" s="203">
        <v>5</v>
      </c>
      <c r="G276" s="203">
        <v>4</v>
      </c>
      <c r="H276" s="203">
        <v>5</v>
      </c>
      <c r="I276" s="203">
        <v>8</v>
      </c>
      <c r="J276" s="203">
        <v>10</v>
      </c>
      <c r="K276" s="203"/>
      <c r="L276" s="203"/>
      <c r="M276" s="204">
        <f t="shared" si="7"/>
        <v>1</v>
      </c>
      <c r="N276" s="203">
        <f t="shared" si="8"/>
        <v>2</v>
      </c>
      <c r="O276" s="203">
        <f t="shared" si="9"/>
        <v>5</v>
      </c>
      <c r="P276" s="203"/>
      <c r="Q276" s="203"/>
      <c r="R276" s="203"/>
    </row>
    <row r="277" spans="3:18">
      <c r="C277" s="203">
        <v>1</v>
      </c>
      <c r="D277" s="203">
        <v>4</v>
      </c>
      <c r="E277" s="203"/>
      <c r="F277" s="203">
        <v>5</v>
      </c>
      <c r="G277" s="203">
        <v>4</v>
      </c>
      <c r="H277" s="203">
        <v>5</v>
      </c>
      <c r="I277" s="203">
        <v>10</v>
      </c>
      <c r="J277" s="203">
        <v>7</v>
      </c>
      <c r="K277" s="203"/>
      <c r="L277" s="203"/>
      <c r="M277" s="204">
        <f t="shared" si="7"/>
        <v>1</v>
      </c>
      <c r="N277" s="203">
        <f t="shared" si="8"/>
        <v>2</v>
      </c>
      <c r="O277" s="203">
        <f t="shared" si="9"/>
        <v>5</v>
      </c>
      <c r="P277" s="203"/>
      <c r="Q277" s="203"/>
      <c r="R277" s="203"/>
    </row>
    <row r="278" spans="3:18">
      <c r="C278" s="203">
        <v>1</v>
      </c>
      <c r="D278" s="203">
        <v>4</v>
      </c>
      <c r="E278" s="203"/>
      <c r="F278" s="203">
        <v>5</v>
      </c>
      <c r="G278" s="203">
        <v>4</v>
      </c>
      <c r="H278" s="203">
        <v>5</v>
      </c>
      <c r="I278" s="203">
        <v>10</v>
      </c>
      <c r="J278" s="203">
        <v>10</v>
      </c>
      <c r="K278" s="203"/>
      <c r="L278" s="203"/>
      <c r="M278" s="204">
        <f t="shared" si="7"/>
        <v>1</v>
      </c>
      <c r="N278" s="203">
        <f t="shared" si="8"/>
        <v>2</v>
      </c>
      <c r="O278" s="203">
        <f t="shared" si="9"/>
        <v>6</v>
      </c>
      <c r="P278" s="203"/>
      <c r="Q278" s="203"/>
      <c r="R278" s="203"/>
    </row>
    <row r="279" spans="3:18">
      <c r="C279" s="203">
        <v>1</v>
      </c>
      <c r="D279" s="203">
        <v>4</v>
      </c>
      <c r="E279" s="203"/>
      <c r="F279" s="203">
        <v>7</v>
      </c>
      <c r="G279" s="203">
        <v>4</v>
      </c>
      <c r="H279" s="203">
        <v>10</v>
      </c>
      <c r="I279" s="203">
        <v>4</v>
      </c>
      <c r="J279" s="203">
        <v>7</v>
      </c>
      <c r="K279" s="203"/>
      <c r="L279" s="203"/>
      <c r="M279" s="204">
        <f t="shared" si="7"/>
        <v>1</v>
      </c>
      <c r="N279" s="203">
        <f t="shared" si="8"/>
        <v>2</v>
      </c>
      <c r="O279" s="203">
        <f t="shared" si="9"/>
        <v>5</v>
      </c>
      <c r="P279" s="203"/>
      <c r="Q279" s="203"/>
      <c r="R279" s="203"/>
    </row>
    <row r="280" spans="3:18">
      <c r="C280" s="203">
        <v>1</v>
      </c>
      <c r="D280" s="203">
        <v>4</v>
      </c>
      <c r="E280" s="203"/>
      <c r="F280" s="203">
        <v>7</v>
      </c>
      <c r="G280" s="203">
        <v>4</v>
      </c>
      <c r="H280" s="203">
        <v>10</v>
      </c>
      <c r="I280" s="203">
        <v>4</v>
      </c>
      <c r="J280" s="203">
        <v>10</v>
      </c>
      <c r="K280" s="203"/>
      <c r="L280" s="203"/>
      <c r="M280" s="204">
        <f t="shared" si="7"/>
        <v>1</v>
      </c>
      <c r="N280" s="203">
        <f t="shared" si="8"/>
        <v>2</v>
      </c>
      <c r="O280" s="203">
        <f t="shared" si="9"/>
        <v>6</v>
      </c>
      <c r="P280" s="203"/>
      <c r="Q280" s="203"/>
      <c r="R280" s="203"/>
    </row>
    <row r="281" spans="3:18">
      <c r="C281" s="203">
        <v>1</v>
      </c>
      <c r="D281" s="203">
        <v>4</v>
      </c>
      <c r="E281" s="203"/>
      <c r="F281" s="203">
        <v>7</v>
      </c>
      <c r="G281" s="203">
        <v>4</v>
      </c>
      <c r="H281" s="203">
        <v>10</v>
      </c>
      <c r="I281" s="203">
        <v>6</v>
      </c>
      <c r="J281" s="203">
        <v>7</v>
      </c>
      <c r="K281" s="203"/>
      <c r="L281" s="203"/>
      <c r="M281" s="204">
        <f t="shared" si="7"/>
        <v>1</v>
      </c>
      <c r="N281" s="203">
        <f t="shared" si="8"/>
        <v>2</v>
      </c>
      <c r="O281" s="203">
        <f t="shared" si="9"/>
        <v>6</v>
      </c>
      <c r="P281" s="203"/>
      <c r="Q281" s="203"/>
      <c r="R281" s="203"/>
    </row>
    <row r="282" spans="3:18">
      <c r="C282" s="203">
        <v>1</v>
      </c>
      <c r="D282" s="203">
        <v>4</v>
      </c>
      <c r="E282" s="203"/>
      <c r="F282" s="203">
        <v>7</v>
      </c>
      <c r="G282" s="203">
        <v>4</v>
      </c>
      <c r="H282" s="203">
        <v>10</v>
      </c>
      <c r="I282" s="203">
        <v>6</v>
      </c>
      <c r="J282" s="203">
        <v>10</v>
      </c>
      <c r="K282" s="203"/>
      <c r="L282" s="203"/>
      <c r="M282" s="204">
        <f t="shared" si="7"/>
        <v>1</v>
      </c>
      <c r="N282" s="203">
        <f t="shared" si="8"/>
        <v>2</v>
      </c>
      <c r="O282" s="203">
        <f t="shared" si="9"/>
        <v>6</v>
      </c>
      <c r="P282" s="203"/>
      <c r="Q282" s="203"/>
      <c r="R282" s="203"/>
    </row>
    <row r="283" spans="3:18">
      <c r="C283" s="203">
        <v>1</v>
      </c>
      <c r="D283" s="203">
        <v>4</v>
      </c>
      <c r="E283" s="203"/>
      <c r="F283" s="203">
        <v>7</v>
      </c>
      <c r="G283" s="203">
        <v>4</v>
      </c>
      <c r="H283" s="203">
        <v>10</v>
      </c>
      <c r="I283" s="203">
        <v>8</v>
      </c>
      <c r="J283" s="203">
        <v>7</v>
      </c>
      <c r="K283" s="203"/>
      <c r="L283" s="203"/>
      <c r="M283" s="204">
        <f t="shared" si="7"/>
        <v>1</v>
      </c>
      <c r="N283" s="203">
        <f t="shared" si="8"/>
        <v>2</v>
      </c>
      <c r="O283" s="203">
        <f t="shared" si="9"/>
        <v>6</v>
      </c>
      <c r="P283" s="203"/>
      <c r="Q283" s="203"/>
      <c r="R283" s="203"/>
    </row>
    <row r="284" spans="3:18">
      <c r="C284" s="203">
        <v>1</v>
      </c>
      <c r="D284" s="203">
        <v>4</v>
      </c>
      <c r="E284" s="203"/>
      <c r="F284" s="203">
        <v>7</v>
      </c>
      <c r="G284" s="203">
        <v>4</v>
      </c>
      <c r="H284" s="203">
        <v>10</v>
      </c>
      <c r="I284" s="203">
        <v>8</v>
      </c>
      <c r="J284" s="203">
        <v>10</v>
      </c>
      <c r="K284" s="203"/>
      <c r="L284" s="203"/>
      <c r="M284" s="204">
        <f t="shared" si="7"/>
        <v>1</v>
      </c>
      <c r="N284" s="203">
        <f t="shared" si="8"/>
        <v>2</v>
      </c>
      <c r="O284" s="203">
        <f t="shared" si="9"/>
        <v>6</v>
      </c>
      <c r="P284" s="203"/>
      <c r="Q284" s="203"/>
      <c r="R284" s="203"/>
    </row>
    <row r="285" spans="3:18">
      <c r="C285" s="203">
        <v>1</v>
      </c>
      <c r="D285" s="203">
        <v>4</v>
      </c>
      <c r="E285" s="203"/>
      <c r="F285" s="203">
        <v>7</v>
      </c>
      <c r="G285" s="203">
        <v>4</v>
      </c>
      <c r="H285" s="203">
        <v>10</v>
      </c>
      <c r="I285" s="203">
        <v>10</v>
      </c>
      <c r="J285" s="203">
        <v>7</v>
      </c>
      <c r="K285" s="203"/>
      <c r="L285" s="203"/>
      <c r="M285" s="204">
        <f t="shared" si="7"/>
        <v>1</v>
      </c>
      <c r="N285" s="203">
        <f t="shared" si="8"/>
        <v>2</v>
      </c>
      <c r="O285" s="203">
        <f t="shared" si="9"/>
        <v>6</v>
      </c>
      <c r="P285" s="203"/>
      <c r="Q285" s="203"/>
      <c r="R285" s="203"/>
    </row>
    <row r="286" spans="3:18">
      <c r="C286" s="203">
        <v>1</v>
      </c>
      <c r="D286" s="203">
        <v>6</v>
      </c>
      <c r="E286" s="203"/>
      <c r="F286" s="203">
        <v>7</v>
      </c>
      <c r="G286" s="203">
        <v>6</v>
      </c>
      <c r="H286" s="203">
        <v>10</v>
      </c>
      <c r="I286" s="203">
        <v>10</v>
      </c>
      <c r="J286" s="203">
        <v>10</v>
      </c>
      <c r="K286" s="203"/>
      <c r="L286" s="203"/>
      <c r="M286" s="204">
        <f t="shared" si="7"/>
        <v>1</v>
      </c>
      <c r="N286" s="203">
        <f t="shared" si="8"/>
        <v>2</v>
      </c>
      <c r="O286" s="203">
        <f t="shared" si="9"/>
        <v>7</v>
      </c>
      <c r="P286" s="203"/>
      <c r="Q286" s="203"/>
      <c r="R286" s="203"/>
    </row>
    <row r="287" spans="3:18">
      <c r="C287" s="203">
        <v>1</v>
      </c>
      <c r="D287" s="203">
        <v>6</v>
      </c>
      <c r="E287" s="203"/>
      <c r="F287" s="203">
        <v>5</v>
      </c>
      <c r="G287" s="203">
        <v>6</v>
      </c>
      <c r="H287" s="203">
        <v>5</v>
      </c>
      <c r="I287" s="203">
        <v>4</v>
      </c>
      <c r="J287" s="203">
        <v>7</v>
      </c>
      <c r="K287" s="203"/>
      <c r="L287" s="203"/>
      <c r="M287" s="204">
        <f t="shared" ref="M287:M350" si="10">MIN(C287:L287)</f>
        <v>1</v>
      </c>
      <c r="N287" s="203">
        <f t="shared" si="8"/>
        <v>2</v>
      </c>
      <c r="O287" s="203">
        <f t="shared" si="9"/>
        <v>5</v>
      </c>
      <c r="P287" s="203"/>
      <c r="Q287" s="203"/>
      <c r="R287" s="203"/>
    </row>
    <row r="288" spans="3:18">
      <c r="C288" s="203">
        <v>1</v>
      </c>
      <c r="D288" s="203">
        <v>6</v>
      </c>
      <c r="E288" s="203"/>
      <c r="F288" s="203">
        <v>5</v>
      </c>
      <c r="G288" s="203">
        <v>6</v>
      </c>
      <c r="H288" s="203">
        <v>5</v>
      </c>
      <c r="I288" s="203">
        <v>4</v>
      </c>
      <c r="J288" s="203">
        <v>10</v>
      </c>
      <c r="K288" s="203"/>
      <c r="L288" s="203"/>
      <c r="M288" s="204">
        <f t="shared" si="10"/>
        <v>1</v>
      </c>
      <c r="N288" s="203">
        <f t="shared" ref="N288:N351" si="11">IF(SMALL(C288:J288,2)&gt;M288,M288+1,M288)</f>
        <v>2</v>
      </c>
      <c r="O288" s="203">
        <f t="shared" ref="O288:O351" si="12">ROUND(AVERAGE(C288:J288),0)</f>
        <v>5</v>
      </c>
      <c r="P288" s="203"/>
      <c r="Q288" s="203"/>
      <c r="R288" s="203"/>
    </row>
    <row r="289" spans="3:18">
      <c r="C289" s="203">
        <v>1</v>
      </c>
      <c r="D289" s="203">
        <v>6</v>
      </c>
      <c r="E289" s="203"/>
      <c r="F289" s="203">
        <v>5</v>
      </c>
      <c r="G289" s="203">
        <v>6</v>
      </c>
      <c r="H289" s="203">
        <v>5</v>
      </c>
      <c r="I289" s="203">
        <v>6</v>
      </c>
      <c r="J289" s="203">
        <v>7</v>
      </c>
      <c r="K289" s="203"/>
      <c r="L289" s="203"/>
      <c r="M289" s="204">
        <f t="shared" si="10"/>
        <v>1</v>
      </c>
      <c r="N289" s="203">
        <f t="shared" si="11"/>
        <v>2</v>
      </c>
      <c r="O289" s="203">
        <f t="shared" si="12"/>
        <v>5</v>
      </c>
      <c r="P289" s="203"/>
      <c r="Q289" s="203"/>
      <c r="R289" s="203"/>
    </row>
    <row r="290" spans="3:18">
      <c r="C290" s="203">
        <v>1</v>
      </c>
      <c r="D290" s="203">
        <v>6</v>
      </c>
      <c r="E290" s="203"/>
      <c r="F290" s="203">
        <v>5</v>
      </c>
      <c r="G290" s="203">
        <v>6</v>
      </c>
      <c r="H290" s="203">
        <v>5</v>
      </c>
      <c r="I290" s="203">
        <v>6</v>
      </c>
      <c r="J290" s="203">
        <v>10</v>
      </c>
      <c r="K290" s="203"/>
      <c r="L290" s="203"/>
      <c r="M290" s="204">
        <f t="shared" si="10"/>
        <v>1</v>
      </c>
      <c r="N290" s="203">
        <f t="shared" si="11"/>
        <v>2</v>
      </c>
      <c r="O290" s="203">
        <f t="shared" si="12"/>
        <v>6</v>
      </c>
      <c r="P290" s="203"/>
      <c r="Q290" s="203"/>
      <c r="R290" s="203"/>
    </row>
    <row r="291" spans="3:18">
      <c r="C291" s="203">
        <v>1</v>
      </c>
      <c r="D291" s="203">
        <v>6</v>
      </c>
      <c r="E291" s="203"/>
      <c r="F291" s="203">
        <v>5</v>
      </c>
      <c r="G291" s="203">
        <v>6</v>
      </c>
      <c r="H291" s="203">
        <v>5</v>
      </c>
      <c r="I291" s="203">
        <v>8</v>
      </c>
      <c r="J291" s="203">
        <v>7</v>
      </c>
      <c r="K291" s="203"/>
      <c r="L291" s="203"/>
      <c r="M291" s="204">
        <f t="shared" si="10"/>
        <v>1</v>
      </c>
      <c r="N291" s="203">
        <f t="shared" si="11"/>
        <v>2</v>
      </c>
      <c r="O291" s="203">
        <f t="shared" si="12"/>
        <v>5</v>
      </c>
      <c r="P291" s="203"/>
      <c r="Q291" s="203"/>
      <c r="R291" s="203"/>
    </row>
    <row r="292" spans="3:18">
      <c r="C292" s="203">
        <v>1</v>
      </c>
      <c r="D292" s="203">
        <v>6</v>
      </c>
      <c r="E292" s="203"/>
      <c r="F292" s="203">
        <v>5</v>
      </c>
      <c r="G292" s="203">
        <v>6</v>
      </c>
      <c r="H292" s="203">
        <v>5</v>
      </c>
      <c r="I292" s="203">
        <v>8</v>
      </c>
      <c r="J292" s="203">
        <v>10</v>
      </c>
      <c r="K292" s="203"/>
      <c r="L292" s="203"/>
      <c r="M292" s="204">
        <f t="shared" si="10"/>
        <v>1</v>
      </c>
      <c r="N292" s="203">
        <f t="shared" si="11"/>
        <v>2</v>
      </c>
      <c r="O292" s="203">
        <f t="shared" si="12"/>
        <v>6</v>
      </c>
      <c r="P292" s="203"/>
      <c r="Q292" s="203"/>
      <c r="R292" s="203"/>
    </row>
    <row r="293" spans="3:18">
      <c r="C293" s="203">
        <v>1</v>
      </c>
      <c r="D293" s="203">
        <v>6</v>
      </c>
      <c r="E293" s="203"/>
      <c r="F293" s="203">
        <v>5</v>
      </c>
      <c r="G293" s="203">
        <v>6</v>
      </c>
      <c r="H293" s="203">
        <v>5</v>
      </c>
      <c r="I293" s="203">
        <v>10</v>
      </c>
      <c r="J293" s="203">
        <v>7</v>
      </c>
      <c r="K293" s="203"/>
      <c r="L293" s="203"/>
      <c r="M293" s="204">
        <f t="shared" si="10"/>
        <v>1</v>
      </c>
      <c r="N293" s="203">
        <f t="shared" si="11"/>
        <v>2</v>
      </c>
      <c r="O293" s="203">
        <f t="shared" si="12"/>
        <v>6</v>
      </c>
      <c r="P293" s="203"/>
      <c r="Q293" s="203"/>
      <c r="R293" s="203"/>
    </row>
    <row r="294" spans="3:18">
      <c r="C294" s="203">
        <v>1</v>
      </c>
      <c r="D294" s="203">
        <v>6</v>
      </c>
      <c r="E294" s="203"/>
      <c r="F294" s="203">
        <v>5</v>
      </c>
      <c r="G294" s="203">
        <v>6</v>
      </c>
      <c r="H294" s="203">
        <v>5</v>
      </c>
      <c r="I294" s="203">
        <v>10</v>
      </c>
      <c r="J294" s="203">
        <v>10</v>
      </c>
      <c r="K294" s="203"/>
      <c r="L294" s="203"/>
      <c r="M294" s="204">
        <f t="shared" si="10"/>
        <v>1</v>
      </c>
      <c r="N294" s="203">
        <f t="shared" si="11"/>
        <v>2</v>
      </c>
      <c r="O294" s="203">
        <f t="shared" si="12"/>
        <v>6</v>
      </c>
      <c r="P294" s="203"/>
      <c r="Q294" s="203"/>
      <c r="R294" s="203"/>
    </row>
    <row r="295" spans="3:18">
      <c r="C295" s="203">
        <v>1</v>
      </c>
      <c r="D295" s="203">
        <v>6</v>
      </c>
      <c r="E295" s="203"/>
      <c r="F295" s="203">
        <v>7</v>
      </c>
      <c r="G295" s="203">
        <v>6</v>
      </c>
      <c r="H295" s="203">
        <v>10</v>
      </c>
      <c r="I295" s="203">
        <v>4</v>
      </c>
      <c r="J295" s="203">
        <v>7</v>
      </c>
      <c r="K295" s="203"/>
      <c r="L295" s="203"/>
      <c r="M295" s="204">
        <f t="shared" si="10"/>
        <v>1</v>
      </c>
      <c r="N295" s="203">
        <f t="shared" si="11"/>
        <v>2</v>
      </c>
      <c r="O295" s="203">
        <f t="shared" si="12"/>
        <v>6</v>
      </c>
      <c r="P295" s="203"/>
      <c r="Q295" s="203"/>
      <c r="R295" s="203"/>
    </row>
    <row r="296" spans="3:18">
      <c r="C296" s="203">
        <v>1</v>
      </c>
      <c r="D296" s="203">
        <v>6</v>
      </c>
      <c r="E296" s="203"/>
      <c r="F296" s="203">
        <v>7</v>
      </c>
      <c r="G296" s="203">
        <v>6</v>
      </c>
      <c r="H296" s="203">
        <v>10</v>
      </c>
      <c r="I296" s="203">
        <v>4</v>
      </c>
      <c r="J296" s="203">
        <v>10</v>
      </c>
      <c r="K296" s="203"/>
      <c r="L296" s="203"/>
      <c r="M296" s="204">
        <f t="shared" si="10"/>
        <v>1</v>
      </c>
      <c r="N296" s="203">
        <f t="shared" si="11"/>
        <v>2</v>
      </c>
      <c r="O296" s="203">
        <f t="shared" si="12"/>
        <v>6</v>
      </c>
      <c r="P296" s="203"/>
      <c r="Q296" s="203"/>
      <c r="R296" s="203"/>
    </row>
    <row r="297" spans="3:18">
      <c r="C297" s="203">
        <v>1</v>
      </c>
      <c r="D297" s="203">
        <v>6</v>
      </c>
      <c r="E297" s="203"/>
      <c r="F297" s="203">
        <v>7</v>
      </c>
      <c r="G297" s="203">
        <v>6</v>
      </c>
      <c r="H297" s="203">
        <v>10</v>
      </c>
      <c r="I297" s="203">
        <v>6</v>
      </c>
      <c r="J297" s="203">
        <v>7</v>
      </c>
      <c r="K297" s="203"/>
      <c r="L297" s="203"/>
      <c r="M297" s="204">
        <f t="shared" si="10"/>
        <v>1</v>
      </c>
      <c r="N297" s="203">
        <f t="shared" si="11"/>
        <v>2</v>
      </c>
      <c r="O297" s="203">
        <f t="shared" si="12"/>
        <v>6</v>
      </c>
      <c r="P297" s="203"/>
      <c r="Q297" s="203"/>
      <c r="R297" s="203"/>
    </row>
    <row r="298" spans="3:18">
      <c r="C298" s="203">
        <v>1</v>
      </c>
      <c r="D298" s="203">
        <v>6</v>
      </c>
      <c r="E298" s="203"/>
      <c r="F298" s="203">
        <v>7</v>
      </c>
      <c r="G298" s="203">
        <v>6</v>
      </c>
      <c r="H298" s="203">
        <v>10</v>
      </c>
      <c r="I298" s="203">
        <v>6</v>
      </c>
      <c r="J298" s="203">
        <v>10</v>
      </c>
      <c r="K298" s="203"/>
      <c r="L298" s="203"/>
      <c r="M298" s="204">
        <f t="shared" si="10"/>
        <v>1</v>
      </c>
      <c r="N298" s="203">
        <f t="shared" si="11"/>
        <v>2</v>
      </c>
      <c r="O298" s="203">
        <f t="shared" si="12"/>
        <v>7</v>
      </c>
      <c r="P298" s="203"/>
      <c r="Q298" s="203"/>
      <c r="R298" s="203"/>
    </row>
    <row r="299" spans="3:18">
      <c r="C299" s="203">
        <v>1</v>
      </c>
      <c r="D299" s="203">
        <v>6</v>
      </c>
      <c r="E299" s="203"/>
      <c r="F299" s="203">
        <v>7</v>
      </c>
      <c r="G299" s="203">
        <v>6</v>
      </c>
      <c r="H299" s="203">
        <v>10</v>
      </c>
      <c r="I299" s="203">
        <v>8</v>
      </c>
      <c r="J299" s="203">
        <v>7</v>
      </c>
      <c r="K299" s="203"/>
      <c r="L299" s="203"/>
      <c r="M299" s="204">
        <f t="shared" si="10"/>
        <v>1</v>
      </c>
      <c r="N299" s="203">
        <f t="shared" si="11"/>
        <v>2</v>
      </c>
      <c r="O299" s="203">
        <f t="shared" si="12"/>
        <v>6</v>
      </c>
      <c r="P299" s="203"/>
      <c r="Q299" s="203"/>
      <c r="R299" s="203"/>
    </row>
    <row r="300" spans="3:18">
      <c r="C300" s="203">
        <v>1</v>
      </c>
      <c r="D300" s="203">
        <v>6</v>
      </c>
      <c r="E300" s="203"/>
      <c r="F300" s="203">
        <v>7</v>
      </c>
      <c r="G300" s="203">
        <v>6</v>
      </c>
      <c r="H300" s="203">
        <v>10</v>
      </c>
      <c r="I300" s="203">
        <v>8</v>
      </c>
      <c r="J300" s="203">
        <v>10</v>
      </c>
      <c r="K300" s="203"/>
      <c r="L300" s="203"/>
      <c r="M300" s="204">
        <f t="shared" si="10"/>
        <v>1</v>
      </c>
      <c r="N300" s="203">
        <f t="shared" si="11"/>
        <v>2</v>
      </c>
      <c r="O300" s="203">
        <f t="shared" si="12"/>
        <v>7</v>
      </c>
      <c r="P300" s="203"/>
      <c r="Q300" s="203"/>
      <c r="R300" s="203"/>
    </row>
    <row r="301" spans="3:18">
      <c r="C301" s="203">
        <v>1</v>
      </c>
      <c r="D301" s="203">
        <v>6</v>
      </c>
      <c r="E301" s="203"/>
      <c r="F301" s="203">
        <v>7</v>
      </c>
      <c r="G301" s="203">
        <v>6</v>
      </c>
      <c r="H301" s="203">
        <v>10</v>
      </c>
      <c r="I301" s="203">
        <v>10</v>
      </c>
      <c r="J301" s="203">
        <v>7</v>
      </c>
      <c r="K301" s="203"/>
      <c r="L301" s="203"/>
      <c r="M301" s="204">
        <f t="shared" si="10"/>
        <v>1</v>
      </c>
      <c r="N301" s="203">
        <f t="shared" si="11"/>
        <v>2</v>
      </c>
      <c r="O301" s="203">
        <f t="shared" si="12"/>
        <v>7</v>
      </c>
      <c r="P301" s="203"/>
      <c r="Q301" s="203"/>
      <c r="R301" s="203"/>
    </row>
    <row r="302" spans="3:18">
      <c r="C302" s="203">
        <v>1</v>
      </c>
      <c r="D302" s="203">
        <v>4</v>
      </c>
      <c r="E302" s="203"/>
      <c r="F302" s="203">
        <v>7</v>
      </c>
      <c r="G302" s="203">
        <v>4</v>
      </c>
      <c r="H302" s="203">
        <v>10</v>
      </c>
      <c r="I302" s="203">
        <v>10</v>
      </c>
      <c r="J302" s="203">
        <v>10</v>
      </c>
      <c r="K302" s="203"/>
      <c r="L302" s="203"/>
      <c r="M302" s="204">
        <f t="shared" si="10"/>
        <v>1</v>
      </c>
      <c r="N302" s="203">
        <f t="shared" si="11"/>
        <v>2</v>
      </c>
      <c r="O302" s="203">
        <f t="shared" si="12"/>
        <v>7</v>
      </c>
      <c r="P302" s="203"/>
      <c r="Q302" s="203"/>
      <c r="R302" s="203"/>
    </row>
    <row r="303" spans="3:18">
      <c r="C303" s="203">
        <v>1</v>
      </c>
      <c r="D303" s="203">
        <v>4</v>
      </c>
      <c r="E303" s="203"/>
      <c r="F303" s="203">
        <v>5</v>
      </c>
      <c r="G303" s="203">
        <v>4</v>
      </c>
      <c r="H303" s="203">
        <v>5</v>
      </c>
      <c r="I303" s="203">
        <v>4</v>
      </c>
      <c r="J303" s="203">
        <v>7</v>
      </c>
      <c r="K303" s="203"/>
      <c r="L303" s="203"/>
      <c r="M303" s="204">
        <f t="shared" si="10"/>
        <v>1</v>
      </c>
      <c r="N303" s="203">
        <f t="shared" si="11"/>
        <v>2</v>
      </c>
      <c r="O303" s="203">
        <f t="shared" si="12"/>
        <v>4</v>
      </c>
      <c r="P303" s="203"/>
      <c r="Q303" s="203"/>
      <c r="R303" s="203"/>
    </row>
    <row r="304" spans="3:18">
      <c r="C304" s="203">
        <v>1</v>
      </c>
      <c r="D304" s="203">
        <v>4</v>
      </c>
      <c r="E304" s="203"/>
      <c r="F304" s="203">
        <v>5</v>
      </c>
      <c r="G304" s="203">
        <v>4</v>
      </c>
      <c r="H304" s="203">
        <v>5</v>
      </c>
      <c r="I304" s="203">
        <v>4</v>
      </c>
      <c r="J304" s="203">
        <v>10</v>
      </c>
      <c r="K304" s="203"/>
      <c r="L304" s="203"/>
      <c r="M304" s="204">
        <f t="shared" si="10"/>
        <v>1</v>
      </c>
      <c r="N304" s="203">
        <f t="shared" si="11"/>
        <v>2</v>
      </c>
      <c r="O304" s="203">
        <f t="shared" si="12"/>
        <v>5</v>
      </c>
      <c r="P304" s="203"/>
      <c r="Q304" s="203"/>
      <c r="R304" s="203"/>
    </row>
    <row r="305" spans="3:18">
      <c r="C305" s="203">
        <v>1</v>
      </c>
      <c r="D305" s="203">
        <v>4</v>
      </c>
      <c r="E305" s="203"/>
      <c r="F305" s="203">
        <v>5</v>
      </c>
      <c r="G305" s="203">
        <v>4</v>
      </c>
      <c r="H305" s="203">
        <v>5</v>
      </c>
      <c r="I305" s="203">
        <v>6</v>
      </c>
      <c r="J305" s="203">
        <v>7</v>
      </c>
      <c r="K305" s="203"/>
      <c r="L305" s="203"/>
      <c r="M305" s="204">
        <f t="shared" si="10"/>
        <v>1</v>
      </c>
      <c r="N305" s="203">
        <f t="shared" si="11"/>
        <v>2</v>
      </c>
      <c r="O305" s="203">
        <f t="shared" si="12"/>
        <v>5</v>
      </c>
      <c r="P305" s="203"/>
      <c r="Q305" s="203"/>
      <c r="R305" s="203"/>
    </row>
    <row r="306" spans="3:18">
      <c r="C306" s="203">
        <v>1</v>
      </c>
      <c r="D306" s="203">
        <v>4</v>
      </c>
      <c r="E306" s="203"/>
      <c r="F306" s="203">
        <v>5</v>
      </c>
      <c r="G306" s="203">
        <v>4</v>
      </c>
      <c r="H306" s="203">
        <v>5</v>
      </c>
      <c r="I306" s="203">
        <v>6</v>
      </c>
      <c r="J306" s="203">
        <v>10</v>
      </c>
      <c r="K306" s="203"/>
      <c r="L306" s="203"/>
      <c r="M306" s="204">
        <f t="shared" si="10"/>
        <v>1</v>
      </c>
      <c r="N306" s="203">
        <f t="shared" si="11"/>
        <v>2</v>
      </c>
      <c r="O306" s="203">
        <f t="shared" si="12"/>
        <v>5</v>
      </c>
      <c r="P306" s="203"/>
      <c r="Q306" s="203"/>
      <c r="R306" s="203"/>
    </row>
    <row r="307" spans="3:18">
      <c r="C307" s="203">
        <v>1</v>
      </c>
      <c r="D307" s="203">
        <v>4</v>
      </c>
      <c r="E307" s="203"/>
      <c r="F307" s="203">
        <v>5</v>
      </c>
      <c r="G307" s="203">
        <v>4</v>
      </c>
      <c r="H307" s="203">
        <v>5</v>
      </c>
      <c r="I307" s="203">
        <v>8</v>
      </c>
      <c r="J307" s="203">
        <v>7</v>
      </c>
      <c r="K307" s="203"/>
      <c r="L307" s="203"/>
      <c r="M307" s="204">
        <f t="shared" si="10"/>
        <v>1</v>
      </c>
      <c r="N307" s="203">
        <f t="shared" si="11"/>
        <v>2</v>
      </c>
      <c r="O307" s="203">
        <f t="shared" si="12"/>
        <v>5</v>
      </c>
      <c r="P307" s="203"/>
      <c r="Q307" s="203"/>
      <c r="R307" s="203"/>
    </row>
    <row r="308" spans="3:18">
      <c r="C308" s="203">
        <v>1</v>
      </c>
      <c r="D308" s="203">
        <v>4</v>
      </c>
      <c r="E308" s="203"/>
      <c r="F308" s="203">
        <v>5</v>
      </c>
      <c r="G308" s="203">
        <v>4</v>
      </c>
      <c r="H308" s="203">
        <v>5</v>
      </c>
      <c r="I308" s="203">
        <v>8</v>
      </c>
      <c r="J308" s="203">
        <v>10</v>
      </c>
      <c r="K308" s="203"/>
      <c r="L308" s="203"/>
      <c r="M308" s="204">
        <f t="shared" si="10"/>
        <v>1</v>
      </c>
      <c r="N308" s="203">
        <f t="shared" si="11"/>
        <v>2</v>
      </c>
      <c r="O308" s="203">
        <f t="shared" si="12"/>
        <v>5</v>
      </c>
      <c r="P308" s="203"/>
      <c r="Q308" s="203"/>
      <c r="R308" s="203"/>
    </row>
    <row r="309" spans="3:18">
      <c r="C309" s="203">
        <v>1</v>
      </c>
      <c r="D309" s="203">
        <v>4</v>
      </c>
      <c r="E309" s="203"/>
      <c r="F309" s="203">
        <v>5</v>
      </c>
      <c r="G309" s="203">
        <v>4</v>
      </c>
      <c r="H309" s="203">
        <v>5</v>
      </c>
      <c r="I309" s="203">
        <v>10</v>
      </c>
      <c r="J309" s="203">
        <v>7</v>
      </c>
      <c r="K309" s="203"/>
      <c r="L309" s="203"/>
      <c r="M309" s="204">
        <f t="shared" si="10"/>
        <v>1</v>
      </c>
      <c r="N309" s="203">
        <f t="shared" si="11"/>
        <v>2</v>
      </c>
      <c r="O309" s="203">
        <f t="shared" si="12"/>
        <v>5</v>
      </c>
      <c r="P309" s="203"/>
      <c r="Q309" s="203"/>
      <c r="R309" s="203"/>
    </row>
    <row r="310" spans="3:18">
      <c r="C310" s="203">
        <v>1</v>
      </c>
      <c r="D310" s="203">
        <v>4</v>
      </c>
      <c r="E310" s="203"/>
      <c r="F310" s="203">
        <v>5</v>
      </c>
      <c r="G310" s="203">
        <v>4</v>
      </c>
      <c r="H310" s="203">
        <v>5</v>
      </c>
      <c r="I310" s="203">
        <v>10</v>
      </c>
      <c r="J310" s="203">
        <v>10</v>
      </c>
      <c r="K310" s="203"/>
      <c r="L310" s="203"/>
      <c r="M310" s="204">
        <f t="shared" si="10"/>
        <v>1</v>
      </c>
      <c r="N310" s="203">
        <f t="shared" si="11"/>
        <v>2</v>
      </c>
      <c r="O310" s="203">
        <f t="shared" si="12"/>
        <v>6</v>
      </c>
      <c r="P310" s="203"/>
      <c r="Q310" s="203"/>
      <c r="R310" s="203"/>
    </row>
    <row r="311" spans="3:18">
      <c r="C311" s="203">
        <v>1</v>
      </c>
      <c r="D311" s="203">
        <v>4</v>
      </c>
      <c r="E311" s="203"/>
      <c r="F311" s="203">
        <v>7</v>
      </c>
      <c r="G311" s="203">
        <v>4</v>
      </c>
      <c r="H311" s="203">
        <v>10</v>
      </c>
      <c r="I311" s="203">
        <v>4</v>
      </c>
      <c r="J311" s="203">
        <v>7</v>
      </c>
      <c r="K311" s="203"/>
      <c r="L311" s="203"/>
      <c r="M311" s="204">
        <f t="shared" si="10"/>
        <v>1</v>
      </c>
      <c r="N311" s="203">
        <f t="shared" si="11"/>
        <v>2</v>
      </c>
      <c r="O311" s="203">
        <f t="shared" si="12"/>
        <v>5</v>
      </c>
      <c r="P311" s="203"/>
      <c r="Q311" s="203"/>
      <c r="R311" s="203"/>
    </row>
    <row r="312" spans="3:18">
      <c r="C312" s="203">
        <v>1</v>
      </c>
      <c r="D312" s="203">
        <v>4</v>
      </c>
      <c r="E312" s="203"/>
      <c r="F312" s="203">
        <v>7</v>
      </c>
      <c r="G312" s="203">
        <v>4</v>
      </c>
      <c r="H312" s="203">
        <v>10</v>
      </c>
      <c r="I312" s="203">
        <v>4</v>
      </c>
      <c r="J312" s="203">
        <v>10</v>
      </c>
      <c r="K312" s="203"/>
      <c r="L312" s="203"/>
      <c r="M312" s="204">
        <f t="shared" si="10"/>
        <v>1</v>
      </c>
      <c r="N312" s="203">
        <f t="shared" si="11"/>
        <v>2</v>
      </c>
      <c r="O312" s="203">
        <f t="shared" si="12"/>
        <v>6</v>
      </c>
      <c r="P312" s="203"/>
      <c r="Q312" s="203"/>
      <c r="R312" s="203"/>
    </row>
    <row r="313" spans="3:18">
      <c r="C313" s="203">
        <v>1</v>
      </c>
      <c r="D313" s="203">
        <v>4</v>
      </c>
      <c r="E313" s="203"/>
      <c r="F313" s="203">
        <v>7</v>
      </c>
      <c r="G313" s="203">
        <v>4</v>
      </c>
      <c r="H313" s="203">
        <v>10</v>
      </c>
      <c r="I313" s="203">
        <v>6</v>
      </c>
      <c r="J313" s="203">
        <v>7</v>
      </c>
      <c r="K313" s="203"/>
      <c r="L313" s="203"/>
      <c r="M313" s="204">
        <f t="shared" si="10"/>
        <v>1</v>
      </c>
      <c r="N313" s="203">
        <f t="shared" si="11"/>
        <v>2</v>
      </c>
      <c r="O313" s="203">
        <f t="shared" si="12"/>
        <v>6</v>
      </c>
      <c r="P313" s="203"/>
      <c r="Q313" s="203"/>
      <c r="R313" s="203"/>
    </row>
    <row r="314" spans="3:18">
      <c r="C314" s="203">
        <v>1</v>
      </c>
      <c r="D314" s="203">
        <v>4</v>
      </c>
      <c r="E314" s="203"/>
      <c r="F314" s="203">
        <v>7</v>
      </c>
      <c r="G314" s="203">
        <v>4</v>
      </c>
      <c r="H314" s="203">
        <v>10</v>
      </c>
      <c r="I314" s="203">
        <v>6</v>
      </c>
      <c r="J314" s="203">
        <v>10</v>
      </c>
      <c r="K314" s="203"/>
      <c r="L314" s="203"/>
      <c r="M314" s="204">
        <f t="shared" si="10"/>
        <v>1</v>
      </c>
      <c r="N314" s="203">
        <f t="shared" si="11"/>
        <v>2</v>
      </c>
      <c r="O314" s="203">
        <f t="shared" si="12"/>
        <v>6</v>
      </c>
      <c r="P314" s="203"/>
      <c r="Q314" s="203"/>
      <c r="R314" s="203"/>
    </row>
    <row r="315" spans="3:18">
      <c r="C315" s="203">
        <v>1</v>
      </c>
      <c r="D315" s="203">
        <v>4</v>
      </c>
      <c r="E315" s="203"/>
      <c r="F315" s="203">
        <v>7</v>
      </c>
      <c r="G315" s="203">
        <v>4</v>
      </c>
      <c r="H315" s="203">
        <v>10</v>
      </c>
      <c r="I315" s="203">
        <v>8</v>
      </c>
      <c r="J315" s="203">
        <v>7</v>
      </c>
      <c r="K315" s="203"/>
      <c r="L315" s="203"/>
      <c r="M315" s="204">
        <f t="shared" si="10"/>
        <v>1</v>
      </c>
      <c r="N315" s="203">
        <f t="shared" si="11"/>
        <v>2</v>
      </c>
      <c r="O315" s="203">
        <f t="shared" si="12"/>
        <v>6</v>
      </c>
      <c r="P315" s="203"/>
      <c r="Q315" s="203"/>
      <c r="R315" s="203"/>
    </row>
    <row r="316" spans="3:18">
      <c r="C316" s="203">
        <v>1</v>
      </c>
      <c r="D316" s="203">
        <v>4</v>
      </c>
      <c r="E316" s="203"/>
      <c r="F316" s="203">
        <v>7</v>
      </c>
      <c r="G316" s="203">
        <v>4</v>
      </c>
      <c r="H316" s="203">
        <v>10</v>
      </c>
      <c r="I316" s="203">
        <v>8</v>
      </c>
      <c r="J316" s="203">
        <v>10</v>
      </c>
      <c r="K316" s="203"/>
      <c r="L316" s="203"/>
      <c r="M316" s="204">
        <f t="shared" si="10"/>
        <v>1</v>
      </c>
      <c r="N316" s="203">
        <f t="shared" si="11"/>
        <v>2</v>
      </c>
      <c r="O316" s="203">
        <f t="shared" si="12"/>
        <v>6</v>
      </c>
      <c r="P316" s="203"/>
      <c r="Q316" s="203"/>
      <c r="R316" s="203"/>
    </row>
    <row r="317" spans="3:18">
      <c r="C317" s="203">
        <v>1</v>
      </c>
      <c r="D317" s="203">
        <v>4</v>
      </c>
      <c r="E317" s="203"/>
      <c r="F317" s="203">
        <v>7</v>
      </c>
      <c r="G317" s="203">
        <v>4</v>
      </c>
      <c r="H317" s="203">
        <v>10</v>
      </c>
      <c r="I317" s="203">
        <v>10</v>
      </c>
      <c r="J317" s="203">
        <v>7</v>
      </c>
      <c r="K317" s="203"/>
      <c r="L317" s="203"/>
      <c r="M317" s="204">
        <f t="shared" si="10"/>
        <v>1</v>
      </c>
      <c r="N317" s="203">
        <f t="shared" si="11"/>
        <v>2</v>
      </c>
      <c r="O317" s="203">
        <f t="shared" si="12"/>
        <v>6</v>
      </c>
      <c r="P317" s="203"/>
      <c r="Q317" s="203"/>
      <c r="R317" s="203"/>
    </row>
    <row r="318" spans="3:18">
      <c r="C318" s="203">
        <v>1</v>
      </c>
      <c r="D318" s="203">
        <v>4</v>
      </c>
      <c r="E318" s="203"/>
      <c r="F318" s="203">
        <v>7</v>
      </c>
      <c r="G318" s="203">
        <v>4</v>
      </c>
      <c r="H318" s="203">
        <v>10</v>
      </c>
      <c r="I318" s="203">
        <v>10</v>
      </c>
      <c r="J318" s="203">
        <v>10</v>
      </c>
      <c r="K318" s="203"/>
      <c r="L318" s="203"/>
      <c r="M318" s="204">
        <f t="shared" si="10"/>
        <v>1</v>
      </c>
      <c r="N318" s="203">
        <f t="shared" si="11"/>
        <v>2</v>
      </c>
      <c r="O318" s="203">
        <f t="shared" si="12"/>
        <v>7</v>
      </c>
      <c r="P318" s="203"/>
      <c r="Q318" s="203"/>
      <c r="R318" s="203"/>
    </row>
    <row r="319" spans="3:18">
      <c r="C319" s="203">
        <v>1</v>
      </c>
      <c r="D319" s="203">
        <v>4</v>
      </c>
      <c r="E319" s="203"/>
      <c r="F319" s="203">
        <v>5</v>
      </c>
      <c r="G319" s="203">
        <v>4</v>
      </c>
      <c r="H319" s="203">
        <v>5</v>
      </c>
      <c r="I319" s="203">
        <v>4</v>
      </c>
      <c r="J319" s="203">
        <v>7</v>
      </c>
      <c r="K319" s="203"/>
      <c r="L319" s="203"/>
      <c r="M319" s="204">
        <f t="shared" si="10"/>
        <v>1</v>
      </c>
      <c r="N319" s="203">
        <f t="shared" si="11"/>
        <v>2</v>
      </c>
      <c r="O319" s="203">
        <f t="shared" si="12"/>
        <v>4</v>
      </c>
      <c r="P319" s="203"/>
      <c r="Q319" s="203"/>
      <c r="R319" s="203"/>
    </row>
    <row r="320" spans="3:18">
      <c r="C320" s="203">
        <v>1</v>
      </c>
      <c r="D320" s="203">
        <v>4</v>
      </c>
      <c r="E320" s="203"/>
      <c r="F320" s="203">
        <v>5</v>
      </c>
      <c r="G320" s="203">
        <v>4</v>
      </c>
      <c r="H320" s="203">
        <v>5</v>
      </c>
      <c r="I320" s="203">
        <v>4</v>
      </c>
      <c r="J320" s="203">
        <v>10</v>
      </c>
      <c r="K320" s="203"/>
      <c r="L320" s="203"/>
      <c r="M320" s="204">
        <f t="shared" si="10"/>
        <v>1</v>
      </c>
      <c r="N320" s="203">
        <f t="shared" si="11"/>
        <v>2</v>
      </c>
      <c r="O320" s="203">
        <f t="shared" si="12"/>
        <v>5</v>
      </c>
      <c r="P320" s="203"/>
      <c r="Q320" s="203"/>
      <c r="R320" s="203"/>
    </row>
    <row r="321" spans="3:18">
      <c r="C321" s="203">
        <v>1</v>
      </c>
      <c r="D321" s="203">
        <v>4</v>
      </c>
      <c r="E321" s="203"/>
      <c r="F321" s="203">
        <v>5</v>
      </c>
      <c r="G321" s="203">
        <v>4</v>
      </c>
      <c r="H321" s="203">
        <v>5</v>
      </c>
      <c r="I321" s="203">
        <v>6</v>
      </c>
      <c r="J321" s="203">
        <v>7</v>
      </c>
      <c r="K321" s="203"/>
      <c r="L321" s="203"/>
      <c r="M321" s="204">
        <f t="shared" si="10"/>
        <v>1</v>
      </c>
      <c r="N321" s="203">
        <f t="shared" si="11"/>
        <v>2</v>
      </c>
      <c r="O321" s="203">
        <f t="shared" si="12"/>
        <v>5</v>
      </c>
      <c r="P321" s="203"/>
      <c r="Q321" s="203"/>
      <c r="R321" s="203"/>
    </row>
    <row r="322" spans="3:18">
      <c r="C322" s="203">
        <v>1</v>
      </c>
      <c r="D322" s="203">
        <v>4</v>
      </c>
      <c r="E322" s="203"/>
      <c r="F322" s="203">
        <v>5</v>
      </c>
      <c r="G322" s="203">
        <v>4</v>
      </c>
      <c r="H322" s="203">
        <v>5</v>
      </c>
      <c r="I322" s="203">
        <v>6</v>
      </c>
      <c r="J322" s="203">
        <v>10</v>
      </c>
      <c r="K322" s="203"/>
      <c r="L322" s="203"/>
      <c r="M322" s="204">
        <f t="shared" si="10"/>
        <v>1</v>
      </c>
      <c r="N322" s="203">
        <f t="shared" si="11"/>
        <v>2</v>
      </c>
      <c r="O322" s="203">
        <f t="shared" si="12"/>
        <v>5</v>
      </c>
      <c r="P322" s="203"/>
      <c r="Q322" s="203"/>
      <c r="R322" s="203"/>
    </row>
    <row r="323" spans="3:18">
      <c r="C323" s="203">
        <v>1</v>
      </c>
      <c r="D323" s="203">
        <v>4</v>
      </c>
      <c r="E323" s="203"/>
      <c r="F323" s="203">
        <v>5</v>
      </c>
      <c r="G323" s="203">
        <v>4</v>
      </c>
      <c r="H323" s="203">
        <v>5</v>
      </c>
      <c r="I323" s="203">
        <v>8</v>
      </c>
      <c r="J323" s="203">
        <v>7</v>
      </c>
      <c r="K323" s="203"/>
      <c r="L323" s="203"/>
      <c r="M323" s="204">
        <f t="shared" si="10"/>
        <v>1</v>
      </c>
      <c r="N323" s="203">
        <f t="shared" si="11"/>
        <v>2</v>
      </c>
      <c r="O323" s="203">
        <f t="shared" si="12"/>
        <v>5</v>
      </c>
      <c r="P323" s="203"/>
      <c r="Q323" s="203"/>
      <c r="R323" s="203"/>
    </row>
    <row r="324" spans="3:18">
      <c r="C324" s="203">
        <v>1</v>
      </c>
      <c r="D324" s="203">
        <v>4</v>
      </c>
      <c r="E324" s="203"/>
      <c r="F324" s="203">
        <v>5</v>
      </c>
      <c r="G324" s="203">
        <v>4</v>
      </c>
      <c r="H324" s="203">
        <v>5</v>
      </c>
      <c r="I324" s="203">
        <v>8</v>
      </c>
      <c r="J324" s="203">
        <v>10</v>
      </c>
      <c r="K324" s="203"/>
      <c r="L324" s="203"/>
      <c r="M324" s="204">
        <f t="shared" si="10"/>
        <v>1</v>
      </c>
      <c r="N324" s="203">
        <f t="shared" si="11"/>
        <v>2</v>
      </c>
      <c r="O324" s="203">
        <f t="shared" si="12"/>
        <v>5</v>
      </c>
      <c r="P324" s="203"/>
      <c r="Q324" s="203"/>
      <c r="R324" s="203"/>
    </row>
    <row r="325" spans="3:18">
      <c r="C325" s="203">
        <v>1</v>
      </c>
      <c r="D325" s="203">
        <v>4</v>
      </c>
      <c r="E325" s="203"/>
      <c r="F325" s="203">
        <v>5</v>
      </c>
      <c r="G325" s="203">
        <v>4</v>
      </c>
      <c r="H325" s="203">
        <v>5</v>
      </c>
      <c r="I325" s="203">
        <v>10</v>
      </c>
      <c r="J325" s="203">
        <v>7</v>
      </c>
      <c r="K325" s="203"/>
      <c r="L325" s="203"/>
      <c r="M325" s="204">
        <f t="shared" si="10"/>
        <v>1</v>
      </c>
      <c r="N325" s="203">
        <f t="shared" si="11"/>
        <v>2</v>
      </c>
      <c r="O325" s="203">
        <f t="shared" si="12"/>
        <v>5</v>
      </c>
      <c r="P325" s="203"/>
      <c r="Q325" s="203"/>
      <c r="R325" s="203"/>
    </row>
    <row r="326" spans="3:18">
      <c r="C326" s="203">
        <v>1</v>
      </c>
      <c r="D326" s="203">
        <v>4</v>
      </c>
      <c r="E326" s="203"/>
      <c r="F326" s="203">
        <v>5</v>
      </c>
      <c r="G326" s="203">
        <v>4</v>
      </c>
      <c r="H326" s="203">
        <v>5</v>
      </c>
      <c r="I326" s="203">
        <v>10</v>
      </c>
      <c r="J326" s="203">
        <v>10</v>
      </c>
      <c r="K326" s="203"/>
      <c r="L326" s="203"/>
      <c r="M326" s="204">
        <f t="shared" si="10"/>
        <v>1</v>
      </c>
      <c r="N326" s="203">
        <f t="shared" si="11"/>
        <v>2</v>
      </c>
      <c r="O326" s="203">
        <f t="shared" si="12"/>
        <v>6</v>
      </c>
      <c r="P326" s="203"/>
      <c r="Q326" s="203"/>
      <c r="R326" s="203"/>
    </row>
    <row r="327" spans="3:18">
      <c r="C327" s="203">
        <v>1</v>
      </c>
      <c r="D327" s="203">
        <v>4</v>
      </c>
      <c r="E327" s="203"/>
      <c r="F327" s="203">
        <v>7</v>
      </c>
      <c r="G327" s="203">
        <v>4</v>
      </c>
      <c r="H327" s="203">
        <v>10</v>
      </c>
      <c r="I327" s="203">
        <v>4</v>
      </c>
      <c r="J327" s="203">
        <v>7</v>
      </c>
      <c r="K327" s="203"/>
      <c r="L327" s="203"/>
      <c r="M327" s="204">
        <f t="shared" si="10"/>
        <v>1</v>
      </c>
      <c r="N327" s="203">
        <f t="shared" si="11"/>
        <v>2</v>
      </c>
      <c r="O327" s="203">
        <f t="shared" si="12"/>
        <v>5</v>
      </c>
      <c r="P327" s="203"/>
      <c r="Q327" s="203"/>
      <c r="R327" s="203"/>
    </row>
    <row r="328" spans="3:18">
      <c r="C328" s="203">
        <v>1</v>
      </c>
      <c r="D328" s="203">
        <v>4</v>
      </c>
      <c r="E328" s="203"/>
      <c r="F328" s="203">
        <v>7</v>
      </c>
      <c r="G328" s="203">
        <v>4</v>
      </c>
      <c r="H328" s="203">
        <v>10</v>
      </c>
      <c r="I328" s="203">
        <v>4</v>
      </c>
      <c r="J328" s="203">
        <v>10</v>
      </c>
      <c r="K328" s="203"/>
      <c r="L328" s="203"/>
      <c r="M328" s="204">
        <f t="shared" si="10"/>
        <v>1</v>
      </c>
      <c r="N328" s="203">
        <f t="shared" si="11"/>
        <v>2</v>
      </c>
      <c r="O328" s="203">
        <f t="shared" si="12"/>
        <v>6</v>
      </c>
      <c r="P328" s="203"/>
      <c r="Q328" s="203"/>
      <c r="R328" s="203"/>
    </row>
    <row r="329" spans="3:18">
      <c r="C329" s="203">
        <v>1</v>
      </c>
      <c r="D329" s="203">
        <v>4</v>
      </c>
      <c r="E329" s="203"/>
      <c r="F329" s="203">
        <v>7</v>
      </c>
      <c r="G329" s="203">
        <v>4</v>
      </c>
      <c r="H329" s="203">
        <v>10</v>
      </c>
      <c r="I329" s="203">
        <v>6</v>
      </c>
      <c r="J329" s="203">
        <v>7</v>
      </c>
      <c r="K329" s="203"/>
      <c r="L329" s="203"/>
      <c r="M329" s="204">
        <f t="shared" si="10"/>
        <v>1</v>
      </c>
      <c r="N329" s="203">
        <f t="shared" si="11"/>
        <v>2</v>
      </c>
      <c r="O329" s="203">
        <f t="shared" si="12"/>
        <v>6</v>
      </c>
      <c r="P329" s="203"/>
      <c r="Q329" s="203"/>
      <c r="R329" s="203"/>
    </row>
    <row r="330" spans="3:18">
      <c r="C330" s="203">
        <v>1</v>
      </c>
      <c r="D330" s="203">
        <v>4</v>
      </c>
      <c r="E330" s="203"/>
      <c r="F330" s="203">
        <v>7</v>
      </c>
      <c r="G330" s="203">
        <v>4</v>
      </c>
      <c r="H330" s="203">
        <v>10</v>
      </c>
      <c r="I330" s="203">
        <v>6</v>
      </c>
      <c r="J330" s="203">
        <v>10</v>
      </c>
      <c r="K330" s="203"/>
      <c r="L330" s="203"/>
      <c r="M330" s="204">
        <f t="shared" si="10"/>
        <v>1</v>
      </c>
      <c r="N330" s="203">
        <f t="shared" si="11"/>
        <v>2</v>
      </c>
      <c r="O330" s="203">
        <f t="shared" si="12"/>
        <v>6</v>
      </c>
      <c r="P330" s="203"/>
      <c r="Q330" s="203"/>
      <c r="R330" s="203"/>
    </row>
    <row r="331" spans="3:18">
      <c r="C331" s="203">
        <v>1</v>
      </c>
      <c r="D331" s="203">
        <v>4</v>
      </c>
      <c r="E331" s="203"/>
      <c r="F331" s="203">
        <v>7</v>
      </c>
      <c r="G331" s="203">
        <v>4</v>
      </c>
      <c r="H331" s="203">
        <v>10</v>
      </c>
      <c r="I331" s="203">
        <v>8</v>
      </c>
      <c r="J331" s="203">
        <v>7</v>
      </c>
      <c r="K331" s="203"/>
      <c r="L331" s="203"/>
      <c r="M331" s="204">
        <f t="shared" si="10"/>
        <v>1</v>
      </c>
      <c r="N331" s="203">
        <f t="shared" si="11"/>
        <v>2</v>
      </c>
      <c r="O331" s="203">
        <f t="shared" si="12"/>
        <v>6</v>
      </c>
      <c r="P331" s="203"/>
      <c r="Q331" s="203"/>
      <c r="R331" s="203"/>
    </row>
    <row r="332" spans="3:18">
      <c r="C332" s="203">
        <v>1</v>
      </c>
      <c r="D332" s="203">
        <v>4</v>
      </c>
      <c r="E332" s="203"/>
      <c r="F332" s="203">
        <v>7</v>
      </c>
      <c r="G332" s="203">
        <v>4</v>
      </c>
      <c r="H332" s="203">
        <v>10</v>
      </c>
      <c r="I332" s="203">
        <v>8</v>
      </c>
      <c r="J332" s="203">
        <v>10</v>
      </c>
      <c r="K332" s="203"/>
      <c r="L332" s="203"/>
      <c r="M332" s="204">
        <f t="shared" si="10"/>
        <v>1</v>
      </c>
      <c r="N332" s="203">
        <f t="shared" si="11"/>
        <v>2</v>
      </c>
      <c r="O332" s="203">
        <f t="shared" si="12"/>
        <v>6</v>
      </c>
      <c r="P332" s="203"/>
      <c r="Q332" s="203"/>
      <c r="R332" s="203"/>
    </row>
    <row r="333" spans="3:18">
      <c r="C333" s="203">
        <v>1</v>
      </c>
      <c r="D333" s="203">
        <v>4</v>
      </c>
      <c r="E333" s="203"/>
      <c r="F333" s="203">
        <v>7</v>
      </c>
      <c r="G333" s="203">
        <v>4</v>
      </c>
      <c r="H333" s="203">
        <v>10</v>
      </c>
      <c r="I333" s="203">
        <v>10</v>
      </c>
      <c r="J333" s="203">
        <v>7</v>
      </c>
      <c r="K333" s="203"/>
      <c r="L333" s="203"/>
      <c r="M333" s="204">
        <f t="shared" si="10"/>
        <v>1</v>
      </c>
      <c r="N333" s="203">
        <f t="shared" si="11"/>
        <v>2</v>
      </c>
      <c r="O333" s="203">
        <f t="shared" si="12"/>
        <v>6</v>
      </c>
      <c r="P333" s="203"/>
      <c r="Q333" s="203"/>
      <c r="R333" s="203"/>
    </row>
    <row r="334" spans="3:18">
      <c r="C334" s="203">
        <v>1</v>
      </c>
      <c r="D334" s="203">
        <v>4</v>
      </c>
      <c r="E334" s="203"/>
      <c r="F334" s="203">
        <v>7</v>
      </c>
      <c r="G334" s="203">
        <v>4</v>
      </c>
      <c r="H334" s="203">
        <v>10</v>
      </c>
      <c r="I334" s="203">
        <v>10</v>
      </c>
      <c r="J334" s="203">
        <v>10</v>
      </c>
      <c r="K334" s="203"/>
      <c r="L334" s="203"/>
      <c r="M334" s="204">
        <f t="shared" si="10"/>
        <v>1</v>
      </c>
      <c r="N334" s="203">
        <f t="shared" si="11"/>
        <v>2</v>
      </c>
      <c r="O334" s="203">
        <f t="shared" si="12"/>
        <v>7</v>
      </c>
      <c r="P334" s="203"/>
      <c r="Q334" s="203"/>
      <c r="R334" s="203"/>
    </row>
    <row r="335" spans="3:18">
      <c r="C335" s="203">
        <v>1</v>
      </c>
      <c r="D335" s="203">
        <v>4</v>
      </c>
      <c r="E335" s="203"/>
      <c r="F335" s="203">
        <v>10</v>
      </c>
      <c r="G335" s="203">
        <v>4</v>
      </c>
      <c r="H335" s="203">
        <v>7</v>
      </c>
      <c r="I335" s="203">
        <v>4</v>
      </c>
      <c r="J335" s="203">
        <v>7</v>
      </c>
      <c r="K335" s="203"/>
      <c r="L335" s="203"/>
      <c r="M335" s="204">
        <f t="shared" si="10"/>
        <v>1</v>
      </c>
      <c r="N335" s="203">
        <f t="shared" si="11"/>
        <v>2</v>
      </c>
      <c r="O335" s="203">
        <f t="shared" si="12"/>
        <v>5</v>
      </c>
      <c r="P335" s="203"/>
      <c r="Q335" s="203"/>
      <c r="R335" s="203"/>
    </row>
    <row r="336" spans="3:18">
      <c r="C336" s="203">
        <v>1</v>
      </c>
      <c r="D336" s="203">
        <v>4</v>
      </c>
      <c r="E336" s="203"/>
      <c r="F336" s="203">
        <v>10</v>
      </c>
      <c r="G336" s="203">
        <v>4</v>
      </c>
      <c r="H336" s="203">
        <v>7</v>
      </c>
      <c r="I336" s="203">
        <v>4</v>
      </c>
      <c r="J336" s="203">
        <v>10</v>
      </c>
      <c r="K336" s="203"/>
      <c r="L336" s="203"/>
      <c r="M336" s="204">
        <f t="shared" si="10"/>
        <v>1</v>
      </c>
      <c r="N336" s="203">
        <f t="shared" si="11"/>
        <v>2</v>
      </c>
      <c r="O336" s="203">
        <f t="shared" si="12"/>
        <v>6</v>
      </c>
      <c r="P336" s="203"/>
      <c r="Q336" s="203"/>
      <c r="R336" s="203"/>
    </row>
    <row r="337" spans="3:18">
      <c r="C337" s="203">
        <v>1</v>
      </c>
      <c r="D337" s="203">
        <v>4</v>
      </c>
      <c r="E337" s="203"/>
      <c r="F337" s="203">
        <v>10</v>
      </c>
      <c r="G337" s="203">
        <v>4</v>
      </c>
      <c r="H337" s="203">
        <v>7</v>
      </c>
      <c r="I337" s="203">
        <v>6</v>
      </c>
      <c r="J337" s="203">
        <v>7</v>
      </c>
      <c r="K337" s="203"/>
      <c r="L337" s="203"/>
      <c r="M337" s="204">
        <f t="shared" si="10"/>
        <v>1</v>
      </c>
      <c r="N337" s="203">
        <f t="shared" si="11"/>
        <v>2</v>
      </c>
      <c r="O337" s="203">
        <f t="shared" si="12"/>
        <v>6</v>
      </c>
      <c r="P337" s="203"/>
      <c r="Q337" s="203"/>
      <c r="R337" s="203"/>
    </row>
    <row r="338" spans="3:18">
      <c r="C338" s="203">
        <v>1</v>
      </c>
      <c r="D338" s="203">
        <v>4</v>
      </c>
      <c r="E338" s="203"/>
      <c r="F338" s="203">
        <v>10</v>
      </c>
      <c r="G338" s="203">
        <v>4</v>
      </c>
      <c r="H338" s="203">
        <v>7</v>
      </c>
      <c r="I338" s="203">
        <v>6</v>
      </c>
      <c r="J338" s="203">
        <v>10</v>
      </c>
      <c r="K338" s="203"/>
      <c r="L338" s="203"/>
      <c r="M338" s="204">
        <f t="shared" si="10"/>
        <v>1</v>
      </c>
      <c r="N338" s="203">
        <f t="shared" si="11"/>
        <v>2</v>
      </c>
      <c r="O338" s="203">
        <f t="shared" si="12"/>
        <v>6</v>
      </c>
      <c r="P338" s="203"/>
      <c r="Q338" s="203"/>
      <c r="R338" s="203"/>
    </row>
    <row r="339" spans="3:18">
      <c r="C339" s="203">
        <v>1</v>
      </c>
      <c r="D339" s="203">
        <v>4</v>
      </c>
      <c r="E339" s="203"/>
      <c r="F339" s="203">
        <v>10</v>
      </c>
      <c r="G339" s="203">
        <v>4</v>
      </c>
      <c r="H339" s="203">
        <v>7</v>
      </c>
      <c r="I339" s="203">
        <v>8</v>
      </c>
      <c r="J339" s="203">
        <v>7</v>
      </c>
      <c r="K339" s="203"/>
      <c r="L339" s="203"/>
      <c r="M339" s="204">
        <f t="shared" si="10"/>
        <v>1</v>
      </c>
      <c r="N339" s="203">
        <f t="shared" si="11"/>
        <v>2</v>
      </c>
      <c r="O339" s="203">
        <f t="shared" si="12"/>
        <v>6</v>
      </c>
      <c r="P339" s="203"/>
      <c r="Q339" s="203"/>
      <c r="R339" s="203"/>
    </row>
    <row r="340" spans="3:18">
      <c r="C340" s="203">
        <v>1</v>
      </c>
      <c r="D340" s="203">
        <v>4</v>
      </c>
      <c r="E340" s="203"/>
      <c r="F340" s="203">
        <v>10</v>
      </c>
      <c r="G340" s="203">
        <v>4</v>
      </c>
      <c r="H340" s="203">
        <v>7</v>
      </c>
      <c r="I340" s="203">
        <v>8</v>
      </c>
      <c r="J340" s="203">
        <v>10</v>
      </c>
      <c r="K340" s="203"/>
      <c r="L340" s="203"/>
      <c r="M340" s="204">
        <f t="shared" si="10"/>
        <v>1</v>
      </c>
      <c r="N340" s="203">
        <f t="shared" si="11"/>
        <v>2</v>
      </c>
      <c r="O340" s="203">
        <f t="shared" si="12"/>
        <v>6</v>
      </c>
      <c r="P340" s="203"/>
      <c r="Q340" s="203"/>
      <c r="R340" s="203"/>
    </row>
    <row r="341" spans="3:18">
      <c r="C341" s="203">
        <v>1</v>
      </c>
      <c r="D341" s="203">
        <v>4</v>
      </c>
      <c r="E341" s="203"/>
      <c r="F341" s="203">
        <v>10</v>
      </c>
      <c r="G341" s="203">
        <v>4</v>
      </c>
      <c r="H341" s="203">
        <v>7</v>
      </c>
      <c r="I341" s="203">
        <v>10</v>
      </c>
      <c r="J341" s="203">
        <v>7</v>
      </c>
      <c r="K341" s="203"/>
      <c r="L341" s="203"/>
      <c r="M341" s="204">
        <f t="shared" si="10"/>
        <v>1</v>
      </c>
      <c r="N341" s="203">
        <f t="shared" si="11"/>
        <v>2</v>
      </c>
      <c r="O341" s="203">
        <f t="shared" si="12"/>
        <v>6</v>
      </c>
      <c r="P341" s="203"/>
      <c r="Q341" s="203"/>
      <c r="R341" s="203"/>
    </row>
    <row r="342" spans="3:18">
      <c r="C342" s="203">
        <v>1</v>
      </c>
      <c r="D342" s="203">
        <v>4</v>
      </c>
      <c r="E342" s="203"/>
      <c r="F342" s="203">
        <v>10</v>
      </c>
      <c r="G342" s="203">
        <v>4</v>
      </c>
      <c r="H342" s="203">
        <v>7</v>
      </c>
      <c r="I342" s="203">
        <v>10</v>
      </c>
      <c r="J342" s="203">
        <v>10</v>
      </c>
      <c r="K342" s="203"/>
      <c r="L342" s="203"/>
      <c r="M342" s="204">
        <f t="shared" si="10"/>
        <v>1</v>
      </c>
      <c r="N342" s="203">
        <f t="shared" si="11"/>
        <v>2</v>
      </c>
      <c r="O342" s="203">
        <f t="shared" si="12"/>
        <v>7</v>
      </c>
      <c r="P342" s="203"/>
      <c r="Q342" s="203"/>
      <c r="R342" s="203"/>
    </row>
    <row r="343" spans="3:18">
      <c r="C343" s="203">
        <v>1</v>
      </c>
      <c r="D343" s="203">
        <v>4</v>
      </c>
      <c r="E343" s="203"/>
      <c r="F343" s="203">
        <v>10</v>
      </c>
      <c r="G343" s="203">
        <v>4</v>
      </c>
      <c r="H343" s="203">
        <v>10</v>
      </c>
      <c r="I343" s="203">
        <v>4</v>
      </c>
      <c r="J343" s="203">
        <v>7</v>
      </c>
      <c r="K343" s="203"/>
      <c r="L343" s="203"/>
      <c r="M343" s="204">
        <f t="shared" si="10"/>
        <v>1</v>
      </c>
      <c r="N343" s="203">
        <f t="shared" si="11"/>
        <v>2</v>
      </c>
      <c r="O343" s="203">
        <f t="shared" si="12"/>
        <v>6</v>
      </c>
      <c r="P343" s="203"/>
      <c r="Q343" s="203"/>
      <c r="R343" s="203"/>
    </row>
    <row r="344" spans="3:18">
      <c r="C344" s="203">
        <v>1</v>
      </c>
      <c r="D344" s="203">
        <v>4</v>
      </c>
      <c r="E344" s="203"/>
      <c r="F344" s="203">
        <v>10</v>
      </c>
      <c r="G344" s="203">
        <v>4</v>
      </c>
      <c r="H344" s="203">
        <v>10</v>
      </c>
      <c r="I344" s="203">
        <v>4</v>
      </c>
      <c r="J344" s="203">
        <v>10</v>
      </c>
      <c r="K344" s="203"/>
      <c r="L344" s="203"/>
      <c r="M344" s="204">
        <f t="shared" si="10"/>
        <v>1</v>
      </c>
      <c r="N344" s="203">
        <f t="shared" si="11"/>
        <v>2</v>
      </c>
      <c r="O344" s="203">
        <f t="shared" si="12"/>
        <v>6</v>
      </c>
      <c r="P344" s="203"/>
      <c r="Q344" s="203"/>
      <c r="R344" s="203"/>
    </row>
    <row r="345" spans="3:18">
      <c r="C345" s="203">
        <v>1</v>
      </c>
      <c r="D345" s="203">
        <v>4</v>
      </c>
      <c r="E345" s="203"/>
      <c r="F345" s="203">
        <v>10</v>
      </c>
      <c r="G345" s="203">
        <v>4</v>
      </c>
      <c r="H345" s="203">
        <v>10</v>
      </c>
      <c r="I345" s="203">
        <v>6</v>
      </c>
      <c r="J345" s="203">
        <v>7</v>
      </c>
      <c r="K345" s="203"/>
      <c r="L345" s="203"/>
      <c r="M345" s="204">
        <f t="shared" si="10"/>
        <v>1</v>
      </c>
      <c r="N345" s="203">
        <f t="shared" si="11"/>
        <v>2</v>
      </c>
      <c r="O345" s="203">
        <f t="shared" si="12"/>
        <v>6</v>
      </c>
      <c r="P345" s="203"/>
      <c r="Q345" s="203"/>
      <c r="R345" s="203"/>
    </row>
    <row r="346" spans="3:18">
      <c r="C346" s="203">
        <v>1</v>
      </c>
      <c r="D346" s="203">
        <v>4</v>
      </c>
      <c r="E346" s="203"/>
      <c r="F346" s="203">
        <v>10</v>
      </c>
      <c r="G346" s="203">
        <v>4</v>
      </c>
      <c r="H346" s="203">
        <v>10</v>
      </c>
      <c r="I346" s="203">
        <v>6</v>
      </c>
      <c r="J346" s="203">
        <v>10</v>
      </c>
      <c r="K346" s="203"/>
      <c r="L346" s="203"/>
      <c r="M346" s="204">
        <f t="shared" si="10"/>
        <v>1</v>
      </c>
      <c r="N346" s="203">
        <f t="shared" si="11"/>
        <v>2</v>
      </c>
      <c r="O346" s="203">
        <f t="shared" si="12"/>
        <v>6</v>
      </c>
      <c r="P346" s="203"/>
      <c r="Q346" s="203"/>
      <c r="R346" s="203"/>
    </row>
    <row r="347" spans="3:18">
      <c r="C347" s="203">
        <v>1</v>
      </c>
      <c r="D347" s="203">
        <v>4</v>
      </c>
      <c r="E347" s="203"/>
      <c r="F347" s="203">
        <v>10</v>
      </c>
      <c r="G347" s="203">
        <v>4</v>
      </c>
      <c r="H347" s="203">
        <v>10</v>
      </c>
      <c r="I347" s="203">
        <v>8</v>
      </c>
      <c r="J347" s="203">
        <v>7</v>
      </c>
      <c r="K347" s="203"/>
      <c r="L347" s="203"/>
      <c r="M347" s="204">
        <f t="shared" si="10"/>
        <v>1</v>
      </c>
      <c r="N347" s="203">
        <f t="shared" si="11"/>
        <v>2</v>
      </c>
      <c r="O347" s="203">
        <f t="shared" si="12"/>
        <v>6</v>
      </c>
      <c r="P347" s="203"/>
      <c r="Q347" s="203"/>
      <c r="R347" s="203"/>
    </row>
    <row r="348" spans="3:18">
      <c r="C348" s="203">
        <v>1</v>
      </c>
      <c r="D348" s="203">
        <v>4</v>
      </c>
      <c r="E348" s="203"/>
      <c r="F348" s="203">
        <v>10</v>
      </c>
      <c r="G348" s="203">
        <v>4</v>
      </c>
      <c r="H348" s="203">
        <v>10</v>
      </c>
      <c r="I348" s="203">
        <v>8</v>
      </c>
      <c r="J348" s="203">
        <v>10</v>
      </c>
      <c r="K348" s="203"/>
      <c r="L348" s="203"/>
      <c r="M348" s="204">
        <f t="shared" si="10"/>
        <v>1</v>
      </c>
      <c r="N348" s="203">
        <f t="shared" si="11"/>
        <v>2</v>
      </c>
      <c r="O348" s="203">
        <f t="shared" si="12"/>
        <v>7</v>
      </c>
      <c r="P348" s="203"/>
      <c r="Q348" s="203"/>
      <c r="R348" s="203"/>
    </row>
    <row r="349" spans="3:18">
      <c r="C349" s="203">
        <v>1</v>
      </c>
      <c r="D349" s="203">
        <v>4</v>
      </c>
      <c r="E349" s="203"/>
      <c r="F349" s="203">
        <v>10</v>
      </c>
      <c r="G349" s="203">
        <v>4</v>
      </c>
      <c r="H349" s="203">
        <v>10</v>
      </c>
      <c r="I349" s="203">
        <v>10</v>
      </c>
      <c r="J349" s="203">
        <v>7</v>
      </c>
      <c r="K349" s="203"/>
      <c r="L349" s="203"/>
      <c r="M349" s="204">
        <f t="shared" si="10"/>
        <v>1</v>
      </c>
      <c r="N349" s="203">
        <f t="shared" si="11"/>
        <v>2</v>
      </c>
      <c r="O349" s="203">
        <f t="shared" si="12"/>
        <v>7</v>
      </c>
      <c r="P349" s="203"/>
      <c r="Q349" s="203"/>
      <c r="R349" s="203"/>
    </row>
    <row r="350" spans="3:18">
      <c r="C350" s="203">
        <v>1</v>
      </c>
      <c r="D350" s="203">
        <v>4</v>
      </c>
      <c r="E350" s="203"/>
      <c r="F350" s="203">
        <v>10</v>
      </c>
      <c r="G350" s="203">
        <v>4</v>
      </c>
      <c r="H350" s="203">
        <v>10</v>
      </c>
      <c r="I350" s="203">
        <v>10</v>
      </c>
      <c r="J350" s="203">
        <v>10</v>
      </c>
      <c r="K350" s="203"/>
      <c r="L350" s="203"/>
      <c r="M350" s="204">
        <f t="shared" si="10"/>
        <v>1</v>
      </c>
      <c r="N350" s="203">
        <f t="shared" si="11"/>
        <v>2</v>
      </c>
      <c r="O350" s="203">
        <f t="shared" si="12"/>
        <v>7</v>
      </c>
      <c r="P350" s="203"/>
      <c r="Q350" s="203"/>
      <c r="R350" s="203"/>
    </row>
    <row r="351" spans="3:18">
      <c r="C351" s="203">
        <v>1</v>
      </c>
      <c r="D351" s="203">
        <v>4</v>
      </c>
      <c r="E351" s="203"/>
      <c r="F351" s="203">
        <v>10</v>
      </c>
      <c r="G351" s="203">
        <v>4</v>
      </c>
      <c r="H351" s="203">
        <v>7</v>
      </c>
      <c r="I351" s="203">
        <v>4</v>
      </c>
      <c r="J351" s="203">
        <v>7</v>
      </c>
      <c r="K351" s="203"/>
      <c r="L351" s="203"/>
      <c r="M351" s="204">
        <f t="shared" ref="M351:M414" si="13">MIN(C351:L351)</f>
        <v>1</v>
      </c>
      <c r="N351" s="203">
        <f t="shared" si="11"/>
        <v>2</v>
      </c>
      <c r="O351" s="203">
        <f t="shared" si="12"/>
        <v>5</v>
      </c>
      <c r="P351" s="203"/>
      <c r="Q351" s="203"/>
      <c r="R351" s="203"/>
    </row>
    <row r="352" spans="3:18">
      <c r="C352" s="203">
        <v>1</v>
      </c>
      <c r="D352" s="203">
        <v>4</v>
      </c>
      <c r="E352" s="203"/>
      <c r="F352" s="203">
        <v>10</v>
      </c>
      <c r="G352" s="203">
        <v>4</v>
      </c>
      <c r="H352" s="203">
        <v>7</v>
      </c>
      <c r="I352" s="203">
        <v>4</v>
      </c>
      <c r="J352" s="203">
        <v>10</v>
      </c>
      <c r="K352" s="203"/>
      <c r="L352" s="203"/>
      <c r="M352" s="204">
        <f t="shared" si="13"/>
        <v>1</v>
      </c>
      <c r="N352" s="203">
        <f t="shared" ref="N352:N415" si="14">IF(SMALL(C352:J352,2)&gt;M352,M352+1,M352)</f>
        <v>2</v>
      </c>
      <c r="O352" s="203">
        <f t="shared" ref="O352:O415" si="15">ROUND(AVERAGE(C352:J352),0)</f>
        <v>6</v>
      </c>
      <c r="P352" s="203"/>
      <c r="Q352" s="203"/>
      <c r="R352" s="203"/>
    </row>
    <row r="353" spans="3:18">
      <c r="C353" s="203">
        <v>1</v>
      </c>
      <c r="D353" s="203">
        <v>4</v>
      </c>
      <c r="E353" s="203"/>
      <c r="F353" s="203">
        <v>10</v>
      </c>
      <c r="G353" s="203">
        <v>4</v>
      </c>
      <c r="H353" s="203">
        <v>7</v>
      </c>
      <c r="I353" s="203">
        <v>6</v>
      </c>
      <c r="J353" s="203">
        <v>7</v>
      </c>
      <c r="K353" s="203"/>
      <c r="L353" s="203"/>
      <c r="M353" s="204">
        <f t="shared" si="13"/>
        <v>1</v>
      </c>
      <c r="N353" s="203">
        <f t="shared" si="14"/>
        <v>2</v>
      </c>
      <c r="O353" s="203">
        <f t="shared" si="15"/>
        <v>6</v>
      </c>
      <c r="P353" s="203"/>
      <c r="Q353" s="203"/>
      <c r="R353" s="203"/>
    </row>
    <row r="354" spans="3:18">
      <c r="C354" s="203">
        <v>1</v>
      </c>
      <c r="D354" s="203">
        <v>4</v>
      </c>
      <c r="E354" s="203"/>
      <c r="F354" s="203">
        <v>10</v>
      </c>
      <c r="G354" s="203">
        <v>4</v>
      </c>
      <c r="H354" s="203">
        <v>7</v>
      </c>
      <c r="I354" s="203">
        <v>6</v>
      </c>
      <c r="J354" s="203">
        <v>10</v>
      </c>
      <c r="K354" s="203"/>
      <c r="L354" s="203"/>
      <c r="M354" s="204">
        <f t="shared" si="13"/>
        <v>1</v>
      </c>
      <c r="N354" s="203">
        <f t="shared" si="14"/>
        <v>2</v>
      </c>
      <c r="O354" s="203">
        <f t="shared" si="15"/>
        <v>6</v>
      </c>
      <c r="P354" s="203"/>
      <c r="Q354" s="203"/>
      <c r="R354" s="203"/>
    </row>
    <row r="355" spans="3:18">
      <c r="C355" s="203">
        <v>1</v>
      </c>
      <c r="D355" s="203">
        <v>4</v>
      </c>
      <c r="E355" s="203"/>
      <c r="F355" s="203">
        <v>10</v>
      </c>
      <c r="G355" s="203">
        <v>4</v>
      </c>
      <c r="H355" s="203">
        <v>7</v>
      </c>
      <c r="I355" s="203">
        <v>8</v>
      </c>
      <c r="J355" s="203">
        <v>7</v>
      </c>
      <c r="K355" s="203"/>
      <c r="L355" s="203"/>
      <c r="M355" s="204">
        <f t="shared" si="13"/>
        <v>1</v>
      </c>
      <c r="N355" s="203">
        <f t="shared" si="14"/>
        <v>2</v>
      </c>
      <c r="O355" s="203">
        <f t="shared" si="15"/>
        <v>6</v>
      </c>
      <c r="P355" s="203"/>
      <c r="Q355" s="203"/>
      <c r="R355" s="203"/>
    </row>
    <row r="356" spans="3:18">
      <c r="C356" s="203">
        <v>1</v>
      </c>
      <c r="D356" s="203">
        <v>4</v>
      </c>
      <c r="E356" s="203"/>
      <c r="F356" s="203">
        <v>10</v>
      </c>
      <c r="G356" s="203">
        <v>4</v>
      </c>
      <c r="H356" s="203">
        <v>7</v>
      </c>
      <c r="I356" s="203">
        <v>8</v>
      </c>
      <c r="J356" s="203">
        <v>10</v>
      </c>
      <c r="K356" s="203"/>
      <c r="L356" s="203"/>
      <c r="M356" s="204">
        <f t="shared" si="13"/>
        <v>1</v>
      </c>
      <c r="N356" s="203">
        <f t="shared" si="14"/>
        <v>2</v>
      </c>
      <c r="O356" s="203">
        <f t="shared" si="15"/>
        <v>6</v>
      </c>
      <c r="P356" s="203"/>
      <c r="Q356" s="203"/>
      <c r="R356" s="203"/>
    </row>
    <row r="357" spans="3:18">
      <c r="C357" s="203">
        <v>1</v>
      </c>
      <c r="D357" s="203">
        <v>4</v>
      </c>
      <c r="E357" s="203"/>
      <c r="F357" s="203">
        <v>10</v>
      </c>
      <c r="G357" s="203">
        <v>4</v>
      </c>
      <c r="H357" s="203">
        <v>7</v>
      </c>
      <c r="I357" s="203">
        <v>10</v>
      </c>
      <c r="J357" s="203">
        <v>7</v>
      </c>
      <c r="K357" s="203"/>
      <c r="L357" s="203"/>
      <c r="M357" s="204">
        <f t="shared" si="13"/>
        <v>1</v>
      </c>
      <c r="N357" s="203">
        <f t="shared" si="14"/>
        <v>2</v>
      </c>
      <c r="O357" s="203">
        <f t="shared" si="15"/>
        <v>6</v>
      </c>
      <c r="P357" s="203"/>
      <c r="Q357" s="203"/>
      <c r="R357" s="203"/>
    </row>
    <row r="358" spans="3:18">
      <c r="C358" s="203">
        <v>1</v>
      </c>
      <c r="D358" s="203">
        <v>4</v>
      </c>
      <c r="E358" s="203"/>
      <c r="F358" s="203">
        <v>10</v>
      </c>
      <c r="G358" s="203">
        <v>4</v>
      </c>
      <c r="H358" s="203">
        <v>7</v>
      </c>
      <c r="I358" s="203">
        <v>10</v>
      </c>
      <c r="J358" s="203">
        <v>10</v>
      </c>
      <c r="K358" s="203"/>
      <c r="L358" s="203"/>
      <c r="M358" s="204">
        <f t="shared" si="13"/>
        <v>1</v>
      </c>
      <c r="N358" s="203">
        <f t="shared" si="14"/>
        <v>2</v>
      </c>
      <c r="O358" s="203">
        <f t="shared" si="15"/>
        <v>7</v>
      </c>
      <c r="P358" s="203"/>
      <c r="Q358" s="203"/>
      <c r="R358" s="203"/>
    </row>
    <row r="359" spans="3:18">
      <c r="C359" s="203">
        <v>1</v>
      </c>
      <c r="D359" s="203">
        <v>4</v>
      </c>
      <c r="E359" s="203"/>
      <c r="F359" s="203">
        <v>10</v>
      </c>
      <c r="G359" s="203">
        <v>4</v>
      </c>
      <c r="H359" s="203">
        <v>10</v>
      </c>
      <c r="I359" s="203">
        <v>4</v>
      </c>
      <c r="J359" s="203">
        <v>7</v>
      </c>
      <c r="K359" s="203"/>
      <c r="L359" s="203"/>
      <c r="M359" s="204">
        <f t="shared" si="13"/>
        <v>1</v>
      </c>
      <c r="N359" s="203">
        <f t="shared" si="14"/>
        <v>2</v>
      </c>
      <c r="O359" s="203">
        <f t="shared" si="15"/>
        <v>6</v>
      </c>
      <c r="P359" s="203"/>
      <c r="Q359" s="203"/>
      <c r="R359" s="203"/>
    </row>
    <row r="360" spans="3:18">
      <c r="C360" s="203">
        <v>1</v>
      </c>
      <c r="D360" s="203">
        <v>4</v>
      </c>
      <c r="E360" s="203"/>
      <c r="F360" s="203">
        <v>10</v>
      </c>
      <c r="G360" s="203">
        <v>4</v>
      </c>
      <c r="H360" s="203">
        <v>10</v>
      </c>
      <c r="I360" s="203">
        <v>4</v>
      </c>
      <c r="J360" s="203">
        <v>10</v>
      </c>
      <c r="K360" s="203"/>
      <c r="L360" s="203"/>
      <c r="M360" s="204">
        <f t="shared" si="13"/>
        <v>1</v>
      </c>
      <c r="N360" s="203">
        <f t="shared" si="14"/>
        <v>2</v>
      </c>
      <c r="O360" s="203">
        <f t="shared" si="15"/>
        <v>6</v>
      </c>
      <c r="P360" s="203"/>
      <c r="Q360" s="203"/>
      <c r="R360" s="203"/>
    </row>
    <row r="361" spans="3:18">
      <c r="C361" s="203">
        <v>1</v>
      </c>
      <c r="D361" s="203">
        <v>4</v>
      </c>
      <c r="E361" s="203"/>
      <c r="F361" s="203">
        <v>10</v>
      </c>
      <c r="G361" s="203">
        <v>4</v>
      </c>
      <c r="H361" s="203">
        <v>10</v>
      </c>
      <c r="I361" s="203">
        <v>6</v>
      </c>
      <c r="J361" s="203">
        <v>7</v>
      </c>
      <c r="K361" s="203"/>
      <c r="L361" s="203"/>
      <c r="M361" s="204">
        <f t="shared" si="13"/>
        <v>1</v>
      </c>
      <c r="N361" s="203">
        <f t="shared" si="14"/>
        <v>2</v>
      </c>
      <c r="O361" s="203">
        <f t="shared" si="15"/>
        <v>6</v>
      </c>
      <c r="P361" s="203"/>
      <c r="Q361" s="203"/>
      <c r="R361" s="203"/>
    </row>
    <row r="362" spans="3:18">
      <c r="C362" s="203">
        <v>1</v>
      </c>
      <c r="D362" s="203">
        <v>4</v>
      </c>
      <c r="E362" s="203"/>
      <c r="F362" s="203">
        <v>10</v>
      </c>
      <c r="G362" s="203">
        <v>4</v>
      </c>
      <c r="H362" s="203">
        <v>10</v>
      </c>
      <c r="I362" s="203">
        <v>6</v>
      </c>
      <c r="J362" s="203">
        <v>10</v>
      </c>
      <c r="K362" s="203"/>
      <c r="L362" s="203"/>
      <c r="M362" s="204">
        <f t="shared" si="13"/>
        <v>1</v>
      </c>
      <c r="N362" s="203">
        <f t="shared" si="14"/>
        <v>2</v>
      </c>
      <c r="O362" s="203">
        <f t="shared" si="15"/>
        <v>6</v>
      </c>
      <c r="P362" s="203"/>
      <c r="Q362" s="203"/>
      <c r="R362" s="203"/>
    </row>
    <row r="363" spans="3:18">
      <c r="C363" s="203">
        <v>1</v>
      </c>
      <c r="D363" s="203">
        <v>4</v>
      </c>
      <c r="E363" s="203"/>
      <c r="F363" s="203">
        <v>10</v>
      </c>
      <c r="G363" s="203">
        <v>4</v>
      </c>
      <c r="H363" s="203">
        <v>10</v>
      </c>
      <c r="I363" s="203">
        <v>8</v>
      </c>
      <c r="J363" s="203">
        <v>7</v>
      </c>
      <c r="K363" s="203"/>
      <c r="L363" s="203"/>
      <c r="M363" s="204">
        <f t="shared" si="13"/>
        <v>1</v>
      </c>
      <c r="N363" s="203">
        <f t="shared" si="14"/>
        <v>2</v>
      </c>
      <c r="O363" s="203">
        <f t="shared" si="15"/>
        <v>6</v>
      </c>
      <c r="P363" s="203"/>
      <c r="Q363" s="203"/>
      <c r="R363" s="203"/>
    </row>
    <row r="364" spans="3:18">
      <c r="C364" s="203">
        <v>1</v>
      </c>
      <c r="D364" s="203">
        <v>4</v>
      </c>
      <c r="E364" s="203"/>
      <c r="F364" s="203">
        <v>10</v>
      </c>
      <c r="G364" s="203">
        <v>4</v>
      </c>
      <c r="H364" s="203">
        <v>10</v>
      </c>
      <c r="I364" s="203">
        <v>8</v>
      </c>
      <c r="J364" s="203">
        <v>10</v>
      </c>
      <c r="K364" s="203"/>
      <c r="L364" s="203"/>
      <c r="M364" s="204">
        <f t="shared" si="13"/>
        <v>1</v>
      </c>
      <c r="N364" s="203">
        <f t="shared" si="14"/>
        <v>2</v>
      </c>
      <c r="O364" s="203">
        <f t="shared" si="15"/>
        <v>7</v>
      </c>
      <c r="P364" s="203"/>
      <c r="Q364" s="203"/>
      <c r="R364" s="203"/>
    </row>
    <row r="365" spans="3:18">
      <c r="C365" s="203">
        <v>1</v>
      </c>
      <c r="D365" s="203">
        <v>4</v>
      </c>
      <c r="E365" s="203"/>
      <c r="F365" s="203">
        <v>10</v>
      </c>
      <c r="G365" s="203">
        <v>4</v>
      </c>
      <c r="H365" s="203">
        <v>10</v>
      </c>
      <c r="I365" s="203">
        <v>10</v>
      </c>
      <c r="J365" s="203">
        <v>7</v>
      </c>
      <c r="K365" s="203"/>
      <c r="L365" s="203"/>
      <c r="M365" s="204">
        <f t="shared" si="13"/>
        <v>1</v>
      </c>
      <c r="N365" s="203">
        <f t="shared" si="14"/>
        <v>2</v>
      </c>
      <c r="O365" s="203">
        <f t="shared" si="15"/>
        <v>7</v>
      </c>
      <c r="P365" s="203"/>
      <c r="Q365" s="203"/>
      <c r="R365" s="203"/>
    </row>
    <row r="366" spans="3:18">
      <c r="C366" s="203">
        <v>1</v>
      </c>
      <c r="D366" s="203">
        <v>6</v>
      </c>
      <c r="E366" s="203"/>
      <c r="F366" s="203">
        <v>10</v>
      </c>
      <c r="G366" s="203">
        <v>6</v>
      </c>
      <c r="H366" s="203">
        <v>10</v>
      </c>
      <c r="I366" s="203">
        <v>10</v>
      </c>
      <c r="J366" s="203">
        <v>10</v>
      </c>
      <c r="K366" s="203"/>
      <c r="L366" s="203"/>
      <c r="M366" s="204">
        <f t="shared" si="13"/>
        <v>1</v>
      </c>
      <c r="N366" s="203">
        <f t="shared" si="14"/>
        <v>2</v>
      </c>
      <c r="O366" s="203">
        <f t="shared" si="15"/>
        <v>8</v>
      </c>
      <c r="P366" s="203"/>
      <c r="Q366" s="203"/>
      <c r="R366" s="203"/>
    </row>
    <row r="367" spans="3:18">
      <c r="C367" s="203">
        <v>1</v>
      </c>
      <c r="D367" s="203">
        <v>6</v>
      </c>
      <c r="E367" s="203"/>
      <c r="F367" s="203">
        <v>10</v>
      </c>
      <c r="G367" s="203">
        <v>6</v>
      </c>
      <c r="H367" s="203">
        <v>7</v>
      </c>
      <c r="I367" s="203">
        <v>4</v>
      </c>
      <c r="J367" s="203">
        <v>7</v>
      </c>
      <c r="K367" s="203"/>
      <c r="L367" s="203"/>
      <c r="M367" s="204">
        <f t="shared" si="13"/>
        <v>1</v>
      </c>
      <c r="N367" s="203">
        <f t="shared" si="14"/>
        <v>2</v>
      </c>
      <c r="O367" s="203">
        <f t="shared" si="15"/>
        <v>6</v>
      </c>
      <c r="P367" s="203"/>
      <c r="Q367" s="203"/>
      <c r="R367" s="203"/>
    </row>
    <row r="368" spans="3:18">
      <c r="C368" s="203">
        <v>1</v>
      </c>
      <c r="D368" s="203">
        <v>6</v>
      </c>
      <c r="E368" s="203"/>
      <c r="F368" s="203">
        <v>10</v>
      </c>
      <c r="G368" s="203">
        <v>6</v>
      </c>
      <c r="H368" s="203">
        <v>7</v>
      </c>
      <c r="I368" s="203">
        <v>4</v>
      </c>
      <c r="J368" s="203">
        <v>10</v>
      </c>
      <c r="K368" s="203"/>
      <c r="L368" s="203"/>
      <c r="M368" s="204">
        <f t="shared" si="13"/>
        <v>1</v>
      </c>
      <c r="N368" s="203">
        <f t="shared" si="14"/>
        <v>2</v>
      </c>
      <c r="O368" s="203">
        <f t="shared" si="15"/>
        <v>6</v>
      </c>
      <c r="P368" s="203"/>
      <c r="Q368" s="203"/>
      <c r="R368" s="203"/>
    </row>
    <row r="369" spans="3:18">
      <c r="C369" s="203">
        <v>1</v>
      </c>
      <c r="D369" s="203">
        <v>6</v>
      </c>
      <c r="E369" s="203"/>
      <c r="F369" s="203">
        <v>10</v>
      </c>
      <c r="G369" s="203">
        <v>6</v>
      </c>
      <c r="H369" s="203">
        <v>7</v>
      </c>
      <c r="I369" s="203">
        <v>6</v>
      </c>
      <c r="J369" s="203">
        <v>7</v>
      </c>
      <c r="K369" s="203"/>
      <c r="L369" s="203"/>
      <c r="M369" s="204">
        <f t="shared" si="13"/>
        <v>1</v>
      </c>
      <c r="N369" s="203">
        <f t="shared" si="14"/>
        <v>2</v>
      </c>
      <c r="O369" s="203">
        <f t="shared" si="15"/>
        <v>6</v>
      </c>
      <c r="P369" s="203"/>
      <c r="Q369" s="203"/>
      <c r="R369" s="203"/>
    </row>
    <row r="370" spans="3:18">
      <c r="C370" s="203">
        <v>1</v>
      </c>
      <c r="D370" s="203">
        <v>6</v>
      </c>
      <c r="E370" s="203"/>
      <c r="F370" s="203">
        <v>10</v>
      </c>
      <c r="G370" s="203">
        <v>6</v>
      </c>
      <c r="H370" s="203">
        <v>7</v>
      </c>
      <c r="I370" s="203">
        <v>6</v>
      </c>
      <c r="J370" s="203">
        <v>10</v>
      </c>
      <c r="K370" s="203"/>
      <c r="L370" s="203"/>
      <c r="M370" s="204">
        <f t="shared" si="13"/>
        <v>1</v>
      </c>
      <c r="N370" s="203">
        <f t="shared" si="14"/>
        <v>2</v>
      </c>
      <c r="O370" s="203">
        <f t="shared" si="15"/>
        <v>7</v>
      </c>
      <c r="P370" s="203"/>
      <c r="Q370" s="203"/>
      <c r="R370" s="203"/>
    </row>
    <row r="371" spans="3:18">
      <c r="C371" s="203">
        <v>1</v>
      </c>
      <c r="D371" s="203">
        <v>6</v>
      </c>
      <c r="E371" s="203"/>
      <c r="F371" s="203">
        <v>10</v>
      </c>
      <c r="G371" s="203">
        <v>6</v>
      </c>
      <c r="H371" s="203">
        <v>7</v>
      </c>
      <c r="I371" s="203">
        <v>8</v>
      </c>
      <c r="J371" s="203">
        <v>7</v>
      </c>
      <c r="K371" s="203"/>
      <c r="L371" s="203"/>
      <c r="M371" s="204">
        <f t="shared" si="13"/>
        <v>1</v>
      </c>
      <c r="N371" s="203">
        <f t="shared" si="14"/>
        <v>2</v>
      </c>
      <c r="O371" s="203">
        <f t="shared" si="15"/>
        <v>6</v>
      </c>
      <c r="P371" s="203"/>
      <c r="Q371" s="203"/>
      <c r="R371" s="203"/>
    </row>
    <row r="372" spans="3:18">
      <c r="C372" s="203">
        <v>1</v>
      </c>
      <c r="D372" s="203">
        <v>6</v>
      </c>
      <c r="E372" s="203"/>
      <c r="F372" s="203">
        <v>10</v>
      </c>
      <c r="G372" s="203">
        <v>6</v>
      </c>
      <c r="H372" s="203">
        <v>7</v>
      </c>
      <c r="I372" s="203">
        <v>8</v>
      </c>
      <c r="J372" s="203">
        <v>10</v>
      </c>
      <c r="K372" s="203"/>
      <c r="L372" s="203"/>
      <c r="M372" s="204">
        <f t="shared" si="13"/>
        <v>1</v>
      </c>
      <c r="N372" s="203">
        <f t="shared" si="14"/>
        <v>2</v>
      </c>
      <c r="O372" s="203">
        <f t="shared" si="15"/>
        <v>7</v>
      </c>
      <c r="P372" s="203"/>
      <c r="Q372" s="203"/>
      <c r="R372" s="203"/>
    </row>
    <row r="373" spans="3:18">
      <c r="C373" s="203">
        <v>1</v>
      </c>
      <c r="D373" s="203">
        <v>6</v>
      </c>
      <c r="E373" s="203"/>
      <c r="F373" s="203">
        <v>10</v>
      </c>
      <c r="G373" s="203">
        <v>6</v>
      </c>
      <c r="H373" s="203">
        <v>7</v>
      </c>
      <c r="I373" s="203">
        <v>10</v>
      </c>
      <c r="J373" s="203">
        <v>7</v>
      </c>
      <c r="K373" s="203"/>
      <c r="L373" s="203"/>
      <c r="M373" s="204">
        <f t="shared" si="13"/>
        <v>1</v>
      </c>
      <c r="N373" s="203">
        <f t="shared" si="14"/>
        <v>2</v>
      </c>
      <c r="O373" s="203">
        <f t="shared" si="15"/>
        <v>7</v>
      </c>
      <c r="P373" s="203"/>
      <c r="Q373" s="203"/>
      <c r="R373" s="203"/>
    </row>
    <row r="374" spans="3:18">
      <c r="C374" s="203">
        <v>1</v>
      </c>
      <c r="D374" s="203">
        <v>6</v>
      </c>
      <c r="E374" s="203"/>
      <c r="F374" s="203">
        <v>10</v>
      </c>
      <c r="G374" s="203">
        <v>6</v>
      </c>
      <c r="H374" s="203">
        <v>7</v>
      </c>
      <c r="I374" s="203">
        <v>10</v>
      </c>
      <c r="J374" s="203">
        <v>10</v>
      </c>
      <c r="K374" s="203"/>
      <c r="L374" s="203"/>
      <c r="M374" s="204">
        <f t="shared" si="13"/>
        <v>1</v>
      </c>
      <c r="N374" s="203">
        <f t="shared" si="14"/>
        <v>2</v>
      </c>
      <c r="O374" s="203">
        <f t="shared" si="15"/>
        <v>7</v>
      </c>
      <c r="P374" s="203"/>
      <c r="Q374" s="203"/>
      <c r="R374" s="203"/>
    </row>
    <row r="375" spans="3:18">
      <c r="C375" s="203">
        <v>1</v>
      </c>
      <c r="D375" s="203">
        <v>6</v>
      </c>
      <c r="E375" s="203"/>
      <c r="F375" s="203">
        <v>10</v>
      </c>
      <c r="G375" s="203">
        <v>6</v>
      </c>
      <c r="H375" s="203">
        <v>10</v>
      </c>
      <c r="I375" s="203">
        <v>4</v>
      </c>
      <c r="J375" s="203">
        <v>7</v>
      </c>
      <c r="K375" s="203"/>
      <c r="L375" s="203"/>
      <c r="M375" s="204">
        <f t="shared" si="13"/>
        <v>1</v>
      </c>
      <c r="N375" s="203">
        <f t="shared" si="14"/>
        <v>2</v>
      </c>
      <c r="O375" s="203">
        <f t="shared" si="15"/>
        <v>6</v>
      </c>
      <c r="P375" s="203"/>
      <c r="Q375" s="203"/>
      <c r="R375" s="203"/>
    </row>
    <row r="376" spans="3:18">
      <c r="C376" s="203">
        <v>1</v>
      </c>
      <c r="D376" s="203">
        <v>6</v>
      </c>
      <c r="E376" s="203"/>
      <c r="F376" s="203">
        <v>10</v>
      </c>
      <c r="G376" s="203">
        <v>6</v>
      </c>
      <c r="H376" s="203">
        <v>10</v>
      </c>
      <c r="I376" s="203">
        <v>4</v>
      </c>
      <c r="J376" s="203">
        <v>10</v>
      </c>
      <c r="K376" s="203"/>
      <c r="L376" s="203"/>
      <c r="M376" s="204">
        <f t="shared" si="13"/>
        <v>1</v>
      </c>
      <c r="N376" s="203">
        <f t="shared" si="14"/>
        <v>2</v>
      </c>
      <c r="O376" s="203">
        <f t="shared" si="15"/>
        <v>7</v>
      </c>
      <c r="P376" s="203"/>
      <c r="Q376" s="203"/>
      <c r="R376" s="203"/>
    </row>
    <row r="377" spans="3:18">
      <c r="C377" s="203">
        <v>1</v>
      </c>
      <c r="D377" s="203">
        <v>6</v>
      </c>
      <c r="E377" s="203"/>
      <c r="F377" s="203">
        <v>10</v>
      </c>
      <c r="G377" s="203">
        <v>6</v>
      </c>
      <c r="H377" s="203">
        <v>10</v>
      </c>
      <c r="I377" s="203">
        <v>6</v>
      </c>
      <c r="J377" s="203">
        <v>7</v>
      </c>
      <c r="K377" s="203"/>
      <c r="L377" s="203"/>
      <c r="M377" s="204">
        <f t="shared" si="13"/>
        <v>1</v>
      </c>
      <c r="N377" s="203">
        <f t="shared" si="14"/>
        <v>2</v>
      </c>
      <c r="O377" s="203">
        <f t="shared" si="15"/>
        <v>7</v>
      </c>
      <c r="P377" s="203"/>
      <c r="Q377" s="203"/>
      <c r="R377" s="203"/>
    </row>
    <row r="378" spans="3:18">
      <c r="C378" s="203">
        <v>1</v>
      </c>
      <c r="D378" s="203">
        <v>6</v>
      </c>
      <c r="E378" s="203"/>
      <c r="F378" s="203">
        <v>10</v>
      </c>
      <c r="G378" s="203">
        <v>6</v>
      </c>
      <c r="H378" s="203">
        <v>10</v>
      </c>
      <c r="I378" s="203">
        <v>6</v>
      </c>
      <c r="J378" s="203">
        <v>10</v>
      </c>
      <c r="K378" s="203"/>
      <c r="L378" s="203"/>
      <c r="M378" s="204">
        <f t="shared" si="13"/>
        <v>1</v>
      </c>
      <c r="N378" s="203">
        <f t="shared" si="14"/>
        <v>2</v>
      </c>
      <c r="O378" s="203">
        <f t="shared" si="15"/>
        <v>7</v>
      </c>
      <c r="P378" s="203"/>
      <c r="Q378" s="203"/>
      <c r="R378" s="203"/>
    </row>
    <row r="379" spans="3:18">
      <c r="C379" s="203">
        <v>1</v>
      </c>
      <c r="D379" s="203">
        <v>6</v>
      </c>
      <c r="E379" s="203"/>
      <c r="F379" s="203">
        <v>10</v>
      </c>
      <c r="G379" s="203">
        <v>6</v>
      </c>
      <c r="H379" s="203">
        <v>10</v>
      </c>
      <c r="I379" s="203">
        <v>8</v>
      </c>
      <c r="J379" s="203">
        <v>7</v>
      </c>
      <c r="K379" s="203"/>
      <c r="L379" s="203"/>
      <c r="M379" s="204">
        <f t="shared" si="13"/>
        <v>1</v>
      </c>
      <c r="N379" s="203">
        <f t="shared" si="14"/>
        <v>2</v>
      </c>
      <c r="O379" s="203">
        <f t="shared" si="15"/>
        <v>7</v>
      </c>
      <c r="P379" s="203"/>
      <c r="Q379" s="203"/>
      <c r="R379" s="203"/>
    </row>
    <row r="380" spans="3:18">
      <c r="C380" s="203">
        <v>1</v>
      </c>
      <c r="D380" s="203">
        <v>6</v>
      </c>
      <c r="E380" s="203"/>
      <c r="F380" s="203">
        <v>10</v>
      </c>
      <c r="G380" s="203">
        <v>6</v>
      </c>
      <c r="H380" s="203">
        <v>10</v>
      </c>
      <c r="I380" s="203">
        <v>8</v>
      </c>
      <c r="J380" s="203">
        <v>10</v>
      </c>
      <c r="K380" s="203"/>
      <c r="L380" s="203"/>
      <c r="M380" s="204">
        <f t="shared" si="13"/>
        <v>1</v>
      </c>
      <c r="N380" s="203">
        <f t="shared" si="14"/>
        <v>2</v>
      </c>
      <c r="O380" s="203">
        <f t="shared" si="15"/>
        <v>7</v>
      </c>
      <c r="P380" s="203"/>
      <c r="Q380" s="203"/>
      <c r="R380" s="203"/>
    </row>
    <row r="381" spans="3:18">
      <c r="C381" s="203">
        <v>1</v>
      </c>
      <c r="D381" s="203">
        <v>6</v>
      </c>
      <c r="E381" s="203"/>
      <c r="F381" s="203">
        <v>10</v>
      </c>
      <c r="G381" s="203">
        <v>6</v>
      </c>
      <c r="H381" s="203">
        <v>10</v>
      </c>
      <c r="I381" s="203">
        <v>10</v>
      </c>
      <c r="J381" s="203">
        <v>7</v>
      </c>
      <c r="K381" s="203"/>
      <c r="L381" s="203"/>
      <c r="M381" s="204">
        <f t="shared" si="13"/>
        <v>1</v>
      </c>
      <c r="N381" s="203">
        <f t="shared" si="14"/>
        <v>2</v>
      </c>
      <c r="O381" s="203">
        <f t="shared" si="15"/>
        <v>7</v>
      </c>
      <c r="P381" s="203"/>
      <c r="Q381" s="203"/>
      <c r="R381" s="203"/>
    </row>
    <row r="382" spans="3:18">
      <c r="C382" s="203">
        <v>1</v>
      </c>
      <c r="D382" s="203">
        <v>4</v>
      </c>
      <c r="E382" s="203"/>
      <c r="F382" s="203">
        <v>10</v>
      </c>
      <c r="G382" s="203">
        <v>4</v>
      </c>
      <c r="H382" s="203">
        <v>10</v>
      </c>
      <c r="I382" s="203">
        <v>10</v>
      </c>
      <c r="J382" s="203">
        <v>10</v>
      </c>
      <c r="K382" s="203"/>
      <c r="L382" s="203"/>
      <c r="M382" s="204">
        <f t="shared" si="13"/>
        <v>1</v>
      </c>
      <c r="N382" s="203">
        <f t="shared" si="14"/>
        <v>2</v>
      </c>
      <c r="O382" s="203">
        <f t="shared" si="15"/>
        <v>7</v>
      </c>
      <c r="P382" s="203"/>
      <c r="Q382" s="203"/>
      <c r="R382" s="203"/>
    </row>
    <row r="383" spans="3:18">
      <c r="C383" s="203">
        <v>1</v>
      </c>
      <c r="D383" s="203">
        <v>4</v>
      </c>
      <c r="E383" s="203"/>
      <c r="F383" s="203">
        <v>10</v>
      </c>
      <c r="G383" s="203">
        <v>4</v>
      </c>
      <c r="H383" s="203">
        <v>7</v>
      </c>
      <c r="I383" s="203">
        <v>4</v>
      </c>
      <c r="J383" s="203">
        <v>7</v>
      </c>
      <c r="K383" s="203"/>
      <c r="L383" s="203"/>
      <c r="M383" s="204">
        <f t="shared" si="13"/>
        <v>1</v>
      </c>
      <c r="N383" s="203">
        <f t="shared" si="14"/>
        <v>2</v>
      </c>
      <c r="O383" s="203">
        <f t="shared" si="15"/>
        <v>5</v>
      </c>
      <c r="P383" s="203"/>
      <c r="Q383" s="203"/>
      <c r="R383" s="203"/>
    </row>
    <row r="384" spans="3:18">
      <c r="C384" s="203">
        <v>1</v>
      </c>
      <c r="D384" s="203">
        <v>4</v>
      </c>
      <c r="E384" s="203"/>
      <c r="F384" s="203">
        <v>10</v>
      </c>
      <c r="G384" s="203">
        <v>4</v>
      </c>
      <c r="H384" s="203">
        <v>7</v>
      </c>
      <c r="I384" s="203">
        <v>4</v>
      </c>
      <c r="J384" s="203">
        <v>10</v>
      </c>
      <c r="K384" s="203"/>
      <c r="L384" s="203"/>
      <c r="M384" s="204">
        <f t="shared" si="13"/>
        <v>1</v>
      </c>
      <c r="N384" s="203">
        <f t="shared" si="14"/>
        <v>2</v>
      </c>
      <c r="O384" s="203">
        <f t="shared" si="15"/>
        <v>6</v>
      </c>
      <c r="P384" s="203"/>
      <c r="Q384" s="203"/>
      <c r="R384" s="203"/>
    </row>
    <row r="385" spans="3:18">
      <c r="C385" s="203">
        <v>1</v>
      </c>
      <c r="D385" s="203">
        <v>4</v>
      </c>
      <c r="E385" s="203"/>
      <c r="F385" s="203">
        <v>10</v>
      </c>
      <c r="G385" s="203">
        <v>4</v>
      </c>
      <c r="H385" s="203">
        <v>7</v>
      </c>
      <c r="I385" s="203">
        <v>6</v>
      </c>
      <c r="J385" s="203">
        <v>7</v>
      </c>
      <c r="K385" s="203"/>
      <c r="L385" s="203"/>
      <c r="M385" s="204">
        <f t="shared" si="13"/>
        <v>1</v>
      </c>
      <c r="N385" s="203">
        <f t="shared" si="14"/>
        <v>2</v>
      </c>
      <c r="O385" s="203">
        <f t="shared" si="15"/>
        <v>6</v>
      </c>
      <c r="P385" s="203"/>
      <c r="Q385" s="203"/>
      <c r="R385" s="203"/>
    </row>
    <row r="386" spans="3:18">
      <c r="C386" s="203">
        <v>1</v>
      </c>
      <c r="D386" s="203">
        <v>4</v>
      </c>
      <c r="E386" s="203"/>
      <c r="F386" s="203">
        <v>10</v>
      </c>
      <c r="G386" s="203">
        <v>4</v>
      </c>
      <c r="H386" s="203">
        <v>7</v>
      </c>
      <c r="I386" s="203">
        <v>6</v>
      </c>
      <c r="J386" s="203">
        <v>10</v>
      </c>
      <c r="K386" s="203"/>
      <c r="L386" s="203"/>
      <c r="M386" s="204">
        <f t="shared" si="13"/>
        <v>1</v>
      </c>
      <c r="N386" s="203">
        <f t="shared" si="14"/>
        <v>2</v>
      </c>
      <c r="O386" s="203">
        <f t="shared" si="15"/>
        <v>6</v>
      </c>
      <c r="P386" s="203"/>
      <c r="Q386" s="203"/>
      <c r="R386" s="203"/>
    </row>
    <row r="387" spans="3:18">
      <c r="C387" s="203">
        <v>1</v>
      </c>
      <c r="D387" s="203">
        <v>4</v>
      </c>
      <c r="E387" s="203"/>
      <c r="F387" s="203">
        <v>10</v>
      </c>
      <c r="G387" s="203">
        <v>4</v>
      </c>
      <c r="H387" s="203">
        <v>7</v>
      </c>
      <c r="I387" s="203">
        <v>8</v>
      </c>
      <c r="J387" s="203">
        <v>7</v>
      </c>
      <c r="K387" s="203"/>
      <c r="L387" s="203"/>
      <c r="M387" s="204">
        <f t="shared" si="13"/>
        <v>1</v>
      </c>
      <c r="N387" s="203">
        <f t="shared" si="14"/>
        <v>2</v>
      </c>
      <c r="O387" s="203">
        <f t="shared" si="15"/>
        <v>6</v>
      </c>
      <c r="P387" s="203"/>
      <c r="Q387" s="203"/>
      <c r="R387" s="203"/>
    </row>
    <row r="388" spans="3:18">
      <c r="C388" s="203">
        <v>1</v>
      </c>
      <c r="D388" s="203">
        <v>4</v>
      </c>
      <c r="E388" s="203"/>
      <c r="F388" s="203">
        <v>10</v>
      </c>
      <c r="G388" s="203">
        <v>4</v>
      </c>
      <c r="H388" s="203">
        <v>7</v>
      </c>
      <c r="I388" s="203">
        <v>8</v>
      </c>
      <c r="J388" s="203">
        <v>10</v>
      </c>
      <c r="K388" s="203"/>
      <c r="L388" s="203"/>
      <c r="M388" s="204">
        <f t="shared" si="13"/>
        <v>1</v>
      </c>
      <c r="N388" s="203">
        <f t="shared" si="14"/>
        <v>2</v>
      </c>
      <c r="O388" s="203">
        <f t="shared" si="15"/>
        <v>6</v>
      </c>
      <c r="P388" s="203"/>
      <c r="Q388" s="203"/>
      <c r="R388" s="203"/>
    </row>
    <row r="389" spans="3:18">
      <c r="C389" s="203">
        <v>1</v>
      </c>
      <c r="D389" s="203">
        <v>4</v>
      </c>
      <c r="E389" s="203"/>
      <c r="F389" s="203">
        <v>10</v>
      </c>
      <c r="G389" s="203">
        <v>4</v>
      </c>
      <c r="H389" s="203">
        <v>7</v>
      </c>
      <c r="I389" s="203">
        <v>10</v>
      </c>
      <c r="J389" s="203">
        <v>7</v>
      </c>
      <c r="K389" s="203"/>
      <c r="L389" s="203"/>
      <c r="M389" s="204">
        <f t="shared" si="13"/>
        <v>1</v>
      </c>
      <c r="N389" s="203">
        <f t="shared" si="14"/>
        <v>2</v>
      </c>
      <c r="O389" s="203">
        <f t="shared" si="15"/>
        <v>6</v>
      </c>
      <c r="P389" s="203"/>
      <c r="Q389" s="203"/>
      <c r="R389" s="203"/>
    </row>
    <row r="390" spans="3:18">
      <c r="C390" s="203">
        <v>1</v>
      </c>
      <c r="D390" s="203">
        <v>4</v>
      </c>
      <c r="E390" s="203"/>
      <c r="F390" s="203">
        <v>10</v>
      </c>
      <c r="G390" s="203">
        <v>4</v>
      </c>
      <c r="H390" s="203">
        <v>7</v>
      </c>
      <c r="I390" s="203">
        <v>10</v>
      </c>
      <c r="J390" s="203">
        <v>10</v>
      </c>
      <c r="K390" s="203"/>
      <c r="L390" s="203"/>
      <c r="M390" s="204">
        <f t="shared" si="13"/>
        <v>1</v>
      </c>
      <c r="N390" s="203">
        <f t="shared" si="14"/>
        <v>2</v>
      </c>
      <c r="O390" s="203">
        <f t="shared" si="15"/>
        <v>7</v>
      </c>
      <c r="P390" s="203"/>
      <c r="Q390" s="203"/>
      <c r="R390" s="203"/>
    </row>
    <row r="391" spans="3:18">
      <c r="C391" s="203">
        <v>1</v>
      </c>
      <c r="D391" s="203">
        <v>4</v>
      </c>
      <c r="E391" s="203"/>
      <c r="F391" s="203">
        <v>10</v>
      </c>
      <c r="G391" s="203">
        <v>4</v>
      </c>
      <c r="H391" s="203">
        <v>10</v>
      </c>
      <c r="I391" s="203">
        <v>4</v>
      </c>
      <c r="J391" s="203">
        <v>7</v>
      </c>
      <c r="K391" s="203"/>
      <c r="L391" s="203"/>
      <c r="M391" s="204">
        <f t="shared" si="13"/>
        <v>1</v>
      </c>
      <c r="N391" s="203">
        <f t="shared" si="14"/>
        <v>2</v>
      </c>
      <c r="O391" s="203">
        <f t="shared" si="15"/>
        <v>6</v>
      </c>
      <c r="P391" s="203"/>
      <c r="Q391" s="203"/>
      <c r="R391" s="203"/>
    </row>
    <row r="392" spans="3:18">
      <c r="C392" s="203">
        <v>1</v>
      </c>
      <c r="D392" s="203">
        <v>4</v>
      </c>
      <c r="E392" s="203"/>
      <c r="F392" s="203">
        <v>10</v>
      </c>
      <c r="G392" s="203">
        <v>4</v>
      </c>
      <c r="H392" s="203">
        <v>10</v>
      </c>
      <c r="I392" s="203">
        <v>4</v>
      </c>
      <c r="J392" s="203">
        <v>10</v>
      </c>
      <c r="K392" s="203"/>
      <c r="L392" s="203"/>
      <c r="M392" s="204">
        <f t="shared" si="13"/>
        <v>1</v>
      </c>
      <c r="N392" s="203">
        <f t="shared" si="14"/>
        <v>2</v>
      </c>
      <c r="O392" s="203">
        <f t="shared" si="15"/>
        <v>6</v>
      </c>
      <c r="P392" s="203"/>
      <c r="Q392" s="203"/>
      <c r="R392" s="203"/>
    </row>
    <row r="393" spans="3:18">
      <c r="C393" s="203">
        <v>1</v>
      </c>
      <c r="D393" s="203">
        <v>4</v>
      </c>
      <c r="E393" s="203"/>
      <c r="F393" s="203">
        <v>10</v>
      </c>
      <c r="G393" s="203">
        <v>4</v>
      </c>
      <c r="H393" s="203">
        <v>10</v>
      </c>
      <c r="I393" s="203">
        <v>6</v>
      </c>
      <c r="J393" s="203">
        <v>7</v>
      </c>
      <c r="K393" s="203"/>
      <c r="L393" s="203"/>
      <c r="M393" s="204">
        <f t="shared" si="13"/>
        <v>1</v>
      </c>
      <c r="N393" s="203">
        <f t="shared" si="14"/>
        <v>2</v>
      </c>
      <c r="O393" s="203">
        <f t="shared" si="15"/>
        <v>6</v>
      </c>
      <c r="P393" s="203"/>
      <c r="Q393" s="203"/>
      <c r="R393" s="203"/>
    </row>
    <row r="394" spans="3:18">
      <c r="C394" s="203">
        <v>1</v>
      </c>
      <c r="D394" s="203">
        <v>4</v>
      </c>
      <c r="E394" s="203"/>
      <c r="F394" s="203">
        <v>10</v>
      </c>
      <c r="G394" s="203">
        <v>4</v>
      </c>
      <c r="H394" s="203">
        <v>10</v>
      </c>
      <c r="I394" s="203">
        <v>6</v>
      </c>
      <c r="J394" s="203">
        <v>10</v>
      </c>
      <c r="K394" s="203"/>
      <c r="L394" s="203"/>
      <c r="M394" s="204">
        <f t="shared" si="13"/>
        <v>1</v>
      </c>
      <c r="N394" s="203">
        <f t="shared" si="14"/>
        <v>2</v>
      </c>
      <c r="O394" s="203">
        <f t="shared" si="15"/>
        <v>6</v>
      </c>
      <c r="P394" s="203"/>
      <c r="Q394" s="203"/>
      <c r="R394" s="203"/>
    </row>
    <row r="395" spans="3:18">
      <c r="C395" s="203">
        <v>1</v>
      </c>
      <c r="D395" s="203">
        <v>4</v>
      </c>
      <c r="E395" s="203"/>
      <c r="F395" s="203">
        <v>10</v>
      </c>
      <c r="G395" s="203">
        <v>4</v>
      </c>
      <c r="H395" s="203">
        <v>10</v>
      </c>
      <c r="I395" s="203">
        <v>8</v>
      </c>
      <c r="J395" s="203">
        <v>7</v>
      </c>
      <c r="K395" s="203"/>
      <c r="L395" s="203"/>
      <c r="M395" s="204">
        <f t="shared" si="13"/>
        <v>1</v>
      </c>
      <c r="N395" s="203">
        <f t="shared" si="14"/>
        <v>2</v>
      </c>
      <c r="O395" s="203">
        <f t="shared" si="15"/>
        <v>6</v>
      </c>
      <c r="P395" s="203"/>
      <c r="Q395" s="203"/>
      <c r="R395" s="203"/>
    </row>
    <row r="396" spans="3:18">
      <c r="C396" s="203">
        <v>1</v>
      </c>
      <c r="D396" s="203">
        <v>4</v>
      </c>
      <c r="E396" s="203"/>
      <c r="F396" s="203">
        <v>10</v>
      </c>
      <c r="G396" s="203">
        <v>4</v>
      </c>
      <c r="H396" s="203">
        <v>10</v>
      </c>
      <c r="I396" s="203">
        <v>8</v>
      </c>
      <c r="J396" s="203">
        <v>10</v>
      </c>
      <c r="K396" s="203"/>
      <c r="L396" s="203"/>
      <c r="M396" s="204">
        <f t="shared" si="13"/>
        <v>1</v>
      </c>
      <c r="N396" s="203">
        <f t="shared" si="14"/>
        <v>2</v>
      </c>
      <c r="O396" s="203">
        <f t="shared" si="15"/>
        <v>7</v>
      </c>
      <c r="P396" s="203"/>
      <c r="Q396" s="203"/>
      <c r="R396" s="203"/>
    </row>
    <row r="397" spans="3:18">
      <c r="C397" s="203">
        <v>1</v>
      </c>
      <c r="D397" s="203">
        <v>4</v>
      </c>
      <c r="E397" s="203"/>
      <c r="F397" s="203">
        <v>10</v>
      </c>
      <c r="G397" s="203">
        <v>4</v>
      </c>
      <c r="H397" s="203">
        <v>10</v>
      </c>
      <c r="I397" s="203">
        <v>10</v>
      </c>
      <c r="J397" s="203">
        <v>7</v>
      </c>
      <c r="K397" s="203"/>
      <c r="L397" s="203"/>
      <c r="M397" s="204">
        <f t="shared" si="13"/>
        <v>1</v>
      </c>
      <c r="N397" s="203">
        <f t="shared" si="14"/>
        <v>2</v>
      </c>
      <c r="O397" s="203">
        <f t="shared" si="15"/>
        <v>7</v>
      </c>
      <c r="P397" s="203"/>
      <c r="Q397" s="203"/>
      <c r="R397" s="203"/>
    </row>
    <row r="398" spans="3:18">
      <c r="C398" s="203">
        <v>1</v>
      </c>
      <c r="D398" s="203">
        <v>4</v>
      </c>
      <c r="E398" s="203"/>
      <c r="F398" s="203">
        <v>10</v>
      </c>
      <c r="G398" s="203">
        <v>4</v>
      </c>
      <c r="H398" s="203">
        <v>10</v>
      </c>
      <c r="I398" s="203">
        <v>10</v>
      </c>
      <c r="J398" s="203">
        <v>10</v>
      </c>
      <c r="K398" s="203"/>
      <c r="L398" s="203"/>
      <c r="M398" s="204">
        <f t="shared" si="13"/>
        <v>1</v>
      </c>
      <c r="N398" s="203">
        <f t="shared" si="14"/>
        <v>2</v>
      </c>
      <c r="O398" s="203">
        <f t="shared" si="15"/>
        <v>7</v>
      </c>
      <c r="P398" s="203"/>
      <c r="Q398" s="203"/>
      <c r="R398" s="203"/>
    </row>
    <row r="399" spans="3:18">
      <c r="C399" s="203">
        <v>1</v>
      </c>
      <c r="D399" s="203">
        <v>4</v>
      </c>
      <c r="E399" s="203"/>
      <c r="F399" s="203">
        <v>10</v>
      </c>
      <c r="G399" s="203">
        <v>4</v>
      </c>
      <c r="H399" s="203">
        <v>7</v>
      </c>
      <c r="I399" s="203">
        <v>4</v>
      </c>
      <c r="J399" s="203">
        <v>7</v>
      </c>
      <c r="K399" s="203"/>
      <c r="L399" s="203"/>
      <c r="M399" s="204">
        <f t="shared" si="13"/>
        <v>1</v>
      </c>
      <c r="N399" s="203">
        <f t="shared" si="14"/>
        <v>2</v>
      </c>
      <c r="O399" s="203">
        <f t="shared" si="15"/>
        <v>5</v>
      </c>
      <c r="P399" s="203"/>
      <c r="Q399" s="203"/>
      <c r="R399" s="203"/>
    </row>
    <row r="400" spans="3:18">
      <c r="C400" s="203">
        <v>1</v>
      </c>
      <c r="D400" s="203">
        <v>4</v>
      </c>
      <c r="E400" s="203"/>
      <c r="F400" s="203">
        <v>10</v>
      </c>
      <c r="G400" s="203">
        <v>4</v>
      </c>
      <c r="H400" s="203">
        <v>7</v>
      </c>
      <c r="I400" s="203">
        <v>4</v>
      </c>
      <c r="J400" s="203">
        <v>10</v>
      </c>
      <c r="K400" s="203"/>
      <c r="L400" s="203"/>
      <c r="M400" s="204">
        <f t="shared" si="13"/>
        <v>1</v>
      </c>
      <c r="N400" s="203">
        <f t="shared" si="14"/>
        <v>2</v>
      </c>
      <c r="O400" s="203">
        <f t="shared" si="15"/>
        <v>6</v>
      </c>
      <c r="P400" s="203"/>
      <c r="Q400" s="203"/>
      <c r="R400" s="203"/>
    </row>
    <row r="401" spans="3:18">
      <c r="C401" s="203">
        <v>1</v>
      </c>
      <c r="D401" s="203">
        <v>4</v>
      </c>
      <c r="E401" s="203"/>
      <c r="F401" s="203">
        <v>10</v>
      </c>
      <c r="G401" s="203">
        <v>4</v>
      </c>
      <c r="H401" s="203">
        <v>7</v>
      </c>
      <c r="I401" s="203">
        <v>6</v>
      </c>
      <c r="J401" s="203">
        <v>7</v>
      </c>
      <c r="K401" s="203"/>
      <c r="L401" s="203"/>
      <c r="M401" s="204">
        <f t="shared" si="13"/>
        <v>1</v>
      </c>
      <c r="N401" s="203">
        <f t="shared" si="14"/>
        <v>2</v>
      </c>
      <c r="O401" s="203">
        <f t="shared" si="15"/>
        <v>6</v>
      </c>
      <c r="P401" s="203"/>
      <c r="Q401" s="203"/>
      <c r="R401" s="203"/>
    </row>
    <row r="402" spans="3:18">
      <c r="C402" s="203">
        <v>1</v>
      </c>
      <c r="D402" s="203">
        <v>4</v>
      </c>
      <c r="E402" s="203"/>
      <c r="F402" s="203">
        <v>10</v>
      </c>
      <c r="G402" s="203">
        <v>4</v>
      </c>
      <c r="H402" s="203">
        <v>7</v>
      </c>
      <c r="I402" s="203">
        <v>6</v>
      </c>
      <c r="J402" s="203">
        <v>10</v>
      </c>
      <c r="K402" s="203"/>
      <c r="L402" s="203"/>
      <c r="M402" s="204">
        <f t="shared" si="13"/>
        <v>1</v>
      </c>
      <c r="N402" s="203">
        <f t="shared" si="14"/>
        <v>2</v>
      </c>
      <c r="O402" s="203">
        <f t="shared" si="15"/>
        <v>6</v>
      </c>
      <c r="P402" s="203"/>
      <c r="Q402" s="203"/>
      <c r="R402" s="203"/>
    </row>
    <row r="403" spans="3:18">
      <c r="C403" s="203">
        <v>1</v>
      </c>
      <c r="D403" s="203">
        <v>4</v>
      </c>
      <c r="E403" s="203"/>
      <c r="F403" s="203">
        <v>10</v>
      </c>
      <c r="G403" s="203">
        <v>4</v>
      </c>
      <c r="H403" s="203">
        <v>7</v>
      </c>
      <c r="I403" s="203">
        <v>8</v>
      </c>
      <c r="J403" s="203">
        <v>7</v>
      </c>
      <c r="K403" s="203"/>
      <c r="L403" s="203"/>
      <c r="M403" s="204">
        <f t="shared" si="13"/>
        <v>1</v>
      </c>
      <c r="N403" s="203">
        <f t="shared" si="14"/>
        <v>2</v>
      </c>
      <c r="O403" s="203">
        <f t="shared" si="15"/>
        <v>6</v>
      </c>
      <c r="P403" s="203"/>
      <c r="Q403" s="203"/>
      <c r="R403" s="203"/>
    </row>
    <row r="404" spans="3:18">
      <c r="C404" s="203">
        <v>1</v>
      </c>
      <c r="D404" s="203">
        <v>4</v>
      </c>
      <c r="E404" s="203"/>
      <c r="F404" s="203">
        <v>10</v>
      </c>
      <c r="G404" s="203">
        <v>4</v>
      </c>
      <c r="H404" s="203">
        <v>7</v>
      </c>
      <c r="I404" s="203">
        <v>8</v>
      </c>
      <c r="J404" s="203">
        <v>10</v>
      </c>
      <c r="K404" s="203"/>
      <c r="L404" s="203"/>
      <c r="M404" s="204">
        <f t="shared" si="13"/>
        <v>1</v>
      </c>
      <c r="N404" s="203">
        <f t="shared" si="14"/>
        <v>2</v>
      </c>
      <c r="O404" s="203">
        <f t="shared" si="15"/>
        <v>6</v>
      </c>
      <c r="P404" s="203"/>
      <c r="Q404" s="203"/>
      <c r="R404" s="203"/>
    </row>
    <row r="405" spans="3:18">
      <c r="C405" s="203">
        <v>1</v>
      </c>
      <c r="D405" s="203">
        <v>4</v>
      </c>
      <c r="E405" s="203"/>
      <c r="F405" s="203">
        <v>10</v>
      </c>
      <c r="G405" s="203">
        <v>4</v>
      </c>
      <c r="H405" s="203">
        <v>7</v>
      </c>
      <c r="I405" s="203">
        <v>10</v>
      </c>
      <c r="J405" s="203">
        <v>7</v>
      </c>
      <c r="K405" s="203"/>
      <c r="L405" s="203"/>
      <c r="M405" s="204">
        <f t="shared" si="13"/>
        <v>1</v>
      </c>
      <c r="N405" s="203">
        <f t="shared" si="14"/>
        <v>2</v>
      </c>
      <c r="O405" s="203">
        <f t="shared" si="15"/>
        <v>6</v>
      </c>
      <c r="P405" s="203"/>
      <c r="Q405" s="203"/>
      <c r="R405" s="203"/>
    </row>
    <row r="406" spans="3:18">
      <c r="C406" s="203">
        <v>1</v>
      </c>
      <c r="D406" s="203">
        <v>4</v>
      </c>
      <c r="E406" s="203"/>
      <c r="F406" s="203">
        <v>10</v>
      </c>
      <c r="G406" s="203">
        <v>4</v>
      </c>
      <c r="H406" s="203">
        <v>7</v>
      </c>
      <c r="I406" s="203">
        <v>10</v>
      </c>
      <c r="J406" s="203">
        <v>10</v>
      </c>
      <c r="K406" s="203"/>
      <c r="L406" s="203"/>
      <c r="M406" s="204">
        <f t="shared" si="13"/>
        <v>1</v>
      </c>
      <c r="N406" s="203">
        <f t="shared" si="14"/>
        <v>2</v>
      </c>
      <c r="O406" s="203">
        <f t="shared" si="15"/>
        <v>7</v>
      </c>
      <c r="P406" s="203"/>
      <c r="Q406" s="203"/>
      <c r="R406" s="203"/>
    </row>
    <row r="407" spans="3:18">
      <c r="C407" s="203">
        <v>1</v>
      </c>
      <c r="D407" s="203">
        <v>4</v>
      </c>
      <c r="E407" s="203"/>
      <c r="F407" s="203">
        <v>10</v>
      </c>
      <c r="G407" s="203">
        <v>4</v>
      </c>
      <c r="H407" s="203">
        <v>10</v>
      </c>
      <c r="I407" s="203">
        <v>4</v>
      </c>
      <c r="J407" s="203">
        <v>7</v>
      </c>
      <c r="K407" s="203"/>
      <c r="L407" s="203"/>
      <c r="M407" s="204">
        <f t="shared" si="13"/>
        <v>1</v>
      </c>
      <c r="N407" s="203">
        <f t="shared" si="14"/>
        <v>2</v>
      </c>
      <c r="O407" s="203">
        <f t="shared" si="15"/>
        <v>6</v>
      </c>
      <c r="P407" s="203"/>
      <c r="Q407" s="203"/>
      <c r="R407" s="203"/>
    </row>
    <row r="408" spans="3:18">
      <c r="C408" s="203">
        <v>1</v>
      </c>
      <c r="D408" s="203">
        <v>4</v>
      </c>
      <c r="E408" s="203"/>
      <c r="F408" s="203">
        <v>10</v>
      </c>
      <c r="G408" s="203">
        <v>4</v>
      </c>
      <c r="H408" s="203">
        <v>10</v>
      </c>
      <c r="I408" s="203">
        <v>4</v>
      </c>
      <c r="J408" s="203">
        <v>10</v>
      </c>
      <c r="K408" s="203"/>
      <c r="L408" s="203"/>
      <c r="M408" s="204">
        <f t="shared" si="13"/>
        <v>1</v>
      </c>
      <c r="N408" s="203">
        <f t="shared" si="14"/>
        <v>2</v>
      </c>
      <c r="O408" s="203">
        <f t="shared" si="15"/>
        <v>6</v>
      </c>
      <c r="P408" s="203"/>
      <c r="Q408" s="203"/>
      <c r="R408" s="203"/>
    </row>
    <row r="409" spans="3:18">
      <c r="C409" s="203">
        <v>1</v>
      </c>
      <c r="D409" s="203">
        <v>4</v>
      </c>
      <c r="E409" s="203"/>
      <c r="F409" s="203">
        <v>10</v>
      </c>
      <c r="G409" s="203">
        <v>4</v>
      </c>
      <c r="H409" s="203">
        <v>10</v>
      </c>
      <c r="I409" s="203">
        <v>6</v>
      </c>
      <c r="J409" s="203">
        <v>7</v>
      </c>
      <c r="K409" s="203"/>
      <c r="L409" s="203"/>
      <c r="M409" s="204">
        <f t="shared" si="13"/>
        <v>1</v>
      </c>
      <c r="N409" s="203">
        <f t="shared" si="14"/>
        <v>2</v>
      </c>
      <c r="O409" s="203">
        <f t="shared" si="15"/>
        <v>6</v>
      </c>
      <c r="P409" s="203"/>
      <c r="Q409" s="203"/>
      <c r="R409" s="203"/>
    </row>
    <row r="410" spans="3:18">
      <c r="C410" s="203">
        <v>1</v>
      </c>
      <c r="D410" s="203">
        <v>4</v>
      </c>
      <c r="E410" s="203"/>
      <c r="F410" s="203">
        <v>10</v>
      </c>
      <c r="G410" s="203">
        <v>4</v>
      </c>
      <c r="H410" s="203">
        <v>10</v>
      </c>
      <c r="I410" s="203">
        <v>6</v>
      </c>
      <c r="J410" s="203">
        <v>10</v>
      </c>
      <c r="K410" s="203"/>
      <c r="L410" s="203"/>
      <c r="M410" s="204">
        <f t="shared" si="13"/>
        <v>1</v>
      </c>
      <c r="N410" s="203">
        <f t="shared" si="14"/>
        <v>2</v>
      </c>
      <c r="O410" s="203">
        <f t="shared" si="15"/>
        <v>6</v>
      </c>
      <c r="P410" s="203"/>
      <c r="Q410" s="203"/>
      <c r="R410" s="203"/>
    </row>
    <row r="411" spans="3:18">
      <c r="C411" s="203">
        <v>1</v>
      </c>
      <c r="D411" s="203">
        <v>4</v>
      </c>
      <c r="E411" s="203"/>
      <c r="F411" s="203">
        <v>10</v>
      </c>
      <c r="G411" s="203">
        <v>4</v>
      </c>
      <c r="H411" s="203">
        <v>10</v>
      </c>
      <c r="I411" s="203">
        <v>8</v>
      </c>
      <c r="J411" s="203">
        <v>7</v>
      </c>
      <c r="K411" s="203"/>
      <c r="L411" s="203"/>
      <c r="M411" s="204">
        <f t="shared" si="13"/>
        <v>1</v>
      </c>
      <c r="N411" s="203">
        <f t="shared" si="14"/>
        <v>2</v>
      </c>
      <c r="O411" s="203">
        <f t="shared" si="15"/>
        <v>6</v>
      </c>
      <c r="P411" s="203"/>
      <c r="Q411" s="203"/>
      <c r="R411" s="203"/>
    </row>
    <row r="412" spans="3:18">
      <c r="C412" s="203">
        <v>1</v>
      </c>
      <c r="D412" s="203">
        <v>4</v>
      </c>
      <c r="E412" s="203"/>
      <c r="F412" s="203">
        <v>10</v>
      </c>
      <c r="G412" s="203">
        <v>4</v>
      </c>
      <c r="H412" s="203">
        <v>10</v>
      </c>
      <c r="I412" s="203">
        <v>8</v>
      </c>
      <c r="J412" s="203">
        <v>10</v>
      </c>
      <c r="K412" s="203"/>
      <c r="L412" s="203"/>
      <c r="M412" s="204">
        <f t="shared" si="13"/>
        <v>1</v>
      </c>
      <c r="N412" s="203">
        <f t="shared" si="14"/>
        <v>2</v>
      </c>
      <c r="O412" s="203">
        <f t="shared" si="15"/>
        <v>7</v>
      </c>
      <c r="P412" s="203"/>
      <c r="Q412" s="203"/>
      <c r="R412" s="203"/>
    </row>
    <row r="413" spans="3:18">
      <c r="C413" s="203">
        <v>1</v>
      </c>
      <c r="D413" s="203">
        <v>4</v>
      </c>
      <c r="E413" s="203"/>
      <c r="F413" s="203">
        <v>10</v>
      </c>
      <c r="G413" s="203">
        <v>4</v>
      </c>
      <c r="H413" s="203">
        <v>10</v>
      </c>
      <c r="I413" s="203">
        <v>10</v>
      </c>
      <c r="J413" s="203">
        <v>7</v>
      </c>
      <c r="K413" s="203"/>
      <c r="L413" s="203"/>
      <c r="M413" s="204">
        <f t="shared" si="13"/>
        <v>1</v>
      </c>
      <c r="N413" s="203">
        <f t="shared" si="14"/>
        <v>2</v>
      </c>
      <c r="O413" s="203">
        <f t="shared" si="15"/>
        <v>7</v>
      </c>
      <c r="P413" s="203"/>
      <c r="Q413" s="203"/>
      <c r="R413" s="203"/>
    </row>
    <row r="414" spans="3:18">
      <c r="C414" s="203">
        <v>1</v>
      </c>
      <c r="D414" s="203">
        <v>6</v>
      </c>
      <c r="E414" s="203"/>
      <c r="F414" s="203">
        <v>10</v>
      </c>
      <c r="G414" s="203">
        <v>6</v>
      </c>
      <c r="H414" s="203">
        <v>10</v>
      </c>
      <c r="I414" s="203">
        <v>10</v>
      </c>
      <c r="J414" s="203">
        <v>10</v>
      </c>
      <c r="K414" s="203"/>
      <c r="L414" s="203"/>
      <c r="M414" s="204">
        <f t="shared" si="13"/>
        <v>1</v>
      </c>
      <c r="N414" s="203">
        <f t="shared" si="14"/>
        <v>2</v>
      </c>
      <c r="O414" s="203">
        <f t="shared" si="15"/>
        <v>8</v>
      </c>
      <c r="P414" s="203"/>
      <c r="Q414" s="203"/>
      <c r="R414" s="203"/>
    </row>
    <row r="415" spans="3:18">
      <c r="C415" s="203">
        <v>1</v>
      </c>
      <c r="D415" s="203">
        <v>6</v>
      </c>
      <c r="E415" s="203"/>
      <c r="F415" s="203">
        <v>5</v>
      </c>
      <c r="G415" s="203">
        <v>6</v>
      </c>
      <c r="H415" s="203">
        <v>5</v>
      </c>
      <c r="I415" s="203">
        <v>4</v>
      </c>
      <c r="J415" s="203">
        <v>7</v>
      </c>
      <c r="K415" s="203"/>
      <c r="L415" s="203"/>
      <c r="M415" s="204">
        <f t="shared" ref="M415:M478" si="16">MIN(C415:L415)</f>
        <v>1</v>
      </c>
      <c r="N415" s="203">
        <f t="shared" si="14"/>
        <v>2</v>
      </c>
      <c r="O415" s="203">
        <f t="shared" si="15"/>
        <v>5</v>
      </c>
      <c r="P415" s="203"/>
      <c r="Q415" s="203"/>
      <c r="R415" s="203"/>
    </row>
    <row r="416" spans="3:18">
      <c r="C416" s="203">
        <v>1</v>
      </c>
      <c r="D416" s="203">
        <v>6</v>
      </c>
      <c r="E416" s="203"/>
      <c r="F416" s="203">
        <v>5</v>
      </c>
      <c r="G416" s="203">
        <v>6</v>
      </c>
      <c r="H416" s="203">
        <v>5</v>
      </c>
      <c r="I416" s="203">
        <v>4</v>
      </c>
      <c r="J416" s="203">
        <v>10</v>
      </c>
      <c r="K416" s="203"/>
      <c r="L416" s="203"/>
      <c r="M416" s="204">
        <f t="shared" si="16"/>
        <v>1</v>
      </c>
      <c r="N416" s="203">
        <f t="shared" ref="N416:N479" si="17">IF(SMALL(C416:J416,2)&gt;M416,M416+1,M416)</f>
        <v>2</v>
      </c>
      <c r="O416" s="203">
        <f t="shared" ref="O416:O479" si="18">ROUND(AVERAGE(C416:J416),0)</f>
        <v>5</v>
      </c>
      <c r="P416" s="203"/>
      <c r="Q416" s="203"/>
      <c r="R416" s="203"/>
    </row>
    <row r="417" spans="3:18">
      <c r="C417" s="203">
        <v>1</v>
      </c>
      <c r="D417" s="203">
        <v>6</v>
      </c>
      <c r="E417" s="203"/>
      <c r="F417" s="203">
        <v>5</v>
      </c>
      <c r="G417" s="203">
        <v>6</v>
      </c>
      <c r="H417" s="203">
        <v>5</v>
      </c>
      <c r="I417" s="203">
        <v>6</v>
      </c>
      <c r="J417" s="203">
        <v>7</v>
      </c>
      <c r="K417" s="203"/>
      <c r="L417" s="203"/>
      <c r="M417" s="204">
        <f t="shared" si="16"/>
        <v>1</v>
      </c>
      <c r="N417" s="203">
        <f t="shared" si="17"/>
        <v>2</v>
      </c>
      <c r="O417" s="203">
        <f t="shared" si="18"/>
        <v>5</v>
      </c>
      <c r="P417" s="203"/>
      <c r="Q417" s="203"/>
      <c r="R417" s="203"/>
    </row>
    <row r="418" spans="3:18">
      <c r="C418" s="203">
        <v>1</v>
      </c>
      <c r="D418" s="203">
        <v>6</v>
      </c>
      <c r="E418" s="203"/>
      <c r="F418" s="203">
        <v>5</v>
      </c>
      <c r="G418" s="203">
        <v>6</v>
      </c>
      <c r="H418" s="203">
        <v>5</v>
      </c>
      <c r="I418" s="203">
        <v>6</v>
      </c>
      <c r="J418" s="203">
        <v>10</v>
      </c>
      <c r="K418" s="203"/>
      <c r="L418" s="203"/>
      <c r="M418" s="204">
        <f t="shared" si="16"/>
        <v>1</v>
      </c>
      <c r="N418" s="203">
        <f t="shared" si="17"/>
        <v>2</v>
      </c>
      <c r="O418" s="203">
        <f t="shared" si="18"/>
        <v>6</v>
      </c>
      <c r="P418" s="203"/>
      <c r="Q418" s="203"/>
      <c r="R418" s="203"/>
    </row>
    <row r="419" spans="3:18">
      <c r="C419" s="203">
        <v>1</v>
      </c>
      <c r="D419" s="203">
        <v>6</v>
      </c>
      <c r="E419" s="203"/>
      <c r="F419" s="203">
        <v>5</v>
      </c>
      <c r="G419" s="203">
        <v>6</v>
      </c>
      <c r="H419" s="203">
        <v>5</v>
      </c>
      <c r="I419" s="203">
        <v>8</v>
      </c>
      <c r="J419" s="203">
        <v>7</v>
      </c>
      <c r="K419" s="203"/>
      <c r="L419" s="203"/>
      <c r="M419" s="204">
        <f t="shared" si="16"/>
        <v>1</v>
      </c>
      <c r="N419" s="203">
        <f t="shared" si="17"/>
        <v>2</v>
      </c>
      <c r="O419" s="203">
        <f t="shared" si="18"/>
        <v>5</v>
      </c>
      <c r="P419" s="203"/>
      <c r="Q419" s="203"/>
      <c r="R419" s="203"/>
    </row>
    <row r="420" spans="3:18">
      <c r="C420" s="203">
        <v>1</v>
      </c>
      <c r="D420" s="203">
        <v>6</v>
      </c>
      <c r="E420" s="203"/>
      <c r="F420" s="203">
        <v>5</v>
      </c>
      <c r="G420" s="203">
        <v>6</v>
      </c>
      <c r="H420" s="203">
        <v>5</v>
      </c>
      <c r="I420" s="203">
        <v>8</v>
      </c>
      <c r="J420" s="203">
        <v>10</v>
      </c>
      <c r="K420" s="203"/>
      <c r="L420" s="203"/>
      <c r="M420" s="204">
        <f t="shared" si="16"/>
        <v>1</v>
      </c>
      <c r="N420" s="203">
        <f t="shared" si="17"/>
        <v>2</v>
      </c>
      <c r="O420" s="203">
        <f t="shared" si="18"/>
        <v>6</v>
      </c>
      <c r="P420" s="203"/>
      <c r="Q420" s="203"/>
      <c r="R420" s="203"/>
    </row>
    <row r="421" spans="3:18">
      <c r="C421" s="203">
        <v>1</v>
      </c>
      <c r="D421" s="203">
        <v>6</v>
      </c>
      <c r="E421" s="203"/>
      <c r="F421" s="203">
        <v>5</v>
      </c>
      <c r="G421" s="203">
        <v>6</v>
      </c>
      <c r="H421" s="203">
        <v>5</v>
      </c>
      <c r="I421" s="203">
        <v>10</v>
      </c>
      <c r="J421" s="203">
        <v>7</v>
      </c>
      <c r="K421" s="203"/>
      <c r="L421" s="203"/>
      <c r="M421" s="204">
        <f t="shared" si="16"/>
        <v>1</v>
      </c>
      <c r="N421" s="203">
        <f t="shared" si="17"/>
        <v>2</v>
      </c>
      <c r="O421" s="203">
        <f t="shared" si="18"/>
        <v>6</v>
      </c>
      <c r="P421" s="203"/>
      <c r="Q421" s="203"/>
      <c r="R421" s="203"/>
    </row>
    <row r="422" spans="3:18">
      <c r="C422" s="203">
        <v>1</v>
      </c>
      <c r="D422" s="203">
        <v>6</v>
      </c>
      <c r="E422" s="203"/>
      <c r="F422" s="203">
        <v>5</v>
      </c>
      <c r="G422" s="203">
        <v>6</v>
      </c>
      <c r="H422" s="203">
        <v>5</v>
      </c>
      <c r="I422" s="203">
        <v>10</v>
      </c>
      <c r="J422" s="203">
        <v>10</v>
      </c>
      <c r="K422" s="203"/>
      <c r="L422" s="203"/>
      <c r="M422" s="204">
        <f t="shared" si="16"/>
        <v>1</v>
      </c>
      <c r="N422" s="203">
        <f t="shared" si="17"/>
        <v>2</v>
      </c>
      <c r="O422" s="203">
        <f t="shared" si="18"/>
        <v>6</v>
      </c>
      <c r="P422" s="203"/>
      <c r="Q422" s="203"/>
      <c r="R422" s="203"/>
    </row>
    <row r="423" spans="3:18">
      <c r="C423" s="203">
        <v>1</v>
      </c>
      <c r="D423" s="203">
        <v>6</v>
      </c>
      <c r="E423" s="203"/>
      <c r="F423" s="203">
        <v>7</v>
      </c>
      <c r="G423" s="203">
        <v>6</v>
      </c>
      <c r="H423" s="203">
        <v>10</v>
      </c>
      <c r="I423" s="203">
        <v>4</v>
      </c>
      <c r="J423" s="203">
        <v>7</v>
      </c>
      <c r="K423" s="203"/>
      <c r="L423" s="203"/>
      <c r="M423" s="204">
        <f t="shared" si="16"/>
        <v>1</v>
      </c>
      <c r="N423" s="203">
        <f t="shared" si="17"/>
        <v>2</v>
      </c>
      <c r="O423" s="203">
        <f t="shared" si="18"/>
        <v>6</v>
      </c>
      <c r="P423" s="203"/>
      <c r="Q423" s="203"/>
      <c r="R423" s="203"/>
    </row>
    <row r="424" spans="3:18">
      <c r="C424" s="203">
        <v>1</v>
      </c>
      <c r="D424" s="203">
        <v>6</v>
      </c>
      <c r="E424" s="203"/>
      <c r="F424" s="203">
        <v>7</v>
      </c>
      <c r="G424" s="203">
        <v>6</v>
      </c>
      <c r="H424" s="203">
        <v>10</v>
      </c>
      <c r="I424" s="203">
        <v>4</v>
      </c>
      <c r="J424" s="203">
        <v>10</v>
      </c>
      <c r="K424" s="203"/>
      <c r="L424" s="203"/>
      <c r="M424" s="204">
        <f t="shared" si="16"/>
        <v>1</v>
      </c>
      <c r="N424" s="203">
        <f t="shared" si="17"/>
        <v>2</v>
      </c>
      <c r="O424" s="203">
        <f t="shared" si="18"/>
        <v>6</v>
      </c>
      <c r="P424" s="203"/>
      <c r="Q424" s="203"/>
      <c r="R424" s="203"/>
    </row>
    <row r="425" spans="3:18">
      <c r="C425" s="203">
        <v>1</v>
      </c>
      <c r="D425" s="203">
        <v>6</v>
      </c>
      <c r="E425" s="203"/>
      <c r="F425" s="203">
        <v>7</v>
      </c>
      <c r="G425" s="203">
        <v>6</v>
      </c>
      <c r="H425" s="203">
        <v>10</v>
      </c>
      <c r="I425" s="203">
        <v>6</v>
      </c>
      <c r="J425" s="203">
        <v>7</v>
      </c>
      <c r="K425" s="203"/>
      <c r="L425" s="203"/>
      <c r="M425" s="204">
        <f t="shared" si="16"/>
        <v>1</v>
      </c>
      <c r="N425" s="203">
        <f t="shared" si="17"/>
        <v>2</v>
      </c>
      <c r="O425" s="203">
        <f t="shared" si="18"/>
        <v>6</v>
      </c>
      <c r="P425" s="203"/>
      <c r="Q425" s="203"/>
      <c r="R425" s="203"/>
    </row>
    <row r="426" spans="3:18">
      <c r="C426" s="203">
        <v>1</v>
      </c>
      <c r="D426" s="203">
        <v>6</v>
      </c>
      <c r="E426" s="203"/>
      <c r="F426" s="203">
        <v>7</v>
      </c>
      <c r="G426" s="203">
        <v>6</v>
      </c>
      <c r="H426" s="203">
        <v>10</v>
      </c>
      <c r="I426" s="203">
        <v>6</v>
      </c>
      <c r="J426" s="203">
        <v>10</v>
      </c>
      <c r="K426" s="203"/>
      <c r="L426" s="203"/>
      <c r="M426" s="204">
        <f t="shared" si="16"/>
        <v>1</v>
      </c>
      <c r="N426" s="203">
        <f t="shared" si="17"/>
        <v>2</v>
      </c>
      <c r="O426" s="203">
        <f t="shared" si="18"/>
        <v>7</v>
      </c>
      <c r="P426" s="203"/>
      <c r="Q426" s="203"/>
      <c r="R426" s="203"/>
    </row>
    <row r="427" spans="3:18">
      <c r="C427" s="203">
        <v>1</v>
      </c>
      <c r="D427" s="203">
        <v>6</v>
      </c>
      <c r="E427" s="203"/>
      <c r="F427" s="203">
        <v>7</v>
      </c>
      <c r="G427" s="203">
        <v>6</v>
      </c>
      <c r="H427" s="203">
        <v>10</v>
      </c>
      <c r="I427" s="203">
        <v>8</v>
      </c>
      <c r="J427" s="203">
        <v>7</v>
      </c>
      <c r="K427" s="203"/>
      <c r="L427" s="203"/>
      <c r="M427" s="204">
        <f t="shared" si="16"/>
        <v>1</v>
      </c>
      <c r="N427" s="203">
        <f t="shared" si="17"/>
        <v>2</v>
      </c>
      <c r="O427" s="203">
        <f t="shared" si="18"/>
        <v>6</v>
      </c>
      <c r="P427" s="203"/>
      <c r="Q427" s="203"/>
      <c r="R427" s="203"/>
    </row>
    <row r="428" spans="3:18">
      <c r="C428" s="203">
        <v>1</v>
      </c>
      <c r="D428" s="203">
        <v>6</v>
      </c>
      <c r="E428" s="203"/>
      <c r="F428" s="203">
        <v>7</v>
      </c>
      <c r="G428" s="203">
        <v>6</v>
      </c>
      <c r="H428" s="203">
        <v>10</v>
      </c>
      <c r="I428" s="203">
        <v>8</v>
      </c>
      <c r="J428" s="203">
        <v>10</v>
      </c>
      <c r="K428" s="203"/>
      <c r="L428" s="203"/>
      <c r="M428" s="204">
        <f t="shared" si="16"/>
        <v>1</v>
      </c>
      <c r="N428" s="203">
        <f t="shared" si="17"/>
        <v>2</v>
      </c>
      <c r="O428" s="203">
        <f t="shared" si="18"/>
        <v>7</v>
      </c>
      <c r="P428" s="203"/>
      <c r="Q428" s="203"/>
      <c r="R428" s="203"/>
    </row>
    <row r="429" spans="3:18">
      <c r="C429" s="203">
        <v>1</v>
      </c>
      <c r="D429" s="203">
        <v>6</v>
      </c>
      <c r="E429" s="203"/>
      <c r="F429" s="203">
        <v>7</v>
      </c>
      <c r="G429" s="203">
        <v>6</v>
      </c>
      <c r="H429" s="203">
        <v>10</v>
      </c>
      <c r="I429" s="203">
        <v>10</v>
      </c>
      <c r="J429" s="203">
        <v>7</v>
      </c>
      <c r="K429" s="203"/>
      <c r="L429" s="203"/>
      <c r="M429" s="204">
        <f t="shared" si="16"/>
        <v>1</v>
      </c>
      <c r="N429" s="203">
        <f t="shared" si="17"/>
        <v>2</v>
      </c>
      <c r="O429" s="203">
        <f t="shared" si="18"/>
        <v>7</v>
      </c>
      <c r="P429" s="203"/>
      <c r="Q429" s="203"/>
      <c r="R429" s="203"/>
    </row>
    <row r="430" spans="3:18">
      <c r="C430" s="203">
        <v>1</v>
      </c>
      <c r="D430" s="203">
        <v>6</v>
      </c>
      <c r="E430" s="203"/>
      <c r="F430" s="203">
        <v>7</v>
      </c>
      <c r="G430" s="203">
        <v>6</v>
      </c>
      <c r="H430" s="203">
        <v>10</v>
      </c>
      <c r="I430" s="203">
        <v>10</v>
      </c>
      <c r="J430" s="203">
        <v>10</v>
      </c>
      <c r="K430" s="203"/>
      <c r="L430" s="203"/>
      <c r="M430" s="204">
        <f t="shared" si="16"/>
        <v>1</v>
      </c>
      <c r="N430" s="203">
        <f t="shared" si="17"/>
        <v>2</v>
      </c>
      <c r="O430" s="203">
        <f t="shared" si="18"/>
        <v>7</v>
      </c>
      <c r="P430" s="203"/>
      <c r="Q430" s="203"/>
      <c r="R430" s="203"/>
    </row>
    <row r="431" spans="3:18">
      <c r="C431" s="203">
        <v>1</v>
      </c>
      <c r="D431" s="203">
        <v>6</v>
      </c>
      <c r="E431" s="203"/>
      <c r="F431" s="203">
        <v>5</v>
      </c>
      <c r="G431" s="203">
        <v>6</v>
      </c>
      <c r="H431" s="203">
        <v>5</v>
      </c>
      <c r="I431" s="203">
        <v>4</v>
      </c>
      <c r="J431" s="203">
        <v>7</v>
      </c>
      <c r="K431" s="203"/>
      <c r="L431" s="203"/>
      <c r="M431" s="204">
        <f t="shared" si="16"/>
        <v>1</v>
      </c>
      <c r="N431" s="203">
        <f t="shared" si="17"/>
        <v>2</v>
      </c>
      <c r="O431" s="203">
        <f t="shared" si="18"/>
        <v>5</v>
      </c>
      <c r="P431" s="203"/>
      <c r="Q431" s="203"/>
      <c r="R431" s="203"/>
    </row>
    <row r="432" spans="3:18">
      <c r="C432" s="203">
        <v>1</v>
      </c>
      <c r="D432" s="203">
        <v>6</v>
      </c>
      <c r="E432" s="203"/>
      <c r="F432" s="203">
        <v>5</v>
      </c>
      <c r="G432" s="203">
        <v>6</v>
      </c>
      <c r="H432" s="203">
        <v>5</v>
      </c>
      <c r="I432" s="203">
        <v>4</v>
      </c>
      <c r="J432" s="203">
        <v>10</v>
      </c>
      <c r="K432" s="203"/>
      <c r="L432" s="203"/>
      <c r="M432" s="204">
        <f t="shared" si="16"/>
        <v>1</v>
      </c>
      <c r="N432" s="203">
        <f t="shared" si="17"/>
        <v>2</v>
      </c>
      <c r="O432" s="203">
        <f t="shared" si="18"/>
        <v>5</v>
      </c>
      <c r="P432" s="203"/>
      <c r="Q432" s="203"/>
      <c r="R432" s="203"/>
    </row>
    <row r="433" spans="3:18">
      <c r="C433" s="203">
        <v>1</v>
      </c>
      <c r="D433" s="203">
        <v>6</v>
      </c>
      <c r="E433" s="203"/>
      <c r="F433" s="203">
        <v>5</v>
      </c>
      <c r="G433" s="203">
        <v>6</v>
      </c>
      <c r="H433" s="203">
        <v>5</v>
      </c>
      <c r="I433" s="203">
        <v>6</v>
      </c>
      <c r="J433" s="203">
        <v>7</v>
      </c>
      <c r="K433" s="203"/>
      <c r="L433" s="203"/>
      <c r="M433" s="204">
        <f t="shared" si="16"/>
        <v>1</v>
      </c>
      <c r="N433" s="203">
        <f t="shared" si="17"/>
        <v>2</v>
      </c>
      <c r="O433" s="203">
        <f t="shared" si="18"/>
        <v>5</v>
      </c>
      <c r="P433" s="203"/>
      <c r="Q433" s="203"/>
      <c r="R433" s="203"/>
    </row>
    <row r="434" spans="3:18">
      <c r="C434" s="203">
        <v>1</v>
      </c>
      <c r="D434" s="203">
        <v>6</v>
      </c>
      <c r="E434" s="203"/>
      <c r="F434" s="203">
        <v>5</v>
      </c>
      <c r="G434" s="203">
        <v>6</v>
      </c>
      <c r="H434" s="203">
        <v>5</v>
      </c>
      <c r="I434" s="203">
        <v>6</v>
      </c>
      <c r="J434" s="203">
        <v>10</v>
      </c>
      <c r="K434" s="203"/>
      <c r="L434" s="203"/>
      <c r="M434" s="204">
        <f t="shared" si="16"/>
        <v>1</v>
      </c>
      <c r="N434" s="203">
        <f t="shared" si="17"/>
        <v>2</v>
      </c>
      <c r="O434" s="203">
        <f t="shared" si="18"/>
        <v>6</v>
      </c>
      <c r="P434" s="203"/>
      <c r="Q434" s="203"/>
      <c r="R434" s="203"/>
    </row>
    <row r="435" spans="3:18">
      <c r="C435" s="203">
        <v>1</v>
      </c>
      <c r="D435" s="203">
        <v>6</v>
      </c>
      <c r="E435" s="203"/>
      <c r="F435" s="203">
        <v>5</v>
      </c>
      <c r="G435" s="203">
        <v>6</v>
      </c>
      <c r="H435" s="203">
        <v>5</v>
      </c>
      <c r="I435" s="203">
        <v>8</v>
      </c>
      <c r="J435" s="203">
        <v>7</v>
      </c>
      <c r="K435" s="203"/>
      <c r="L435" s="203"/>
      <c r="M435" s="204">
        <f t="shared" si="16"/>
        <v>1</v>
      </c>
      <c r="N435" s="203">
        <f t="shared" si="17"/>
        <v>2</v>
      </c>
      <c r="O435" s="203">
        <f t="shared" si="18"/>
        <v>5</v>
      </c>
      <c r="P435" s="203"/>
      <c r="Q435" s="203"/>
      <c r="R435" s="203"/>
    </row>
    <row r="436" spans="3:18">
      <c r="C436" s="203">
        <v>1</v>
      </c>
      <c r="D436" s="203">
        <v>6</v>
      </c>
      <c r="E436" s="203"/>
      <c r="F436" s="203">
        <v>5</v>
      </c>
      <c r="G436" s="203">
        <v>6</v>
      </c>
      <c r="H436" s="203">
        <v>5</v>
      </c>
      <c r="I436" s="203">
        <v>8</v>
      </c>
      <c r="J436" s="203">
        <v>10</v>
      </c>
      <c r="K436" s="203"/>
      <c r="L436" s="203"/>
      <c r="M436" s="204">
        <f t="shared" si="16"/>
        <v>1</v>
      </c>
      <c r="N436" s="203">
        <f t="shared" si="17"/>
        <v>2</v>
      </c>
      <c r="O436" s="203">
        <f t="shared" si="18"/>
        <v>6</v>
      </c>
      <c r="P436" s="203"/>
      <c r="Q436" s="203"/>
      <c r="R436" s="203"/>
    </row>
    <row r="437" spans="3:18">
      <c r="C437" s="203">
        <v>1</v>
      </c>
      <c r="D437" s="203">
        <v>6</v>
      </c>
      <c r="E437" s="203"/>
      <c r="F437" s="203">
        <v>5</v>
      </c>
      <c r="G437" s="203">
        <v>6</v>
      </c>
      <c r="H437" s="203">
        <v>5</v>
      </c>
      <c r="I437" s="203">
        <v>10</v>
      </c>
      <c r="J437" s="203">
        <v>7</v>
      </c>
      <c r="K437" s="203"/>
      <c r="L437" s="203"/>
      <c r="M437" s="204">
        <f t="shared" si="16"/>
        <v>1</v>
      </c>
      <c r="N437" s="203">
        <f t="shared" si="17"/>
        <v>2</v>
      </c>
      <c r="O437" s="203">
        <f t="shared" si="18"/>
        <v>6</v>
      </c>
      <c r="P437" s="203"/>
      <c r="Q437" s="203"/>
      <c r="R437" s="203"/>
    </row>
    <row r="438" spans="3:18">
      <c r="C438" s="203">
        <v>1</v>
      </c>
      <c r="D438" s="203">
        <v>6</v>
      </c>
      <c r="E438" s="203"/>
      <c r="F438" s="203">
        <v>5</v>
      </c>
      <c r="G438" s="203">
        <v>6</v>
      </c>
      <c r="H438" s="203">
        <v>5</v>
      </c>
      <c r="I438" s="203">
        <v>10</v>
      </c>
      <c r="J438" s="203">
        <v>10</v>
      </c>
      <c r="K438" s="203"/>
      <c r="L438" s="203"/>
      <c r="M438" s="204">
        <f t="shared" si="16"/>
        <v>1</v>
      </c>
      <c r="N438" s="203">
        <f t="shared" si="17"/>
        <v>2</v>
      </c>
      <c r="O438" s="203">
        <f t="shared" si="18"/>
        <v>6</v>
      </c>
      <c r="P438" s="203"/>
      <c r="Q438" s="203"/>
      <c r="R438" s="203"/>
    </row>
    <row r="439" spans="3:18">
      <c r="C439" s="203">
        <v>1</v>
      </c>
      <c r="D439" s="203">
        <v>6</v>
      </c>
      <c r="E439" s="203"/>
      <c r="F439" s="203">
        <v>7</v>
      </c>
      <c r="G439" s="203">
        <v>6</v>
      </c>
      <c r="H439" s="203">
        <v>10</v>
      </c>
      <c r="I439" s="203">
        <v>4</v>
      </c>
      <c r="J439" s="203">
        <v>7</v>
      </c>
      <c r="K439" s="203"/>
      <c r="L439" s="203"/>
      <c r="M439" s="204">
        <f t="shared" si="16"/>
        <v>1</v>
      </c>
      <c r="N439" s="203">
        <f t="shared" si="17"/>
        <v>2</v>
      </c>
      <c r="O439" s="203">
        <f t="shared" si="18"/>
        <v>6</v>
      </c>
      <c r="P439" s="203"/>
      <c r="Q439" s="203"/>
      <c r="R439" s="203"/>
    </row>
    <row r="440" spans="3:18">
      <c r="C440" s="203">
        <v>1</v>
      </c>
      <c r="D440" s="203">
        <v>6</v>
      </c>
      <c r="E440" s="203"/>
      <c r="F440" s="203">
        <v>7</v>
      </c>
      <c r="G440" s="203">
        <v>6</v>
      </c>
      <c r="H440" s="203">
        <v>10</v>
      </c>
      <c r="I440" s="203">
        <v>4</v>
      </c>
      <c r="J440" s="203">
        <v>10</v>
      </c>
      <c r="K440" s="203"/>
      <c r="L440" s="203"/>
      <c r="M440" s="204">
        <f t="shared" si="16"/>
        <v>1</v>
      </c>
      <c r="N440" s="203">
        <f t="shared" si="17"/>
        <v>2</v>
      </c>
      <c r="O440" s="203">
        <f t="shared" si="18"/>
        <v>6</v>
      </c>
      <c r="P440" s="203"/>
      <c r="Q440" s="203"/>
      <c r="R440" s="203"/>
    </row>
    <row r="441" spans="3:18">
      <c r="C441" s="203">
        <v>1</v>
      </c>
      <c r="D441" s="203">
        <v>6</v>
      </c>
      <c r="E441" s="203"/>
      <c r="F441" s="203">
        <v>7</v>
      </c>
      <c r="G441" s="203">
        <v>6</v>
      </c>
      <c r="H441" s="203">
        <v>10</v>
      </c>
      <c r="I441" s="203">
        <v>6</v>
      </c>
      <c r="J441" s="203">
        <v>7</v>
      </c>
      <c r="K441" s="203"/>
      <c r="L441" s="203"/>
      <c r="M441" s="204">
        <f t="shared" si="16"/>
        <v>1</v>
      </c>
      <c r="N441" s="203">
        <f t="shared" si="17"/>
        <v>2</v>
      </c>
      <c r="O441" s="203">
        <f t="shared" si="18"/>
        <v>6</v>
      </c>
      <c r="P441" s="203"/>
      <c r="Q441" s="203"/>
      <c r="R441" s="203"/>
    </row>
    <row r="442" spans="3:18">
      <c r="C442" s="203">
        <v>1</v>
      </c>
      <c r="D442" s="203">
        <v>6</v>
      </c>
      <c r="E442" s="203"/>
      <c r="F442" s="203">
        <v>7</v>
      </c>
      <c r="G442" s="203">
        <v>6</v>
      </c>
      <c r="H442" s="203">
        <v>10</v>
      </c>
      <c r="I442" s="203">
        <v>6</v>
      </c>
      <c r="J442" s="203">
        <v>10</v>
      </c>
      <c r="K442" s="203"/>
      <c r="L442" s="203"/>
      <c r="M442" s="204">
        <f t="shared" si="16"/>
        <v>1</v>
      </c>
      <c r="N442" s="203">
        <f t="shared" si="17"/>
        <v>2</v>
      </c>
      <c r="O442" s="203">
        <f t="shared" si="18"/>
        <v>7</v>
      </c>
      <c r="P442" s="203"/>
      <c r="Q442" s="203"/>
      <c r="R442" s="203"/>
    </row>
    <row r="443" spans="3:18">
      <c r="C443" s="203">
        <v>1</v>
      </c>
      <c r="D443" s="203">
        <v>6</v>
      </c>
      <c r="E443" s="203"/>
      <c r="F443" s="203">
        <v>7</v>
      </c>
      <c r="G443" s="203">
        <v>6</v>
      </c>
      <c r="H443" s="203">
        <v>10</v>
      </c>
      <c r="I443" s="203">
        <v>8</v>
      </c>
      <c r="J443" s="203">
        <v>7</v>
      </c>
      <c r="K443" s="203"/>
      <c r="L443" s="203"/>
      <c r="M443" s="204">
        <f t="shared" si="16"/>
        <v>1</v>
      </c>
      <c r="N443" s="203">
        <f t="shared" si="17"/>
        <v>2</v>
      </c>
      <c r="O443" s="203">
        <f t="shared" si="18"/>
        <v>6</v>
      </c>
      <c r="P443" s="203"/>
      <c r="Q443" s="203"/>
      <c r="R443" s="203"/>
    </row>
    <row r="444" spans="3:18">
      <c r="C444" s="203">
        <v>1</v>
      </c>
      <c r="D444" s="203">
        <v>6</v>
      </c>
      <c r="E444" s="203"/>
      <c r="F444" s="203">
        <v>7</v>
      </c>
      <c r="G444" s="203">
        <v>6</v>
      </c>
      <c r="H444" s="203">
        <v>10</v>
      </c>
      <c r="I444" s="203">
        <v>8</v>
      </c>
      <c r="J444" s="203">
        <v>10</v>
      </c>
      <c r="K444" s="203"/>
      <c r="L444" s="203"/>
      <c r="M444" s="204">
        <f t="shared" si="16"/>
        <v>1</v>
      </c>
      <c r="N444" s="203">
        <f t="shared" si="17"/>
        <v>2</v>
      </c>
      <c r="O444" s="203">
        <f t="shared" si="18"/>
        <v>7</v>
      </c>
      <c r="P444" s="203"/>
      <c r="Q444" s="203"/>
      <c r="R444" s="203"/>
    </row>
    <row r="445" spans="3:18">
      <c r="C445" s="203">
        <v>1</v>
      </c>
      <c r="D445" s="203">
        <v>6</v>
      </c>
      <c r="E445" s="203"/>
      <c r="F445" s="203">
        <v>7</v>
      </c>
      <c r="G445" s="203">
        <v>6</v>
      </c>
      <c r="H445" s="203">
        <v>10</v>
      </c>
      <c r="I445" s="203">
        <v>10</v>
      </c>
      <c r="J445" s="203">
        <v>7</v>
      </c>
      <c r="K445" s="203"/>
      <c r="L445" s="203"/>
      <c r="M445" s="204">
        <f t="shared" si="16"/>
        <v>1</v>
      </c>
      <c r="N445" s="203">
        <f t="shared" si="17"/>
        <v>2</v>
      </c>
      <c r="O445" s="203">
        <f t="shared" si="18"/>
        <v>7</v>
      </c>
      <c r="P445" s="203"/>
      <c r="Q445" s="203"/>
      <c r="R445" s="203"/>
    </row>
    <row r="446" spans="3:18">
      <c r="C446" s="203">
        <v>1</v>
      </c>
      <c r="D446" s="203">
        <v>6</v>
      </c>
      <c r="E446" s="203"/>
      <c r="F446" s="203">
        <v>7</v>
      </c>
      <c r="G446" s="203">
        <v>6</v>
      </c>
      <c r="H446" s="203">
        <v>10</v>
      </c>
      <c r="I446" s="203">
        <v>10</v>
      </c>
      <c r="J446" s="203">
        <v>10</v>
      </c>
      <c r="K446" s="203"/>
      <c r="L446" s="203"/>
      <c r="M446" s="204">
        <f t="shared" si="16"/>
        <v>1</v>
      </c>
      <c r="N446" s="203">
        <f t="shared" si="17"/>
        <v>2</v>
      </c>
      <c r="O446" s="203">
        <f t="shared" si="18"/>
        <v>7</v>
      </c>
      <c r="P446" s="203"/>
      <c r="Q446" s="203"/>
      <c r="R446" s="203"/>
    </row>
    <row r="447" spans="3:18">
      <c r="C447" s="203">
        <v>1</v>
      </c>
      <c r="D447" s="203">
        <v>6</v>
      </c>
      <c r="E447" s="203"/>
      <c r="F447" s="203">
        <v>5</v>
      </c>
      <c r="G447" s="203">
        <v>6</v>
      </c>
      <c r="H447" s="203">
        <v>5</v>
      </c>
      <c r="I447" s="203">
        <v>4</v>
      </c>
      <c r="J447" s="203">
        <v>7</v>
      </c>
      <c r="K447" s="203"/>
      <c r="L447" s="203"/>
      <c r="M447" s="204">
        <f t="shared" si="16"/>
        <v>1</v>
      </c>
      <c r="N447" s="203">
        <f t="shared" si="17"/>
        <v>2</v>
      </c>
      <c r="O447" s="203">
        <f t="shared" si="18"/>
        <v>5</v>
      </c>
      <c r="P447" s="203"/>
      <c r="Q447" s="203"/>
      <c r="R447" s="203"/>
    </row>
    <row r="448" spans="3:18">
      <c r="C448" s="203">
        <v>1</v>
      </c>
      <c r="D448" s="203">
        <v>6</v>
      </c>
      <c r="E448" s="203"/>
      <c r="F448" s="203">
        <v>5</v>
      </c>
      <c r="G448" s="203">
        <v>6</v>
      </c>
      <c r="H448" s="203">
        <v>5</v>
      </c>
      <c r="I448" s="203">
        <v>4</v>
      </c>
      <c r="J448" s="203">
        <v>10</v>
      </c>
      <c r="K448" s="203"/>
      <c r="L448" s="203"/>
      <c r="M448" s="204">
        <f t="shared" si="16"/>
        <v>1</v>
      </c>
      <c r="N448" s="203">
        <f t="shared" si="17"/>
        <v>2</v>
      </c>
      <c r="O448" s="203">
        <f t="shared" si="18"/>
        <v>5</v>
      </c>
      <c r="P448" s="203"/>
      <c r="Q448" s="203"/>
      <c r="R448" s="203"/>
    </row>
    <row r="449" spans="3:18">
      <c r="C449" s="203">
        <v>1</v>
      </c>
      <c r="D449" s="203">
        <v>6</v>
      </c>
      <c r="E449" s="203"/>
      <c r="F449" s="203">
        <v>5</v>
      </c>
      <c r="G449" s="203">
        <v>6</v>
      </c>
      <c r="H449" s="203">
        <v>5</v>
      </c>
      <c r="I449" s="203">
        <v>6</v>
      </c>
      <c r="J449" s="203">
        <v>7</v>
      </c>
      <c r="K449" s="203"/>
      <c r="L449" s="203"/>
      <c r="M449" s="204">
        <f t="shared" si="16"/>
        <v>1</v>
      </c>
      <c r="N449" s="203">
        <f t="shared" si="17"/>
        <v>2</v>
      </c>
      <c r="O449" s="203">
        <f t="shared" si="18"/>
        <v>5</v>
      </c>
      <c r="P449" s="203"/>
      <c r="Q449" s="203"/>
      <c r="R449" s="203"/>
    </row>
    <row r="450" spans="3:18">
      <c r="C450" s="203">
        <v>1</v>
      </c>
      <c r="D450" s="203">
        <v>6</v>
      </c>
      <c r="E450" s="203"/>
      <c r="F450" s="203">
        <v>5</v>
      </c>
      <c r="G450" s="203">
        <v>6</v>
      </c>
      <c r="H450" s="203">
        <v>5</v>
      </c>
      <c r="I450" s="203">
        <v>6</v>
      </c>
      <c r="J450" s="203">
        <v>10</v>
      </c>
      <c r="K450" s="203"/>
      <c r="L450" s="203"/>
      <c r="M450" s="204">
        <f t="shared" si="16"/>
        <v>1</v>
      </c>
      <c r="N450" s="203">
        <f t="shared" si="17"/>
        <v>2</v>
      </c>
      <c r="O450" s="203">
        <f t="shared" si="18"/>
        <v>6</v>
      </c>
      <c r="P450" s="203"/>
      <c r="Q450" s="203"/>
      <c r="R450" s="203"/>
    </row>
    <row r="451" spans="3:18">
      <c r="C451" s="203">
        <v>1</v>
      </c>
      <c r="D451" s="203">
        <v>6</v>
      </c>
      <c r="E451" s="203"/>
      <c r="F451" s="203">
        <v>5</v>
      </c>
      <c r="G451" s="203">
        <v>6</v>
      </c>
      <c r="H451" s="203">
        <v>5</v>
      </c>
      <c r="I451" s="203">
        <v>8</v>
      </c>
      <c r="J451" s="203">
        <v>7</v>
      </c>
      <c r="K451" s="203"/>
      <c r="L451" s="203"/>
      <c r="M451" s="204">
        <f t="shared" si="16"/>
        <v>1</v>
      </c>
      <c r="N451" s="203">
        <f t="shared" si="17"/>
        <v>2</v>
      </c>
      <c r="O451" s="203">
        <f t="shared" si="18"/>
        <v>5</v>
      </c>
      <c r="P451" s="203"/>
      <c r="Q451" s="203"/>
      <c r="R451" s="203"/>
    </row>
    <row r="452" spans="3:18">
      <c r="C452" s="203">
        <v>1</v>
      </c>
      <c r="D452" s="203">
        <v>6</v>
      </c>
      <c r="E452" s="203"/>
      <c r="F452" s="203">
        <v>5</v>
      </c>
      <c r="G452" s="203">
        <v>6</v>
      </c>
      <c r="H452" s="203">
        <v>5</v>
      </c>
      <c r="I452" s="203">
        <v>8</v>
      </c>
      <c r="J452" s="203">
        <v>10</v>
      </c>
      <c r="K452" s="203"/>
      <c r="L452" s="203"/>
      <c r="M452" s="204">
        <f t="shared" si="16"/>
        <v>1</v>
      </c>
      <c r="N452" s="203">
        <f t="shared" si="17"/>
        <v>2</v>
      </c>
      <c r="O452" s="203">
        <f t="shared" si="18"/>
        <v>6</v>
      </c>
      <c r="P452" s="203"/>
      <c r="Q452" s="203"/>
      <c r="R452" s="203"/>
    </row>
    <row r="453" spans="3:18">
      <c r="C453" s="203">
        <v>1</v>
      </c>
      <c r="D453" s="203">
        <v>6</v>
      </c>
      <c r="E453" s="203"/>
      <c r="F453" s="203">
        <v>5</v>
      </c>
      <c r="G453" s="203">
        <v>6</v>
      </c>
      <c r="H453" s="203">
        <v>5</v>
      </c>
      <c r="I453" s="203">
        <v>10</v>
      </c>
      <c r="J453" s="203">
        <v>7</v>
      </c>
      <c r="K453" s="203"/>
      <c r="L453" s="203"/>
      <c r="M453" s="204">
        <f t="shared" si="16"/>
        <v>1</v>
      </c>
      <c r="N453" s="203">
        <f t="shared" si="17"/>
        <v>2</v>
      </c>
      <c r="O453" s="203">
        <f t="shared" si="18"/>
        <v>6</v>
      </c>
      <c r="P453" s="203"/>
      <c r="Q453" s="203"/>
      <c r="R453" s="203"/>
    </row>
    <row r="454" spans="3:18">
      <c r="C454" s="203">
        <v>1</v>
      </c>
      <c r="D454" s="203">
        <v>6</v>
      </c>
      <c r="E454" s="203"/>
      <c r="F454" s="203">
        <v>5</v>
      </c>
      <c r="G454" s="203">
        <v>6</v>
      </c>
      <c r="H454" s="203">
        <v>5</v>
      </c>
      <c r="I454" s="203">
        <v>10</v>
      </c>
      <c r="J454" s="203">
        <v>10</v>
      </c>
      <c r="K454" s="203"/>
      <c r="L454" s="203"/>
      <c r="M454" s="204">
        <f t="shared" si="16"/>
        <v>1</v>
      </c>
      <c r="N454" s="203">
        <f t="shared" si="17"/>
        <v>2</v>
      </c>
      <c r="O454" s="203">
        <f t="shared" si="18"/>
        <v>6</v>
      </c>
      <c r="P454" s="203"/>
      <c r="Q454" s="203"/>
      <c r="R454" s="203"/>
    </row>
    <row r="455" spans="3:18">
      <c r="C455" s="203">
        <v>1</v>
      </c>
      <c r="D455" s="203">
        <v>6</v>
      </c>
      <c r="E455" s="203"/>
      <c r="F455" s="203">
        <v>7</v>
      </c>
      <c r="G455" s="203">
        <v>6</v>
      </c>
      <c r="H455" s="203">
        <v>10</v>
      </c>
      <c r="I455" s="203">
        <v>4</v>
      </c>
      <c r="J455" s="203">
        <v>7</v>
      </c>
      <c r="K455" s="203"/>
      <c r="L455" s="203"/>
      <c r="M455" s="204">
        <f t="shared" si="16"/>
        <v>1</v>
      </c>
      <c r="N455" s="203">
        <f t="shared" si="17"/>
        <v>2</v>
      </c>
      <c r="O455" s="203">
        <f t="shared" si="18"/>
        <v>6</v>
      </c>
      <c r="P455" s="203"/>
      <c r="Q455" s="203"/>
      <c r="R455" s="203"/>
    </row>
    <row r="456" spans="3:18">
      <c r="C456" s="203">
        <v>1</v>
      </c>
      <c r="D456" s="203">
        <v>6</v>
      </c>
      <c r="E456" s="203"/>
      <c r="F456" s="203">
        <v>7</v>
      </c>
      <c r="G456" s="203">
        <v>6</v>
      </c>
      <c r="H456" s="203">
        <v>10</v>
      </c>
      <c r="I456" s="203">
        <v>4</v>
      </c>
      <c r="J456" s="203">
        <v>10</v>
      </c>
      <c r="K456" s="203"/>
      <c r="L456" s="203"/>
      <c r="M456" s="204">
        <f t="shared" si="16"/>
        <v>1</v>
      </c>
      <c r="N456" s="203">
        <f t="shared" si="17"/>
        <v>2</v>
      </c>
      <c r="O456" s="203">
        <f t="shared" si="18"/>
        <v>6</v>
      </c>
      <c r="P456" s="203"/>
      <c r="Q456" s="203"/>
      <c r="R456" s="203"/>
    </row>
    <row r="457" spans="3:18">
      <c r="C457" s="203">
        <v>1</v>
      </c>
      <c r="D457" s="203">
        <v>6</v>
      </c>
      <c r="E457" s="203"/>
      <c r="F457" s="203">
        <v>7</v>
      </c>
      <c r="G457" s="203">
        <v>6</v>
      </c>
      <c r="H457" s="203">
        <v>10</v>
      </c>
      <c r="I457" s="203">
        <v>6</v>
      </c>
      <c r="J457" s="203">
        <v>7</v>
      </c>
      <c r="K457" s="203"/>
      <c r="L457" s="203"/>
      <c r="M457" s="204">
        <f t="shared" si="16"/>
        <v>1</v>
      </c>
      <c r="N457" s="203">
        <f t="shared" si="17"/>
        <v>2</v>
      </c>
      <c r="O457" s="203">
        <f t="shared" si="18"/>
        <v>6</v>
      </c>
      <c r="P457" s="203"/>
      <c r="Q457" s="203"/>
      <c r="R457" s="203"/>
    </row>
    <row r="458" spans="3:18">
      <c r="C458" s="203">
        <v>1</v>
      </c>
      <c r="D458" s="203">
        <v>6</v>
      </c>
      <c r="E458" s="203"/>
      <c r="F458" s="203">
        <v>7</v>
      </c>
      <c r="G458" s="203">
        <v>6</v>
      </c>
      <c r="H458" s="203">
        <v>10</v>
      </c>
      <c r="I458" s="203">
        <v>6</v>
      </c>
      <c r="J458" s="203">
        <v>10</v>
      </c>
      <c r="K458" s="203"/>
      <c r="L458" s="203"/>
      <c r="M458" s="204">
        <f t="shared" si="16"/>
        <v>1</v>
      </c>
      <c r="N458" s="203">
        <f t="shared" si="17"/>
        <v>2</v>
      </c>
      <c r="O458" s="203">
        <f t="shared" si="18"/>
        <v>7</v>
      </c>
      <c r="P458" s="203"/>
      <c r="Q458" s="203"/>
      <c r="R458" s="203"/>
    </row>
    <row r="459" spans="3:18">
      <c r="C459" s="203">
        <v>1</v>
      </c>
      <c r="D459" s="203">
        <v>6</v>
      </c>
      <c r="E459" s="203"/>
      <c r="F459" s="203">
        <v>7</v>
      </c>
      <c r="G459" s="203">
        <v>6</v>
      </c>
      <c r="H459" s="203">
        <v>10</v>
      </c>
      <c r="I459" s="203">
        <v>8</v>
      </c>
      <c r="J459" s="203">
        <v>7</v>
      </c>
      <c r="K459" s="203"/>
      <c r="L459" s="203"/>
      <c r="M459" s="204">
        <f t="shared" si="16"/>
        <v>1</v>
      </c>
      <c r="N459" s="203">
        <f t="shared" si="17"/>
        <v>2</v>
      </c>
      <c r="O459" s="203">
        <f t="shared" si="18"/>
        <v>6</v>
      </c>
      <c r="P459" s="203"/>
      <c r="Q459" s="203"/>
      <c r="R459" s="203"/>
    </row>
    <row r="460" spans="3:18">
      <c r="C460" s="203">
        <v>1</v>
      </c>
      <c r="D460" s="203">
        <v>6</v>
      </c>
      <c r="E460" s="203"/>
      <c r="F460" s="203">
        <v>7</v>
      </c>
      <c r="G460" s="203">
        <v>6</v>
      </c>
      <c r="H460" s="203">
        <v>10</v>
      </c>
      <c r="I460" s="203">
        <v>8</v>
      </c>
      <c r="J460" s="203">
        <v>10</v>
      </c>
      <c r="K460" s="203"/>
      <c r="L460" s="203"/>
      <c r="M460" s="204">
        <f t="shared" si="16"/>
        <v>1</v>
      </c>
      <c r="N460" s="203">
        <f t="shared" si="17"/>
        <v>2</v>
      </c>
      <c r="O460" s="203">
        <f t="shared" si="18"/>
        <v>7</v>
      </c>
      <c r="P460" s="203"/>
      <c r="Q460" s="203"/>
      <c r="R460" s="203"/>
    </row>
    <row r="461" spans="3:18">
      <c r="C461" s="203">
        <v>1</v>
      </c>
      <c r="D461" s="203">
        <v>6</v>
      </c>
      <c r="E461" s="203"/>
      <c r="F461" s="203">
        <v>7</v>
      </c>
      <c r="G461" s="203">
        <v>6</v>
      </c>
      <c r="H461" s="203">
        <v>10</v>
      </c>
      <c r="I461" s="203">
        <v>10</v>
      </c>
      <c r="J461" s="203">
        <v>7</v>
      </c>
      <c r="K461" s="203"/>
      <c r="L461" s="203"/>
      <c r="M461" s="204">
        <f t="shared" si="16"/>
        <v>1</v>
      </c>
      <c r="N461" s="203">
        <f t="shared" si="17"/>
        <v>2</v>
      </c>
      <c r="O461" s="203">
        <f t="shared" si="18"/>
        <v>7</v>
      </c>
      <c r="P461" s="203"/>
      <c r="Q461" s="203"/>
      <c r="R461" s="203"/>
    </row>
    <row r="462" spans="3:18">
      <c r="C462" s="203">
        <v>1</v>
      </c>
      <c r="D462" s="203">
        <v>6</v>
      </c>
      <c r="E462" s="203"/>
      <c r="F462" s="203">
        <v>7</v>
      </c>
      <c r="G462" s="203">
        <v>6</v>
      </c>
      <c r="H462" s="203">
        <v>10</v>
      </c>
      <c r="I462" s="203">
        <v>10</v>
      </c>
      <c r="J462" s="203">
        <v>10</v>
      </c>
      <c r="K462" s="203"/>
      <c r="L462" s="203"/>
      <c r="M462" s="204">
        <f t="shared" si="16"/>
        <v>1</v>
      </c>
      <c r="N462" s="203">
        <f t="shared" si="17"/>
        <v>2</v>
      </c>
      <c r="O462" s="203">
        <f t="shared" si="18"/>
        <v>7</v>
      </c>
      <c r="P462" s="203"/>
      <c r="Q462" s="203"/>
      <c r="R462" s="203"/>
    </row>
    <row r="463" spans="3:18">
      <c r="C463" s="203">
        <v>1</v>
      </c>
      <c r="D463" s="203">
        <v>6</v>
      </c>
      <c r="E463" s="203"/>
      <c r="F463" s="203">
        <v>5</v>
      </c>
      <c r="G463" s="203">
        <v>6</v>
      </c>
      <c r="H463" s="203">
        <v>5</v>
      </c>
      <c r="I463" s="203">
        <v>4</v>
      </c>
      <c r="J463" s="203">
        <v>7</v>
      </c>
      <c r="K463" s="203"/>
      <c r="L463" s="203"/>
      <c r="M463" s="204">
        <f t="shared" si="16"/>
        <v>1</v>
      </c>
      <c r="N463" s="203">
        <f t="shared" si="17"/>
        <v>2</v>
      </c>
      <c r="O463" s="203">
        <f t="shared" si="18"/>
        <v>5</v>
      </c>
      <c r="P463" s="203"/>
      <c r="Q463" s="203"/>
      <c r="R463" s="203"/>
    </row>
    <row r="464" spans="3:18">
      <c r="C464" s="203">
        <v>1</v>
      </c>
      <c r="D464" s="203">
        <v>6</v>
      </c>
      <c r="E464" s="203"/>
      <c r="F464" s="203">
        <v>5</v>
      </c>
      <c r="G464" s="203">
        <v>6</v>
      </c>
      <c r="H464" s="203">
        <v>5</v>
      </c>
      <c r="I464" s="203">
        <v>4</v>
      </c>
      <c r="J464" s="203">
        <v>10</v>
      </c>
      <c r="K464" s="203"/>
      <c r="L464" s="203"/>
      <c r="M464" s="204">
        <f t="shared" si="16"/>
        <v>1</v>
      </c>
      <c r="N464" s="203">
        <f t="shared" si="17"/>
        <v>2</v>
      </c>
      <c r="O464" s="203">
        <f t="shared" si="18"/>
        <v>5</v>
      </c>
      <c r="P464" s="203"/>
      <c r="Q464" s="203"/>
      <c r="R464" s="203"/>
    </row>
    <row r="465" spans="3:18">
      <c r="C465" s="203">
        <v>1</v>
      </c>
      <c r="D465" s="203">
        <v>6</v>
      </c>
      <c r="E465" s="203"/>
      <c r="F465" s="203">
        <v>5</v>
      </c>
      <c r="G465" s="203">
        <v>6</v>
      </c>
      <c r="H465" s="203">
        <v>5</v>
      </c>
      <c r="I465" s="203">
        <v>6</v>
      </c>
      <c r="J465" s="203">
        <v>7</v>
      </c>
      <c r="K465" s="203"/>
      <c r="L465" s="203"/>
      <c r="M465" s="204">
        <f t="shared" si="16"/>
        <v>1</v>
      </c>
      <c r="N465" s="203">
        <f t="shared" si="17"/>
        <v>2</v>
      </c>
      <c r="O465" s="203">
        <f t="shared" si="18"/>
        <v>5</v>
      </c>
      <c r="P465" s="203"/>
      <c r="Q465" s="203"/>
      <c r="R465" s="203"/>
    </row>
    <row r="466" spans="3:18">
      <c r="C466" s="203">
        <v>1</v>
      </c>
      <c r="D466" s="203">
        <v>6</v>
      </c>
      <c r="E466" s="203"/>
      <c r="F466" s="203">
        <v>5</v>
      </c>
      <c r="G466" s="203">
        <v>6</v>
      </c>
      <c r="H466" s="203">
        <v>5</v>
      </c>
      <c r="I466" s="203">
        <v>6</v>
      </c>
      <c r="J466" s="203">
        <v>10</v>
      </c>
      <c r="K466" s="203"/>
      <c r="L466" s="203"/>
      <c r="M466" s="204">
        <f t="shared" si="16"/>
        <v>1</v>
      </c>
      <c r="N466" s="203">
        <f t="shared" si="17"/>
        <v>2</v>
      </c>
      <c r="O466" s="203">
        <f t="shared" si="18"/>
        <v>6</v>
      </c>
      <c r="P466" s="203"/>
      <c r="Q466" s="203"/>
      <c r="R466" s="203"/>
    </row>
    <row r="467" spans="3:18">
      <c r="C467" s="203">
        <v>1</v>
      </c>
      <c r="D467" s="203">
        <v>6</v>
      </c>
      <c r="E467" s="203"/>
      <c r="F467" s="203">
        <v>5</v>
      </c>
      <c r="G467" s="203">
        <v>6</v>
      </c>
      <c r="H467" s="203">
        <v>5</v>
      </c>
      <c r="I467" s="203">
        <v>8</v>
      </c>
      <c r="J467" s="203">
        <v>7</v>
      </c>
      <c r="K467" s="203"/>
      <c r="L467" s="203"/>
      <c r="M467" s="204">
        <f t="shared" si="16"/>
        <v>1</v>
      </c>
      <c r="N467" s="203">
        <f t="shared" si="17"/>
        <v>2</v>
      </c>
      <c r="O467" s="203">
        <f t="shared" si="18"/>
        <v>5</v>
      </c>
      <c r="P467" s="203"/>
      <c r="Q467" s="203"/>
      <c r="R467" s="203"/>
    </row>
    <row r="468" spans="3:18">
      <c r="C468" s="203">
        <v>1</v>
      </c>
      <c r="D468" s="203">
        <v>6</v>
      </c>
      <c r="E468" s="203"/>
      <c r="F468" s="203">
        <v>5</v>
      </c>
      <c r="G468" s="203">
        <v>6</v>
      </c>
      <c r="H468" s="203">
        <v>5</v>
      </c>
      <c r="I468" s="203">
        <v>8</v>
      </c>
      <c r="J468" s="203">
        <v>10</v>
      </c>
      <c r="K468" s="203"/>
      <c r="L468" s="203"/>
      <c r="M468" s="204">
        <f t="shared" si="16"/>
        <v>1</v>
      </c>
      <c r="N468" s="203">
        <f t="shared" si="17"/>
        <v>2</v>
      </c>
      <c r="O468" s="203">
        <f t="shared" si="18"/>
        <v>6</v>
      </c>
      <c r="P468" s="203"/>
      <c r="Q468" s="203"/>
      <c r="R468" s="203"/>
    </row>
    <row r="469" spans="3:18">
      <c r="C469" s="203">
        <v>1</v>
      </c>
      <c r="D469" s="203">
        <v>6</v>
      </c>
      <c r="E469" s="203"/>
      <c r="F469" s="203">
        <v>5</v>
      </c>
      <c r="G469" s="203">
        <v>6</v>
      </c>
      <c r="H469" s="203">
        <v>5</v>
      </c>
      <c r="I469" s="203">
        <v>10</v>
      </c>
      <c r="J469" s="203">
        <v>7</v>
      </c>
      <c r="K469" s="203"/>
      <c r="L469" s="203"/>
      <c r="M469" s="204">
        <f t="shared" si="16"/>
        <v>1</v>
      </c>
      <c r="N469" s="203">
        <f t="shared" si="17"/>
        <v>2</v>
      </c>
      <c r="O469" s="203">
        <f t="shared" si="18"/>
        <v>6</v>
      </c>
      <c r="P469" s="203"/>
      <c r="Q469" s="203"/>
      <c r="R469" s="203"/>
    </row>
    <row r="470" spans="3:18">
      <c r="C470" s="203">
        <v>1</v>
      </c>
      <c r="D470" s="203">
        <v>6</v>
      </c>
      <c r="E470" s="203"/>
      <c r="F470" s="203">
        <v>5</v>
      </c>
      <c r="G470" s="203">
        <v>6</v>
      </c>
      <c r="H470" s="203">
        <v>5</v>
      </c>
      <c r="I470" s="203">
        <v>10</v>
      </c>
      <c r="J470" s="203">
        <v>10</v>
      </c>
      <c r="K470" s="203"/>
      <c r="L470" s="203"/>
      <c r="M470" s="204">
        <f t="shared" si="16"/>
        <v>1</v>
      </c>
      <c r="N470" s="203">
        <f t="shared" si="17"/>
        <v>2</v>
      </c>
      <c r="O470" s="203">
        <f t="shared" si="18"/>
        <v>6</v>
      </c>
      <c r="P470" s="203"/>
      <c r="Q470" s="203"/>
      <c r="R470" s="203"/>
    </row>
    <row r="471" spans="3:18">
      <c r="C471" s="203">
        <v>1</v>
      </c>
      <c r="D471" s="203">
        <v>6</v>
      </c>
      <c r="E471" s="203"/>
      <c r="F471" s="203">
        <v>7</v>
      </c>
      <c r="G471" s="203">
        <v>6</v>
      </c>
      <c r="H471" s="203">
        <v>10</v>
      </c>
      <c r="I471" s="203">
        <v>4</v>
      </c>
      <c r="J471" s="203">
        <v>7</v>
      </c>
      <c r="K471" s="203"/>
      <c r="L471" s="203"/>
      <c r="M471" s="204">
        <f t="shared" si="16"/>
        <v>1</v>
      </c>
      <c r="N471" s="203">
        <f t="shared" si="17"/>
        <v>2</v>
      </c>
      <c r="O471" s="203">
        <f t="shared" si="18"/>
        <v>6</v>
      </c>
      <c r="P471" s="203"/>
      <c r="Q471" s="203"/>
      <c r="R471" s="203"/>
    </row>
    <row r="472" spans="3:18">
      <c r="C472" s="203">
        <v>1</v>
      </c>
      <c r="D472" s="203">
        <v>6</v>
      </c>
      <c r="E472" s="203"/>
      <c r="F472" s="203">
        <v>7</v>
      </c>
      <c r="G472" s="203">
        <v>6</v>
      </c>
      <c r="H472" s="203">
        <v>10</v>
      </c>
      <c r="I472" s="203">
        <v>4</v>
      </c>
      <c r="J472" s="203">
        <v>10</v>
      </c>
      <c r="K472" s="203"/>
      <c r="L472" s="203"/>
      <c r="M472" s="204">
        <f t="shared" si="16"/>
        <v>1</v>
      </c>
      <c r="N472" s="203">
        <f t="shared" si="17"/>
        <v>2</v>
      </c>
      <c r="O472" s="203">
        <f t="shared" si="18"/>
        <v>6</v>
      </c>
      <c r="P472" s="203"/>
      <c r="Q472" s="203"/>
      <c r="R472" s="203"/>
    </row>
    <row r="473" spans="3:18">
      <c r="C473" s="203">
        <v>1</v>
      </c>
      <c r="D473" s="203">
        <v>6</v>
      </c>
      <c r="E473" s="203"/>
      <c r="F473" s="203">
        <v>7</v>
      </c>
      <c r="G473" s="203">
        <v>6</v>
      </c>
      <c r="H473" s="203">
        <v>10</v>
      </c>
      <c r="I473" s="203">
        <v>6</v>
      </c>
      <c r="J473" s="203">
        <v>7</v>
      </c>
      <c r="K473" s="203"/>
      <c r="L473" s="203"/>
      <c r="M473" s="204">
        <f t="shared" si="16"/>
        <v>1</v>
      </c>
      <c r="N473" s="203">
        <f t="shared" si="17"/>
        <v>2</v>
      </c>
      <c r="O473" s="203">
        <f t="shared" si="18"/>
        <v>6</v>
      </c>
      <c r="P473" s="203"/>
      <c r="Q473" s="203"/>
      <c r="R473" s="203"/>
    </row>
    <row r="474" spans="3:18">
      <c r="C474" s="203">
        <v>1</v>
      </c>
      <c r="D474" s="203">
        <v>6</v>
      </c>
      <c r="E474" s="203"/>
      <c r="F474" s="203">
        <v>7</v>
      </c>
      <c r="G474" s="203">
        <v>6</v>
      </c>
      <c r="H474" s="203">
        <v>10</v>
      </c>
      <c r="I474" s="203">
        <v>6</v>
      </c>
      <c r="J474" s="203">
        <v>10</v>
      </c>
      <c r="K474" s="203"/>
      <c r="L474" s="203"/>
      <c r="M474" s="204">
        <f t="shared" si="16"/>
        <v>1</v>
      </c>
      <c r="N474" s="203">
        <f t="shared" si="17"/>
        <v>2</v>
      </c>
      <c r="O474" s="203">
        <f t="shared" si="18"/>
        <v>7</v>
      </c>
      <c r="P474" s="203"/>
      <c r="Q474" s="203"/>
      <c r="R474" s="203"/>
    </row>
    <row r="475" spans="3:18">
      <c r="C475" s="203">
        <v>1</v>
      </c>
      <c r="D475" s="203">
        <v>6</v>
      </c>
      <c r="E475" s="203"/>
      <c r="F475" s="203">
        <v>7</v>
      </c>
      <c r="G475" s="203">
        <v>6</v>
      </c>
      <c r="H475" s="203">
        <v>10</v>
      </c>
      <c r="I475" s="203">
        <v>8</v>
      </c>
      <c r="J475" s="203">
        <v>7</v>
      </c>
      <c r="K475" s="203"/>
      <c r="L475" s="203"/>
      <c r="M475" s="204">
        <f t="shared" si="16"/>
        <v>1</v>
      </c>
      <c r="N475" s="203">
        <f t="shared" si="17"/>
        <v>2</v>
      </c>
      <c r="O475" s="203">
        <f t="shared" si="18"/>
        <v>6</v>
      </c>
      <c r="P475" s="203"/>
      <c r="Q475" s="203"/>
      <c r="R475" s="203"/>
    </row>
    <row r="476" spans="3:18">
      <c r="C476" s="203">
        <v>1</v>
      </c>
      <c r="D476" s="203">
        <v>6</v>
      </c>
      <c r="E476" s="203"/>
      <c r="F476" s="203">
        <v>7</v>
      </c>
      <c r="G476" s="203">
        <v>6</v>
      </c>
      <c r="H476" s="203">
        <v>10</v>
      </c>
      <c r="I476" s="203">
        <v>8</v>
      </c>
      <c r="J476" s="203">
        <v>10</v>
      </c>
      <c r="K476" s="203"/>
      <c r="L476" s="203"/>
      <c r="M476" s="204">
        <f t="shared" si="16"/>
        <v>1</v>
      </c>
      <c r="N476" s="203">
        <f t="shared" si="17"/>
        <v>2</v>
      </c>
      <c r="O476" s="203">
        <f t="shared" si="18"/>
        <v>7</v>
      </c>
      <c r="P476" s="203"/>
      <c r="Q476" s="203"/>
      <c r="R476" s="203"/>
    </row>
    <row r="477" spans="3:18">
      <c r="C477" s="203">
        <v>1</v>
      </c>
      <c r="D477" s="203">
        <v>6</v>
      </c>
      <c r="E477" s="203"/>
      <c r="F477" s="203">
        <v>7</v>
      </c>
      <c r="G477" s="203">
        <v>6</v>
      </c>
      <c r="H477" s="203">
        <v>10</v>
      </c>
      <c r="I477" s="203">
        <v>10</v>
      </c>
      <c r="J477" s="203">
        <v>7</v>
      </c>
      <c r="K477" s="203"/>
      <c r="L477" s="203"/>
      <c r="M477" s="204">
        <f t="shared" si="16"/>
        <v>1</v>
      </c>
      <c r="N477" s="203">
        <f t="shared" si="17"/>
        <v>2</v>
      </c>
      <c r="O477" s="203">
        <f t="shared" si="18"/>
        <v>7</v>
      </c>
      <c r="P477" s="203"/>
      <c r="Q477" s="203"/>
      <c r="R477" s="203"/>
    </row>
    <row r="478" spans="3:18">
      <c r="C478" s="203">
        <v>1</v>
      </c>
      <c r="D478" s="203">
        <v>6</v>
      </c>
      <c r="E478" s="203"/>
      <c r="F478" s="203">
        <v>7</v>
      </c>
      <c r="G478" s="203">
        <v>6</v>
      </c>
      <c r="H478" s="203">
        <v>10</v>
      </c>
      <c r="I478" s="203">
        <v>10</v>
      </c>
      <c r="J478" s="203">
        <v>10</v>
      </c>
      <c r="K478" s="203"/>
      <c r="L478" s="203"/>
      <c r="M478" s="204">
        <f t="shared" si="16"/>
        <v>1</v>
      </c>
      <c r="N478" s="203">
        <f t="shared" si="17"/>
        <v>2</v>
      </c>
      <c r="O478" s="203">
        <f t="shared" si="18"/>
        <v>7</v>
      </c>
      <c r="P478" s="203"/>
      <c r="Q478" s="203"/>
      <c r="R478" s="203"/>
    </row>
    <row r="479" spans="3:18">
      <c r="C479" s="203">
        <v>1</v>
      </c>
      <c r="D479" s="203">
        <v>6</v>
      </c>
      <c r="E479" s="203"/>
      <c r="F479" s="203">
        <v>5</v>
      </c>
      <c r="G479" s="203">
        <v>6</v>
      </c>
      <c r="H479" s="203">
        <v>5</v>
      </c>
      <c r="I479" s="203">
        <v>4</v>
      </c>
      <c r="J479" s="203">
        <v>7</v>
      </c>
      <c r="K479" s="203"/>
      <c r="L479" s="203"/>
      <c r="M479" s="204">
        <f t="shared" ref="M479:M542" si="19">MIN(C479:L479)</f>
        <v>1</v>
      </c>
      <c r="N479" s="203">
        <f t="shared" si="17"/>
        <v>2</v>
      </c>
      <c r="O479" s="203">
        <f t="shared" si="18"/>
        <v>5</v>
      </c>
      <c r="P479" s="203"/>
      <c r="Q479" s="203"/>
      <c r="R479" s="203"/>
    </row>
    <row r="480" spans="3:18">
      <c r="C480" s="203">
        <v>1</v>
      </c>
      <c r="D480" s="203">
        <v>6</v>
      </c>
      <c r="E480" s="203"/>
      <c r="F480" s="203">
        <v>5</v>
      </c>
      <c r="G480" s="203">
        <v>6</v>
      </c>
      <c r="H480" s="203">
        <v>5</v>
      </c>
      <c r="I480" s="203">
        <v>4</v>
      </c>
      <c r="J480" s="203">
        <v>10</v>
      </c>
      <c r="K480" s="203"/>
      <c r="L480" s="203"/>
      <c r="M480" s="204">
        <f t="shared" si="19"/>
        <v>1</v>
      </c>
      <c r="N480" s="203">
        <f t="shared" ref="N480:N543" si="20">IF(SMALL(C480:J480,2)&gt;M480,M480+1,M480)</f>
        <v>2</v>
      </c>
      <c r="O480" s="203">
        <f t="shared" ref="O480:O543" si="21">ROUND(AVERAGE(C480:J480),0)</f>
        <v>5</v>
      </c>
      <c r="P480" s="203"/>
      <c r="Q480" s="203"/>
      <c r="R480" s="203"/>
    </row>
    <row r="481" spans="3:18">
      <c r="C481" s="203">
        <v>1</v>
      </c>
      <c r="D481" s="203">
        <v>6</v>
      </c>
      <c r="E481" s="203"/>
      <c r="F481" s="203">
        <v>5</v>
      </c>
      <c r="G481" s="203">
        <v>6</v>
      </c>
      <c r="H481" s="203">
        <v>5</v>
      </c>
      <c r="I481" s="203">
        <v>6</v>
      </c>
      <c r="J481" s="203">
        <v>7</v>
      </c>
      <c r="K481" s="203"/>
      <c r="L481" s="203"/>
      <c r="M481" s="204">
        <f t="shared" si="19"/>
        <v>1</v>
      </c>
      <c r="N481" s="203">
        <f t="shared" si="20"/>
        <v>2</v>
      </c>
      <c r="O481" s="203">
        <f t="shared" si="21"/>
        <v>5</v>
      </c>
      <c r="P481" s="203"/>
      <c r="Q481" s="203"/>
      <c r="R481" s="203"/>
    </row>
    <row r="482" spans="3:18">
      <c r="C482" s="203">
        <v>1</v>
      </c>
      <c r="D482" s="203">
        <v>6</v>
      </c>
      <c r="E482" s="203"/>
      <c r="F482" s="203">
        <v>5</v>
      </c>
      <c r="G482" s="203">
        <v>6</v>
      </c>
      <c r="H482" s="203">
        <v>5</v>
      </c>
      <c r="I482" s="203">
        <v>6</v>
      </c>
      <c r="J482" s="203">
        <v>10</v>
      </c>
      <c r="K482" s="203"/>
      <c r="L482" s="203"/>
      <c r="M482" s="204">
        <f t="shared" si="19"/>
        <v>1</v>
      </c>
      <c r="N482" s="203">
        <f t="shared" si="20"/>
        <v>2</v>
      </c>
      <c r="O482" s="203">
        <f t="shared" si="21"/>
        <v>6</v>
      </c>
      <c r="P482" s="203"/>
      <c r="Q482" s="203"/>
      <c r="R482" s="203"/>
    </row>
    <row r="483" spans="3:18">
      <c r="C483" s="203">
        <v>1</v>
      </c>
      <c r="D483" s="203">
        <v>6</v>
      </c>
      <c r="E483" s="203"/>
      <c r="F483" s="203">
        <v>5</v>
      </c>
      <c r="G483" s="203">
        <v>6</v>
      </c>
      <c r="H483" s="203">
        <v>5</v>
      </c>
      <c r="I483" s="203">
        <v>8</v>
      </c>
      <c r="J483" s="203">
        <v>7</v>
      </c>
      <c r="K483" s="203"/>
      <c r="L483" s="203"/>
      <c r="M483" s="204">
        <f t="shared" si="19"/>
        <v>1</v>
      </c>
      <c r="N483" s="203">
        <f t="shared" si="20"/>
        <v>2</v>
      </c>
      <c r="O483" s="203">
        <f t="shared" si="21"/>
        <v>5</v>
      </c>
      <c r="P483" s="203"/>
      <c r="Q483" s="203"/>
      <c r="R483" s="203"/>
    </row>
    <row r="484" spans="3:18">
      <c r="C484" s="203">
        <v>1</v>
      </c>
      <c r="D484" s="203">
        <v>6</v>
      </c>
      <c r="E484" s="203"/>
      <c r="F484" s="203">
        <v>5</v>
      </c>
      <c r="G484" s="203">
        <v>6</v>
      </c>
      <c r="H484" s="203">
        <v>5</v>
      </c>
      <c r="I484" s="203">
        <v>8</v>
      </c>
      <c r="J484" s="203">
        <v>10</v>
      </c>
      <c r="K484" s="203"/>
      <c r="L484" s="203"/>
      <c r="M484" s="204">
        <f t="shared" si="19"/>
        <v>1</v>
      </c>
      <c r="N484" s="203">
        <f t="shared" si="20"/>
        <v>2</v>
      </c>
      <c r="O484" s="203">
        <f t="shared" si="21"/>
        <v>6</v>
      </c>
      <c r="P484" s="203"/>
      <c r="Q484" s="203"/>
      <c r="R484" s="203"/>
    </row>
    <row r="485" spans="3:18">
      <c r="C485" s="203">
        <v>1</v>
      </c>
      <c r="D485" s="203">
        <v>6</v>
      </c>
      <c r="E485" s="203"/>
      <c r="F485" s="203">
        <v>5</v>
      </c>
      <c r="G485" s="203">
        <v>6</v>
      </c>
      <c r="H485" s="203">
        <v>5</v>
      </c>
      <c r="I485" s="203">
        <v>10</v>
      </c>
      <c r="J485" s="203">
        <v>7</v>
      </c>
      <c r="K485" s="203"/>
      <c r="L485" s="203"/>
      <c r="M485" s="204">
        <f t="shared" si="19"/>
        <v>1</v>
      </c>
      <c r="N485" s="203">
        <f t="shared" si="20"/>
        <v>2</v>
      </c>
      <c r="O485" s="203">
        <f t="shared" si="21"/>
        <v>6</v>
      </c>
      <c r="P485" s="203"/>
      <c r="Q485" s="203"/>
      <c r="R485" s="203"/>
    </row>
    <row r="486" spans="3:18">
      <c r="C486" s="203">
        <v>1</v>
      </c>
      <c r="D486" s="203">
        <v>6</v>
      </c>
      <c r="E486" s="203"/>
      <c r="F486" s="203">
        <v>5</v>
      </c>
      <c r="G486" s="203">
        <v>6</v>
      </c>
      <c r="H486" s="203">
        <v>5</v>
      </c>
      <c r="I486" s="203">
        <v>10</v>
      </c>
      <c r="J486" s="203">
        <v>10</v>
      </c>
      <c r="K486" s="203"/>
      <c r="L486" s="203"/>
      <c r="M486" s="204">
        <f t="shared" si="19"/>
        <v>1</v>
      </c>
      <c r="N486" s="203">
        <f t="shared" si="20"/>
        <v>2</v>
      </c>
      <c r="O486" s="203">
        <f t="shared" si="21"/>
        <v>6</v>
      </c>
      <c r="P486" s="203"/>
      <c r="Q486" s="203"/>
      <c r="R486" s="203"/>
    </row>
    <row r="487" spans="3:18">
      <c r="C487" s="203">
        <v>1</v>
      </c>
      <c r="D487" s="203">
        <v>6</v>
      </c>
      <c r="E487" s="203"/>
      <c r="F487" s="203">
        <v>7</v>
      </c>
      <c r="G487" s="203">
        <v>6</v>
      </c>
      <c r="H487" s="203">
        <v>10</v>
      </c>
      <c r="I487" s="203">
        <v>4</v>
      </c>
      <c r="J487" s="203">
        <v>7</v>
      </c>
      <c r="K487" s="203"/>
      <c r="L487" s="203"/>
      <c r="M487" s="204">
        <f t="shared" si="19"/>
        <v>1</v>
      </c>
      <c r="N487" s="203">
        <f t="shared" si="20"/>
        <v>2</v>
      </c>
      <c r="O487" s="203">
        <f t="shared" si="21"/>
        <v>6</v>
      </c>
      <c r="P487" s="203"/>
      <c r="Q487" s="203"/>
      <c r="R487" s="203"/>
    </row>
    <row r="488" spans="3:18">
      <c r="C488" s="203">
        <v>1</v>
      </c>
      <c r="D488" s="203">
        <v>6</v>
      </c>
      <c r="E488" s="203"/>
      <c r="F488" s="203">
        <v>7</v>
      </c>
      <c r="G488" s="203">
        <v>6</v>
      </c>
      <c r="H488" s="203">
        <v>10</v>
      </c>
      <c r="I488" s="203">
        <v>4</v>
      </c>
      <c r="J488" s="203">
        <v>10</v>
      </c>
      <c r="K488" s="203"/>
      <c r="L488" s="203"/>
      <c r="M488" s="204">
        <f t="shared" si="19"/>
        <v>1</v>
      </c>
      <c r="N488" s="203">
        <f t="shared" si="20"/>
        <v>2</v>
      </c>
      <c r="O488" s="203">
        <f t="shared" si="21"/>
        <v>6</v>
      </c>
      <c r="P488" s="203"/>
      <c r="Q488" s="203"/>
      <c r="R488" s="203"/>
    </row>
    <row r="489" spans="3:18">
      <c r="C489" s="203">
        <v>1</v>
      </c>
      <c r="D489" s="203">
        <v>6</v>
      </c>
      <c r="E489" s="203"/>
      <c r="F489" s="203">
        <v>7</v>
      </c>
      <c r="G489" s="203">
        <v>6</v>
      </c>
      <c r="H489" s="203">
        <v>10</v>
      </c>
      <c r="I489" s="203">
        <v>6</v>
      </c>
      <c r="J489" s="203">
        <v>7</v>
      </c>
      <c r="K489" s="203"/>
      <c r="L489" s="203"/>
      <c r="M489" s="204">
        <f t="shared" si="19"/>
        <v>1</v>
      </c>
      <c r="N489" s="203">
        <f t="shared" si="20"/>
        <v>2</v>
      </c>
      <c r="O489" s="203">
        <f t="shared" si="21"/>
        <v>6</v>
      </c>
      <c r="P489" s="203"/>
      <c r="Q489" s="203"/>
      <c r="R489" s="203"/>
    </row>
    <row r="490" spans="3:18">
      <c r="C490" s="203">
        <v>1</v>
      </c>
      <c r="D490" s="203">
        <v>6</v>
      </c>
      <c r="E490" s="203"/>
      <c r="F490" s="203">
        <v>7</v>
      </c>
      <c r="G490" s="203">
        <v>6</v>
      </c>
      <c r="H490" s="203">
        <v>10</v>
      </c>
      <c r="I490" s="203">
        <v>6</v>
      </c>
      <c r="J490" s="203">
        <v>10</v>
      </c>
      <c r="K490" s="203"/>
      <c r="L490" s="203"/>
      <c r="M490" s="204">
        <f t="shared" si="19"/>
        <v>1</v>
      </c>
      <c r="N490" s="203">
        <f t="shared" si="20"/>
        <v>2</v>
      </c>
      <c r="O490" s="203">
        <f t="shared" si="21"/>
        <v>7</v>
      </c>
      <c r="P490" s="203"/>
      <c r="Q490" s="203"/>
      <c r="R490" s="203"/>
    </row>
    <row r="491" spans="3:18">
      <c r="C491" s="203">
        <v>1</v>
      </c>
      <c r="D491" s="203">
        <v>6</v>
      </c>
      <c r="E491" s="203"/>
      <c r="F491" s="203">
        <v>7</v>
      </c>
      <c r="G491" s="203">
        <v>6</v>
      </c>
      <c r="H491" s="203">
        <v>10</v>
      </c>
      <c r="I491" s="203">
        <v>8</v>
      </c>
      <c r="J491" s="203">
        <v>7</v>
      </c>
      <c r="K491" s="203"/>
      <c r="L491" s="203"/>
      <c r="M491" s="204">
        <f t="shared" si="19"/>
        <v>1</v>
      </c>
      <c r="N491" s="203">
        <f t="shared" si="20"/>
        <v>2</v>
      </c>
      <c r="O491" s="203">
        <f t="shared" si="21"/>
        <v>6</v>
      </c>
      <c r="P491" s="203"/>
      <c r="Q491" s="203"/>
      <c r="R491" s="203"/>
    </row>
    <row r="492" spans="3:18">
      <c r="C492" s="203">
        <v>1</v>
      </c>
      <c r="D492" s="203">
        <v>6</v>
      </c>
      <c r="E492" s="203"/>
      <c r="F492" s="203">
        <v>7</v>
      </c>
      <c r="G492" s="203">
        <v>6</v>
      </c>
      <c r="H492" s="203">
        <v>10</v>
      </c>
      <c r="I492" s="203">
        <v>8</v>
      </c>
      <c r="J492" s="203">
        <v>10</v>
      </c>
      <c r="K492" s="203"/>
      <c r="L492" s="203"/>
      <c r="M492" s="204">
        <f t="shared" si="19"/>
        <v>1</v>
      </c>
      <c r="N492" s="203">
        <f t="shared" si="20"/>
        <v>2</v>
      </c>
      <c r="O492" s="203">
        <f t="shared" si="21"/>
        <v>7</v>
      </c>
      <c r="P492" s="203"/>
      <c r="Q492" s="203"/>
      <c r="R492" s="203"/>
    </row>
    <row r="493" spans="3:18">
      <c r="C493" s="203">
        <v>1</v>
      </c>
      <c r="D493" s="203">
        <v>6</v>
      </c>
      <c r="E493" s="203"/>
      <c r="F493" s="203">
        <v>7</v>
      </c>
      <c r="G493" s="203">
        <v>6</v>
      </c>
      <c r="H493" s="203">
        <v>10</v>
      </c>
      <c r="I493" s="203">
        <v>10</v>
      </c>
      <c r="J493" s="203">
        <v>7</v>
      </c>
      <c r="K493" s="203"/>
      <c r="L493" s="203"/>
      <c r="M493" s="204">
        <f t="shared" si="19"/>
        <v>1</v>
      </c>
      <c r="N493" s="203">
        <f t="shared" si="20"/>
        <v>2</v>
      </c>
      <c r="O493" s="203">
        <f t="shared" si="21"/>
        <v>7</v>
      </c>
      <c r="P493" s="203"/>
      <c r="Q493" s="203"/>
      <c r="R493" s="203"/>
    </row>
    <row r="494" spans="3:18">
      <c r="C494" s="203">
        <v>1</v>
      </c>
      <c r="D494" s="203">
        <v>6</v>
      </c>
      <c r="E494" s="203"/>
      <c r="F494" s="203">
        <v>7</v>
      </c>
      <c r="G494" s="203">
        <v>6</v>
      </c>
      <c r="H494" s="203">
        <v>10</v>
      </c>
      <c r="I494" s="203">
        <v>10</v>
      </c>
      <c r="J494" s="203">
        <v>10</v>
      </c>
      <c r="K494" s="203"/>
      <c r="L494" s="203"/>
      <c r="M494" s="204">
        <f t="shared" si="19"/>
        <v>1</v>
      </c>
      <c r="N494" s="203">
        <f t="shared" si="20"/>
        <v>2</v>
      </c>
      <c r="O494" s="203">
        <f t="shared" si="21"/>
        <v>7</v>
      </c>
      <c r="P494" s="203"/>
      <c r="Q494" s="203"/>
      <c r="R494" s="203"/>
    </row>
    <row r="495" spans="3:18">
      <c r="C495" s="203">
        <v>1</v>
      </c>
      <c r="D495" s="203">
        <v>6</v>
      </c>
      <c r="E495" s="203"/>
      <c r="F495" s="203">
        <v>10</v>
      </c>
      <c r="G495" s="203">
        <v>6</v>
      </c>
      <c r="H495" s="203">
        <v>7</v>
      </c>
      <c r="I495" s="203">
        <v>4</v>
      </c>
      <c r="J495" s="203">
        <v>7</v>
      </c>
      <c r="K495" s="203"/>
      <c r="L495" s="203"/>
      <c r="M495" s="204">
        <f t="shared" si="19"/>
        <v>1</v>
      </c>
      <c r="N495" s="203">
        <f t="shared" si="20"/>
        <v>2</v>
      </c>
      <c r="O495" s="203">
        <f t="shared" si="21"/>
        <v>6</v>
      </c>
      <c r="P495" s="203"/>
      <c r="Q495" s="203"/>
      <c r="R495" s="203"/>
    </row>
    <row r="496" spans="3:18">
      <c r="C496" s="203">
        <v>1</v>
      </c>
      <c r="D496" s="203">
        <v>6</v>
      </c>
      <c r="E496" s="203"/>
      <c r="F496" s="203">
        <v>10</v>
      </c>
      <c r="G496" s="203">
        <v>6</v>
      </c>
      <c r="H496" s="203">
        <v>7</v>
      </c>
      <c r="I496" s="203">
        <v>4</v>
      </c>
      <c r="J496" s="203">
        <v>10</v>
      </c>
      <c r="K496" s="203"/>
      <c r="L496" s="203"/>
      <c r="M496" s="204">
        <f t="shared" si="19"/>
        <v>1</v>
      </c>
      <c r="N496" s="203">
        <f t="shared" si="20"/>
        <v>2</v>
      </c>
      <c r="O496" s="203">
        <f t="shared" si="21"/>
        <v>6</v>
      </c>
      <c r="P496" s="203"/>
      <c r="Q496" s="203"/>
      <c r="R496" s="203"/>
    </row>
    <row r="497" spans="3:18">
      <c r="C497" s="203">
        <v>1</v>
      </c>
      <c r="D497" s="203">
        <v>6</v>
      </c>
      <c r="E497" s="203"/>
      <c r="F497" s="203">
        <v>10</v>
      </c>
      <c r="G497" s="203">
        <v>6</v>
      </c>
      <c r="H497" s="203">
        <v>7</v>
      </c>
      <c r="I497" s="203">
        <v>6</v>
      </c>
      <c r="J497" s="203">
        <v>7</v>
      </c>
      <c r="K497" s="203"/>
      <c r="L497" s="203"/>
      <c r="M497" s="204">
        <f t="shared" si="19"/>
        <v>1</v>
      </c>
      <c r="N497" s="203">
        <f t="shared" si="20"/>
        <v>2</v>
      </c>
      <c r="O497" s="203">
        <f t="shared" si="21"/>
        <v>6</v>
      </c>
      <c r="P497" s="203"/>
      <c r="Q497" s="203"/>
      <c r="R497" s="203"/>
    </row>
    <row r="498" spans="3:18">
      <c r="C498" s="203">
        <v>1</v>
      </c>
      <c r="D498" s="203">
        <v>6</v>
      </c>
      <c r="E498" s="203"/>
      <c r="F498" s="203">
        <v>10</v>
      </c>
      <c r="G498" s="203">
        <v>6</v>
      </c>
      <c r="H498" s="203">
        <v>7</v>
      </c>
      <c r="I498" s="203">
        <v>6</v>
      </c>
      <c r="J498" s="203">
        <v>10</v>
      </c>
      <c r="K498" s="203"/>
      <c r="L498" s="203"/>
      <c r="M498" s="204">
        <f t="shared" si="19"/>
        <v>1</v>
      </c>
      <c r="N498" s="203">
        <f t="shared" si="20"/>
        <v>2</v>
      </c>
      <c r="O498" s="203">
        <f t="shared" si="21"/>
        <v>7</v>
      </c>
      <c r="P498" s="203"/>
      <c r="Q498" s="203"/>
      <c r="R498" s="203"/>
    </row>
    <row r="499" spans="3:18">
      <c r="C499" s="203">
        <v>1</v>
      </c>
      <c r="D499" s="203">
        <v>6</v>
      </c>
      <c r="E499" s="203"/>
      <c r="F499" s="203">
        <v>10</v>
      </c>
      <c r="G499" s="203">
        <v>6</v>
      </c>
      <c r="H499" s="203">
        <v>7</v>
      </c>
      <c r="I499" s="203">
        <v>8</v>
      </c>
      <c r="J499" s="203">
        <v>7</v>
      </c>
      <c r="K499" s="203"/>
      <c r="L499" s="203"/>
      <c r="M499" s="204">
        <f t="shared" si="19"/>
        <v>1</v>
      </c>
      <c r="N499" s="203">
        <f t="shared" si="20"/>
        <v>2</v>
      </c>
      <c r="O499" s="203">
        <f t="shared" si="21"/>
        <v>6</v>
      </c>
      <c r="P499" s="203"/>
      <c r="Q499" s="203"/>
      <c r="R499" s="203"/>
    </row>
    <row r="500" spans="3:18">
      <c r="C500" s="203">
        <v>1</v>
      </c>
      <c r="D500" s="203">
        <v>6</v>
      </c>
      <c r="E500" s="203"/>
      <c r="F500" s="203">
        <v>10</v>
      </c>
      <c r="G500" s="203">
        <v>6</v>
      </c>
      <c r="H500" s="203">
        <v>7</v>
      </c>
      <c r="I500" s="203">
        <v>8</v>
      </c>
      <c r="J500" s="203">
        <v>10</v>
      </c>
      <c r="K500" s="203"/>
      <c r="L500" s="203"/>
      <c r="M500" s="204">
        <f t="shared" si="19"/>
        <v>1</v>
      </c>
      <c r="N500" s="203">
        <f t="shared" si="20"/>
        <v>2</v>
      </c>
      <c r="O500" s="203">
        <f t="shared" si="21"/>
        <v>7</v>
      </c>
      <c r="P500" s="203"/>
      <c r="Q500" s="203"/>
      <c r="R500" s="203"/>
    </row>
    <row r="501" spans="3:18">
      <c r="C501" s="203">
        <v>1</v>
      </c>
      <c r="D501" s="203">
        <v>6</v>
      </c>
      <c r="E501" s="203"/>
      <c r="F501" s="203">
        <v>10</v>
      </c>
      <c r="G501" s="203">
        <v>6</v>
      </c>
      <c r="H501" s="203">
        <v>7</v>
      </c>
      <c r="I501" s="203">
        <v>10</v>
      </c>
      <c r="J501" s="203">
        <v>7</v>
      </c>
      <c r="K501" s="203"/>
      <c r="L501" s="203"/>
      <c r="M501" s="204">
        <f t="shared" si="19"/>
        <v>1</v>
      </c>
      <c r="N501" s="203">
        <f t="shared" si="20"/>
        <v>2</v>
      </c>
      <c r="O501" s="203">
        <f t="shared" si="21"/>
        <v>7</v>
      </c>
      <c r="P501" s="203"/>
      <c r="Q501" s="203"/>
      <c r="R501" s="203"/>
    </row>
    <row r="502" spans="3:18">
      <c r="C502" s="203">
        <v>1</v>
      </c>
      <c r="D502" s="203">
        <v>6</v>
      </c>
      <c r="E502" s="203"/>
      <c r="F502" s="203">
        <v>10</v>
      </c>
      <c r="G502" s="203">
        <v>6</v>
      </c>
      <c r="H502" s="203">
        <v>7</v>
      </c>
      <c r="I502" s="203">
        <v>10</v>
      </c>
      <c r="J502" s="203">
        <v>10</v>
      </c>
      <c r="K502" s="203"/>
      <c r="L502" s="203"/>
      <c r="M502" s="204">
        <f t="shared" si="19"/>
        <v>1</v>
      </c>
      <c r="N502" s="203">
        <f t="shared" si="20"/>
        <v>2</v>
      </c>
      <c r="O502" s="203">
        <f t="shared" si="21"/>
        <v>7</v>
      </c>
      <c r="P502" s="203"/>
      <c r="Q502" s="203"/>
      <c r="R502" s="203"/>
    </row>
    <row r="503" spans="3:18">
      <c r="C503" s="203">
        <v>1</v>
      </c>
      <c r="D503" s="203">
        <v>6</v>
      </c>
      <c r="E503" s="203"/>
      <c r="F503" s="203">
        <v>10</v>
      </c>
      <c r="G503" s="203">
        <v>6</v>
      </c>
      <c r="H503" s="203">
        <v>10</v>
      </c>
      <c r="I503" s="203">
        <v>4</v>
      </c>
      <c r="J503" s="203">
        <v>7</v>
      </c>
      <c r="K503" s="203"/>
      <c r="L503" s="203"/>
      <c r="M503" s="204">
        <f t="shared" si="19"/>
        <v>1</v>
      </c>
      <c r="N503" s="203">
        <f t="shared" si="20"/>
        <v>2</v>
      </c>
      <c r="O503" s="203">
        <f t="shared" si="21"/>
        <v>6</v>
      </c>
      <c r="P503" s="203"/>
      <c r="Q503" s="203"/>
      <c r="R503" s="203"/>
    </row>
    <row r="504" spans="3:18">
      <c r="C504" s="203">
        <v>1</v>
      </c>
      <c r="D504" s="203">
        <v>6</v>
      </c>
      <c r="E504" s="203"/>
      <c r="F504" s="203">
        <v>10</v>
      </c>
      <c r="G504" s="203">
        <v>6</v>
      </c>
      <c r="H504" s="203">
        <v>10</v>
      </c>
      <c r="I504" s="203">
        <v>4</v>
      </c>
      <c r="J504" s="203">
        <v>10</v>
      </c>
      <c r="K504" s="203"/>
      <c r="L504" s="203"/>
      <c r="M504" s="204">
        <f t="shared" si="19"/>
        <v>1</v>
      </c>
      <c r="N504" s="203">
        <f t="shared" si="20"/>
        <v>2</v>
      </c>
      <c r="O504" s="203">
        <f t="shared" si="21"/>
        <v>7</v>
      </c>
      <c r="P504" s="203"/>
      <c r="Q504" s="203"/>
      <c r="R504" s="203"/>
    </row>
    <row r="505" spans="3:18">
      <c r="C505" s="203">
        <v>1</v>
      </c>
      <c r="D505" s="203">
        <v>6</v>
      </c>
      <c r="E505" s="203"/>
      <c r="F505" s="203">
        <v>10</v>
      </c>
      <c r="G505" s="203">
        <v>6</v>
      </c>
      <c r="H505" s="203">
        <v>10</v>
      </c>
      <c r="I505" s="203">
        <v>6</v>
      </c>
      <c r="J505" s="203">
        <v>7</v>
      </c>
      <c r="K505" s="203"/>
      <c r="L505" s="203"/>
      <c r="M505" s="204">
        <f t="shared" si="19"/>
        <v>1</v>
      </c>
      <c r="N505" s="203">
        <f t="shared" si="20"/>
        <v>2</v>
      </c>
      <c r="O505" s="203">
        <f t="shared" si="21"/>
        <v>7</v>
      </c>
      <c r="P505" s="203"/>
      <c r="Q505" s="203"/>
      <c r="R505" s="203"/>
    </row>
    <row r="506" spans="3:18">
      <c r="C506" s="203">
        <v>1</v>
      </c>
      <c r="D506" s="203">
        <v>6</v>
      </c>
      <c r="E506" s="203"/>
      <c r="F506" s="203">
        <v>10</v>
      </c>
      <c r="G506" s="203">
        <v>6</v>
      </c>
      <c r="H506" s="203">
        <v>10</v>
      </c>
      <c r="I506" s="203">
        <v>6</v>
      </c>
      <c r="J506" s="203">
        <v>10</v>
      </c>
      <c r="K506" s="203"/>
      <c r="L506" s="203"/>
      <c r="M506" s="204">
        <f t="shared" si="19"/>
        <v>1</v>
      </c>
      <c r="N506" s="203">
        <f t="shared" si="20"/>
        <v>2</v>
      </c>
      <c r="O506" s="203">
        <f t="shared" si="21"/>
        <v>7</v>
      </c>
      <c r="P506" s="203"/>
      <c r="Q506" s="203"/>
      <c r="R506" s="203"/>
    </row>
    <row r="507" spans="3:18">
      <c r="C507" s="203">
        <v>1</v>
      </c>
      <c r="D507" s="203">
        <v>6</v>
      </c>
      <c r="E507" s="203"/>
      <c r="F507" s="203">
        <v>10</v>
      </c>
      <c r="G507" s="203">
        <v>6</v>
      </c>
      <c r="H507" s="203">
        <v>10</v>
      </c>
      <c r="I507" s="203">
        <v>8</v>
      </c>
      <c r="J507" s="203">
        <v>7</v>
      </c>
      <c r="K507" s="203"/>
      <c r="L507" s="203"/>
      <c r="M507" s="204">
        <f t="shared" si="19"/>
        <v>1</v>
      </c>
      <c r="N507" s="203">
        <f t="shared" si="20"/>
        <v>2</v>
      </c>
      <c r="O507" s="203">
        <f t="shared" si="21"/>
        <v>7</v>
      </c>
      <c r="P507" s="203"/>
      <c r="Q507" s="203"/>
      <c r="R507" s="203"/>
    </row>
    <row r="508" spans="3:18">
      <c r="C508" s="203">
        <v>1</v>
      </c>
      <c r="D508" s="203">
        <v>6</v>
      </c>
      <c r="E508" s="203"/>
      <c r="F508" s="203">
        <v>10</v>
      </c>
      <c r="G508" s="203">
        <v>6</v>
      </c>
      <c r="H508" s="203">
        <v>10</v>
      </c>
      <c r="I508" s="203">
        <v>8</v>
      </c>
      <c r="J508" s="203">
        <v>10</v>
      </c>
      <c r="K508" s="203"/>
      <c r="L508" s="203"/>
      <c r="M508" s="204">
        <f t="shared" si="19"/>
        <v>1</v>
      </c>
      <c r="N508" s="203">
        <f t="shared" si="20"/>
        <v>2</v>
      </c>
      <c r="O508" s="203">
        <f t="shared" si="21"/>
        <v>7</v>
      </c>
      <c r="P508" s="203"/>
      <c r="Q508" s="203"/>
      <c r="R508" s="203"/>
    </row>
    <row r="509" spans="3:18">
      <c r="C509" s="203">
        <v>1</v>
      </c>
      <c r="D509" s="203">
        <v>6</v>
      </c>
      <c r="E509" s="203"/>
      <c r="F509" s="203">
        <v>10</v>
      </c>
      <c r="G509" s="203">
        <v>6</v>
      </c>
      <c r="H509" s="203">
        <v>10</v>
      </c>
      <c r="I509" s="203">
        <v>10</v>
      </c>
      <c r="J509" s="203">
        <v>7</v>
      </c>
      <c r="K509" s="203"/>
      <c r="L509" s="203"/>
      <c r="M509" s="204">
        <f t="shared" si="19"/>
        <v>1</v>
      </c>
      <c r="N509" s="203">
        <f t="shared" si="20"/>
        <v>2</v>
      </c>
      <c r="O509" s="203">
        <f t="shared" si="21"/>
        <v>7</v>
      </c>
      <c r="P509" s="203"/>
      <c r="Q509" s="203"/>
      <c r="R509" s="203"/>
    </row>
    <row r="510" spans="3:18">
      <c r="C510" s="203">
        <v>1</v>
      </c>
      <c r="D510" s="203">
        <v>6</v>
      </c>
      <c r="E510" s="203"/>
      <c r="F510" s="203">
        <v>10</v>
      </c>
      <c r="G510" s="203">
        <v>6</v>
      </c>
      <c r="H510" s="203">
        <v>10</v>
      </c>
      <c r="I510" s="203">
        <v>10</v>
      </c>
      <c r="J510" s="203">
        <v>10</v>
      </c>
      <c r="K510" s="203"/>
      <c r="L510" s="203"/>
      <c r="M510" s="204">
        <f t="shared" si="19"/>
        <v>1</v>
      </c>
      <c r="N510" s="203">
        <f t="shared" si="20"/>
        <v>2</v>
      </c>
      <c r="O510" s="203">
        <f t="shared" si="21"/>
        <v>8</v>
      </c>
      <c r="P510" s="203"/>
      <c r="Q510" s="203"/>
      <c r="R510" s="203"/>
    </row>
    <row r="511" spans="3:18">
      <c r="C511" s="203">
        <v>1</v>
      </c>
      <c r="D511" s="203">
        <v>6</v>
      </c>
      <c r="E511" s="203"/>
      <c r="F511" s="203">
        <v>10</v>
      </c>
      <c r="G511" s="203">
        <v>6</v>
      </c>
      <c r="H511" s="203">
        <v>7</v>
      </c>
      <c r="I511" s="203">
        <v>4</v>
      </c>
      <c r="J511" s="203">
        <v>7</v>
      </c>
      <c r="K511" s="203"/>
      <c r="L511" s="203"/>
      <c r="M511" s="204">
        <f t="shared" si="19"/>
        <v>1</v>
      </c>
      <c r="N511" s="203">
        <f t="shared" si="20"/>
        <v>2</v>
      </c>
      <c r="O511" s="203">
        <f t="shared" si="21"/>
        <v>6</v>
      </c>
      <c r="P511" s="203"/>
      <c r="Q511" s="203"/>
      <c r="R511" s="203"/>
    </row>
    <row r="512" spans="3:18">
      <c r="C512" s="203">
        <v>1</v>
      </c>
      <c r="D512" s="203">
        <v>6</v>
      </c>
      <c r="E512" s="203"/>
      <c r="F512" s="203">
        <v>10</v>
      </c>
      <c r="G512" s="203">
        <v>6</v>
      </c>
      <c r="H512" s="203">
        <v>7</v>
      </c>
      <c r="I512" s="203">
        <v>4</v>
      </c>
      <c r="J512" s="203">
        <v>10</v>
      </c>
      <c r="K512" s="203"/>
      <c r="L512" s="203"/>
      <c r="M512" s="204">
        <f t="shared" si="19"/>
        <v>1</v>
      </c>
      <c r="N512" s="203">
        <f t="shared" si="20"/>
        <v>2</v>
      </c>
      <c r="O512" s="203">
        <f t="shared" si="21"/>
        <v>6</v>
      </c>
      <c r="P512" s="203"/>
      <c r="Q512" s="203"/>
      <c r="R512" s="203"/>
    </row>
    <row r="513" spans="3:18">
      <c r="C513" s="203">
        <v>1</v>
      </c>
      <c r="D513" s="203">
        <v>6</v>
      </c>
      <c r="E513" s="203"/>
      <c r="F513" s="203">
        <v>10</v>
      </c>
      <c r="G513" s="203">
        <v>6</v>
      </c>
      <c r="H513" s="203">
        <v>7</v>
      </c>
      <c r="I513" s="203">
        <v>6</v>
      </c>
      <c r="J513" s="203">
        <v>7</v>
      </c>
      <c r="K513" s="203"/>
      <c r="L513" s="203"/>
      <c r="M513" s="204">
        <f t="shared" si="19"/>
        <v>1</v>
      </c>
      <c r="N513" s="203">
        <f t="shared" si="20"/>
        <v>2</v>
      </c>
      <c r="O513" s="203">
        <f t="shared" si="21"/>
        <v>6</v>
      </c>
      <c r="P513" s="203"/>
      <c r="Q513" s="203"/>
      <c r="R513" s="203"/>
    </row>
    <row r="514" spans="3:18">
      <c r="C514" s="203">
        <v>1</v>
      </c>
      <c r="D514" s="203">
        <v>6</v>
      </c>
      <c r="E514" s="203"/>
      <c r="F514" s="203">
        <v>10</v>
      </c>
      <c r="G514" s="203">
        <v>6</v>
      </c>
      <c r="H514" s="203">
        <v>7</v>
      </c>
      <c r="I514" s="203">
        <v>6</v>
      </c>
      <c r="J514" s="203">
        <v>10</v>
      </c>
      <c r="K514" s="203"/>
      <c r="L514" s="203"/>
      <c r="M514" s="204">
        <f t="shared" si="19"/>
        <v>1</v>
      </c>
      <c r="N514" s="203">
        <f t="shared" si="20"/>
        <v>2</v>
      </c>
      <c r="O514" s="203">
        <f t="shared" si="21"/>
        <v>7</v>
      </c>
      <c r="P514" s="203"/>
      <c r="Q514" s="203"/>
      <c r="R514" s="203"/>
    </row>
    <row r="515" spans="3:18">
      <c r="C515" s="203">
        <v>1</v>
      </c>
      <c r="D515" s="203">
        <v>6</v>
      </c>
      <c r="E515" s="203"/>
      <c r="F515" s="203">
        <v>10</v>
      </c>
      <c r="G515" s="203">
        <v>6</v>
      </c>
      <c r="H515" s="203">
        <v>7</v>
      </c>
      <c r="I515" s="203">
        <v>8</v>
      </c>
      <c r="J515" s="203">
        <v>7</v>
      </c>
      <c r="K515" s="203"/>
      <c r="L515" s="203"/>
      <c r="M515" s="204">
        <f t="shared" si="19"/>
        <v>1</v>
      </c>
      <c r="N515" s="203">
        <f t="shared" si="20"/>
        <v>2</v>
      </c>
      <c r="O515" s="203">
        <f t="shared" si="21"/>
        <v>6</v>
      </c>
      <c r="P515" s="203"/>
      <c r="Q515" s="203"/>
      <c r="R515" s="203"/>
    </row>
    <row r="516" spans="3:18">
      <c r="C516" s="203">
        <v>1</v>
      </c>
      <c r="D516" s="203">
        <v>6</v>
      </c>
      <c r="E516" s="203"/>
      <c r="F516" s="203">
        <v>10</v>
      </c>
      <c r="G516" s="203">
        <v>6</v>
      </c>
      <c r="H516" s="203">
        <v>7</v>
      </c>
      <c r="I516" s="203">
        <v>8</v>
      </c>
      <c r="J516" s="203">
        <v>10</v>
      </c>
      <c r="K516" s="203"/>
      <c r="L516" s="203"/>
      <c r="M516" s="204">
        <f t="shared" si="19"/>
        <v>1</v>
      </c>
      <c r="N516" s="203">
        <f t="shared" si="20"/>
        <v>2</v>
      </c>
      <c r="O516" s="203">
        <f t="shared" si="21"/>
        <v>7</v>
      </c>
      <c r="P516" s="203"/>
      <c r="Q516" s="203"/>
      <c r="R516" s="203"/>
    </row>
    <row r="517" spans="3:18">
      <c r="C517" s="203">
        <v>1</v>
      </c>
      <c r="D517" s="203">
        <v>6</v>
      </c>
      <c r="E517" s="203"/>
      <c r="F517" s="203">
        <v>10</v>
      </c>
      <c r="G517" s="203">
        <v>6</v>
      </c>
      <c r="H517" s="203">
        <v>7</v>
      </c>
      <c r="I517" s="203">
        <v>10</v>
      </c>
      <c r="J517" s="203">
        <v>7</v>
      </c>
      <c r="K517" s="203"/>
      <c r="L517" s="203"/>
      <c r="M517" s="204">
        <f t="shared" si="19"/>
        <v>1</v>
      </c>
      <c r="N517" s="203">
        <f t="shared" si="20"/>
        <v>2</v>
      </c>
      <c r="O517" s="203">
        <f t="shared" si="21"/>
        <v>7</v>
      </c>
      <c r="P517" s="203"/>
      <c r="Q517" s="203"/>
      <c r="R517" s="203"/>
    </row>
    <row r="518" spans="3:18">
      <c r="C518" s="203">
        <v>1</v>
      </c>
      <c r="D518" s="203">
        <v>6</v>
      </c>
      <c r="E518" s="203"/>
      <c r="F518" s="203">
        <v>10</v>
      </c>
      <c r="G518" s="203">
        <v>6</v>
      </c>
      <c r="H518" s="203">
        <v>7</v>
      </c>
      <c r="I518" s="203">
        <v>10</v>
      </c>
      <c r="J518" s="203">
        <v>10</v>
      </c>
      <c r="K518" s="203"/>
      <c r="L518" s="203"/>
      <c r="M518" s="204">
        <f t="shared" si="19"/>
        <v>1</v>
      </c>
      <c r="N518" s="203">
        <f t="shared" si="20"/>
        <v>2</v>
      </c>
      <c r="O518" s="203">
        <f t="shared" si="21"/>
        <v>7</v>
      </c>
      <c r="P518" s="203"/>
      <c r="Q518" s="203"/>
      <c r="R518" s="203"/>
    </row>
    <row r="519" spans="3:18">
      <c r="C519" s="203">
        <v>1</v>
      </c>
      <c r="D519" s="203">
        <v>6</v>
      </c>
      <c r="E519" s="203"/>
      <c r="F519" s="203">
        <v>10</v>
      </c>
      <c r="G519" s="203">
        <v>6</v>
      </c>
      <c r="H519" s="203">
        <v>10</v>
      </c>
      <c r="I519" s="203">
        <v>4</v>
      </c>
      <c r="J519" s="203">
        <v>7</v>
      </c>
      <c r="K519" s="203"/>
      <c r="L519" s="203"/>
      <c r="M519" s="204">
        <f t="shared" si="19"/>
        <v>1</v>
      </c>
      <c r="N519" s="203">
        <f t="shared" si="20"/>
        <v>2</v>
      </c>
      <c r="O519" s="203">
        <f t="shared" si="21"/>
        <v>6</v>
      </c>
      <c r="P519" s="203"/>
      <c r="Q519" s="203"/>
      <c r="R519" s="203"/>
    </row>
    <row r="520" spans="3:18">
      <c r="C520" s="203">
        <v>1</v>
      </c>
      <c r="D520" s="203">
        <v>6</v>
      </c>
      <c r="E520" s="203"/>
      <c r="F520" s="203">
        <v>10</v>
      </c>
      <c r="G520" s="203">
        <v>6</v>
      </c>
      <c r="H520" s="203">
        <v>10</v>
      </c>
      <c r="I520" s="203">
        <v>4</v>
      </c>
      <c r="J520" s="203">
        <v>10</v>
      </c>
      <c r="K520" s="203"/>
      <c r="L520" s="203"/>
      <c r="M520" s="204">
        <f t="shared" si="19"/>
        <v>1</v>
      </c>
      <c r="N520" s="203">
        <f t="shared" si="20"/>
        <v>2</v>
      </c>
      <c r="O520" s="203">
        <f t="shared" si="21"/>
        <v>7</v>
      </c>
      <c r="P520" s="203"/>
      <c r="Q520" s="203"/>
      <c r="R520" s="203"/>
    </row>
    <row r="521" spans="3:18">
      <c r="C521" s="203">
        <v>1</v>
      </c>
      <c r="D521" s="203">
        <v>6</v>
      </c>
      <c r="E521" s="203"/>
      <c r="F521" s="203">
        <v>10</v>
      </c>
      <c r="G521" s="203">
        <v>6</v>
      </c>
      <c r="H521" s="203">
        <v>10</v>
      </c>
      <c r="I521" s="203">
        <v>6</v>
      </c>
      <c r="J521" s="203">
        <v>7</v>
      </c>
      <c r="K521" s="203"/>
      <c r="L521" s="203"/>
      <c r="M521" s="204">
        <f t="shared" si="19"/>
        <v>1</v>
      </c>
      <c r="N521" s="203">
        <f t="shared" si="20"/>
        <v>2</v>
      </c>
      <c r="O521" s="203">
        <f t="shared" si="21"/>
        <v>7</v>
      </c>
      <c r="P521" s="203"/>
      <c r="Q521" s="203"/>
      <c r="R521" s="203"/>
    </row>
    <row r="522" spans="3:18">
      <c r="C522" s="203">
        <v>1</v>
      </c>
      <c r="D522" s="203">
        <v>6</v>
      </c>
      <c r="E522" s="203"/>
      <c r="F522" s="203">
        <v>10</v>
      </c>
      <c r="G522" s="203">
        <v>6</v>
      </c>
      <c r="H522" s="203">
        <v>10</v>
      </c>
      <c r="I522" s="203">
        <v>6</v>
      </c>
      <c r="J522" s="203">
        <v>10</v>
      </c>
      <c r="K522" s="203"/>
      <c r="L522" s="203"/>
      <c r="M522" s="204">
        <f t="shared" si="19"/>
        <v>1</v>
      </c>
      <c r="N522" s="203">
        <f t="shared" si="20"/>
        <v>2</v>
      </c>
      <c r="O522" s="203">
        <f t="shared" si="21"/>
        <v>7</v>
      </c>
      <c r="P522" s="203"/>
      <c r="Q522" s="203"/>
      <c r="R522" s="203"/>
    </row>
    <row r="523" spans="3:18">
      <c r="C523" s="203">
        <v>1</v>
      </c>
      <c r="D523" s="203">
        <v>6</v>
      </c>
      <c r="E523" s="203"/>
      <c r="F523" s="203">
        <v>10</v>
      </c>
      <c r="G523" s="203">
        <v>6</v>
      </c>
      <c r="H523" s="203">
        <v>10</v>
      </c>
      <c r="I523" s="203">
        <v>8</v>
      </c>
      <c r="J523" s="203">
        <v>7</v>
      </c>
      <c r="K523" s="203"/>
      <c r="L523" s="203"/>
      <c r="M523" s="204">
        <f t="shared" si="19"/>
        <v>1</v>
      </c>
      <c r="N523" s="203">
        <f t="shared" si="20"/>
        <v>2</v>
      </c>
      <c r="O523" s="203">
        <f t="shared" si="21"/>
        <v>7</v>
      </c>
      <c r="P523" s="203"/>
      <c r="Q523" s="203"/>
      <c r="R523" s="203"/>
    </row>
    <row r="524" spans="3:18">
      <c r="C524" s="203">
        <v>1</v>
      </c>
      <c r="D524" s="203">
        <v>6</v>
      </c>
      <c r="E524" s="203"/>
      <c r="F524" s="203">
        <v>10</v>
      </c>
      <c r="G524" s="203">
        <v>6</v>
      </c>
      <c r="H524" s="203">
        <v>10</v>
      </c>
      <c r="I524" s="203">
        <v>8</v>
      </c>
      <c r="J524" s="203">
        <v>10</v>
      </c>
      <c r="K524" s="203"/>
      <c r="L524" s="203"/>
      <c r="M524" s="204">
        <f t="shared" si="19"/>
        <v>1</v>
      </c>
      <c r="N524" s="203">
        <f t="shared" si="20"/>
        <v>2</v>
      </c>
      <c r="O524" s="203">
        <f t="shared" si="21"/>
        <v>7</v>
      </c>
      <c r="P524" s="203"/>
      <c r="Q524" s="203"/>
      <c r="R524" s="203"/>
    </row>
    <row r="525" spans="3:18">
      <c r="C525" s="203">
        <v>1</v>
      </c>
      <c r="D525" s="203">
        <v>6</v>
      </c>
      <c r="E525" s="203"/>
      <c r="F525" s="203">
        <v>10</v>
      </c>
      <c r="G525" s="203">
        <v>6</v>
      </c>
      <c r="H525" s="203">
        <v>10</v>
      </c>
      <c r="I525" s="203">
        <v>10</v>
      </c>
      <c r="J525" s="203">
        <v>7</v>
      </c>
      <c r="K525" s="203"/>
      <c r="L525" s="203"/>
      <c r="M525" s="204">
        <f t="shared" si="19"/>
        <v>1</v>
      </c>
      <c r="N525" s="203">
        <f t="shared" si="20"/>
        <v>2</v>
      </c>
      <c r="O525" s="203">
        <f t="shared" si="21"/>
        <v>7</v>
      </c>
      <c r="P525" s="203"/>
      <c r="Q525" s="203"/>
      <c r="R525" s="203"/>
    </row>
    <row r="526" spans="3:18">
      <c r="C526" s="203">
        <v>1</v>
      </c>
      <c r="D526" s="203">
        <v>6</v>
      </c>
      <c r="E526" s="203"/>
      <c r="F526" s="203">
        <v>10</v>
      </c>
      <c r="G526" s="203">
        <v>6</v>
      </c>
      <c r="H526" s="203">
        <v>10</v>
      </c>
      <c r="I526" s="203">
        <v>10</v>
      </c>
      <c r="J526" s="203">
        <v>10</v>
      </c>
      <c r="K526" s="203"/>
      <c r="L526" s="203"/>
      <c r="M526" s="204">
        <f t="shared" si="19"/>
        <v>1</v>
      </c>
      <c r="N526" s="203">
        <f t="shared" si="20"/>
        <v>2</v>
      </c>
      <c r="O526" s="203">
        <f t="shared" si="21"/>
        <v>8</v>
      </c>
      <c r="P526" s="203"/>
      <c r="Q526" s="203"/>
      <c r="R526" s="203"/>
    </row>
    <row r="527" spans="3:18">
      <c r="C527" s="203">
        <v>1</v>
      </c>
      <c r="D527" s="203">
        <v>6</v>
      </c>
      <c r="E527" s="203"/>
      <c r="F527" s="203">
        <v>10</v>
      </c>
      <c r="G527" s="203">
        <v>6</v>
      </c>
      <c r="H527" s="203">
        <v>7</v>
      </c>
      <c r="I527" s="203">
        <v>4</v>
      </c>
      <c r="J527" s="203">
        <v>7</v>
      </c>
      <c r="K527" s="203"/>
      <c r="L527" s="203"/>
      <c r="M527" s="204">
        <f t="shared" si="19"/>
        <v>1</v>
      </c>
      <c r="N527" s="203">
        <f t="shared" si="20"/>
        <v>2</v>
      </c>
      <c r="O527" s="203">
        <f t="shared" si="21"/>
        <v>6</v>
      </c>
      <c r="P527" s="203"/>
      <c r="Q527" s="203"/>
      <c r="R527" s="203"/>
    </row>
    <row r="528" spans="3:18">
      <c r="C528" s="203">
        <v>1</v>
      </c>
      <c r="D528" s="203">
        <v>6</v>
      </c>
      <c r="E528" s="203"/>
      <c r="F528" s="203">
        <v>10</v>
      </c>
      <c r="G528" s="203">
        <v>6</v>
      </c>
      <c r="H528" s="203">
        <v>7</v>
      </c>
      <c r="I528" s="203">
        <v>4</v>
      </c>
      <c r="J528" s="203">
        <v>10</v>
      </c>
      <c r="K528" s="203"/>
      <c r="L528" s="203"/>
      <c r="M528" s="204">
        <f t="shared" si="19"/>
        <v>1</v>
      </c>
      <c r="N528" s="203">
        <f t="shared" si="20"/>
        <v>2</v>
      </c>
      <c r="O528" s="203">
        <f t="shared" si="21"/>
        <v>6</v>
      </c>
      <c r="P528" s="203"/>
      <c r="Q528" s="203"/>
      <c r="R528" s="203"/>
    </row>
    <row r="529" spans="3:18">
      <c r="C529" s="203">
        <v>1</v>
      </c>
      <c r="D529" s="203">
        <v>6</v>
      </c>
      <c r="E529" s="203"/>
      <c r="F529" s="203">
        <v>10</v>
      </c>
      <c r="G529" s="203">
        <v>6</v>
      </c>
      <c r="H529" s="203">
        <v>7</v>
      </c>
      <c r="I529" s="203">
        <v>6</v>
      </c>
      <c r="J529" s="203">
        <v>7</v>
      </c>
      <c r="K529" s="203"/>
      <c r="L529" s="203"/>
      <c r="M529" s="204">
        <f t="shared" si="19"/>
        <v>1</v>
      </c>
      <c r="N529" s="203">
        <f t="shared" si="20"/>
        <v>2</v>
      </c>
      <c r="O529" s="203">
        <f t="shared" si="21"/>
        <v>6</v>
      </c>
      <c r="P529" s="203"/>
      <c r="Q529" s="203"/>
      <c r="R529" s="203"/>
    </row>
    <row r="530" spans="3:18">
      <c r="C530" s="203">
        <v>1</v>
      </c>
      <c r="D530" s="203">
        <v>6</v>
      </c>
      <c r="E530" s="203"/>
      <c r="F530" s="203">
        <v>10</v>
      </c>
      <c r="G530" s="203">
        <v>6</v>
      </c>
      <c r="H530" s="203">
        <v>7</v>
      </c>
      <c r="I530" s="203">
        <v>6</v>
      </c>
      <c r="J530" s="203">
        <v>10</v>
      </c>
      <c r="K530" s="203"/>
      <c r="L530" s="203"/>
      <c r="M530" s="204">
        <f t="shared" si="19"/>
        <v>1</v>
      </c>
      <c r="N530" s="203">
        <f t="shared" si="20"/>
        <v>2</v>
      </c>
      <c r="O530" s="203">
        <f t="shared" si="21"/>
        <v>7</v>
      </c>
      <c r="P530" s="203"/>
      <c r="Q530" s="203"/>
      <c r="R530" s="203"/>
    </row>
    <row r="531" spans="3:18">
      <c r="C531" s="203">
        <v>1</v>
      </c>
      <c r="D531" s="203">
        <v>6</v>
      </c>
      <c r="E531" s="203"/>
      <c r="F531" s="203">
        <v>10</v>
      </c>
      <c r="G531" s="203">
        <v>6</v>
      </c>
      <c r="H531" s="203">
        <v>7</v>
      </c>
      <c r="I531" s="203">
        <v>8</v>
      </c>
      <c r="J531" s="203">
        <v>7</v>
      </c>
      <c r="K531" s="203"/>
      <c r="L531" s="203"/>
      <c r="M531" s="204">
        <f t="shared" si="19"/>
        <v>1</v>
      </c>
      <c r="N531" s="203">
        <f t="shared" si="20"/>
        <v>2</v>
      </c>
      <c r="O531" s="203">
        <f t="shared" si="21"/>
        <v>6</v>
      </c>
      <c r="P531" s="203"/>
      <c r="Q531" s="203"/>
      <c r="R531" s="203"/>
    </row>
    <row r="532" spans="3:18">
      <c r="C532" s="203">
        <v>1</v>
      </c>
      <c r="D532" s="203">
        <v>6</v>
      </c>
      <c r="E532" s="203"/>
      <c r="F532" s="203">
        <v>10</v>
      </c>
      <c r="G532" s="203">
        <v>6</v>
      </c>
      <c r="H532" s="203">
        <v>7</v>
      </c>
      <c r="I532" s="203">
        <v>8</v>
      </c>
      <c r="J532" s="203">
        <v>10</v>
      </c>
      <c r="K532" s="203"/>
      <c r="L532" s="203"/>
      <c r="M532" s="204">
        <f t="shared" si="19"/>
        <v>1</v>
      </c>
      <c r="N532" s="203">
        <f t="shared" si="20"/>
        <v>2</v>
      </c>
      <c r="O532" s="203">
        <f t="shared" si="21"/>
        <v>7</v>
      </c>
      <c r="P532" s="203"/>
      <c r="Q532" s="203"/>
      <c r="R532" s="203"/>
    </row>
    <row r="533" spans="3:18">
      <c r="C533" s="203">
        <v>1</v>
      </c>
      <c r="D533" s="203">
        <v>6</v>
      </c>
      <c r="E533" s="203"/>
      <c r="F533" s="203">
        <v>10</v>
      </c>
      <c r="G533" s="203">
        <v>6</v>
      </c>
      <c r="H533" s="203">
        <v>7</v>
      </c>
      <c r="I533" s="203">
        <v>10</v>
      </c>
      <c r="J533" s="203">
        <v>7</v>
      </c>
      <c r="K533" s="203"/>
      <c r="L533" s="203"/>
      <c r="M533" s="204">
        <f t="shared" si="19"/>
        <v>1</v>
      </c>
      <c r="N533" s="203">
        <f t="shared" si="20"/>
        <v>2</v>
      </c>
      <c r="O533" s="203">
        <f t="shared" si="21"/>
        <v>7</v>
      </c>
      <c r="P533" s="203"/>
      <c r="Q533" s="203"/>
      <c r="R533" s="203"/>
    </row>
    <row r="534" spans="3:18">
      <c r="C534" s="203">
        <v>1</v>
      </c>
      <c r="D534" s="203">
        <v>6</v>
      </c>
      <c r="E534" s="203"/>
      <c r="F534" s="203">
        <v>10</v>
      </c>
      <c r="G534" s="203">
        <v>6</v>
      </c>
      <c r="H534" s="203">
        <v>7</v>
      </c>
      <c r="I534" s="203">
        <v>10</v>
      </c>
      <c r="J534" s="203">
        <v>10</v>
      </c>
      <c r="K534" s="203"/>
      <c r="L534" s="203"/>
      <c r="M534" s="204">
        <f t="shared" si="19"/>
        <v>1</v>
      </c>
      <c r="N534" s="203">
        <f t="shared" si="20"/>
        <v>2</v>
      </c>
      <c r="O534" s="203">
        <f t="shared" si="21"/>
        <v>7</v>
      </c>
      <c r="P534" s="203"/>
      <c r="Q534" s="203"/>
      <c r="R534" s="203"/>
    </row>
    <row r="535" spans="3:18">
      <c r="C535" s="203">
        <v>1</v>
      </c>
      <c r="D535" s="203">
        <v>6</v>
      </c>
      <c r="E535" s="203"/>
      <c r="F535" s="203">
        <v>10</v>
      </c>
      <c r="G535" s="203">
        <v>6</v>
      </c>
      <c r="H535" s="203">
        <v>10</v>
      </c>
      <c r="I535" s="203">
        <v>4</v>
      </c>
      <c r="J535" s="203">
        <v>7</v>
      </c>
      <c r="K535" s="203"/>
      <c r="L535" s="203"/>
      <c r="M535" s="204">
        <f t="shared" si="19"/>
        <v>1</v>
      </c>
      <c r="N535" s="203">
        <f t="shared" si="20"/>
        <v>2</v>
      </c>
      <c r="O535" s="203">
        <f t="shared" si="21"/>
        <v>6</v>
      </c>
      <c r="P535" s="203"/>
      <c r="Q535" s="203"/>
      <c r="R535" s="203"/>
    </row>
    <row r="536" spans="3:18">
      <c r="C536" s="203">
        <v>1</v>
      </c>
      <c r="D536" s="203">
        <v>6</v>
      </c>
      <c r="E536" s="203"/>
      <c r="F536" s="203">
        <v>10</v>
      </c>
      <c r="G536" s="203">
        <v>6</v>
      </c>
      <c r="H536" s="203">
        <v>10</v>
      </c>
      <c r="I536" s="203">
        <v>4</v>
      </c>
      <c r="J536" s="203">
        <v>10</v>
      </c>
      <c r="K536" s="203"/>
      <c r="L536" s="203"/>
      <c r="M536" s="204">
        <f t="shared" si="19"/>
        <v>1</v>
      </c>
      <c r="N536" s="203">
        <f t="shared" si="20"/>
        <v>2</v>
      </c>
      <c r="O536" s="203">
        <f t="shared" si="21"/>
        <v>7</v>
      </c>
      <c r="P536" s="203"/>
      <c r="Q536" s="203"/>
      <c r="R536" s="203"/>
    </row>
    <row r="537" spans="3:18">
      <c r="C537" s="203">
        <v>1</v>
      </c>
      <c r="D537" s="203">
        <v>6</v>
      </c>
      <c r="E537" s="203"/>
      <c r="F537" s="203">
        <v>10</v>
      </c>
      <c r="G537" s="203">
        <v>6</v>
      </c>
      <c r="H537" s="203">
        <v>10</v>
      </c>
      <c r="I537" s="203">
        <v>6</v>
      </c>
      <c r="J537" s="203">
        <v>7</v>
      </c>
      <c r="K537" s="203"/>
      <c r="L537" s="203"/>
      <c r="M537" s="204">
        <f t="shared" si="19"/>
        <v>1</v>
      </c>
      <c r="N537" s="203">
        <f t="shared" si="20"/>
        <v>2</v>
      </c>
      <c r="O537" s="203">
        <f t="shared" si="21"/>
        <v>7</v>
      </c>
      <c r="P537" s="203"/>
      <c r="Q537" s="203"/>
      <c r="R537" s="203"/>
    </row>
    <row r="538" spans="3:18">
      <c r="C538" s="203">
        <v>1</v>
      </c>
      <c r="D538" s="203">
        <v>6</v>
      </c>
      <c r="E538" s="203"/>
      <c r="F538" s="203">
        <v>10</v>
      </c>
      <c r="G538" s="203">
        <v>6</v>
      </c>
      <c r="H538" s="203">
        <v>10</v>
      </c>
      <c r="I538" s="203">
        <v>6</v>
      </c>
      <c r="J538" s="203">
        <v>10</v>
      </c>
      <c r="K538" s="203"/>
      <c r="L538" s="203"/>
      <c r="M538" s="204">
        <f t="shared" si="19"/>
        <v>1</v>
      </c>
      <c r="N538" s="203">
        <f t="shared" si="20"/>
        <v>2</v>
      </c>
      <c r="O538" s="203">
        <f t="shared" si="21"/>
        <v>7</v>
      </c>
      <c r="P538" s="203"/>
      <c r="Q538" s="203"/>
      <c r="R538" s="203"/>
    </row>
    <row r="539" spans="3:18">
      <c r="C539" s="203">
        <v>1</v>
      </c>
      <c r="D539" s="203">
        <v>6</v>
      </c>
      <c r="E539" s="203"/>
      <c r="F539" s="203">
        <v>10</v>
      </c>
      <c r="G539" s="203">
        <v>6</v>
      </c>
      <c r="H539" s="203">
        <v>10</v>
      </c>
      <c r="I539" s="203">
        <v>8</v>
      </c>
      <c r="J539" s="203">
        <v>7</v>
      </c>
      <c r="K539" s="203"/>
      <c r="L539" s="203"/>
      <c r="M539" s="204">
        <f t="shared" si="19"/>
        <v>1</v>
      </c>
      <c r="N539" s="203">
        <f t="shared" si="20"/>
        <v>2</v>
      </c>
      <c r="O539" s="203">
        <f t="shared" si="21"/>
        <v>7</v>
      </c>
      <c r="P539" s="203"/>
      <c r="Q539" s="203"/>
      <c r="R539" s="203"/>
    </row>
    <row r="540" spans="3:18">
      <c r="C540" s="203">
        <v>1</v>
      </c>
      <c r="D540" s="203">
        <v>6</v>
      </c>
      <c r="E540" s="203"/>
      <c r="F540" s="203">
        <v>10</v>
      </c>
      <c r="G540" s="203">
        <v>6</v>
      </c>
      <c r="H540" s="203">
        <v>10</v>
      </c>
      <c r="I540" s="203">
        <v>8</v>
      </c>
      <c r="J540" s="203">
        <v>10</v>
      </c>
      <c r="K540" s="203"/>
      <c r="L540" s="203"/>
      <c r="M540" s="204">
        <f t="shared" si="19"/>
        <v>1</v>
      </c>
      <c r="N540" s="203">
        <f t="shared" si="20"/>
        <v>2</v>
      </c>
      <c r="O540" s="203">
        <f t="shared" si="21"/>
        <v>7</v>
      </c>
      <c r="P540" s="203"/>
      <c r="Q540" s="203"/>
      <c r="R540" s="203"/>
    </row>
    <row r="541" spans="3:18">
      <c r="C541" s="203">
        <v>1</v>
      </c>
      <c r="D541" s="203">
        <v>6</v>
      </c>
      <c r="E541" s="203"/>
      <c r="F541" s="203">
        <v>10</v>
      </c>
      <c r="G541" s="203">
        <v>6</v>
      </c>
      <c r="H541" s="203">
        <v>10</v>
      </c>
      <c r="I541" s="203">
        <v>10</v>
      </c>
      <c r="J541" s="203">
        <v>7</v>
      </c>
      <c r="K541" s="203"/>
      <c r="L541" s="203"/>
      <c r="M541" s="204">
        <f t="shared" si="19"/>
        <v>1</v>
      </c>
      <c r="N541" s="203">
        <f t="shared" si="20"/>
        <v>2</v>
      </c>
      <c r="O541" s="203">
        <f t="shared" si="21"/>
        <v>7</v>
      </c>
      <c r="P541" s="203"/>
      <c r="Q541" s="203"/>
      <c r="R541" s="203"/>
    </row>
    <row r="542" spans="3:18">
      <c r="C542" s="203">
        <v>1</v>
      </c>
      <c r="D542" s="203">
        <v>6</v>
      </c>
      <c r="E542" s="203"/>
      <c r="F542" s="203">
        <v>10</v>
      </c>
      <c r="G542" s="203">
        <v>6</v>
      </c>
      <c r="H542" s="203">
        <v>10</v>
      </c>
      <c r="I542" s="203">
        <v>10</v>
      </c>
      <c r="J542" s="203">
        <v>10</v>
      </c>
      <c r="K542" s="203"/>
      <c r="L542" s="203"/>
      <c r="M542" s="204">
        <f t="shared" si="19"/>
        <v>1</v>
      </c>
      <c r="N542" s="203">
        <f t="shared" si="20"/>
        <v>2</v>
      </c>
      <c r="O542" s="203">
        <f t="shared" si="21"/>
        <v>8</v>
      </c>
      <c r="P542" s="203"/>
      <c r="Q542" s="203"/>
      <c r="R542" s="203"/>
    </row>
    <row r="543" spans="3:18">
      <c r="C543" s="203">
        <v>1</v>
      </c>
      <c r="D543" s="203">
        <v>6</v>
      </c>
      <c r="E543" s="203"/>
      <c r="F543" s="203">
        <v>10</v>
      </c>
      <c r="G543" s="203">
        <v>6</v>
      </c>
      <c r="H543" s="203">
        <v>7</v>
      </c>
      <c r="I543" s="203">
        <v>4</v>
      </c>
      <c r="J543" s="203">
        <v>7</v>
      </c>
      <c r="K543" s="203"/>
      <c r="L543" s="203"/>
      <c r="M543" s="204">
        <f t="shared" ref="M543:M606" si="22">MIN(C543:L543)</f>
        <v>1</v>
      </c>
      <c r="N543" s="203">
        <f t="shared" si="20"/>
        <v>2</v>
      </c>
      <c r="O543" s="203">
        <f t="shared" si="21"/>
        <v>6</v>
      </c>
      <c r="P543" s="203"/>
      <c r="Q543" s="203"/>
      <c r="R543" s="203"/>
    </row>
    <row r="544" spans="3:18">
      <c r="C544" s="203">
        <v>1</v>
      </c>
      <c r="D544" s="203">
        <v>6</v>
      </c>
      <c r="E544" s="203"/>
      <c r="F544" s="203">
        <v>10</v>
      </c>
      <c r="G544" s="203">
        <v>6</v>
      </c>
      <c r="H544" s="203">
        <v>7</v>
      </c>
      <c r="I544" s="203">
        <v>4</v>
      </c>
      <c r="J544" s="203">
        <v>10</v>
      </c>
      <c r="K544" s="203"/>
      <c r="L544" s="203"/>
      <c r="M544" s="204">
        <f t="shared" si="22"/>
        <v>1</v>
      </c>
      <c r="N544" s="203">
        <f t="shared" ref="N544:N607" si="23">IF(SMALL(C544:J544,2)&gt;M544,M544+1,M544)</f>
        <v>2</v>
      </c>
      <c r="O544" s="203">
        <f t="shared" ref="O544:O607" si="24">ROUND(AVERAGE(C544:J544),0)</f>
        <v>6</v>
      </c>
      <c r="P544" s="203"/>
      <c r="Q544" s="203"/>
      <c r="R544" s="203"/>
    </row>
    <row r="545" spans="3:18">
      <c r="C545" s="203">
        <v>1</v>
      </c>
      <c r="D545" s="203">
        <v>6</v>
      </c>
      <c r="E545" s="203"/>
      <c r="F545" s="203">
        <v>10</v>
      </c>
      <c r="G545" s="203">
        <v>6</v>
      </c>
      <c r="H545" s="203">
        <v>7</v>
      </c>
      <c r="I545" s="203">
        <v>6</v>
      </c>
      <c r="J545" s="203">
        <v>7</v>
      </c>
      <c r="K545" s="203"/>
      <c r="L545" s="203"/>
      <c r="M545" s="204">
        <f t="shared" si="22"/>
        <v>1</v>
      </c>
      <c r="N545" s="203">
        <f t="shared" si="23"/>
        <v>2</v>
      </c>
      <c r="O545" s="203">
        <f t="shared" si="24"/>
        <v>6</v>
      </c>
      <c r="P545" s="203"/>
      <c r="Q545" s="203"/>
      <c r="R545" s="203"/>
    </row>
    <row r="546" spans="3:18">
      <c r="C546" s="203">
        <v>1</v>
      </c>
      <c r="D546" s="203">
        <v>6</v>
      </c>
      <c r="E546" s="203"/>
      <c r="F546" s="203">
        <v>10</v>
      </c>
      <c r="G546" s="203">
        <v>6</v>
      </c>
      <c r="H546" s="203">
        <v>7</v>
      </c>
      <c r="I546" s="203">
        <v>6</v>
      </c>
      <c r="J546" s="203">
        <v>10</v>
      </c>
      <c r="K546" s="203"/>
      <c r="L546" s="203"/>
      <c r="M546" s="204">
        <f t="shared" si="22"/>
        <v>1</v>
      </c>
      <c r="N546" s="203">
        <f t="shared" si="23"/>
        <v>2</v>
      </c>
      <c r="O546" s="203">
        <f t="shared" si="24"/>
        <v>7</v>
      </c>
      <c r="P546" s="203"/>
      <c r="Q546" s="203"/>
      <c r="R546" s="203"/>
    </row>
    <row r="547" spans="3:18">
      <c r="C547" s="203">
        <v>1</v>
      </c>
      <c r="D547" s="203">
        <v>6</v>
      </c>
      <c r="E547" s="203"/>
      <c r="F547" s="203">
        <v>10</v>
      </c>
      <c r="G547" s="203">
        <v>6</v>
      </c>
      <c r="H547" s="203">
        <v>7</v>
      </c>
      <c r="I547" s="203">
        <v>8</v>
      </c>
      <c r="J547" s="203">
        <v>7</v>
      </c>
      <c r="K547" s="203"/>
      <c r="L547" s="203"/>
      <c r="M547" s="204">
        <f t="shared" si="22"/>
        <v>1</v>
      </c>
      <c r="N547" s="203">
        <f t="shared" si="23"/>
        <v>2</v>
      </c>
      <c r="O547" s="203">
        <f t="shared" si="24"/>
        <v>6</v>
      </c>
      <c r="P547" s="203"/>
      <c r="Q547" s="203"/>
      <c r="R547" s="203"/>
    </row>
    <row r="548" spans="3:18">
      <c r="C548" s="203">
        <v>1</v>
      </c>
      <c r="D548" s="203">
        <v>6</v>
      </c>
      <c r="E548" s="203"/>
      <c r="F548" s="203">
        <v>10</v>
      </c>
      <c r="G548" s="203">
        <v>6</v>
      </c>
      <c r="H548" s="203">
        <v>7</v>
      </c>
      <c r="I548" s="203">
        <v>8</v>
      </c>
      <c r="J548" s="203">
        <v>10</v>
      </c>
      <c r="K548" s="203"/>
      <c r="L548" s="203"/>
      <c r="M548" s="204">
        <f t="shared" si="22"/>
        <v>1</v>
      </c>
      <c r="N548" s="203">
        <f t="shared" si="23"/>
        <v>2</v>
      </c>
      <c r="O548" s="203">
        <f t="shared" si="24"/>
        <v>7</v>
      </c>
      <c r="P548" s="203"/>
      <c r="Q548" s="203"/>
      <c r="R548" s="203"/>
    </row>
    <row r="549" spans="3:18">
      <c r="C549" s="203">
        <v>1</v>
      </c>
      <c r="D549" s="203">
        <v>6</v>
      </c>
      <c r="E549" s="203"/>
      <c r="F549" s="203">
        <v>10</v>
      </c>
      <c r="G549" s="203">
        <v>6</v>
      </c>
      <c r="H549" s="203">
        <v>7</v>
      </c>
      <c r="I549" s="203">
        <v>10</v>
      </c>
      <c r="J549" s="203">
        <v>7</v>
      </c>
      <c r="K549" s="203"/>
      <c r="L549" s="203"/>
      <c r="M549" s="204">
        <f t="shared" si="22"/>
        <v>1</v>
      </c>
      <c r="N549" s="203">
        <f t="shared" si="23"/>
        <v>2</v>
      </c>
      <c r="O549" s="203">
        <f t="shared" si="24"/>
        <v>7</v>
      </c>
      <c r="P549" s="203"/>
      <c r="Q549" s="203"/>
      <c r="R549" s="203"/>
    </row>
    <row r="550" spans="3:18">
      <c r="C550" s="203">
        <v>1</v>
      </c>
      <c r="D550" s="203">
        <v>6</v>
      </c>
      <c r="E550" s="203"/>
      <c r="F550" s="203">
        <v>10</v>
      </c>
      <c r="G550" s="203">
        <v>6</v>
      </c>
      <c r="H550" s="203">
        <v>7</v>
      </c>
      <c r="I550" s="203">
        <v>10</v>
      </c>
      <c r="J550" s="203">
        <v>10</v>
      </c>
      <c r="K550" s="203"/>
      <c r="L550" s="203"/>
      <c r="M550" s="204">
        <f t="shared" si="22"/>
        <v>1</v>
      </c>
      <c r="N550" s="203">
        <f t="shared" si="23"/>
        <v>2</v>
      </c>
      <c r="O550" s="203">
        <f t="shared" si="24"/>
        <v>7</v>
      </c>
      <c r="P550" s="203"/>
      <c r="Q550" s="203"/>
      <c r="R550" s="203"/>
    </row>
    <row r="551" spans="3:18">
      <c r="C551" s="203">
        <v>1</v>
      </c>
      <c r="D551" s="203">
        <v>6</v>
      </c>
      <c r="E551" s="203"/>
      <c r="F551" s="203">
        <v>10</v>
      </c>
      <c r="G551" s="203">
        <v>6</v>
      </c>
      <c r="H551" s="203">
        <v>10</v>
      </c>
      <c r="I551" s="203">
        <v>4</v>
      </c>
      <c r="J551" s="203">
        <v>7</v>
      </c>
      <c r="K551" s="203"/>
      <c r="L551" s="203"/>
      <c r="M551" s="204">
        <f t="shared" si="22"/>
        <v>1</v>
      </c>
      <c r="N551" s="203">
        <f t="shared" si="23"/>
        <v>2</v>
      </c>
      <c r="O551" s="203">
        <f t="shared" si="24"/>
        <v>6</v>
      </c>
      <c r="P551" s="203"/>
      <c r="Q551" s="203"/>
      <c r="R551" s="203"/>
    </row>
    <row r="552" spans="3:18">
      <c r="C552" s="203">
        <v>1</v>
      </c>
      <c r="D552" s="203">
        <v>6</v>
      </c>
      <c r="E552" s="203"/>
      <c r="F552" s="203">
        <v>10</v>
      </c>
      <c r="G552" s="203">
        <v>6</v>
      </c>
      <c r="H552" s="203">
        <v>10</v>
      </c>
      <c r="I552" s="203">
        <v>4</v>
      </c>
      <c r="J552" s="203">
        <v>10</v>
      </c>
      <c r="K552" s="203"/>
      <c r="L552" s="203"/>
      <c r="M552" s="204">
        <f t="shared" si="22"/>
        <v>1</v>
      </c>
      <c r="N552" s="203">
        <f t="shared" si="23"/>
        <v>2</v>
      </c>
      <c r="O552" s="203">
        <f t="shared" si="24"/>
        <v>7</v>
      </c>
      <c r="P552" s="203"/>
      <c r="Q552" s="203"/>
      <c r="R552" s="203"/>
    </row>
    <row r="553" spans="3:18">
      <c r="C553" s="203">
        <v>1</v>
      </c>
      <c r="D553" s="203">
        <v>6</v>
      </c>
      <c r="E553" s="203"/>
      <c r="F553" s="203">
        <v>10</v>
      </c>
      <c r="G553" s="203">
        <v>6</v>
      </c>
      <c r="H553" s="203">
        <v>10</v>
      </c>
      <c r="I553" s="203">
        <v>6</v>
      </c>
      <c r="J553" s="203">
        <v>7</v>
      </c>
      <c r="K553" s="203"/>
      <c r="L553" s="203"/>
      <c r="M553" s="204">
        <f t="shared" si="22"/>
        <v>1</v>
      </c>
      <c r="N553" s="203">
        <f t="shared" si="23"/>
        <v>2</v>
      </c>
      <c r="O553" s="203">
        <f t="shared" si="24"/>
        <v>7</v>
      </c>
      <c r="P553" s="203"/>
      <c r="Q553" s="203"/>
      <c r="R553" s="203"/>
    </row>
    <row r="554" spans="3:18">
      <c r="C554" s="203">
        <v>1</v>
      </c>
      <c r="D554" s="203">
        <v>6</v>
      </c>
      <c r="E554" s="203"/>
      <c r="F554" s="203">
        <v>10</v>
      </c>
      <c r="G554" s="203">
        <v>6</v>
      </c>
      <c r="H554" s="203">
        <v>10</v>
      </c>
      <c r="I554" s="203">
        <v>6</v>
      </c>
      <c r="J554" s="203">
        <v>10</v>
      </c>
      <c r="K554" s="203"/>
      <c r="L554" s="203"/>
      <c r="M554" s="204">
        <f t="shared" si="22"/>
        <v>1</v>
      </c>
      <c r="N554" s="203">
        <f t="shared" si="23"/>
        <v>2</v>
      </c>
      <c r="O554" s="203">
        <f t="shared" si="24"/>
        <v>7</v>
      </c>
      <c r="P554" s="203"/>
      <c r="Q554" s="203"/>
      <c r="R554" s="203"/>
    </row>
    <row r="555" spans="3:18">
      <c r="C555" s="203">
        <v>1</v>
      </c>
      <c r="D555" s="203">
        <v>6</v>
      </c>
      <c r="E555" s="203"/>
      <c r="F555" s="203">
        <v>10</v>
      </c>
      <c r="G555" s="203">
        <v>6</v>
      </c>
      <c r="H555" s="203">
        <v>10</v>
      </c>
      <c r="I555" s="203">
        <v>8</v>
      </c>
      <c r="J555" s="203">
        <v>7</v>
      </c>
      <c r="K555" s="203"/>
      <c r="L555" s="203"/>
      <c r="M555" s="204">
        <f t="shared" si="22"/>
        <v>1</v>
      </c>
      <c r="N555" s="203">
        <f t="shared" si="23"/>
        <v>2</v>
      </c>
      <c r="O555" s="203">
        <f t="shared" si="24"/>
        <v>7</v>
      </c>
      <c r="P555" s="203"/>
      <c r="Q555" s="203"/>
      <c r="R555" s="203"/>
    </row>
    <row r="556" spans="3:18">
      <c r="C556" s="203">
        <v>1</v>
      </c>
      <c r="D556" s="203">
        <v>6</v>
      </c>
      <c r="E556" s="203"/>
      <c r="F556" s="203">
        <v>10</v>
      </c>
      <c r="G556" s="203">
        <v>6</v>
      </c>
      <c r="H556" s="203">
        <v>10</v>
      </c>
      <c r="I556" s="203">
        <v>8</v>
      </c>
      <c r="J556" s="203">
        <v>10</v>
      </c>
      <c r="K556" s="203"/>
      <c r="L556" s="203"/>
      <c r="M556" s="204">
        <f t="shared" si="22"/>
        <v>1</v>
      </c>
      <c r="N556" s="203">
        <f t="shared" si="23"/>
        <v>2</v>
      </c>
      <c r="O556" s="203">
        <f t="shared" si="24"/>
        <v>7</v>
      </c>
      <c r="P556" s="203"/>
      <c r="Q556" s="203"/>
      <c r="R556" s="203"/>
    </row>
    <row r="557" spans="3:18">
      <c r="C557" s="203">
        <v>1</v>
      </c>
      <c r="D557" s="203">
        <v>6</v>
      </c>
      <c r="E557" s="203"/>
      <c r="F557" s="203">
        <v>10</v>
      </c>
      <c r="G557" s="203">
        <v>6</v>
      </c>
      <c r="H557" s="203">
        <v>10</v>
      </c>
      <c r="I557" s="203">
        <v>10</v>
      </c>
      <c r="J557" s="203">
        <v>7</v>
      </c>
      <c r="K557" s="203"/>
      <c r="L557" s="203"/>
      <c r="M557" s="204">
        <f t="shared" si="22"/>
        <v>1</v>
      </c>
      <c r="N557" s="203">
        <f t="shared" si="23"/>
        <v>2</v>
      </c>
      <c r="O557" s="203">
        <f t="shared" si="24"/>
        <v>7</v>
      </c>
      <c r="P557" s="203"/>
      <c r="Q557" s="203"/>
      <c r="R557" s="203"/>
    </row>
    <row r="558" spans="3:18">
      <c r="C558" s="203">
        <v>1</v>
      </c>
      <c r="D558" s="203">
        <v>6</v>
      </c>
      <c r="E558" s="203"/>
      <c r="F558" s="203">
        <v>10</v>
      </c>
      <c r="G558" s="203">
        <v>6</v>
      </c>
      <c r="H558" s="203">
        <v>10</v>
      </c>
      <c r="I558" s="203">
        <v>10</v>
      </c>
      <c r="J558" s="203">
        <v>10</v>
      </c>
      <c r="K558" s="203"/>
      <c r="L558" s="203"/>
      <c r="M558" s="204">
        <f t="shared" si="22"/>
        <v>1</v>
      </c>
      <c r="N558" s="203">
        <f t="shared" si="23"/>
        <v>2</v>
      </c>
      <c r="O558" s="203">
        <f t="shared" si="24"/>
        <v>8</v>
      </c>
      <c r="P558" s="203"/>
      <c r="Q558" s="203"/>
      <c r="R558" s="203"/>
    </row>
    <row r="559" spans="3:18">
      <c r="C559" s="203">
        <v>1</v>
      </c>
      <c r="D559" s="203">
        <v>6</v>
      </c>
      <c r="E559" s="203"/>
      <c r="F559" s="203">
        <v>10</v>
      </c>
      <c r="G559" s="203">
        <v>6</v>
      </c>
      <c r="H559" s="203">
        <v>7</v>
      </c>
      <c r="I559" s="203">
        <v>4</v>
      </c>
      <c r="J559" s="203">
        <v>7</v>
      </c>
      <c r="K559" s="203"/>
      <c r="L559" s="203"/>
      <c r="M559" s="204">
        <f t="shared" si="22"/>
        <v>1</v>
      </c>
      <c r="N559" s="203">
        <f t="shared" si="23"/>
        <v>2</v>
      </c>
      <c r="O559" s="203">
        <f t="shared" si="24"/>
        <v>6</v>
      </c>
      <c r="P559" s="203"/>
      <c r="Q559" s="203"/>
      <c r="R559" s="203"/>
    </row>
    <row r="560" spans="3:18">
      <c r="C560" s="203">
        <v>1</v>
      </c>
      <c r="D560" s="203">
        <v>6</v>
      </c>
      <c r="E560" s="203"/>
      <c r="F560" s="203">
        <v>10</v>
      </c>
      <c r="G560" s="203">
        <v>6</v>
      </c>
      <c r="H560" s="203">
        <v>7</v>
      </c>
      <c r="I560" s="203">
        <v>4</v>
      </c>
      <c r="J560" s="203">
        <v>10</v>
      </c>
      <c r="K560" s="203"/>
      <c r="L560" s="203"/>
      <c r="M560" s="204">
        <f t="shared" si="22"/>
        <v>1</v>
      </c>
      <c r="N560" s="203">
        <f t="shared" si="23"/>
        <v>2</v>
      </c>
      <c r="O560" s="203">
        <f t="shared" si="24"/>
        <v>6</v>
      </c>
      <c r="P560" s="203"/>
      <c r="Q560" s="203"/>
      <c r="R560" s="203"/>
    </row>
    <row r="561" spans="3:18">
      <c r="C561" s="203">
        <v>1</v>
      </c>
      <c r="D561" s="203">
        <v>6</v>
      </c>
      <c r="E561" s="203"/>
      <c r="F561" s="203">
        <v>10</v>
      </c>
      <c r="G561" s="203">
        <v>6</v>
      </c>
      <c r="H561" s="203">
        <v>7</v>
      </c>
      <c r="I561" s="203">
        <v>6</v>
      </c>
      <c r="J561" s="203">
        <v>7</v>
      </c>
      <c r="K561" s="203"/>
      <c r="L561" s="203"/>
      <c r="M561" s="204">
        <f t="shared" si="22"/>
        <v>1</v>
      </c>
      <c r="N561" s="203">
        <f t="shared" si="23"/>
        <v>2</v>
      </c>
      <c r="O561" s="203">
        <f t="shared" si="24"/>
        <v>6</v>
      </c>
      <c r="P561" s="203"/>
      <c r="Q561" s="203"/>
      <c r="R561" s="203"/>
    </row>
    <row r="562" spans="3:18">
      <c r="C562" s="203">
        <v>1</v>
      </c>
      <c r="D562" s="203">
        <v>6</v>
      </c>
      <c r="E562" s="203"/>
      <c r="F562" s="203">
        <v>10</v>
      </c>
      <c r="G562" s="203">
        <v>6</v>
      </c>
      <c r="H562" s="203">
        <v>7</v>
      </c>
      <c r="I562" s="203">
        <v>6</v>
      </c>
      <c r="J562" s="203">
        <v>10</v>
      </c>
      <c r="K562" s="203"/>
      <c r="L562" s="203"/>
      <c r="M562" s="204">
        <f t="shared" si="22"/>
        <v>1</v>
      </c>
      <c r="N562" s="203">
        <f t="shared" si="23"/>
        <v>2</v>
      </c>
      <c r="O562" s="203">
        <f t="shared" si="24"/>
        <v>7</v>
      </c>
      <c r="P562" s="203"/>
      <c r="Q562" s="203"/>
      <c r="R562" s="203"/>
    </row>
    <row r="563" spans="3:18">
      <c r="C563" s="203">
        <v>1</v>
      </c>
      <c r="D563" s="203">
        <v>6</v>
      </c>
      <c r="E563" s="203"/>
      <c r="F563" s="203">
        <v>10</v>
      </c>
      <c r="G563" s="203">
        <v>6</v>
      </c>
      <c r="H563" s="203">
        <v>7</v>
      </c>
      <c r="I563" s="203">
        <v>8</v>
      </c>
      <c r="J563" s="203">
        <v>7</v>
      </c>
      <c r="K563" s="203"/>
      <c r="L563" s="203"/>
      <c r="M563" s="204">
        <f t="shared" si="22"/>
        <v>1</v>
      </c>
      <c r="N563" s="203">
        <f t="shared" si="23"/>
        <v>2</v>
      </c>
      <c r="O563" s="203">
        <f t="shared" si="24"/>
        <v>6</v>
      </c>
      <c r="P563" s="203"/>
      <c r="Q563" s="203"/>
      <c r="R563" s="203"/>
    </row>
    <row r="564" spans="3:18">
      <c r="C564" s="203">
        <v>1</v>
      </c>
      <c r="D564" s="203">
        <v>6</v>
      </c>
      <c r="E564" s="203"/>
      <c r="F564" s="203">
        <v>10</v>
      </c>
      <c r="G564" s="203">
        <v>6</v>
      </c>
      <c r="H564" s="203">
        <v>7</v>
      </c>
      <c r="I564" s="203">
        <v>8</v>
      </c>
      <c r="J564" s="203">
        <v>10</v>
      </c>
      <c r="K564" s="203"/>
      <c r="L564" s="203"/>
      <c r="M564" s="204">
        <f t="shared" si="22"/>
        <v>1</v>
      </c>
      <c r="N564" s="203">
        <f t="shared" si="23"/>
        <v>2</v>
      </c>
      <c r="O564" s="203">
        <f t="shared" si="24"/>
        <v>7</v>
      </c>
      <c r="P564" s="203"/>
      <c r="Q564" s="203"/>
      <c r="R564" s="203"/>
    </row>
    <row r="565" spans="3:18">
      <c r="C565" s="203">
        <v>1</v>
      </c>
      <c r="D565" s="203">
        <v>6</v>
      </c>
      <c r="E565" s="203"/>
      <c r="F565" s="203">
        <v>10</v>
      </c>
      <c r="G565" s="203">
        <v>6</v>
      </c>
      <c r="H565" s="203">
        <v>7</v>
      </c>
      <c r="I565" s="203">
        <v>10</v>
      </c>
      <c r="J565" s="203">
        <v>7</v>
      </c>
      <c r="K565" s="203"/>
      <c r="L565" s="203"/>
      <c r="M565" s="204">
        <f t="shared" si="22"/>
        <v>1</v>
      </c>
      <c r="N565" s="203">
        <f t="shared" si="23"/>
        <v>2</v>
      </c>
      <c r="O565" s="203">
        <f t="shared" si="24"/>
        <v>7</v>
      </c>
      <c r="P565" s="203"/>
      <c r="Q565" s="203"/>
      <c r="R565" s="203"/>
    </row>
    <row r="566" spans="3:18">
      <c r="C566" s="203">
        <v>1</v>
      </c>
      <c r="D566" s="203">
        <v>6</v>
      </c>
      <c r="E566" s="203"/>
      <c r="F566" s="203">
        <v>10</v>
      </c>
      <c r="G566" s="203">
        <v>6</v>
      </c>
      <c r="H566" s="203">
        <v>7</v>
      </c>
      <c r="I566" s="203">
        <v>10</v>
      </c>
      <c r="J566" s="203">
        <v>10</v>
      </c>
      <c r="K566" s="203"/>
      <c r="L566" s="203"/>
      <c r="M566" s="204">
        <f t="shared" si="22"/>
        <v>1</v>
      </c>
      <c r="N566" s="203">
        <f t="shared" si="23"/>
        <v>2</v>
      </c>
      <c r="O566" s="203">
        <f t="shared" si="24"/>
        <v>7</v>
      </c>
      <c r="P566" s="203"/>
      <c r="Q566" s="203"/>
      <c r="R566" s="203"/>
    </row>
    <row r="567" spans="3:18">
      <c r="C567" s="203">
        <v>1</v>
      </c>
      <c r="D567" s="203">
        <v>6</v>
      </c>
      <c r="E567" s="203"/>
      <c r="F567" s="203">
        <v>10</v>
      </c>
      <c r="G567" s="203">
        <v>6</v>
      </c>
      <c r="H567" s="203">
        <v>10</v>
      </c>
      <c r="I567" s="203">
        <v>4</v>
      </c>
      <c r="J567" s="203">
        <v>7</v>
      </c>
      <c r="K567" s="203"/>
      <c r="L567" s="203"/>
      <c r="M567" s="204">
        <f t="shared" si="22"/>
        <v>1</v>
      </c>
      <c r="N567" s="203">
        <f t="shared" si="23"/>
        <v>2</v>
      </c>
      <c r="O567" s="203">
        <f t="shared" si="24"/>
        <v>6</v>
      </c>
      <c r="P567" s="203"/>
      <c r="Q567" s="203"/>
      <c r="R567" s="203"/>
    </row>
    <row r="568" spans="3:18">
      <c r="C568" s="203">
        <v>1</v>
      </c>
      <c r="D568" s="203">
        <v>6</v>
      </c>
      <c r="E568" s="203"/>
      <c r="F568" s="203">
        <v>10</v>
      </c>
      <c r="G568" s="203">
        <v>6</v>
      </c>
      <c r="H568" s="203">
        <v>10</v>
      </c>
      <c r="I568" s="203">
        <v>4</v>
      </c>
      <c r="J568" s="203">
        <v>10</v>
      </c>
      <c r="K568" s="203"/>
      <c r="L568" s="203"/>
      <c r="M568" s="204">
        <f t="shared" si="22"/>
        <v>1</v>
      </c>
      <c r="N568" s="203">
        <f t="shared" si="23"/>
        <v>2</v>
      </c>
      <c r="O568" s="203">
        <f t="shared" si="24"/>
        <v>7</v>
      </c>
      <c r="P568" s="203"/>
      <c r="Q568" s="203"/>
      <c r="R568" s="203"/>
    </row>
    <row r="569" spans="3:18">
      <c r="C569" s="203">
        <v>1</v>
      </c>
      <c r="D569" s="203">
        <v>6</v>
      </c>
      <c r="E569" s="203"/>
      <c r="F569" s="203">
        <v>10</v>
      </c>
      <c r="G569" s="203">
        <v>6</v>
      </c>
      <c r="H569" s="203">
        <v>10</v>
      </c>
      <c r="I569" s="203">
        <v>6</v>
      </c>
      <c r="J569" s="203">
        <v>7</v>
      </c>
      <c r="K569" s="203"/>
      <c r="L569" s="203"/>
      <c r="M569" s="204">
        <f t="shared" si="22"/>
        <v>1</v>
      </c>
      <c r="N569" s="203">
        <f t="shared" si="23"/>
        <v>2</v>
      </c>
      <c r="O569" s="203">
        <f t="shared" si="24"/>
        <v>7</v>
      </c>
      <c r="P569" s="203"/>
      <c r="Q569" s="203"/>
      <c r="R569" s="203"/>
    </row>
    <row r="570" spans="3:18">
      <c r="C570" s="203">
        <v>1</v>
      </c>
      <c r="D570" s="203">
        <v>6</v>
      </c>
      <c r="E570" s="203"/>
      <c r="F570" s="203">
        <v>10</v>
      </c>
      <c r="G570" s="203">
        <v>6</v>
      </c>
      <c r="H570" s="203">
        <v>10</v>
      </c>
      <c r="I570" s="203">
        <v>6</v>
      </c>
      <c r="J570" s="203">
        <v>10</v>
      </c>
      <c r="K570" s="203"/>
      <c r="L570" s="203"/>
      <c r="M570" s="204">
        <f t="shared" si="22"/>
        <v>1</v>
      </c>
      <c r="N570" s="203">
        <f t="shared" si="23"/>
        <v>2</v>
      </c>
      <c r="O570" s="203">
        <f t="shared" si="24"/>
        <v>7</v>
      </c>
      <c r="P570" s="203"/>
      <c r="Q570" s="203"/>
      <c r="R570" s="203"/>
    </row>
    <row r="571" spans="3:18">
      <c r="C571" s="203">
        <v>1</v>
      </c>
      <c r="D571" s="203">
        <v>6</v>
      </c>
      <c r="E571" s="203"/>
      <c r="F571" s="203">
        <v>10</v>
      </c>
      <c r="G571" s="203">
        <v>6</v>
      </c>
      <c r="H571" s="203">
        <v>10</v>
      </c>
      <c r="I571" s="203">
        <v>8</v>
      </c>
      <c r="J571" s="203">
        <v>7</v>
      </c>
      <c r="K571" s="203"/>
      <c r="L571" s="203"/>
      <c r="M571" s="204">
        <f t="shared" si="22"/>
        <v>1</v>
      </c>
      <c r="N571" s="203">
        <f t="shared" si="23"/>
        <v>2</v>
      </c>
      <c r="O571" s="203">
        <f t="shared" si="24"/>
        <v>7</v>
      </c>
      <c r="P571" s="203"/>
      <c r="Q571" s="203"/>
      <c r="R571" s="203"/>
    </row>
    <row r="572" spans="3:18">
      <c r="C572" s="203">
        <v>1</v>
      </c>
      <c r="D572" s="203">
        <v>6</v>
      </c>
      <c r="E572" s="203"/>
      <c r="F572" s="203">
        <v>10</v>
      </c>
      <c r="G572" s="203">
        <v>6</v>
      </c>
      <c r="H572" s="203">
        <v>10</v>
      </c>
      <c r="I572" s="203">
        <v>8</v>
      </c>
      <c r="J572" s="203">
        <v>10</v>
      </c>
      <c r="K572" s="203"/>
      <c r="L572" s="203"/>
      <c r="M572" s="204">
        <f t="shared" si="22"/>
        <v>1</v>
      </c>
      <c r="N572" s="203">
        <f t="shared" si="23"/>
        <v>2</v>
      </c>
      <c r="O572" s="203">
        <f t="shared" si="24"/>
        <v>7</v>
      </c>
      <c r="P572" s="203"/>
      <c r="Q572" s="203"/>
      <c r="R572" s="203"/>
    </row>
    <row r="573" spans="3:18">
      <c r="C573" s="203">
        <v>1</v>
      </c>
      <c r="D573" s="203">
        <v>6</v>
      </c>
      <c r="E573" s="203"/>
      <c r="F573" s="203">
        <v>10</v>
      </c>
      <c r="G573" s="203">
        <v>6</v>
      </c>
      <c r="H573" s="203">
        <v>10</v>
      </c>
      <c r="I573" s="203">
        <v>10</v>
      </c>
      <c r="J573" s="203">
        <v>7</v>
      </c>
      <c r="K573" s="203"/>
      <c r="L573" s="203"/>
      <c r="M573" s="204">
        <f t="shared" si="22"/>
        <v>1</v>
      </c>
      <c r="N573" s="203">
        <f t="shared" si="23"/>
        <v>2</v>
      </c>
      <c r="O573" s="203">
        <f t="shared" si="24"/>
        <v>7</v>
      </c>
      <c r="P573" s="203"/>
      <c r="Q573" s="203"/>
      <c r="R573" s="203"/>
    </row>
    <row r="574" spans="3:18">
      <c r="C574" s="203">
        <v>1</v>
      </c>
      <c r="D574" s="203">
        <v>8</v>
      </c>
      <c r="E574" s="203"/>
      <c r="F574" s="203">
        <v>10</v>
      </c>
      <c r="G574" s="203">
        <v>8</v>
      </c>
      <c r="H574" s="203">
        <v>10</v>
      </c>
      <c r="I574" s="203">
        <v>10</v>
      </c>
      <c r="J574" s="203">
        <v>10</v>
      </c>
      <c r="K574" s="203"/>
      <c r="L574" s="203"/>
      <c r="M574" s="204">
        <f t="shared" si="22"/>
        <v>1</v>
      </c>
      <c r="N574" s="203">
        <f t="shared" si="23"/>
        <v>2</v>
      </c>
      <c r="O574" s="203">
        <f t="shared" si="24"/>
        <v>8</v>
      </c>
      <c r="P574" s="203"/>
      <c r="Q574" s="203"/>
      <c r="R574" s="203"/>
    </row>
    <row r="575" spans="3:18">
      <c r="C575" s="203">
        <v>1</v>
      </c>
      <c r="D575" s="203">
        <v>8</v>
      </c>
      <c r="E575" s="203"/>
      <c r="F575" s="203">
        <v>5</v>
      </c>
      <c r="G575" s="203">
        <v>8</v>
      </c>
      <c r="H575" s="203">
        <v>5</v>
      </c>
      <c r="I575" s="203">
        <v>4</v>
      </c>
      <c r="J575" s="203">
        <v>7</v>
      </c>
      <c r="K575" s="203"/>
      <c r="L575" s="203"/>
      <c r="M575" s="204">
        <f t="shared" si="22"/>
        <v>1</v>
      </c>
      <c r="N575" s="203">
        <f t="shared" si="23"/>
        <v>2</v>
      </c>
      <c r="O575" s="203">
        <f t="shared" si="24"/>
        <v>5</v>
      </c>
      <c r="P575" s="203"/>
      <c r="Q575" s="203"/>
      <c r="R575" s="203"/>
    </row>
    <row r="576" spans="3:18">
      <c r="C576" s="203">
        <v>1</v>
      </c>
      <c r="D576" s="203">
        <v>8</v>
      </c>
      <c r="E576" s="203"/>
      <c r="F576" s="203">
        <v>5</v>
      </c>
      <c r="G576" s="203">
        <v>8</v>
      </c>
      <c r="H576" s="203">
        <v>5</v>
      </c>
      <c r="I576" s="203">
        <v>4</v>
      </c>
      <c r="J576" s="203">
        <v>10</v>
      </c>
      <c r="K576" s="203"/>
      <c r="L576" s="203"/>
      <c r="M576" s="204">
        <f t="shared" si="22"/>
        <v>1</v>
      </c>
      <c r="N576" s="203">
        <f t="shared" si="23"/>
        <v>2</v>
      </c>
      <c r="O576" s="203">
        <f t="shared" si="24"/>
        <v>6</v>
      </c>
      <c r="P576" s="203"/>
      <c r="Q576" s="203"/>
      <c r="R576" s="203"/>
    </row>
    <row r="577" spans="3:18">
      <c r="C577" s="203">
        <v>1</v>
      </c>
      <c r="D577" s="203">
        <v>8</v>
      </c>
      <c r="E577" s="203"/>
      <c r="F577" s="203">
        <v>5</v>
      </c>
      <c r="G577" s="203">
        <v>8</v>
      </c>
      <c r="H577" s="203">
        <v>5</v>
      </c>
      <c r="I577" s="203">
        <v>6</v>
      </c>
      <c r="J577" s="203">
        <v>7</v>
      </c>
      <c r="K577" s="203"/>
      <c r="L577" s="203"/>
      <c r="M577" s="204">
        <f t="shared" si="22"/>
        <v>1</v>
      </c>
      <c r="N577" s="203">
        <f t="shared" si="23"/>
        <v>2</v>
      </c>
      <c r="O577" s="203">
        <f t="shared" si="24"/>
        <v>6</v>
      </c>
      <c r="P577" s="203"/>
      <c r="Q577" s="203"/>
      <c r="R577" s="203"/>
    </row>
    <row r="578" spans="3:18">
      <c r="C578" s="203">
        <v>1</v>
      </c>
      <c r="D578" s="203">
        <v>8</v>
      </c>
      <c r="E578" s="203"/>
      <c r="F578" s="203">
        <v>5</v>
      </c>
      <c r="G578" s="203">
        <v>8</v>
      </c>
      <c r="H578" s="203">
        <v>5</v>
      </c>
      <c r="I578" s="203">
        <v>6</v>
      </c>
      <c r="J578" s="203">
        <v>10</v>
      </c>
      <c r="K578" s="203"/>
      <c r="L578" s="203"/>
      <c r="M578" s="204">
        <f t="shared" si="22"/>
        <v>1</v>
      </c>
      <c r="N578" s="203">
        <f t="shared" si="23"/>
        <v>2</v>
      </c>
      <c r="O578" s="203">
        <f t="shared" si="24"/>
        <v>6</v>
      </c>
      <c r="P578" s="203"/>
      <c r="Q578" s="203"/>
      <c r="R578" s="203"/>
    </row>
    <row r="579" spans="3:18">
      <c r="C579" s="203">
        <v>1</v>
      </c>
      <c r="D579" s="203">
        <v>8</v>
      </c>
      <c r="E579" s="203"/>
      <c r="F579" s="203">
        <v>5</v>
      </c>
      <c r="G579" s="203">
        <v>8</v>
      </c>
      <c r="H579" s="203">
        <v>5</v>
      </c>
      <c r="I579" s="203">
        <v>8</v>
      </c>
      <c r="J579" s="203">
        <v>7</v>
      </c>
      <c r="K579" s="203"/>
      <c r="L579" s="203"/>
      <c r="M579" s="204">
        <f t="shared" si="22"/>
        <v>1</v>
      </c>
      <c r="N579" s="203">
        <f t="shared" si="23"/>
        <v>2</v>
      </c>
      <c r="O579" s="203">
        <f t="shared" si="24"/>
        <v>6</v>
      </c>
      <c r="P579" s="203"/>
      <c r="Q579" s="203"/>
      <c r="R579" s="203"/>
    </row>
    <row r="580" spans="3:18">
      <c r="C580" s="203">
        <v>1</v>
      </c>
      <c r="D580" s="203">
        <v>8</v>
      </c>
      <c r="E580" s="203"/>
      <c r="F580" s="203">
        <v>5</v>
      </c>
      <c r="G580" s="203">
        <v>8</v>
      </c>
      <c r="H580" s="203">
        <v>5</v>
      </c>
      <c r="I580" s="203">
        <v>8</v>
      </c>
      <c r="J580" s="203">
        <v>10</v>
      </c>
      <c r="K580" s="203"/>
      <c r="L580" s="203"/>
      <c r="M580" s="204">
        <f t="shared" si="22"/>
        <v>1</v>
      </c>
      <c r="N580" s="203">
        <f t="shared" si="23"/>
        <v>2</v>
      </c>
      <c r="O580" s="203">
        <f t="shared" si="24"/>
        <v>6</v>
      </c>
      <c r="P580" s="203"/>
      <c r="Q580" s="203"/>
      <c r="R580" s="203"/>
    </row>
    <row r="581" spans="3:18">
      <c r="C581" s="203">
        <v>1</v>
      </c>
      <c r="D581" s="203">
        <v>8</v>
      </c>
      <c r="E581" s="203"/>
      <c r="F581" s="203">
        <v>5</v>
      </c>
      <c r="G581" s="203">
        <v>8</v>
      </c>
      <c r="H581" s="203">
        <v>5</v>
      </c>
      <c r="I581" s="203">
        <v>10</v>
      </c>
      <c r="J581" s="203">
        <v>7</v>
      </c>
      <c r="K581" s="203"/>
      <c r="L581" s="203"/>
      <c r="M581" s="204">
        <f t="shared" si="22"/>
        <v>1</v>
      </c>
      <c r="N581" s="203">
        <f t="shared" si="23"/>
        <v>2</v>
      </c>
      <c r="O581" s="203">
        <f t="shared" si="24"/>
        <v>6</v>
      </c>
      <c r="P581" s="203"/>
      <c r="Q581" s="203"/>
      <c r="R581" s="203"/>
    </row>
    <row r="582" spans="3:18">
      <c r="C582" s="203">
        <v>1</v>
      </c>
      <c r="D582" s="203">
        <v>8</v>
      </c>
      <c r="E582" s="203"/>
      <c r="F582" s="203">
        <v>5</v>
      </c>
      <c r="G582" s="203">
        <v>8</v>
      </c>
      <c r="H582" s="203">
        <v>5</v>
      </c>
      <c r="I582" s="203">
        <v>10</v>
      </c>
      <c r="J582" s="203">
        <v>10</v>
      </c>
      <c r="K582" s="203"/>
      <c r="L582" s="203"/>
      <c r="M582" s="204">
        <f t="shared" si="22"/>
        <v>1</v>
      </c>
      <c r="N582" s="203">
        <f t="shared" si="23"/>
        <v>2</v>
      </c>
      <c r="O582" s="203">
        <f t="shared" si="24"/>
        <v>7</v>
      </c>
      <c r="P582" s="203"/>
      <c r="Q582" s="203"/>
      <c r="R582" s="203"/>
    </row>
    <row r="583" spans="3:18">
      <c r="C583" s="203">
        <v>1</v>
      </c>
      <c r="D583" s="203">
        <v>8</v>
      </c>
      <c r="E583" s="203"/>
      <c r="F583" s="203">
        <v>7</v>
      </c>
      <c r="G583" s="203">
        <v>8</v>
      </c>
      <c r="H583" s="203">
        <v>10</v>
      </c>
      <c r="I583" s="203">
        <v>4</v>
      </c>
      <c r="J583" s="203">
        <v>7</v>
      </c>
      <c r="K583" s="203"/>
      <c r="L583" s="203"/>
      <c r="M583" s="204">
        <f t="shared" si="22"/>
        <v>1</v>
      </c>
      <c r="N583" s="203">
        <f t="shared" si="23"/>
        <v>2</v>
      </c>
      <c r="O583" s="203">
        <f t="shared" si="24"/>
        <v>6</v>
      </c>
      <c r="P583" s="203"/>
      <c r="Q583" s="203"/>
      <c r="R583" s="203"/>
    </row>
    <row r="584" spans="3:18">
      <c r="C584" s="203">
        <v>1</v>
      </c>
      <c r="D584" s="203">
        <v>8</v>
      </c>
      <c r="E584" s="203"/>
      <c r="F584" s="203">
        <v>7</v>
      </c>
      <c r="G584" s="203">
        <v>8</v>
      </c>
      <c r="H584" s="203">
        <v>10</v>
      </c>
      <c r="I584" s="203">
        <v>4</v>
      </c>
      <c r="J584" s="203">
        <v>10</v>
      </c>
      <c r="K584" s="203"/>
      <c r="L584" s="203"/>
      <c r="M584" s="204">
        <f t="shared" si="22"/>
        <v>1</v>
      </c>
      <c r="N584" s="203">
        <f t="shared" si="23"/>
        <v>2</v>
      </c>
      <c r="O584" s="203">
        <f t="shared" si="24"/>
        <v>7</v>
      </c>
      <c r="P584" s="203"/>
      <c r="Q584" s="203"/>
      <c r="R584" s="203"/>
    </row>
    <row r="585" spans="3:18">
      <c r="C585" s="203">
        <v>1</v>
      </c>
      <c r="D585" s="203">
        <v>8</v>
      </c>
      <c r="E585" s="203"/>
      <c r="F585" s="203">
        <v>7</v>
      </c>
      <c r="G585" s="203">
        <v>8</v>
      </c>
      <c r="H585" s="203">
        <v>10</v>
      </c>
      <c r="I585" s="203">
        <v>6</v>
      </c>
      <c r="J585" s="203">
        <v>7</v>
      </c>
      <c r="K585" s="203"/>
      <c r="L585" s="203"/>
      <c r="M585" s="204">
        <f t="shared" si="22"/>
        <v>1</v>
      </c>
      <c r="N585" s="203">
        <f t="shared" si="23"/>
        <v>2</v>
      </c>
      <c r="O585" s="203">
        <f t="shared" si="24"/>
        <v>7</v>
      </c>
      <c r="P585" s="203"/>
      <c r="Q585" s="203"/>
      <c r="R585" s="203"/>
    </row>
    <row r="586" spans="3:18">
      <c r="C586" s="203">
        <v>1</v>
      </c>
      <c r="D586" s="203">
        <v>8</v>
      </c>
      <c r="E586" s="203"/>
      <c r="F586" s="203">
        <v>7</v>
      </c>
      <c r="G586" s="203">
        <v>8</v>
      </c>
      <c r="H586" s="203">
        <v>10</v>
      </c>
      <c r="I586" s="203">
        <v>6</v>
      </c>
      <c r="J586" s="203">
        <v>10</v>
      </c>
      <c r="K586" s="203"/>
      <c r="L586" s="203"/>
      <c r="M586" s="204">
        <f t="shared" si="22"/>
        <v>1</v>
      </c>
      <c r="N586" s="203">
        <f t="shared" si="23"/>
        <v>2</v>
      </c>
      <c r="O586" s="203">
        <f t="shared" si="24"/>
        <v>7</v>
      </c>
      <c r="P586" s="203"/>
      <c r="Q586" s="203"/>
      <c r="R586" s="203"/>
    </row>
    <row r="587" spans="3:18">
      <c r="C587" s="203">
        <v>1</v>
      </c>
      <c r="D587" s="203">
        <v>8</v>
      </c>
      <c r="E587" s="203"/>
      <c r="F587" s="203">
        <v>7</v>
      </c>
      <c r="G587" s="203">
        <v>8</v>
      </c>
      <c r="H587" s="203">
        <v>10</v>
      </c>
      <c r="I587" s="203">
        <v>8</v>
      </c>
      <c r="J587" s="203">
        <v>7</v>
      </c>
      <c r="K587" s="203"/>
      <c r="L587" s="203"/>
      <c r="M587" s="204">
        <f t="shared" si="22"/>
        <v>1</v>
      </c>
      <c r="N587" s="203">
        <f t="shared" si="23"/>
        <v>2</v>
      </c>
      <c r="O587" s="203">
        <f t="shared" si="24"/>
        <v>7</v>
      </c>
      <c r="P587" s="203"/>
      <c r="Q587" s="203"/>
      <c r="R587" s="203"/>
    </row>
    <row r="588" spans="3:18">
      <c r="C588" s="203">
        <v>1</v>
      </c>
      <c r="D588" s="203">
        <v>8</v>
      </c>
      <c r="E588" s="203"/>
      <c r="F588" s="203">
        <v>7</v>
      </c>
      <c r="G588" s="203">
        <v>8</v>
      </c>
      <c r="H588" s="203">
        <v>10</v>
      </c>
      <c r="I588" s="203">
        <v>8</v>
      </c>
      <c r="J588" s="203">
        <v>10</v>
      </c>
      <c r="K588" s="203"/>
      <c r="L588" s="203"/>
      <c r="M588" s="204">
        <f t="shared" si="22"/>
        <v>1</v>
      </c>
      <c r="N588" s="203">
        <f t="shared" si="23"/>
        <v>2</v>
      </c>
      <c r="O588" s="203">
        <f t="shared" si="24"/>
        <v>7</v>
      </c>
      <c r="P588" s="203"/>
      <c r="Q588" s="203"/>
      <c r="R588" s="203"/>
    </row>
    <row r="589" spans="3:18">
      <c r="C589" s="203">
        <v>1</v>
      </c>
      <c r="D589" s="203">
        <v>8</v>
      </c>
      <c r="E589" s="203"/>
      <c r="F589" s="203">
        <v>7</v>
      </c>
      <c r="G589" s="203">
        <v>8</v>
      </c>
      <c r="H589" s="203">
        <v>10</v>
      </c>
      <c r="I589" s="203">
        <v>10</v>
      </c>
      <c r="J589" s="203">
        <v>7</v>
      </c>
      <c r="K589" s="203"/>
      <c r="L589" s="203"/>
      <c r="M589" s="204">
        <f t="shared" si="22"/>
        <v>1</v>
      </c>
      <c r="N589" s="203">
        <f t="shared" si="23"/>
        <v>2</v>
      </c>
      <c r="O589" s="203">
        <f t="shared" si="24"/>
        <v>7</v>
      </c>
      <c r="P589" s="203"/>
      <c r="Q589" s="203"/>
      <c r="R589" s="203"/>
    </row>
    <row r="590" spans="3:18">
      <c r="C590" s="203">
        <v>1</v>
      </c>
      <c r="D590" s="203">
        <v>8</v>
      </c>
      <c r="E590" s="203"/>
      <c r="F590" s="203">
        <v>7</v>
      </c>
      <c r="G590" s="203">
        <v>8</v>
      </c>
      <c r="H590" s="203">
        <v>10</v>
      </c>
      <c r="I590" s="203">
        <v>10</v>
      </c>
      <c r="J590" s="203">
        <v>10</v>
      </c>
      <c r="K590" s="203"/>
      <c r="L590" s="203"/>
      <c r="M590" s="204">
        <f t="shared" si="22"/>
        <v>1</v>
      </c>
      <c r="N590" s="203">
        <f t="shared" si="23"/>
        <v>2</v>
      </c>
      <c r="O590" s="203">
        <f t="shared" si="24"/>
        <v>8</v>
      </c>
      <c r="P590" s="203"/>
      <c r="Q590" s="203"/>
      <c r="R590" s="203"/>
    </row>
    <row r="591" spans="3:18">
      <c r="C591" s="203">
        <v>1</v>
      </c>
      <c r="D591" s="203">
        <v>8</v>
      </c>
      <c r="E591" s="203"/>
      <c r="F591" s="203">
        <v>5</v>
      </c>
      <c r="G591" s="203">
        <v>8</v>
      </c>
      <c r="H591" s="203">
        <v>5</v>
      </c>
      <c r="I591" s="203">
        <v>4</v>
      </c>
      <c r="J591" s="203">
        <v>7</v>
      </c>
      <c r="K591" s="203"/>
      <c r="L591" s="203"/>
      <c r="M591" s="204">
        <f t="shared" si="22"/>
        <v>1</v>
      </c>
      <c r="N591" s="203">
        <f t="shared" si="23"/>
        <v>2</v>
      </c>
      <c r="O591" s="203">
        <f t="shared" si="24"/>
        <v>5</v>
      </c>
      <c r="P591" s="203"/>
      <c r="Q591" s="203"/>
      <c r="R591" s="203"/>
    </row>
    <row r="592" spans="3:18">
      <c r="C592" s="203">
        <v>1</v>
      </c>
      <c r="D592" s="203">
        <v>8</v>
      </c>
      <c r="E592" s="203"/>
      <c r="F592" s="203">
        <v>5</v>
      </c>
      <c r="G592" s="203">
        <v>8</v>
      </c>
      <c r="H592" s="203">
        <v>5</v>
      </c>
      <c r="I592" s="203">
        <v>4</v>
      </c>
      <c r="J592" s="203">
        <v>10</v>
      </c>
      <c r="K592" s="203"/>
      <c r="L592" s="203"/>
      <c r="M592" s="204">
        <f t="shared" si="22"/>
        <v>1</v>
      </c>
      <c r="N592" s="203">
        <f t="shared" si="23"/>
        <v>2</v>
      </c>
      <c r="O592" s="203">
        <f t="shared" si="24"/>
        <v>6</v>
      </c>
      <c r="P592" s="203"/>
      <c r="Q592" s="203"/>
      <c r="R592" s="203"/>
    </row>
    <row r="593" spans="3:18">
      <c r="C593" s="203">
        <v>1</v>
      </c>
      <c r="D593" s="203">
        <v>8</v>
      </c>
      <c r="E593" s="203"/>
      <c r="F593" s="203">
        <v>5</v>
      </c>
      <c r="G593" s="203">
        <v>8</v>
      </c>
      <c r="H593" s="203">
        <v>5</v>
      </c>
      <c r="I593" s="203">
        <v>6</v>
      </c>
      <c r="J593" s="203">
        <v>7</v>
      </c>
      <c r="K593" s="203"/>
      <c r="L593" s="203"/>
      <c r="M593" s="204">
        <f t="shared" si="22"/>
        <v>1</v>
      </c>
      <c r="N593" s="203">
        <f t="shared" si="23"/>
        <v>2</v>
      </c>
      <c r="O593" s="203">
        <f t="shared" si="24"/>
        <v>6</v>
      </c>
      <c r="P593" s="203"/>
      <c r="Q593" s="203"/>
      <c r="R593" s="203"/>
    </row>
    <row r="594" spans="3:18">
      <c r="C594" s="203">
        <v>1</v>
      </c>
      <c r="D594" s="203">
        <v>8</v>
      </c>
      <c r="E594" s="203"/>
      <c r="F594" s="203">
        <v>5</v>
      </c>
      <c r="G594" s="203">
        <v>8</v>
      </c>
      <c r="H594" s="203">
        <v>5</v>
      </c>
      <c r="I594" s="203">
        <v>6</v>
      </c>
      <c r="J594" s="203">
        <v>10</v>
      </c>
      <c r="K594" s="203"/>
      <c r="L594" s="203"/>
      <c r="M594" s="204">
        <f t="shared" si="22"/>
        <v>1</v>
      </c>
      <c r="N594" s="203">
        <f t="shared" si="23"/>
        <v>2</v>
      </c>
      <c r="O594" s="203">
        <f t="shared" si="24"/>
        <v>6</v>
      </c>
      <c r="P594" s="203"/>
      <c r="Q594" s="203"/>
      <c r="R594" s="203"/>
    </row>
    <row r="595" spans="3:18">
      <c r="C595" s="203">
        <v>1</v>
      </c>
      <c r="D595" s="203">
        <v>8</v>
      </c>
      <c r="E595" s="203"/>
      <c r="F595" s="203">
        <v>5</v>
      </c>
      <c r="G595" s="203">
        <v>8</v>
      </c>
      <c r="H595" s="203">
        <v>5</v>
      </c>
      <c r="I595" s="203">
        <v>8</v>
      </c>
      <c r="J595" s="203">
        <v>7</v>
      </c>
      <c r="K595" s="203"/>
      <c r="L595" s="203"/>
      <c r="M595" s="204">
        <f t="shared" si="22"/>
        <v>1</v>
      </c>
      <c r="N595" s="203">
        <f t="shared" si="23"/>
        <v>2</v>
      </c>
      <c r="O595" s="203">
        <f t="shared" si="24"/>
        <v>6</v>
      </c>
      <c r="P595" s="203"/>
      <c r="Q595" s="203"/>
      <c r="R595" s="203"/>
    </row>
    <row r="596" spans="3:18">
      <c r="C596" s="203">
        <v>1</v>
      </c>
      <c r="D596" s="203">
        <v>8</v>
      </c>
      <c r="E596" s="203"/>
      <c r="F596" s="203">
        <v>5</v>
      </c>
      <c r="G596" s="203">
        <v>8</v>
      </c>
      <c r="H596" s="203">
        <v>5</v>
      </c>
      <c r="I596" s="203">
        <v>8</v>
      </c>
      <c r="J596" s="203">
        <v>10</v>
      </c>
      <c r="K596" s="203"/>
      <c r="L596" s="203"/>
      <c r="M596" s="204">
        <f t="shared" si="22"/>
        <v>1</v>
      </c>
      <c r="N596" s="203">
        <f t="shared" si="23"/>
        <v>2</v>
      </c>
      <c r="O596" s="203">
        <f t="shared" si="24"/>
        <v>6</v>
      </c>
      <c r="P596" s="203"/>
      <c r="Q596" s="203"/>
      <c r="R596" s="203"/>
    </row>
    <row r="597" spans="3:18">
      <c r="C597" s="203">
        <v>1</v>
      </c>
      <c r="D597" s="203">
        <v>8</v>
      </c>
      <c r="E597" s="203"/>
      <c r="F597" s="203">
        <v>5</v>
      </c>
      <c r="G597" s="203">
        <v>8</v>
      </c>
      <c r="H597" s="203">
        <v>5</v>
      </c>
      <c r="I597" s="203">
        <v>10</v>
      </c>
      <c r="J597" s="203">
        <v>7</v>
      </c>
      <c r="K597" s="203"/>
      <c r="L597" s="203"/>
      <c r="M597" s="204">
        <f t="shared" si="22"/>
        <v>1</v>
      </c>
      <c r="N597" s="203">
        <f t="shared" si="23"/>
        <v>2</v>
      </c>
      <c r="O597" s="203">
        <f t="shared" si="24"/>
        <v>6</v>
      </c>
      <c r="P597" s="203"/>
      <c r="Q597" s="203"/>
      <c r="R597" s="203"/>
    </row>
    <row r="598" spans="3:18">
      <c r="C598" s="203">
        <v>1</v>
      </c>
      <c r="D598" s="203">
        <v>8</v>
      </c>
      <c r="E598" s="203"/>
      <c r="F598" s="203">
        <v>5</v>
      </c>
      <c r="G598" s="203">
        <v>8</v>
      </c>
      <c r="H598" s="203">
        <v>5</v>
      </c>
      <c r="I598" s="203">
        <v>10</v>
      </c>
      <c r="J598" s="203">
        <v>10</v>
      </c>
      <c r="K598" s="203"/>
      <c r="L598" s="203"/>
      <c r="M598" s="204">
        <f t="shared" si="22"/>
        <v>1</v>
      </c>
      <c r="N598" s="203">
        <f t="shared" si="23"/>
        <v>2</v>
      </c>
      <c r="O598" s="203">
        <f t="shared" si="24"/>
        <v>7</v>
      </c>
      <c r="P598" s="203"/>
      <c r="Q598" s="203"/>
      <c r="R598" s="203"/>
    </row>
    <row r="599" spans="3:18">
      <c r="C599" s="203">
        <v>1</v>
      </c>
      <c r="D599" s="203">
        <v>8</v>
      </c>
      <c r="E599" s="203"/>
      <c r="F599" s="203">
        <v>7</v>
      </c>
      <c r="G599" s="203">
        <v>8</v>
      </c>
      <c r="H599" s="203">
        <v>10</v>
      </c>
      <c r="I599" s="203">
        <v>4</v>
      </c>
      <c r="J599" s="203">
        <v>7</v>
      </c>
      <c r="K599" s="203"/>
      <c r="L599" s="203"/>
      <c r="M599" s="204">
        <f t="shared" si="22"/>
        <v>1</v>
      </c>
      <c r="N599" s="203">
        <f t="shared" si="23"/>
        <v>2</v>
      </c>
      <c r="O599" s="203">
        <f t="shared" si="24"/>
        <v>6</v>
      </c>
      <c r="P599" s="203"/>
      <c r="Q599" s="203"/>
      <c r="R599" s="203"/>
    </row>
    <row r="600" spans="3:18">
      <c r="C600" s="203">
        <v>1</v>
      </c>
      <c r="D600" s="203">
        <v>8</v>
      </c>
      <c r="E600" s="203"/>
      <c r="F600" s="203">
        <v>7</v>
      </c>
      <c r="G600" s="203">
        <v>8</v>
      </c>
      <c r="H600" s="203">
        <v>10</v>
      </c>
      <c r="I600" s="203">
        <v>4</v>
      </c>
      <c r="J600" s="203">
        <v>10</v>
      </c>
      <c r="K600" s="203"/>
      <c r="L600" s="203"/>
      <c r="M600" s="204">
        <f t="shared" si="22"/>
        <v>1</v>
      </c>
      <c r="N600" s="203">
        <f t="shared" si="23"/>
        <v>2</v>
      </c>
      <c r="O600" s="203">
        <f t="shared" si="24"/>
        <v>7</v>
      </c>
      <c r="P600" s="203"/>
      <c r="Q600" s="203"/>
      <c r="R600" s="203"/>
    </row>
    <row r="601" spans="3:18">
      <c r="C601" s="203">
        <v>1</v>
      </c>
      <c r="D601" s="203">
        <v>8</v>
      </c>
      <c r="E601" s="203"/>
      <c r="F601" s="203">
        <v>7</v>
      </c>
      <c r="G601" s="203">
        <v>8</v>
      </c>
      <c r="H601" s="203">
        <v>10</v>
      </c>
      <c r="I601" s="203">
        <v>6</v>
      </c>
      <c r="J601" s="203">
        <v>7</v>
      </c>
      <c r="K601" s="203"/>
      <c r="L601" s="203"/>
      <c r="M601" s="204">
        <f t="shared" si="22"/>
        <v>1</v>
      </c>
      <c r="N601" s="203">
        <f t="shared" si="23"/>
        <v>2</v>
      </c>
      <c r="O601" s="203">
        <f t="shared" si="24"/>
        <v>7</v>
      </c>
      <c r="P601" s="203"/>
      <c r="Q601" s="203"/>
      <c r="R601" s="203"/>
    </row>
    <row r="602" spans="3:18">
      <c r="C602" s="203">
        <v>1</v>
      </c>
      <c r="D602" s="203">
        <v>8</v>
      </c>
      <c r="E602" s="203"/>
      <c r="F602" s="203">
        <v>7</v>
      </c>
      <c r="G602" s="203">
        <v>8</v>
      </c>
      <c r="H602" s="203">
        <v>10</v>
      </c>
      <c r="I602" s="203">
        <v>6</v>
      </c>
      <c r="J602" s="203">
        <v>10</v>
      </c>
      <c r="K602" s="203"/>
      <c r="L602" s="203"/>
      <c r="M602" s="204">
        <f t="shared" si="22"/>
        <v>1</v>
      </c>
      <c r="N602" s="203">
        <f t="shared" si="23"/>
        <v>2</v>
      </c>
      <c r="O602" s="203">
        <f t="shared" si="24"/>
        <v>7</v>
      </c>
      <c r="P602" s="203"/>
      <c r="Q602" s="203"/>
      <c r="R602" s="203"/>
    </row>
    <row r="603" spans="3:18">
      <c r="C603" s="203">
        <v>1</v>
      </c>
      <c r="D603" s="203">
        <v>8</v>
      </c>
      <c r="E603" s="203"/>
      <c r="F603" s="203">
        <v>7</v>
      </c>
      <c r="G603" s="203">
        <v>8</v>
      </c>
      <c r="H603" s="203">
        <v>10</v>
      </c>
      <c r="I603" s="203">
        <v>8</v>
      </c>
      <c r="J603" s="203">
        <v>7</v>
      </c>
      <c r="K603" s="203"/>
      <c r="L603" s="203"/>
      <c r="M603" s="204">
        <f t="shared" si="22"/>
        <v>1</v>
      </c>
      <c r="N603" s="203">
        <f t="shared" si="23"/>
        <v>2</v>
      </c>
      <c r="O603" s="203">
        <f t="shared" si="24"/>
        <v>7</v>
      </c>
      <c r="P603" s="203"/>
      <c r="Q603" s="203"/>
      <c r="R603" s="203"/>
    </row>
    <row r="604" spans="3:18">
      <c r="C604" s="203">
        <v>1</v>
      </c>
      <c r="D604" s="203">
        <v>8</v>
      </c>
      <c r="E604" s="203"/>
      <c r="F604" s="203">
        <v>7</v>
      </c>
      <c r="G604" s="203">
        <v>8</v>
      </c>
      <c r="H604" s="203">
        <v>10</v>
      </c>
      <c r="I604" s="203">
        <v>8</v>
      </c>
      <c r="J604" s="203">
        <v>10</v>
      </c>
      <c r="K604" s="203"/>
      <c r="L604" s="203"/>
      <c r="M604" s="204">
        <f t="shared" si="22"/>
        <v>1</v>
      </c>
      <c r="N604" s="203">
        <f t="shared" si="23"/>
        <v>2</v>
      </c>
      <c r="O604" s="203">
        <f t="shared" si="24"/>
        <v>7</v>
      </c>
      <c r="P604" s="203"/>
      <c r="Q604" s="203"/>
      <c r="R604" s="203"/>
    </row>
    <row r="605" spans="3:18">
      <c r="C605" s="203">
        <v>1</v>
      </c>
      <c r="D605" s="203">
        <v>8</v>
      </c>
      <c r="E605" s="203"/>
      <c r="F605" s="203">
        <v>7</v>
      </c>
      <c r="G605" s="203">
        <v>8</v>
      </c>
      <c r="H605" s="203">
        <v>10</v>
      </c>
      <c r="I605" s="203">
        <v>10</v>
      </c>
      <c r="J605" s="203">
        <v>7</v>
      </c>
      <c r="K605" s="203"/>
      <c r="L605" s="203"/>
      <c r="M605" s="204">
        <f t="shared" si="22"/>
        <v>1</v>
      </c>
      <c r="N605" s="203">
        <f t="shared" si="23"/>
        <v>2</v>
      </c>
      <c r="O605" s="203">
        <f t="shared" si="24"/>
        <v>7</v>
      </c>
      <c r="P605" s="203"/>
      <c r="Q605" s="203"/>
      <c r="R605" s="203"/>
    </row>
    <row r="606" spans="3:18">
      <c r="C606" s="203">
        <v>1</v>
      </c>
      <c r="D606" s="203">
        <v>8</v>
      </c>
      <c r="E606" s="203"/>
      <c r="F606" s="203">
        <v>7</v>
      </c>
      <c r="G606" s="203">
        <v>8</v>
      </c>
      <c r="H606" s="203">
        <v>10</v>
      </c>
      <c r="I606" s="203">
        <v>10</v>
      </c>
      <c r="J606" s="203">
        <v>10</v>
      </c>
      <c r="K606" s="203"/>
      <c r="L606" s="203"/>
      <c r="M606" s="204">
        <f t="shared" si="22"/>
        <v>1</v>
      </c>
      <c r="N606" s="203">
        <f t="shared" si="23"/>
        <v>2</v>
      </c>
      <c r="O606" s="203">
        <f t="shared" si="24"/>
        <v>8</v>
      </c>
      <c r="P606" s="203"/>
      <c r="Q606" s="203"/>
      <c r="R606" s="203"/>
    </row>
    <row r="607" spans="3:18">
      <c r="C607" s="203">
        <v>1</v>
      </c>
      <c r="D607" s="203">
        <v>8</v>
      </c>
      <c r="E607" s="203"/>
      <c r="F607" s="203">
        <v>5</v>
      </c>
      <c r="G607" s="203">
        <v>8</v>
      </c>
      <c r="H607" s="203">
        <v>5</v>
      </c>
      <c r="I607" s="203">
        <v>4</v>
      </c>
      <c r="J607" s="203">
        <v>7</v>
      </c>
      <c r="K607" s="203"/>
      <c r="L607" s="203"/>
      <c r="M607" s="204">
        <f t="shared" ref="M607:M670" si="25">MIN(C607:L607)</f>
        <v>1</v>
      </c>
      <c r="N607" s="203">
        <f t="shared" si="23"/>
        <v>2</v>
      </c>
      <c r="O607" s="203">
        <f t="shared" si="24"/>
        <v>5</v>
      </c>
      <c r="P607" s="203"/>
      <c r="Q607" s="203"/>
      <c r="R607" s="203"/>
    </row>
    <row r="608" spans="3:18">
      <c r="C608" s="203">
        <v>1</v>
      </c>
      <c r="D608" s="203">
        <v>8</v>
      </c>
      <c r="E608" s="203"/>
      <c r="F608" s="203">
        <v>5</v>
      </c>
      <c r="G608" s="203">
        <v>8</v>
      </c>
      <c r="H608" s="203">
        <v>5</v>
      </c>
      <c r="I608" s="203">
        <v>4</v>
      </c>
      <c r="J608" s="203">
        <v>10</v>
      </c>
      <c r="K608" s="203"/>
      <c r="L608" s="203"/>
      <c r="M608" s="204">
        <f t="shared" si="25"/>
        <v>1</v>
      </c>
      <c r="N608" s="203">
        <f t="shared" ref="N608:N671" si="26">IF(SMALL(C608:J608,2)&gt;M608,M608+1,M608)</f>
        <v>2</v>
      </c>
      <c r="O608" s="203">
        <f t="shared" ref="O608:O671" si="27">ROUND(AVERAGE(C608:J608),0)</f>
        <v>6</v>
      </c>
      <c r="P608" s="203"/>
      <c r="Q608" s="203"/>
      <c r="R608" s="203"/>
    </row>
    <row r="609" spans="3:18">
      <c r="C609" s="203">
        <v>1</v>
      </c>
      <c r="D609" s="203">
        <v>8</v>
      </c>
      <c r="E609" s="203"/>
      <c r="F609" s="203">
        <v>5</v>
      </c>
      <c r="G609" s="203">
        <v>8</v>
      </c>
      <c r="H609" s="203">
        <v>5</v>
      </c>
      <c r="I609" s="203">
        <v>6</v>
      </c>
      <c r="J609" s="203">
        <v>7</v>
      </c>
      <c r="K609" s="203"/>
      <c r="L609" s="203"/>
      <c r="M609" s="204">
        <f t="shared" si="25"/>
        <v>1</v>
      </c>
      <c r="N609" s="203">
        <f t="shared" si="26"/>
        <v>2</v>
      </c>
      <c r="O609" s="203">
        <f t="shared" si="27"/>
        <v>6</v>
      </c>
      <c r="P609" s="203"/>
      <c r="Q609" s="203"/>
      <c r="R609" s="203"/>
    </row>
    <row r="610" spans="3:18">
      <c r="C610" s="203">
        <v>1</v>
      </c>
      <c r="D610" s="203">
        <v>8</v>
      </c>
      <c r="E610" s="203"/>
      <c r="F610" s="203">
        <v>5</v>
      </c>
      <c r="G610" s="203">
        <v>8</v>
      </c>
      <c r="H610" s="203">
        <v>5</v>
      </c>
      <c r="I610" s="203">
        <v>6</v>
      </c>
      <c r="J610" s="203">
        <v>10</v>
      </c>
      <c r="K610" s="203"/>
      <c r="L610" s="203"/>
      <c r="M610" s="204">
        <f t="shared" si="25"/>
        <v>1</v>
      </c>
      <c r="N610" s="203">
        <f t="shared" si="26"/>
        <v>2</v>
      </c>
      <c r="O610" s="203">
        <f t="shared" si="27"/>
        <v>6</v>
      </c>
      <c r="P610" s="203"/>
      <c r="Q610" s="203"/>
      <c r="R610" s="203"/>
    </row>
    <row r="611" spans="3:18">
      <c r="C611" s="203">
        <v>1</v>
      </c>
      <c r="D611" s="203">
        <v>8</v>
      </c>
      <c r="E611" s="203"/>
      <c r="F611" s="203">
        <v>5</v>
      </c>
      <c r="G611" s="203">
        <v>8</v>
      </c>
      <c r="H611" s="203">
        <v>5</v>
      </c>
      <c r="I611" s="203">
        <v>8</v>
      </c>
      <c r="J611" s="203">
        <v>7</v>
      </c>
      <c r="K611" s="203"/>
      <c r="L611" s="203"/>
      <c r="M611" s="204">
        <f t="shared" si="25"/>
        <v>1</v>
      </c>
      <c r="N611" s="203">
        <f t="shared" si="26"/>
        <v>2</v>
      </c>
      <c r="O611" s="203">
        <f t="shared" si="27"/>
        <v>6</v>
      </c>
      <c r="P611" s="203"/>
      <c r="Q611" s="203"/>
      <c r="R611" s="203"/>
    </row>
    <row r="612" spans="3:18">
      <c r="C612" s="203">
        <v>1</v>
      </c>
      <c r="D612" s="203">
        <v>8</v>
      </c>
      <c r="E612" s="203"/>
      <c r="F612" s="203">
        <v>5</v>
      </c>
      <c r="G612" s="203">
        <v>8</v>
      </c>
      <c r="H612" s="203">
        <v>5</v>
      </c>
      <c r="I612" s="203">
        <v>8</v>
      </c>
      <c r="J612" s="203">
        <v>10</v>
      </c>
      <c r="K612" s="203"/>
      <c r="L612" s="203"/>
      <c r="M612" s="204">
        <f t="shared" si="25"/>
        <v>1</v>
      </c>
      <c r="N612" s="203">
        <f t="shared" si="26"/>
        <v>2</v>
      </c>
      <c r="O612" s="203">
        <f t="shared" si="27"/>
        <v>6</v>
      </c>
      <c r="P612" s="203"/>
      <c r="Q612" s="203"/>
      <c r="R612" s="203"/>
    </row>
    <row r="613" spans="3:18">
      <c r="C613" s="203">
        <v>1</v>
      </c>
      <c r="D613" s="203">
        <v>8</v>
      </c>
      <c r="E613" s="203"/>
      <c r="F613" s="203">
        <v>5</v>
      </c>
      <c r="G613" s="203">
        <v>8</v>
      </c>
      <c r="H613" s="203">
        <v>5</v>
      </c>
      <c r="I613" s="203">
        <v>10</v>
      </c>
      <c r="J613" s="203">
        <v>7</v>
      </c>
      <c r="K613" s="203"/>
      <c r="L613" s="203"/>
      <c r="M613" s="204">
        <f t="shared" si="25"/>
        <v>1</v>
      </c>
      <c r="N613" s="203">
        <f t="shared" si="26"/>
        <v>2</v>
      </c>
      <c r="O613" s="203">
        <f t="shared" si="27"/>
        <v>6</v>
      </c>
      <c r="P613" s="203"/>
      <c r="Q613" s="203"/>
      <c r="R613" s="203"/>
    </row>
    <row r="614" spans="3:18">
      <c r="C614" s="203">
        <v>1</v>
      </c>
      <c r="D614" s="203">
        <v>8</v>
      </c>
      <c r="E614" s="203"/>
      <c r="F614" s="203">
        <v>5</v>
      </c>
      <c r="G614" s="203">
        <v>8</v>
      </c>
      <c r="H614" s="203">
        <v>5</v>
      </c>
      <c r="I614" s="203">
        <v>10</v>
      </c>
      <c r="J614" s="203">
        <v>10</v>
      </c>
      <c r="K614" s="203"/>
      <c r="L614" s="203"/>
      <c r="M614" s="204">
        <f t="shared" si="25"/>
        <v>1</v>
      </c>
      <c r="N614" s="203">
        <f t="shared" si="26"/>
        <v>2</v>
      </c>
      <c r="O614" s="203">
        <f t="shared" si="27"/>
        <v>7</v>
      </c>
      <c r="P614" s="203"/>
      <c r="Q614" s="203"/>
      <c r="R614" s="203"/>
    </row>
    <row r="615" spans="3:18">
      <c r="C615" s="203">
        <v>1</v>
      </c>
      <c r="D615" s="203">
        <v>8</v>
      </c>
      <c r="E615" s="203"/>
      <c r="F615" s="203">
        <v>7</v>
      </c>
      <c r="G615" s="203">
        <v>8</v>
      </c>
      <c r="H615" s="203">
        <v>10</v>
      </c>
      <c r="I615" s="203">
        <v>4</v>
      </c>
      <c r="J615" s="203">
        <v>7</v>
      </c>
      <c r="K615" s="203"/>
      <c r="L615" s="203"/>
      <c r="M615" s="204">
        <f t="shared" si="25"/>
        <v>1</v>
      </c>
      <c r="N615" s="203">
        <f t="shared" si="26"/>
        <v>2</v>
      </c>
      <c r="O615" s="203">
        <f t="shared" si="27"/>
        <v>6</v>
      </c>
      <c r="P615" s="203"/>
      <c r="Q615" s="203"/>
      <c r="R615" s="203"/>
    </row>
    <row r="616" spans="3:18">
      <c r="C616" s="203">
        <v>1</v>
      </c>
      <c r="D616" s="203">
        <v>8</v>
      </c>
      <c r="E616" s="203"/>
      <c r="F616" s="203">
        <v>7</v>
      </c>
      <c r="G616" s="203">
        <v>8</v>
      </c>
      <c r="H616" s="203">
        <v>10</v>
      </c>
      <c r="I616" s="203">
        <v>4</v>
      </c>
      <c r="J616" s="203">
        <v>10</v>
      </c>
      <c r="K616" s="203"/>
      <c r="L616" s="203"/>
      <c r="M616" s="204">
        <f t="shared" si="25"/>
        <v>1</v>
      </c>
      <c r="N616" s="203">
        <f t="shared" si="26"/>
        <v>2</v>
      </c>
      <c r="O616" s="203">
        <f t="shared" si="27"/>
        <v>7</v>
      </c>
      <c r="P616" s="203"/>
      <c r="Q616" s="203"/>
      <c r="R616" s="203"/>
    </row>
    <row r="617" spans="3:18">
      <c r="C617" s="203">
        <v>1</v>
      </c>
      <c r="D617" s="203">
        <v>8</v>
      </c>
      <c r="E617" s="203"/>
      <c r="F617" s="203">
        <v>7</v>
      </c>
      <c r="G617" s="203">
        <v>8</v>
      </c>
      <c r="H617" s="203">
        <v>10</v>
      </c>
      <c r="I617" s="203">
        <v>6</v>
      </c>
      <c r="J617" s="203">
        <v>7</v>
      </c>
      <c r="K617" s="203"/>
      <c r="L617" s="203"/>
      <c r="M617" s="204">
        <f t="shared" si="25"/>
        <v>1</v>
      </c>
      <c r="N617" s="203">
        <f t="shared" si="26"/>
        <v>2</v>
      </c>
      <c r="O617" s="203">
        <f t="shared" si="27"/>
        <v>7</v>
      </c>
      <c r="P617" s="203"/>
      <c r="Q617" s="203"/>
      <c r="R617" s="203"/>
    </row>
    <row r="618" spans="3:18">
      <c r="C618" s="203">
        <v>1</v>
      </c>
      <c r="D618" s="203">
        <v>8</v>
      </c>
      <c r="E618" s="203"/>
      <c r="F618" s="203">
        <v>7</v>
      </c>
      <c r="G618" s="203">
        <v>8</v>
      </c>
      <c r="H618" s="203">
        <v>10</v>
      </c>
      <c r="I618" s="203">
        <v>6</v>
      </c>
      <c r="J618" s="203">
        <v>10</v>
      </c>
      <c r="K618" s="203"/>
      <c r="L618" s="203"/>
      <c r="M618" s="204">
        <f t="shared" si="25"/>
        <v>1</v>
      </c>
      <c r="N618" s="203">
        <f t="shared" si="26"/>
        <v>2</v>
      </c>
      <c r="O618" s="203">
        <f t="shared" si="27"/>
        <v>7</v>
      </c>
      <c r="P618" s="203"/>
      <c r="Q618" s="203"/>
      <c r="R618" s="203"/>
    </row>
    <row r="619" spans="3:18">
      <c r="C619" s="203">
        <v>1</v>
      </c>
      <c r="D619" s="203">
        <v>8</v>
      </c>
      <c r="E619" s="203"/>
      <c r="F619" s="203">
        <v>7</v>
      </c>
      <c r="G619" s="203">
        <v>8</v>
      </c>
      <c r="H619" s="203">
        <v>10</v>
      </c>
      <c r="I619" s="203">
        <v>8</v>
      </c>
      <c r="J619" s="203">
        <v>7</v>
      </c>
      <c r="K619" s="203"/>
      <c r="L619" s="203"/>
      <c r="M619" s="204">
        <f t="shared" si="25"/>
        <v>1</v>
      </c>
      <c r="N619" s="203">
        <f t="shared" si="26"/>
        <v>2</v>
      </c>
      <c r="O619" s="203">
        <f t="shared" si="27"/>
        <v>7</v>
      </c>
      <c r="P619" s="203"/>
      <c r="Q619" s="203"/>
      <c r="R619" s="203"/>
    </row>
    <row r="620" spans="3:18">
      <c r="C620" s="203">
        <v>1</v>
      </c>
      <c r="D620" s="203">
        <v>8</v>
      </c>
      <c r="E620" s="203"/>
      <c r="F620" s="203">
        <v>7</v>
      </c>
      <c r="G620" s="203">
        <v>8</v>
      </c>
      <c r="H620" s="203">
        <v>10</v>
      </c>
      <c r="I620" s="203">
        <v>8</v>
      </c>
      <c r="J620" s="203">
        <v>10</v>
      </c>
      <c r="K620" s="203"/>
      <c r="L620" s="203"/>
      <c r="M620" s="204">
        <f t="shared" si="25"/>
        <v>1</v>
      </c>
      <c r="N620" s="203">
        <f t="shared" si="26"/>
        <v>2</v>
      </c>
      <c r="O620" s="203">
        <f t="shared" si="27"/>
        <v>7</v>
      </c>
      <c r="P620" s="203"/>
      <c r="Q620" s="203"/>
      <c r="R620" s="203"/>
    </row>
    <row r="621" spans="3:18">
      <c r="C621" s="203">
        <v>1</v>
      </c>
      <c r="D621" s="203">
        <v>8</v>
      </c>
      <c r="E621" s="203"/>
      <c r="F621" s="203">
        <v>7</v>
      </c>
      <c r="G621" s="203">
        <v>8</v>
      </c>
      <c r="H621" s="203">
        <v>10</v>
      </c>
      <c r="I621" s="203">
        <v>10</v>
      </c>
      <c r="J621" s="203">
        <v>7</v>
      </c>
      <c r="K621" s="203"/>
      <c r="L621" s="203"/>
      <c r="M621" s="204">
        <f t="shared" si="25"/>
        <v>1</v>
      </c>
      <c r="N621" s="203">
        <f t="shared" si="26"/>
        <v>2</v>
      </c>
      <c r="O621" s="203">
        <f t="shared" si="27"/>
        <v>7</v>
      </c>
      <c r="P621" s="203"/>
      <c r="Q621" s="203"/>
      <c r="R621" s="203"/>
    </row>
    <row r="622" spans="3:18">
      <c r="C622" s="203">
        <v>1</v>
      </c>
      <c r="D622" s="203">
        <v>8</v>
      </c>
      <c r="E622" s="203"/>
      <c r="F622" s="203">
        <v>7</v>
      </c>
      <c r="G622" s="203">
        <v>8</v>
      </c>
      <c r="H622" s="203">
        <v>10</v>
      </c>
      <c r="I622" s="203">
        <v>10</v>
      </c>
      <c r="J622" s="203">
        <v>10</v>
      </c>
      <c r="K622" s="203"/>
      <c r="L622" s="203"/>
      <c r="M622" s="204">
        <f t="shared" si="25"/>
        <v>1</v>
      </c>
      <c r="N622" s="203">
        <f t="shared" si="26"/>
        <v>2</v>
      </c>
      <c r="O622" s="203">
        <f t="shared" si="27"/>
        <v>8</v>
      </c>
      <c r="P622" s="203"/>
      <c r="Q622" s="203"/>
      <c r="R622" s="203"/>
    </row>
    <row r="623" spans="3:18">
      <c r="C623" s="203">
        <v>1</v>
      </c>
      <c r="D623" s="203">
        <v>8</v>
      </c>
      <c r="E623" s="203"/>
      <c r="F623" s="203">
        <v>5</v>
      </c>
      <c r="G623" s="203">
        <v>8</v>
      </c>
      <c r="H623" s="203">
        <v>5</v>
      </c>
      <c r="I623" s="203">
        <v>4</v>
      </c>
      <c r="J623" s="203">
        <v>7</v>
      </c>
      <c r="K623" s="203"/>
      <c r="L623" s="203"/>
      <c r="M623" s="204">
        <f t="shared" si="25"/>
        <v>1</v>
      </c>
      <c r="N623" s="203">
        <f t="shared" si="26"/>
        <v>2</v>
      </c>
      <c r="O623" s="203">
        <f t="shared" si="27"/>
        <v>5</v>
      </c>
      <c r="P623" s="203"/>
      <c r="Q623" s="203"/>
      <c r="R623" s="203"/>
    </row>
    <row r="624" spans="3:18">
      <c r="C624" s="203">
        <v>1</v>
      </c>
      <c r="D624" s="203">
        <v>8</v>
      </c>
      <c r="E624" s="203"/>
      <c r="F624" s="203">
        <v>5</v>
      </c>
      <c r="G624" s="203">
        <v>8</v>
      </c>
      <c r="H624" s="203">
        <v>5</v>
      </c>
      <c r="I624" s="203">
        <v>4</v>
      </c>
      <c r="J624" s="203">
        <v>10</v>
      </c>
      <c r="K624" s="203"/>
      <c r="L624" s="203"/>
      <c r="M624" s="204">
        <f t="shared" si="25"/>
        <v>1</v>
      </c>
      <c r="N624" s="203">
        <f t="shared" si="26"/>
        <v>2</v>
      </c>
      <c r="O624" s="203">
        <f t="shared" si="27"/>
        <v>6</v>
      </c>
      <c r="P624" s="203"/>
      <c r="Q624" s="203"/>
      <c r="R624" s="203"/>
    </row>
    <row r="625" spans="3:18">
      <c r="C625" s="203">
        <v>1</v>
      </c>
      <c r="D625" s="203">
        <v>8</v>
      </c>
      <c r="E625" s="203"/>
      <c r="F625" s="203">
        <v>5</v>
      </c>
      <c r="G625" s="203">
        <v>8</v>
      </c>
      <c r="H625" s="203">
        <v>5</v>
      </c>
      <c r="I625" s="203">
        <v>6</v>
      </c>
      <c r="J625" s="203">
        <v>7</v>
      </c>
      <c r="K625" s="203"/>
      <c r="L625" s="203"/>
      <c r="M625" s="204">
        <f t="shared" si="25"/>
        <v>1</v>
      </c>
      <c r="N625" s="203">
        <f t="shared" si="26"/>
        <v>2</v>
      </c>
      <c r="O625" s="203">
        <f t="shared" si="27"/>
        <v>6</v>
      </c>
      <c r="P625" s="203"/>
      <c r="Q625" s="203"/>
      <c r="R625" s="203"/>
    </row>
    <row r="626" spans="3:18">
      <c r="C626" s="203">
        <v>1</v>
      </c>
      <c r="D626" s="203">
        <v>8</v>
      </c>
      <c r="E626" s="203"/>
      <c r="F626" s="203">
        <v>5</v>
      </c>
      <c r="G626" s="203">
        <v>8</v>
      </c>
      <c r="H626" s="203">
        <v>5</v>
      </c>
      <c r="I626" s="203">
        <v>6</v>
      </c>
      <c r="J626" s="203">
        <v>10</v>
      </c>
      <c r="K626" s="203"/>
      <c r="L626" s="203"/>
      <c r="M626" s="204">
        <f t="shared" si="25"/>
        <v>1</v>
      </c>
      <c r="N626" s="203">
        <f t="shared" si="26"/>
        <v>2</v>
      </c>
      <c r="O626" s="203">
        <f t="shared" si="27"/>
        <v>6</v>
      </c>
      <c r="P626" s="203"/>
      <c r="Q626" s="203"/>
      <c r="R626" s="203"/>
    </row>
    <row r="627" spans="3:18">
      <c r="C627" s="203">
        <v>1</v>
      </c>
      <c r="D627" s="203">
        <v>8</v>
      </c>
      <c r="E627" s="203"/>
      <c r="F627" s="203">
        <v>5</v>
      </c>
      <c r="G627" s="203">
        <v>8</v>
      </c>
      <c r="H627" s="203">
        <v>5</v>
      </c>
      <c r="I627" s="203">
        <v>8</v>
      </c>
      <c r="J627" s="203">
        <v>7</v>
      </c>
      <c r="K627" s="203"/>
      <c r="L627" s="203"/>
      <c r="M627" s="204">
        <f t="shared" si="25"/>
        <v>1</v>
      </c>
      <c r="N627" s="203">
        <f t="shared" si="26"/>
        <v>2</v>
      </c>
      <c r="O627" s="203">
        <f t="shared" si="27"/>
        <v>6</v>
      </c>
      <c r="P627" s="203"/>
      <c r="Q627" s="203"/>
      <c r="R627" s="203"/>
    </row>
    <row r="628" spans="3:18">
      <c r="C628" s="203">
        <v>1</v>
      </c>
      <c r="D628" s="203">
        <v>8</v>
      </c>
      <c r="E628" s="203"/>
      <c r="F628" s="203">
        <v>5</v>
      </c>
      <c r="G628" s="203">
        <v>8</v>
      </c>
      <c r="H628" s="203">
        <v>5</v>
      </c>
      <c r="I628" s="203">
        <v>8</v>
      </c>
      <c r="J628" s="203">
        <v>10</v>
      </c>
      <c r="K628" s="203"/>
      <c r="L628" s="203"/>
      <c r="M628" s="204">
        <f t="shared" si="25"/>
        <v>1</v>
      </c>
      <c r="N628" s="203">
        <f t="shared" si="26"/>
        <v>2</v>
      </c>
      <c r="O628" s="203">
        <f t="shared" si="27"/>
        <v>6</v>
      </c>
      <c r="P628" s="203"/>
      <c r="Q628" s="203"/>
      <c r="R628" s="203"/>
    </row>
    <row r="629" spans="3:18">
      <c r="C629" s="203">
        <v>1</v>
      </c>
      <c r="D629" s="203">
        <v>8</v>
      </c>
      <c r="E629" s="203"/>
      <c r="F629" s="203">
        <v>5</v>
      </c>
      <c r="G629" s="203">
        <v>8</v>
      </c>
      <c r="H629" s="203">
        <v>5</v>
      </c>
      <c r="I629" s="203">
        <v>10</v>
      </c>
      <c r="J629" s="203">
        <v>7</v>
      </c>
      <c r="K629" s="203"/>
      <c r="L629" s="203"/>
      <c r="M629" s="204">
        <f t="shared" si="25"/>
        <v>1</v>
      </c>
      <c r="N629" s="203">
        <f t="shared" si="26"/>
        <v>2</v>
      </c>
      <c r="O629" s="203">
        <f t="shared" si="27"/>
        <v>6</v>
      </c>
      <c r="P629" s="203"/>
      <c r="Q629" s="203"/>
      <c r="R629" s="203"/>
    </row>
    <row r="630" spans="3:18">
      <c r="C630" s="203">
        <v>1</v>
      </c>
      <c r="D630" s="203">
        <v>8</v>
      </c>
      <c r="E630" s="203"/>
      <c r="F630" s="203">
        <v>5</v>
      </c>
      <c r="G630" s="203">
        <v>8</v>
      </c>
      <c r="H630" s="203">
        <v>5</v>
      </c>
      <c r="I630" s="203">
        <v>10</v>
      </c>
      <c r="J630" s="203">
        <v>10</v>
      </c>
      <c r="K630" s="203"/>
      <c r="L630" s="203"/>
      <c r="M630" s="204">
        <f t="shared" si="25"/>
        <v>1</v>
      </c>
      <c r="N630" s="203">
        <f t="shared" si="26"/>
        <v>2</v>
      </c>
      <c r="O630" s="203">
        <f t="shared" si="27"/>
        <v>7</v>
      </c>
      <c r="P630" s="203"/>
      <c r="Q630" s="203"/>
      <c r="R630" s="203"/>
    </row>
    <row r="631" spans="3:18">
      <c r="C631" s="203">
        <v>1</v>
      </c>
      <c r="D631" s="203">
        <v>8</v>
      </c>
      <c r="E631" s="203"/>
      <c r="F631" s="203">
        <v>7</v>
      </c>
      <c r="G631" s="203">
        <v>8</v>
      </c>
      <c r="H631" s="203">
        <v>10</v>
      </c>
      <c r="I631" s="203">
        <v>4</v>
      </c>
      <c r="J631" s="203">
        <v>7</v>
      </c>
      <c r="K631" s="203"/>
      <c r="L631" s="203"/>
      <c r="M631" s="204">
        <f t="shared" si="25"/>
        <v>1</v>
      </c>
      <c r="N631" s="203">
        <f t="shared" si="26"/>
        <v>2</v>
      </c>
      <c r="O631" s="203">
        <f t="shared" si="27"/>
        <v>6</v>
      </c>
      <c r="P631" s="203"/>
      <c r="Q631" s="203"/>
      <c r="R631" s="203"/>
    </row>
    <row r="632" spans="3:18">
      <c r="C632" s="203">
        <v>1</v>
      </c>
      <c r="D632" s="203">
        <v>8</v>
      </c>
      <c r="E632" s="203"/>
      <c r="F632" s="203">
        <v>7</v>
      </c>
      <c r="G632" s="203">
        <v>8</v>
      </c>
      <c r="H632" s="203">
        <v>10</v>
      </c>
      <c r="I632" s="203">
        <v>4</v>
      </c>
      <c r="J632" s="203">
        <v>10</v>
      </c>
      <c r="K632" s="203"/>
      <c r="L632" s="203"/>
      <c r="M632" s="204">
        <f t="shared" si="25"/>
        <v>1</v>
      </c>
      <c r="N632" s="203">
        <f t="shared" si="26"/>
        <v>2</v>
      </c>
      <c r="O632" s="203">
        <f t="shared" si="27"/>
        <v>7</v>
      </c>
      <c r="P632" s="203"/>
      <c r="Q632" s="203"/>
      <c r="R632" s="203"/>
    </row>
    <row r="633" spans="3:18">
      <c r="C633" s="203">
        <v>1</v>
      </c>
      <c r="D633" s="203">
        <v>8</v>
      </c>
      <c r="E633" s="203"/>
      <c r="F633" s="203">
        <v>7</v>
      </c>
      <c r="G633" s="203">
        <v>8</v>
      </c>
      <c r="H633" s="203">
        <v>10</v>
      </c>
      <c r="I633" s="203">
        <v>6</v>
      </c>
      <c r="J633" s="203">
        <v>7</v>
      </c>
      <c r="K633" s="203"/>
      <c r="L633" s="203"/>
      <c r="M633" s="204">
        <f t="shared" si="25"/>
        <v>1</v>
      </c>
      <c r="N633" s="203">
        <f t="shared" si="26"/>
        <v>2</v>
      </c>
      <c r="O633" s="203">
        <f t="shared" si="27"/>
        <v>7</v>
      </c>
      <c r="P633" s="203"/>
      <c r="Q633" s="203"/>
      <c r="R633" s="203"/>
    </row>
    <row r="634" spans="3:18">
      <c r="C634" s="203">
        <v>1</v>
      </c>
      <c r="D634" s="203">
        <v>8</v>
      </c>
      <c r="E634" s="203"/>
      <c r="F634" s="203">
        <v>7</v>
      </c>
      <c r="G634" s="203">
        <v>8</v>
      </c>
      <c r="H634" s="203">
        <v>10</v>
      </c>
      <c r="I634" s="203">
        <v>6</v>
      </c>
      <c r="J634" s="203">
        <v>10</v>
      </c>
      <c r="K634" s="203"/>
      <c r="L634" s="203"/>
      <c r="M634" s="204">
        <f t="shared" si="25"/>
        <v>1</v>
      </c>
      <c r="N634" s="203">
        <f t="shared" si="26"/>
        <v>2</v>
      </c>
      <c r="O634" s="203">
        <f t="shared" si="27"/>
        <v>7</v>
      </c>
      <c r="P634" s="203"/>
      <c r="Q634" s="203"/>
      <c r="R634" s="203"/>
    </row>
    <row r="635" spans="3:18">
      <c r="C635" s="203">
        <v>1</v>
      </c>
      <c r="D635" s="203">
        <v>8</v>
      </c>
      <c r="E635" s="203"/>
      <c r="F635" s="203">
        <v>7</v>
      </c>
      <c r="G635" s="203">
        <v>8</v>
      </c>
      <c r="H635" s="203">
        <v>10</v>
      </c>
      <c r="I635" s="203">
        <v>8</v>
      </c>
      <c r="J635" s="203">
        <v>7</v>
      </c>
      <c r="K635" s="203"/>
      <c r="L635" s="203"/>
      <c r="M635" s="204">
        <f t="shared" si="25"/>
        <v>1</v>
      </c>
      <c r="N635" s="203">
        <f t="shared" si="26"/>
        <v>2</v>
      </c>
      <c r="O635" s="203">
        <f t="shared" si="27"/>
        <v>7</v>
      </c>
      <c r="P635" s="203"/>
      <c r="Q635" s="203"/>
      <c r="R635" s="203"/>
    </row>
    <row r="636" spans="3:18">
      <c r="C636" s="203">
        <v>1</v>
      </c>
      <c r="D636" s="203">
        <v>8</v>
      </c>
      <c r="E636" s="203"/>
      <c r="F636" s="203">
        <v>7</v>
      </c>
      <c r="G636" s="203">
        <v>8</v>
      </c>
      <c r="H636" s="203">
        <v>10</v>
      </c>
      <c r="I636" s="203">
        <v>8</v>
      </c>
      <c r="J636" s="203">
        <v>10</v>
      </c>
      <c r="K636" s="203"/>
      <c r="L636" s="203"/>
      <c r="M636" s="204">
        <f t="shared" si="25"/>
        <v>1</v>
      </c>
      <c r="N636" s="203">
        <f t="shared" si="26"/>
        <v>2</v>
      </c>
      <c r="O636" s="203">
        <f t="shared" si="27"/>
        <v>7</v>
      </c>
      <c r="P636" s="203"/>
      <c r="Q636" s="203"/>
      <c r="R636" s="203"/>
    </row>
    <row r="637" spans="3:18">
      <c r="C637" s="203">
        <v>1</v>
      </c>
      <c r="D637" s="203">
        <v>8</v>
      </c>
      <c r="E637" s="203"/>
      <c r="F637" s="203">
        <v>7</v>
      </c>
      <c r="G637" s="203">
        <v>8</v>
      </c>
      <c r="H637" s="203">
        <v>10</v>
      </c>
      <c r="I637" s="203">
        <v>10</v>
      </c>
      <c r="J637" s="203">
        <v>7</v>
      </c>
      <c r="K637" s="203"/>
      <c r="L637" s="203"/>
      <c r="M637" s="204">
        <f t="shared" si="25"/>
        <v>1</v>
      </c>
      <c r="N637" s="203">
        <f t="shared" si="26"/>
        <v>2</v>
      </c>
      <c r="O637" s="203">
        <f t="shared" si="27"/>
        <v>7</v>
      </c>
      <c r="P637" s="203"/>
      <c r="Q637" s="203"/>
      <c r="R637" s="203"/>
    </row>
    <row r="638" spans="3:18">
      <c r="C638" s="203">
        <v>1</v>
      </c>
      <c r="D638" s="203">
        <v>8</v>
      </c>
      <c r="E638" s="203"/>
      <c r="F638" s="203">
        <v>7</v>
      </c>
      <c r="G638" s="203">
        <v>8</v>
      </c>
      <c r="H638" s="203">
        <v>10</v>
      </c>
      <c r="I638" s="203">
        <v>10</v>
      </c>
      <c r="J638" s="203">
        <v>10</v>
      </c>
      <c r="K638" s="203"/>
      <c r="L638" s="203"/>
      <c r="M638" s="204">
        <f t="shared" si="25"/>
        <v>1</v>
      </c>
      <c r="N638" s="203">
        <f t="shared" si="26"/>
        <v>2</v>
      </c>
      <c r="O638" s="203">
        <f t="shared" si="27"/>
        <v>8</v>
      </c>
      <c r="P638" s="203"/>
      <c r="Q638" s="203"/>
      <c r="R638" s="203"/>
    </row>
    <row r="639" spans="3:18">
      <c r="C639" s="203">
        <v>1</v>
      </c>
      <c r="D639" s="203">
        <v>8</v>
      </c>
      <c r="E639" s="203"/>
      <c r="F639" s="203">
        <v>5</v>
      </c>
      <c r="G639" s="203">
        <v>8</v>
      </c>
      <c r="H639" s="203">
        <v>5</v>
      </c>
      <c r="I639" s="203">
        <v>4</v>
      </c>
      <c r="J639" s="203">
        <v>7</v>
      </c>
      <c r="K639" s="203"/>
      <c r="L639" s="203"/>
      <c r="M639" s="204">
        <f t="shared" si="25"/>
        <v>1</v>
      </c>
      <c r="N639" s="203">
        <f t="shared" si="26"/>
        <v>2</v>
      </c>
      <c r="O639" s="203">
        <f t="shared" si="27"/>
        <v>5</v>
      </c>
      <c r="P639" s="203"/>
      <c r="Q639" s="203"/>
      <c r="R639" s="203"/>
    </row>
    <row r="640" spans="3:18">
      <c r="C640" s="203">
        <v>1</v>
      </c>
      <c r="D640" s="203">
        <v>8</v>
      </c>
      <c r="E640" s="203"/>
      <c r="F640" s="203">
        <v>5</v>
      </c>
      <c r="G640" s="203">
        <v>8</v>
      </c>
      <c r="H640" s="203">
        <v>5</v>
      </c>
      <c r="I640" s="203">
        <v>4</v>
      </c>
      <c r="J640" s="203">
        <v>10</v>
      </c>
      <c r="K640" s="203"/>
      <c r="L640" s="203"/>
      <c r="M640" s="204">
        <f t="shared" si="25"/>
        <v>1</v>
      </c>
      <c r="N640" s="203">
        <f t="shared" si="26"/>
        <v>2</v>
      </c>
      <c r="O640" s="203">
        <f t="shared" si="27"/>
        <v>6</v>
      </c>
      <c r="P640" s="203"/>
      <c r="Q640" s="203"/>
      <c r="R640" s="203"/>
    </row>
    <row r="641" spans="3:18">
      <c r="C641" s="203">
        <v>1</v>
      </c>
      <c r="D641" s="203">
        <v>8</v>
      </c>
      <c r="E641" s="203"/>
      <c r="F641" s="203">
        <v>5</v>
      </c>
      <c r="G641" s="203">
        <v>8</v>
      </c>
      <c r="H641" s="203">
        <v>5</v>
      </c>
      <c r="I641" s="203">
        <v>6</v>
      </c>
      <c r="J641" s="203">
        <v>7</v>
      </c>
      <c r="K641" s="203"/>
      <c r="L641" s="203"/>
      <c r="M641" s="204">
        <f t="shared" si="25"/>
        <v>1</v>
      </c>
      <c r="N641" s="203">
        <f t="shared" si="26"/>
        <v>2</v>
      </c>
      <c r="O641" s="203">
        <f t="shared" si="27"/>
        <v>6</v>
      </c>
      <c r="P641" s="203"/>
      <c r="Q641" s="203"/>
      <c r="R641" s="203"/>
    </row>
    <row r="642" spans="3:18">
      <c r="C642" s="203">
        <v>1</v>
      </c>
      <c r="D642" s="203">
        <v>8</v>
      </c>
      <c r="E642" s="203"/>
      <c r="F642" s="203">
        <v>5</v>
      </c>
      <c r="G642" s="203">
        <v>8</v>
      </c>
      <c r="H642" s="203">
        <v>5</v>
      </c>
      <c r="I642" s="203">
        <v>6</v>
      </c>
      <c r="J642" s="203">
        <v>10</v>
      </c>
      <c r="K642" s="203"/>
      <c r="L642" s="203"/>
      <c r="M642" s="204">
        <f t="shared" si="25"/>
        <v>1</v>
      </c>
      <c r="N642" s="203">
        <f t="shared" si="26"/>
        <v>2</v>
      </c>
      <c r="O642" s="203">
        <f t="shared" si="27"/>
        <v>6</v>
      </c>
      <c r="P642" s="203"/>
      <c r="Q642" s="203"/>
      <c r="R642" s="203"/>
    </row>
    <row r="643" spans="3:18">
      <c r="C643" s="203">
        <v>1</v>
      </c>
      <c r="D643" s="203">
        <v>8</v>
      </c>
      <c r="E643" s="203"/>
      <c r="F643" s="203">
        <v>5</v>
      </c>
      <c r="G643" s="203">
        <v>8</v>
      </c>
      <c r="H643" s="203">
        <v>5</v>
      </c>
      <c r="I643" s="203">
        <v>8</v>
      </c>
      <c r="J643" s="203">
        <v>7</v>
      </c>
      <c r="K643" s="203"/>
      <c r="L643" s="203"/>
      <c r="M643" s="204">
        <f t="shared" si="25"/>
        <v>1</v>
      </c>
      <c r="N643" s="203">
        <f t="shared" si="26"/>
        <v>2</v>
      </c>
      <c r="O643" s="203">
        <f t="shared" si="27"/>
        <v>6</v>
      </c>
      <c r="P643" s="203"/>
      <c r="Q643" s="203"/>
      <c r="R643" s="203"/>
    </row>
    <row r="644" spans="3:18">
      <c r="C644" s="203">
        <v>1</v>
      </c>
      <c r="D644" s="203">
        <v>8</v>
      </c>
      <c r="E644" s="203"/>
      <c r="F644" s="203">
        <v>5</v>
      </c>
      <c r="G644" s="203">
        <v>8</v>
      </c>
      <c r="H644" s="203">
        <v>5</v>
      </c>
      <c r="I644" s="203">
        <v>8</v>
      </c>
      <c r="J644" s="203">
        <v>10</v>
      </c>
      <c r="K644" s="203"/>
      <c r="L644" s="203"/>
      <c r="M644" s="204">
        <f t="shared" si="25"/>
        <v>1</v>
      </c>
      <c r="N644" s="203">
        <f t="shared" si="26"/>
        <v>2</v>
      </c>
      <c r="O644" s="203">
        <f t="shared" si="27"/>
        <v>6</v>
      </c>
      <c r="P644" s="203"/>
      <c r="Q644" s="203"/>
      <c r="R644" s="203"/>
    </row>
    <row r="645" spans="3:18">
      <c r="C645" s="203">
        <v>1</v>
      </c>
      <c r="D645" s="203">
        <v>8</v>
      </c>
      <c r="E645" s="203"/>
      <c r="F645" s="203">
        <v>5</v>
      </c>
      <c r="G645" s="203">
        <v>8</v>
      </c>
      <c r="H645" s="203">
        <v>5</v>
      </c>
      <c r="I645" s="203">
        <v>10</v>
      </c>
      <c r="J645" s="203">
        <v>7</v>
      </c>
      <c r="K645" s="203"/>
      <c r="L645" s="203"/>
      <c r="M645" s="204">
        <f t="shared" si="25"/>
        <v>1</v>
      </c>
      <c r="N645" s="203">
        <f t="shared" si="26"/>
        <v>2</v>
      </c>
      <c r="O645" s="203">
        <f t="shared" si="27"/>
        <v>6</v>
      </c>
      <c r="P645" s="203"/>
      <c r="Q645" s="203"/>
      <c r="R645" s="203"/>
    </row>
    <row r="646" spans="3:18">
      <c r="C646" s="203">
        <v>1</v>
      </c>
      <c r="D646" s="203">
        <v>8</v>
      </c>
      <c r="E646" s="203"/>
      <c r="F646" s="203">
        <v>5</v>
      </c>
      <c r="G646" s="203">
        <v>8</v>
      </c>
      <c r="H646" s="203">
        <v>5</v>
      </c>
      <c r="I646" s="203">
        <v>10</v>
      </c>
      <c r="J646" s="203">
        <v>10</v>
      </c>
      <c r="K646" s="203"/>
      <c r="L646" s="203"/>
      <c r="M646" s="204">
        <f t="shared" si="25"/>
        <v>1</v>
      </c>
      <c r="N646" s="203">
        <f t="shared" si="26"/>
        <v>2</v>
      </c>
      <c r="O646" s="203">
        <f t="shared" si="27"/>
        <v>7</v>
      </c>
      <c r="P646" s="203"/>
      <c r="Q646" s="203"/>
      <c r="R646" s="203"/>
    </row>
    <row r="647" spans="3:18">
      <c r="C647" s="203">
        <v>1</v>
      </c>
      <c r="D647" s="203">
        <v>8</v>
      </c>
      <c r="E647" s="203"/>
      <c r="F647" s="203">
        <v>7</v>
      </c>
      <c r="G647" s="203">
        <v>8</v>
      </c>
      <c r="H647" s="203">
        <v>10</v>
      </c>
      <c r="I647" s="203">
        <v>4</v>
      </c>
      <c r="J647" s="203">
        <v>7</v>
      </c>
      <c r="K647" s="203"/>
      <c r="L647" s="203"/>
      <c r="M647" s="204">
        <f t="shared" si="25"/>
        <v>1</v>
      </c>
      <c r="N647" s="203">
        <f t="shared" si="26"/>
        <v>2</v>
      </c>
      <c r="O647" s="203">
        <f t="shared" si="27"/>
        <v>6</v>
      </c>
      <c r="P647" s="203"/>
      <c r="Q647" s="203"/>
      <c r="R647" s="203"/>
    </row>
    <row r="648" spans="3:18">
      <c r="C648" s="203">
        <v>1</v>
      </c>
      <c r="D648" s="203">
        <v>8</v>
      </c>
      <c r="E648" s="203"/>
      <c r="F648" s="203">
        <v>7</v>
      </c>
      <c r="G648" s="203">
        <v>8</v>
      </c>
      <c r="H648" s="203">
        <v>10</v>
      </c>
      <c r="I648" s="203">
        <v>4</v>
      </c>
      <c r="J648" s="203">
        <v>10</v>
      </c>
      <c r="K648" s="203"/>
      <c r="L648" s="203"/>
      <c r="M648" s="204">
        <f t="shared" si="25"/>
        <v>1</v>
      </c>
      <c r="N648" s="203">
        <f t="shared" si="26"/>
        <v>2</v>
      </c>
      <c r="O648" s="203">
        <f t="shared" si="27"/>
        <v>7</v>
      </c>
      <c r="P648" s="203"/>
      <c r="Q648" s="203"/>
      <c r="R648" s="203"/>
    </row>
    <row r="649" spans="3:18">
      <c r="C649" s="203">
        <v>1</v>
      </c>
      <c r="D649" s="203">
        <v>8</v>
      </c>
      <c r="E649" s="203"/>
      <c r="F649" s="203">
        <v>7</v>
      </c>
      <c r="G649" s="203">
        <v>8</v>
      </c>
      <c r="H649" s="203">
        <v>10</v>
      </c>
      <c r="I649" s="203">
        <v>6</v>
      </c>
      <c r="J649" s="203">
        <v>7</v>
      </c>
      <c r="K649" s="203"/>
      <c r="L649" s="203"/>
      <c r="M649" s="204">
        <f t="shared" si="25"/>
        <v>1</v>
      </c>
      <c r="N649" s="203">
        <f t="shared" si="26"/>
        <v>2</v>
      </c>
      <c r="O649" s="203">
        <f t="shared" si="27"/>
        <v>7</v>
      </c>
      <c r="P649" s="203"/>
      <c r="Q649" s="203"/>
      <c r="R649" s="203"/>
    </row>
    <row r="650" spans="3:18">
      <c r="C650" s="203">
        <v>1</v>
      </c>
      <c r="D650" s="203">
        <v>8</v>
      </c>
      <c r="E650" s="203"/>
      <c r="F650" s="203">
        <v>7</v>
      </c>
      <c r="G650" s="203">
        <v>8</v>
      </c>
      <c r="H650" s="203">
        <v>10</v>
      </c>
      <c r="I650" s="203">
        <v>6</v>
      </c>
      <c r="J650" s="203">
        <v>10</v>
      </c>
      <c r="K650" s="203"/>
      <c r="L650" s="203"/>
      <c r="M650" s="204">
        <f t="shared" si="25"/>
        <v>1</v>
      </c>
      <c r="N650" s="203">
        <f t="shared" si="26"/>
        <v>2</v>
      </c>
      <c r="O650" s="203">
        <f t="shared" si="27"/>
        <v>7</v>
      </c>
      <c r="P650" s="203"/>
      <c r="Q650" s="203"/>
      <c r="R650" s="203"/>
    </row>
    <row r="651" spans="3:18">
      <c r="C651" s="203">
        <v>1</v>
      </c>
      <c r="D651" s="203">
        <v>8</v>
      </c>
      <c r="E651" s="203"/>
      <c r="F651" s="203">
        <v>7</v>
      </c>
      <c r="G651" s="203">
        <v>8</v>
      </c>
      <c r="H651" s="203">
        <v>10</v>
      </c>
      <c r="I651" s="203">
        <v>8</v>
      </c>
      <c r="J651" s="203">
        <v>7</v>
      </c>
      <c r="K651" s="203"/>
      <c r="L651" s="203"/>
      <c r="M651" s="204">
        <f t="shared" si="25"/>
        <v>1</v>
      </c>
      <c r="N651" s="203">
        <f t="shared" si="26"/>
        <v>2</v>
      </c>
      <c r="O651" s="203">
        <f t="shared" si="27"/>
        <v>7</v>
      </c>
      <c r="P651" s="203"/>
      <c r="Q651" s="203"/>
      <c r="R651" s="203"/>
    </row>
    <row r="652" spans="3:18">
      <c r="C652" s="203">
        <v>1</v>
      </c>
      <c r="D652" s="203">
        <v>8</v>
      </c>
      <c r="E652" s="203"/>
      <c r="F652" s="203">
        <v>7</v>
      </c>
      <c r="G652" s="203">
        <v>8</v>
      </c>
      <c r="H652" s="203">
        <v>10</v>
      </c>
      <c r="I652" s="203">
        <v>8</v>
      </c>
      <c r="J652" s="203">
        <v>10</v>
      </c>
      <c r="K652" s="203"/>
      <c r="L652" s="203"/>
      <c r="M652" s="204">
        <f t="shared" si="25"/>
        <v>1</v>
      </c>
      <c r="N652" s="203">
        <f t="shared" si="26"/>
        <v>2</v>
      </c>
      <c r="O652" s="203">
        <f t="shared" si="27"/>
        <v>7</v>
      </c>
      <c r="P652" s="203"/>
      <c r="Q652" s="203"/>
      <c r="R652" s="203"/>
    </row>
    <row r="653" spans="3:18">
      <c r="C653" s="203">
        <v>1</v>
      </c>
      <c r="D653" s="203">
        <v>8</v>
      </c>
      <c r="E653" s="203"/>
      <c r="F653" s="203">
        <v>7</v>
      </c>
      <c r="G653" s="203">
        <v>8</v>
      </c>
      <c r="H653" s="203">
        <v>10</v>
      </c>
      <c r="I653" s="203">
        <v>10</v>
      </c>
      <c r="J653" s="203">
        <v>7</v>
      </c>
      <c r="K653" s="203"/>
      <c r="L653" s="203"/>
      <c r="M653" s="204">
        <f t="shared" si="25"/>
        <v>1</v>
      </c>
      <c r="N653" s="203">
        <f t="shared" si="26"/>
        <v>2</v>
      </c>
      <c r="O653" s="203">
        <f t="shared" si="27"/>
        <v>7</v>
      </c>
      <c r="P653" s="203"/>
      <c r="Q653" s="203"/>
      <c r="R653" s="203"/>
    </row>
    <row r="654" spans="3:18">
      <c r="C654" s="203">
        <v>1</v>
      </c>
      <c r="D654" s="203">
        <v>8</v>
      </c>
      <c r="E654" s="203"/>
      <c r="F654" s="203">
        <v>7</v>
      </c>
      <c r="G654" s="203">
        <v>8</v>
      </c>
      <c r="H654" s="203">
        <v>10</v>
      </c>
      <c r="I654" s="203">
        <v>10</v>
      </c>
      <c r="J654" s="203">
        <v>10</v>
      </c>
      <c r="K654" s="203"/>
      <c r="L654" s="203"/>
      <c r="M654" s="204">
        <f t="shared" si="25"/>
        <v>1</v>
      </c>
      <c r="N654" s="203">
        <f t="shared" si="26"/>
        <v>2</v>
      </c>
      <c r="O654" s="203">
        <f t="shared" si="27"/>
        <v>8</v>
      </c>
      <c r="P654" s="203"/>
      <c r="Q654" s="203"/>
      <c r="R654" s="203"/>
    </row>
    <row r="655" spans="3:18">
      <c r="C655" s="203">
        <v>1</v>
      </c>
      <c r="D655" s="203">
        <v>8</v>
      </c>
      <c r="E655" s="203"/>
      <c r="F655" s="203">
        <v>10</v>
      </c>
      <c r="G655" s="203">
        <v>8</v>
      </c>
      <c r="H655" s="203">
        <v>7</v>
      </c>
      <c r="I655" s="203">
        <v>4</v>
      </c>
      <c r="J655" s="203">
        <v>7</v>
      </c>
      <c r="K655" s="203"/>
      <c r="L655" s="203"/>
      <c r="M655" s="204">
        <f t="shared" si="25"/>
        <v>1</v>
      </c>
      <c r="N655" s="203">
        <f t="shared" si="26"/>
        <v>2</v>
      </c>
      <c r="O655" s="203">
        <f t="shared" si="27"/>
        <v>6</v>
      </c>
      <c r="P655" s="203"/>
      <c r="Q655" s="203"/>
      <c r="R655" s="203"/>
    </row>
    <row r="656" spans="3:18">
      <c r="C656" s="203">
        <v>1</v>
      </c>
      <c r="D656" s="203">
        <v>8</v>
      </c>
      <c r="E656" s="203"/>
      <c r="F656" s="203">
        <v>10</v>
      </c>
      <c r="G656" s="203">
        <v>8</v>
      </c>
      <c r="H656" s="203">
        <v>7</v>
      </c>
      <c r="I656" s="203">
        <v>4</v>
      </c>
      <c r="J656" s="203">
        <v>10</v>
      </c>
      <c r="K656" s="203"/>
      <c r="L656" s="203"/>
      <c r="M656" s="204">
        <f t="shared" si="25"/>
        <v>1</v>
      </c>
      <c r="N656" s="203">
        <f t="shared" si="26"/>
        <v>2</v>
      </c>
      <c r="O656" s="203">
        <f t="shared" si="27"/>
        <v>7</v>
      </c>
      <c r="P656" s="203"/>
      <c r="Q656" s="203"/>
      <c r="R656" s="203"/>
    </row>
    <row r="657" spans="3:18">
      <c r="C657" s="203">
        <v>1</v>
      </c>
      <c r="D657" s="203">
        <v>8</v>
      </c>
      <c r="E657" s="203"/>
      <c r="F657" s="203">
        <v>10</v>
      </c>
      <c r="G657" s="203">
        <v>8</v>
      </c>
      <c r="H657" s="203">
        <v>7</v>
      </c>
      <c r="I657" s="203">
        <v>6</v>
      </c>
      <c r="J657" s="203">
        <v>7</v>
      </c>
      <c r="K657" s="203"/>
      <c r="L657" s="203"/>
      <c r="M657" s="204">
        <f t="shared" si="25"/>
        <v>1</v>
      </c>
      <c r="N657" s="203">
        <f t="shared" si="26"/>
        <v>2</v>
      </c>
      <c r="O657" s="203">
        <f t="shared" si="27"/>
        <v>7</v>
      </c>
      <c r="P657" s="203"/>
      <c r="Q657" s="203"/>
      <c r="R657" s="203"/>
    </row>
    <row r="658" spans="3:18">
      <c r="C658" s="203">
        <v>1</v>
      </c>
      <c r="D658" s="203">
        <v>8</v>
      </c>
      <c r="E658" s="203"/>
      <c r="F658" s="203">
        <v>10</v>
      </c>
      <c r="G658" s="203">
        <v>8</v>
      </c>
      <c r="H658" s="203">
        <v>7</v>
      </c>
      <c r="I658" s="203">
        <v>6</v>
      </c>
      <c r="J658" s="203">
        <v>10</v>
      </c>
      <c r="K658" s="203"/>
      <c r="L658" s="203"/>
      <c r="M658" s="204">
        <f t="shared" si="25"/>
        <v>1</v>
      </c>
      <c r="N658" s="203">
        <f t="shared" si="26"/>
        <v>2</v>
      </c>
      <c r="O658" s="203">
        <f t="shared" si="27"/>
        <v>7</v>
      </c>
      <c r="P658" s="203"/>
      <c r="Q658" s="203"/>
      <c r="R658" s="203"/>
    </row>
    <row r="659" spans="3:18">
      <c r="C659" s="203">
        <v>1</v>
      </c>
      <c r="D659" s="203">
        <v>8</v>
      </c>
      <c r="E659" s="203"/>
      <c r="F659" s="203">
        <v>10</v>
      </c>
      <c r="G659" s="203">
        <v>8</v>
      </c>
      <c r="H659" s="203">
        <v>7</v>
      </c>
      <c r="I659" s="203">
        <v>8</v>
      </c>
      <c r="J659" s="203">
        <v>7</v>
      </c>
      <c r="K659" s="203"/>
      <c r="L659" s="203"/>
      <c r="M659" s="204">
        <f t="shared" si="25"/>
        <v>1</v>
      </c>
      <c r="N659" s="203">
        <f t="shared" si="26"/>
        <v>2</v>
      </c>
      <c r="O659" s="203">
        <f t="shared" si="27"/>
        <v>7</v>
      </c>
      <c r="P659" s="203"/>
      <c r="Q659" s="203"/>
      <c r="R659" s="203"/>
    </row>
    <row r="660" spans="3:18">
      <c r="C660" s="203">
        <v>1</v>
      </c>
      <c r="D660" s="203">
        <v>8</v>
      </c>
      <c r="E660" s="203"/>
      <c r="F660" s="203">
        <v>10</v>
      </c>
      <c r="G660" s="203">
        <v>8</v>
      </c>
      <c r="H660" s="203">
        <v>7</v>
      </c>
      <c r="I660" s="203">
        <v>8</v>
      </c>
      <c r="J660" s="203">
        <v>10</v>
      </c>
      <c r="K660" s="203"/>
      <c r="L660" s="203"/>
      <c r="M660" s="204">
        <f t="shared" si="25"/>
        <v>1</v>
      </c>
      <c r="N660" s="203">
        <f t="shared" si="26"/>
        <v>2</v>
      </c>
      <c r="O660" s="203">
        <f t="shared" si="27"/>
        <v>7</v>
      </c>
      <c r="P660" s="203"/>
      <c r="Q660" s="203"/>
      <c r="R660" s="203"/>
    </row>
    <row r="661" spans="3:18">
      <c r="C661" s="203">
        <v>1</v>
      </c>
      <c r="D661" s="203">
        <v>8</v>
      </c>
      <c r="E661" s="203"/>
      <c r="F661" s="203">
        <v>10</v>
      </c>
      <c r="G661" s="203">
        <v>8</v>
      </c>
      <c r="H661" s="203">
        <v>7</v>
      </c>
      <c r="I661" s="203">
        <v>10</v>
      </c>
      <c r="J661" s="203">
        <v>7</v>
      </c>
      <c r="K661" s="203"/>
      <c r="L661" s="203"/>
      <c r="M661" s="204">
        <f t="shared" si="25"/>
        <v>1</v>
      </c>
      <c r="N661" s="203">
        <f t="shared" si="26"/>
        <v>2</v>
      </c>
      <c r="O661" s="203">
        <f t="shared" si="27"/>
        <v>7</v>
      </c>
      <c r="P661" s="203"/>
      <c r="Q661" s="203"/>
      <c r="R661" s="203"/>
    </row>
    <row r="662" spans="3:18">
      <c r="C662" s="203">
        <v>1</v>
      </c>
      <c r="D662" s="203">
        <v>8</v>
      </c>
      <c r="E662" s="203"/>
      <c r="F662" s="203">
        <v>10</v>
      </c>
      <c r="G662" s="203">
        <v>8</v>
      </c>
      <c r="H662" s="203">
        <v>7</v>
      </c>
      <c r="I662" s="203">
        <v>10</v>
      </c>
      <c r="J662" s="203">
        <v>10</v>
      </c>
      <c r="K662" s="203"/>
      <c r="L662" s="203"/>
      <c r="M662" s="204">
        <f t="shared" si="25"/>
        <v>1</v>
      </c>
      <c r="N662" s="203">
        <f t="shared" si="26"/>
        <v>2</v>
      </c>
      <c r="O662" s="203">
        <f t="shared" si="27"/>
        <v>8</v>
      </c>
      <c r="P662" s="203"/>
      <c r="Q662" s="203"/>
      <c r="R662" s="203"/>
    </row>
    <row r="663" spans="3:18">
      <c r="C663" s="203">
        <v>1</v>
      </c>
      <c r="D663" s="203">
        <v>8</v>
      </c>
      <c r="E663" s="203"/>
      <c r="F663" s="203">
        <v>10</v>
      </c>
      <c r="G663" s="203">
        <v>8</v>
      </c>
      <c r="H663" s="203">
        <v>10</v>
      </c>
      <c r="I663" s="203">
        <v>4</v>
      </c>
      <c r="J663" s="203">
        <v>7</v>
      </c>
      <c r="K663" s="203"/>
      <c r="L663" s="203"/>
      <c r="M663" s="204">
        <f t="shared" si="25"/>
        <v>1</v>
      </c>
      <c r="N663" s="203">
        <f t="shared" si="26"/>
        <v>2</v>
      </c>
      <c r="O663" s="203">
        <f t="shared" si="27"/>
        <v>7</v>
      </c>
      <c r="P663" s="203"/>
      <c r="Q663" s="203"/>
      <c r="R663" s="203"/>
    </row>
    <row r="664" spans="3:18">
      <c r="C664" s="203">
        <v>1</v>
      </c>
      <c r="D664" s="203">
        <v>8</v>
      </c>
      <c r="E664" s="203"/>
      <c r="F664" s="203">
        <v>10</v>
      </c>
      <c r="G664" s="203">
        <v>8</v>
      </c>
      <c r="H664" s="203">
        <v>10</v>
      </c>
      <c r="I664" s="203">
        <v>4</v>
      </c>
      <c r="J664" s="203">
        <v>10</v>
      </c>
      <c r="K664" s="203"/>
      <c r="L664" s="203"/>
      <c r="M664" s="204">
        <f t="shared" si="25"/>
        <v>1</v>
      </c>
      <c r="N664" s="203">
        <f t="shared" si="26"/>
        <v>2</v>
      </c>
      <c r="O664" s="203">
        <f t="shared" si="27"/>
        <v>7</v>
      </c>
      <c r="P664" s="203"/>
      <c r="Q664" s="203"/>
      <c r="R664" s="203"/>
    </row>
    <row r="665" spans="3:18">
      <c r="C665" s="203">
        <v>1</v>
      </c>
      <c r="D665" s="203">
        <v>8</v>
      </c>
      <c r="E665" s="203"/>
      <c r="F665" s="203">
        <v>10</v>
      </c>
      <c r="G665" s="203">
        <v>8</v>
      </c>
      <c r="H665" s="203">
        <v>10</v>
      </c>
      <c r="I665" s="203">
        <v>6</v>
      </c>
      <c r="J665" s="203">
        <v>7</v>
      </c>
      <c r="K665" s="203"/>
      <c r="L665" s="203"/>
      <c r="M665" s="204">
        <f t="shared" si="25"/>
        <v>1</v>
      </c>
      <c r="N665" s="203">
        <f t="shared" si="26"/>
        <v>2</v>
      </c>
      <c r="O665" s="203">
        <f t="shared" si="27"/>
        <v>7</v>
      </c>
      <c r="P665" s="203"/>
      <c r="Q665" s="203"/>
      <c r="R665" s="203"/>
    </row>
    <row r="666" spans="3:18">
      <c r="C666" s="203">
        <v>1</v>
      </c>
      <c r="D666" s="203">
        <v>8</v>
      </c>
      <c r="E666" s="203"/>
      <c r="F666" s="203">
        <v>10</v>
      </c>
      <c r="G666" s="203">
        <v>8</v>
      </c>
      <c r="H666" s="203">
        <v>10</v>
      </c>
      <c r="I666" s="203">
        <v>6</v>
      </c>
      <c r="J666" s="203">
        <v>10</v>
      </c>
      <c r="K666" s="203"/>
      <c r="L666" s="203"/>
      <c r="M666" s="204">
        <f t="shared" si="25"/>
        <v>1</v>
      </c>
      <c r="N666" s="203">
        <f t="shared" si="26"/>
        <v>2</v>
      </c>
      <c r="O666" s="203">
        <f t="shared" si="27"/>
        <v>8</v>
      </c>
      <c r="P666" s="203"/>
      <c r="Q666" s="203"/>
      <c r="R666" s="203"/>
    </row>
    <row r="667" spans="3:18">
      <c r="C667" s="203">
        <v>1</v>
      </c>
      <c r="D667" s="203">
        <v>8</v>
      </c>
      <c r="E667" s="203"/>
      <c r="F667" s="203">
        <v>10</v>
      </c>
      <c r="G667" s="203">
        <v>8</v>
      </c>
      <c r="H667" s="203">
        <v>10</v>
      </c>
      <c r="I667" s="203">
        <v>8</v>
      </c>
      <c r="J667" s="203">
        <v>7</v>
      </c>
      <c r="K667" s="203"/>
      <c r="L667" s="203"/>
      <c r="M667" s="204">
        <f t="shared" si="25"/>
        <v>1</v>
      </c>
      <c r="N667" s="203">
        <f t="shared" si="26"/>
        <v>2</v>
      </c>
      <c r="O667" s="203">
        <f t="shared" si="27"/>
        <v>7</v>
      </c>
      <c r="P667" s="203"/>
      <c r="Q667" s="203"/>
      <c r="R667" s="203"/>
    </row>
    <row r="668" spans="3:18">
      <c r="C668" s="203">
        <v>1</v>
      </c>
      <c r="D668" s="203">
        <v>8</v>
      </c>
      <c r="E668" s="203"/>
      <c r="F668" s="203">
        <v>10</v>
      </c>
      <c r="G668" s="203">
        <v>8</v>
      </c>
      <c r="H668" s="203">
        <v>10</v>
      </c>
      <c r="I668" s="203">
        <v>8</v>
      </c>
      <c r="J668" s="203">
        <v>10</v>
      </c>
      <c r="K668" s="203"/>
      <c r="L668" s="203"/>
      <c r="M668" s="204">
        <f t="shared" si="25"/>
        <v>1</v>
      </c>
      <c r="N668" s="203">
        <f t="shared" si="26"/>
        <v>2</v>
      </c>
      <c r="O668" s="203">
        <f t="shared" si="27"/>
        <v>8</v>
      </c>
      <c r="P668" s="203"/>
      <c r="Q668" s="203"/>
      <c r="R668" s="203"/>
    </row>
    <row r="669" spans="3:18">
      <c r="C669" s="203">
        <v>1</v>
      </c>
      <c r="D669" s="203">
        <v>8</v>
      </c>
      <c r="E669" s="203"/>
      <c r="F669" s="203">
        <v>10</v>
      </c>
      <c r="G669" s="203">
        <v>8</v>
      </c>
      <c r="H669" s="203">
        <v>10</v>
      </c>
      <c r="I669" s="203">
        <v>10</v>
      </c>
      <c r="J669" s="203">
        <v>7</v>
      </c>
      <c r="K669" s="203"/>
      <c r="L669" s="203"/>
      <c r="M669" s="204">
        <f t="shared" si="25"/>
        <v>1</v>
      </c>
      <c r="N669" s="203">
        <f t="shared" si="26"/>
        <v>2</v>
      </c>
      <c r="O669" s="203">
        <f t="shared" si="27"/>
        <v>8</v>
      </c>
      <c r="P669" s="203"/>
      <c r="Q669" s="203"/>
      <c r="R669" s="203"/>
    </row>
    <row r="670" spans="3:18">
      <c r="C670" s="203">
        <v>1</v>
      </c>
      <c r="D670" s="203">
        <v>8</v>
      </c>
      <c r="E670" s="203"/>
      <c r="F670" s="203">
        <v>10</v>
      </c>
      <c r="G670" s="203">
        <v>8</v>
      </c>
      <c r="H670" s="203">
        <v>10</v>
      </c>
      <c r="I670" s="203">
        <v>10</v>
      </c>
      <c r="J670" s="203">
        <v>10</v>
      </c>
      <c r="K670" s="203"/>
      <c r="L670" s="203"/>
      <c r="M670" s="204">
        <f t="shared" si="25"/>
        <v>1</v>
      </c>
      <c r="N670" s="203">
        <f t="shared" si="26"/>
        <v>2</v>
      </c>
      <c r="O670" s="203">
        <f t="shared" si="27"/>
        <v>8</v>
      </c>
      <c r="P670" s="203"/>
      <c r="Q670" s="203"/>
      <c r="R670" s="203"/>
    </row>
    <row r="671" spans="3:18">
      <c r="C671" s="203">
        <v>1</v>
      </c>
      <c r="D671" s="203">
        <v>8</v>
      </c>
      <c r="E671" s="203"/>
      <c r="F671" s="203">
        <v>10</v>
      </c>
      <c r="G671" s="203">
        <v>8</v>
      </c>
      <c r="H671" s="203">
        <v>7</v>
      </c>
      <c r="I671" s="203">
        <v>4</v>
      </c>
      <c r="J671" s="203">
        <v>7</v>
      </c>
      <c r="K671" s="203"/>
      <c r="L671" s="203"/>
      <c r="M671" s="204">
        <f t="shared" ref="M671:M734" si="28">MIN(C671:L671)</f>
        <v>1</v>
      </c>
      <c r="N671" s="203">
        <f t="shared" si="26"/>
        <v>2</v>
      </c>
      <c r="O671" s="203">
        <f t="shared" si="27"/>
        <v>6</v>
      </c>
      <c r="P671" s="203"/>
      <c r="Q671" s="203"/>
      <c r="R671" s="203"/>
    </row>
    <row r="672" spans="3:18">
      <c r="C672" s="203">
        <v>1</v>
      </c>
      <c r="D672" s="203">
        <v>8</v>
      </c>
      <c r="E672" s="203"/>
      <c r="F672" s="203">
        <v>10</v>
      </c>
      <c r="G672" s="203">
        <v>8</v>
      </c>
      <c r="H672" s="203">
        <v>7</v>
      </c>
      <c r="I672" s="203">
        <v>4</v>
      </c>
      <c r="J672" s="203">
        <v>10</v>
      </c>
      <c r="K672" s="203"/>
      <c r="L672" s="203"/>
      <c r="M672" s="204">
        <f t="shared" si="28"/>
        <v>1</v>
      </c>
      <c r="N672" s="203">
        <f t="shared" ref="N672:N735" si="29">IF(SMALL(C672:J672,2)&gt;M672,M672+1,M672)</f>
        <v>2</v>
      </c>
      <c r="O672" s="203">
        <f t="shared" ref="O672:O735" si="30">ROUND(AVERAGE(C672:J672),0)</f>
        <v>7</v>
      </c>
      <c r="P672" s="203"/>
      <c r="Q672" s="203"/>
      <c r="R672" s="203"/>
    </row>
    <row r="673" spans="3:18">
      <c r="C673" s="203">
        <v>1</v>
      </c>
      <c r="D673" s="203">
        <v>8</v>
      </c>
      <c r="E673" s="203"/>
      <c r="F673" s="203">
        <v>10</v>
      </c>
      <c r="G673" s="203">
        <v>8</v>
      </c>
      <c r="H673" s="203">
        <v>7</v>
      </c>
      <c r="I673" s="203">
        <v>6</v>
      </c>
      <c r="J673" s="203">
        <v>7</v>
      </c>
      <c r="K673" s="203"/>
      <c r="L673" s="203"/>
      <c r="M673" s="204">
        <f t="shared" si="28"/>
        <v>1</v>
      </c>
      <c r="N673" s="203">
        <f t="shared" si="29"/>
        <v>2</v>
      </c>
      <c r="O673" s="203">
        <f t="shared" si="30"/>
        <v>7</v>
      </c>
      <c r="P673" s="203"/>
      <c r="Q673" s="203"/>
      <c r="R673" s="203"/>
    </row>
    <row r="674" spans="3:18">
      <c r="C674" s="203">
        <v>1</v>
      </c>
      <c r="D674" s="203">
        <v>8</v>
      </c>
      <c r="E674" s="203"/>
      <c r="F674" s="203">
        <v>10</v>
      </c>
      <c r="G674" s="203">
        <v>8</v>
      </c>
      <c r="H674" s="203">
        <v>7</v>
      </c>
      <c r="I674" s="203">
        <v>6</v>
      </c>
      <c r="J674" s="203">
        <v>10</v>
      </c>
      <c r="K674" s="203"/>
      <c r="L674" s="203"/>
      <c r="M674" s="204">
        <f t="shared" si="28"/>
        <v>1</v>
      </c>
      <c r="N674" s="203">
        <f t="shared" si="29"/>
        <v>2</v>
      </c>
      <c r="O674" s="203">
        <f t="shared" si="30"/>
        <v>7</v>
      </c>
      <c r="P674" s="203"/>
      <c r="Q674" s="203"/>
      <c r="R674" s="203"/>
    </row>
    <row r="675" spans="3:18">
      <c r="C675" s="203">
        <v>1</v>
      </c>
      <c r="D675" s="203">
        <v>8</v>
      </c>
      <c r="E675" s="203"/>
      <c r="F675" s="203">
        <v>10</v>
      </c>
      <c r="G675" s="203">
        <v>8</v>
      </c>
      <c r="H675" s="203">
        <v>7</v>
      </c>
      <c r="I675" s="203">
        <v>8</v>
      </c>
      <c r="J675" s="203">
        <v>7</v>
      </c>
      <c r="K675" s="203"/>
      <c r="L675" s="203"/>
      <c r="M675" s="204">
        <f t="shared" si="28"/>
        <v>1</v>
      </c>
      <c r="N675" s="203">
        <f t="shared" si="29"/>
        <v>2</v>
      </c>
      <c r="O675" s="203">
        <f t="shared" si="30"/>
        <v>7</v>
      </c>
      <c r="P675" s="203"/>
      <c r="Q675" s="203"/>
      <c r="R675" s="203"/>
    </row>
    <row r="676" spans="3:18">
      <c r="C676" s="203">
        <v>1</v>
      </c>
      <c r="D676" s="203">
        <v>8</v>
      </c>
      <c r="E676" s="203"/>
      <c r="F676" s="203">
        <v>10</v>
      </c>
      <c r="G676" s="203">
        <v>8</v>
      </c>
      <c r="H676" s="203">
        <v>7</v>
      </c>
      <c r="I676" s="203">
        <v>8</v>
      </c>
      <c r="J676" s="203">
        <v>10</v>
      </c>
      <c r="K676" s="203"/>
      <c r="L676" s="203"/>
      <c r="M676" s="204">
        <f t="shared" si="28"/>
        <v>1</v>
      </c>
      <c r="N676" s="203">
        <f t="shared" si="29"/>
        <v>2</v>
      </c>
      <c r="O676" s="203">
        <f t="shared" si="30"/>
        <v>7</v>
      </c>
      <c r="P676" s="203"/>
      <c r="Q676" s="203"/>
      <c r="R676" s="203"/>
    </row>
    <row r="677" spans="3:18">
      <c r="C677" s="203">
        <v>1</v>
      </c>
      <c r="D677" s="203">
        <v>8</v>
      </c>
      <c r="E677" s="203"/>
      <c r="F677" s="203">
        <v>10</v>
      </c>
      <c r="G677" s="203">
        <v>8</v>
      </c>
      <c r="H677" s="203">
        <v>7</v>
      </c>
      <c r="I677" s="203">
        <v>10</v>
      </c>
      <c r="J677" s="203">
        <v>7</v>
      </c>
      <c r="K677" s="203"/>
      <c r="L677" s="203"/>
      <c r="M677" s="204">
        <f t="shared" si="28"/>
        <v>1</v>
      </c>
      <c r="N677" s="203">
        <f t="shared" si="29"/>
        <v>2</v>
      </c>
      <c r="O677" s="203">
        <f t="shared" si="30"/>
        <v>7</v>
      </c>
      <c r="P677" s="203"/>
      <c r="Q677" s="203"/>
      <c r="R677" s="203"/>
    </row>
    <row r="678" spans="3:18">
      <c r="C678" s="203">
        <v>1</v>
      </c>
      <c r="D678" s="203">
        <v>8</v>
      </c>
      <c r="E678" s="203"/>
      <c r="F678" s="203">
        <v>10</v>
      </c>
      <c r="G678" s="203">
        <v>8</v>
      </c>
      <c r="H678" s="203">
        <v>7</v>
      </c>
      <c r="I678" s="203">
        <v>10</v>
      </c>
      <c r="J678" s="203">
        <v>10</v>
      </c>
      <c r="K678" s="203"/>
      <c r="L678" s="203"/>
      <c r="M678" s="204">
        <f t="shared" si="28"/>
        <v>1</v>
      </c>
      <c r="N678" s="203">
        <f t="shared" si="29"/>
        <v>2</v>
      </c>
      <c r="O678" s="203">
        <f t="shared" si="30"/>
        <v>8</v>
      </c>
      <c r="P678" s="203"/>
      <c r="Q678" s="203"/>
      <c r="R678" s="203"/>
    </row>
    <row r="679" spans="3:18">
      <c r="C679" s="203">
        <v>1</v>
      </c>
      <c r="D679" s="203">
        <v>8</v>
      </c>
      <c r="E679" s="203"/>
      <c r="F679" s="203">
        <v>10</v>
      </c>
      <c r="G679" s="203">
        <v>8</v>
      </c>
      <c r="H679" s="203">
        <v>10</v>
      </c>
      <c r="I679" s="203">
        <v>4</v>
      </c>
      <c r="J679" s="203">
        <v>7</v>
      </c>
      <c r="K679" s="203"/>
      <c r="L679" s="203"/>
      <c r="M679" s="204">
        <f t="shared" si="28"/>
        <v>1</v>
      </c>
      <c r="N679" s="203">
        <f t="shared" si="29"/>
        <v>2</v>
      </c>
      <c r="O679" s="203">
        <f t="shared" si="30"/>
        <v>7</v>
      </c>
      <c r="P679" s="203"/>
      <c r="Q679" s="203"/>
      <c r="R679" s="203"/>
    </row>
    <row r="680" spans="3:18">
      <c r="C680" s="203">
        <v>1</v>
      </c>
      <c r="D680" s="203">
        <v>8</v>
      </c>
      <c r="E680" s="203"/>
      <c r="F680" s="203">
        <v>10</v>
      </c>
      <c r="G680" s="203">
        <v>8</v>
      </c>
      <c r="H680" s="203">
        <v>10</v>
      </c>
      <c r="I680" s="203">
        <v>4</v>
      </c>
      <c r="J680" s="203">
        <v>10</v>
      </c>
      <c r="K680" s="203"/>
      <c r="L680" s="203"/>
      <c r="M680" s="204">
        <f t="shared" si="28"/>
        <v>1</v>
      </c>
      <c r="N680" s="203">
        <f t="shared" si="29"/>
        <v>2</v>
      </c>
      <c r="O680" s="203">
        <f t="shared" si="30"/>
        <v>7</v>
      </c>
      <c r="P680" s="203"/>
      <c r="Q680" s="203"/>
      <c r="R680" s="203"/>
    </row>
    <row r="681" spans="3:18">
      <c r="C681" s="203">
        <v>1</v>
      </c>
      <c r="D681" s="203">
        <v>8</v>
      </c>
      <c r="E681" s="203"/>
      <c r="F681" s="203">
        <v>10</v>
      </c>
      <c r="G681" s="203">
        <v>8</v>
      </c>
      <c r="H681" s="203">
        <v>10</v>
      </c>
      <c r="I681" s="203">
        <v>6</v>
      </c>
      <c r="J681" s="203">
        <v>7</v>
      </c>
      <c r="K681" s="203"/>
      <c r="L681" s="203"/>
      <c r="M681" s="204">
        <f t="shared" si="28"/>
        <v>1</v>
      </c>
      <c r="N681" s="203">
        <f t="shared" si="29"/>
        <v>2</v>
      </c>
      <c r="O681" s="203">
        <f t="shared" si="30"/>
        <v>7</v>
      </c>
      <c r="P681" s="203"/>
      <c r="Q681" s="203"/>
      <c r="R681" s="203"/>
    </row>
    <row r="682" spans="3:18">
      <c r="C682" s="203">
        <v>1</v>
      </c>
      <c r="D682" s="203">
        <v>8</v>
      </c>
      <c r="E682" s="203"/>
      <c r="F682" s="203">
        <v>10</v>
      </c>
      <c r="G682" s="203">
        <v>8</v>
      </c>
      <c r="H682" s="203">
        <v>10</v>
      </c>
      <c r="I682" s="203">
        <v>6</v>
      </c>
      <c r="J682" s="203">
        <v>10</v>
      </c>
      <c r="K682" s="203"/>
      <c r="L682" s="203"/>
      <c r="M682" s="204">
        <f t="shared" si="28"/>
        <v>1</v>
      </c>
      <c r="N682" s="203">
        <f t="shared" si="29"/>
        <v>2</v>
      </c>
      <c r="O682" s="203">
        <f t="shared" si="30"/>
        <v>8</v>
      </c>
      <c r="P682" s="203"/>
      <c r="Q682" s="203"/>
      <c r="R682" s="203"/>
    </row>
    <row r="683" spans="3:18">
      <c r="C683" s="203">
        <v>1</v>
      </c>
      <c r="D683" s="203">
        <v>8</v>
      </c>
      <c r="E683" s="203"/>
      <c r="F683" s="203">
        <v>10</v>
      </c>
      <c r="G683" s="203">
        <v>8</v>
      </c>
      <c r="H683" s="203">
        <v>10</v>
      </c>
      <c r="I683" s="203">
        <v>8</v>
      </c>
      <c r="J683" s="203">
        <v>7</v>
      </c>
      <c r="K683" s="203"/>
      <c r="L683" s="203"/>
      <c r="M683" s="204">
        <f t="shared" si="28"/>
        <v>1</v>
      </c>
      <c r="N683" s="203">
        <f t="shared" si="29"/>
        <v>2</v>
      </c>
      <c r="O683" s="203">
        <f t="shared" si="30"/>
        <v>7</v>
      </c>
      <c r="P683" s="203"/>
      <c r="Q683" s="203"/>
      <c r="R683" s="203"/>
    </row>
    <row r="684" spans="3:18">
      <c r="C684" s="203">
        <v>1</v>
      </c>
      <c r="D684" s="203">
        <v>8</v>
      </c>
      <c r="E684" s="203"/>
      <c r="F684" s="203">
        <v>10</v>
      </c>
      <c r="G684" s="203">
        <v>8</v>
      </c>
      <c r="H684" s="203">
        <v>10</v>
      </c>
      <c r="I684" s="203">
        <v>8</v>
      </c>
      <c r="J684" s="203">
        <v>10</v>
      </c>
      <c r="K684" s="203"/>
      <c r="L684" s="203"/>
      <c r="M684" s="204">
        <f t="shared" si="28"/>
        <v>1</v>
      </c>
      <c r="N684" s="203">
        <f t="shared" si="29"/>
        <v>2</v>
      </c>
      <c r="O684" s="203">
        <f t="shared" si="30"/>
        <v>8</v>
      </c>
      <c r="P684" s="203"/>
      <c r="Q684" s="203"/>
      <c r="R684" s="203"/>
    </row>
    <row r="685" spans="3:18">
      <c r="C685" s="203">
        <v>1</v>
      </c>
      <c r="D685" s="203">
        <v>8</v>
      </c>
      <c r="E685" s="203"/>
      <c r="F685" s="203">
        <v>10</v>
      </c>
      <c r="G685" s="203">
        <v>8</v>
      </c>
      <c r="H685" s="203">
        <v>10</v>
      </c>
      <c r="I685" s="203">
        <v>10</v>
      </c>
      <c r="J685" s="203">
        <v>7</v>
      </c>
      <c r="K685" s="203"/>
      <c r="L685" s="203"/>
      <c r="M685" s="204">
        <f t="shared" si="28"/>
        <v>1</v>
      </c>
      <c r="N685" s="203">
        <f t="shared" si="29"/>
        <v>2</v>
      </c>
      <c r="O685" s="203">
        <f t="shared" si="30"/>
        <v>8</v>
      </c>
      <c r="P685" s="203"/>
      <c r="Q685" s="203"/>
      <c r="R685" s="203"/>
    </row>
    <row r="686" spans="3:18">
      <c r="C686" s="203">
        <v>1</v>
      </c>
      <c r="D686" s="203">
        <v>8</v>
      </c>
      <c r="E686" s="203"/>
      <c r="F686" s="203">
        <v>10</v>
      </c>
      <c r="G686" s="203">
        <v>8</v>
      </c>
      <c r="H686" s="203">
        <v>10</v>
      </c>
      <c r="I686" s="203">
        <v>10</v>
      </c>
      <c r="J686" s="203">
        <v>10</v>
      </c>
      <c r="K686" s="203"/>
      <c r="L686" s="203"/>
      <c r="M686" s="204">
        <f t="shared" si="28"/>
        <v>1</v>
      </c>
      <c r="N686" s="203">
        <f t="shared" si="29"/>
        <v>2</v>
      </c>
      <c r="O686" s="203">
        <f t="shared" si="30"/>
        <v>8</v>
      </c>
      <c r="P686" s="203"/>
      <c r="Q686" s="203"/>
      <c r="R686" s="203"/>
    </row>
    <row r="687" spans="3:18">
      <c r="C687" s="203">
        <v>1</v>
      </c>
      <c r="D687" s="203">
        <v>8</v>
      </c>
      <c r="E687" s="203"/>
      <c r="F687" s="203">
        <v>10</v>
      </c>
      <c r="G687" s="203">
        <v>8</v>
      </c>
      <c r="H687" s="203">
        <v>7</v>
      </c>
      <c r="I687" s="203">
        <v>4</v>
      </c>
      <c r="J687" s="203">
        <v>7</v>
      </c>
      <c r="K687" s="203"/>
      <c r="L687" s="203"/>
      <c r="M687" s="204">
        <f t="shared" si="28"/>
        <v>1</v>
      </c>
      <c r="N687" s="203">
        <f t="shared" si="29"/>
        <v>2</v>
      </c>
      <c r="O687" s="203">
        <f t="shared" si="30"/>
        <v>6</v>
      </c>
      <c r="P687" s="203"/>
      <c r="Q687" s="203"/>
      <c r="R687" s="203"/>
    </row>
    <row r="688" spans="3:18">
      <c r="C688" s="203">
        <v>1</v>
      </c>
      <c r="D688" s="203">
        <v>8</v>
      </c>
      <c r="E688" s="203"/>
      <c r="F688" s="203">
        <v>10</v>
      </c>
      <c r="G688" s="203">
        <v>8</v>
      </c>
      <c r="H688" s="203">
        <v>7</v>
      </c>
      <c r="I688" s="203">
        <v>4</v>
      </c>
      <c r="J688" s="203">
        <v>10</v>
      </c>
      <c r="K688" s="203"/>
      <c r="L688" s="203"/>
      <c r="M688" s="204">
        <f t="shared" si="28"/>
        <v>1</v>
      </c>
      <c r="N688" s="203">
        <f t="shared" si="29"/>
        <v>2</v>
      </c>
      <c r="O688" s="203">
        <f t="shared" si="30"/>
        <v>7</v>
      </c>
      <c r="P688" s="203"/>
      <c r="Q688" s="203"/>
      <c r="R688" s="203"/>
    </row>
    <row r="689" spans="3:18">
      <c r="C689" s="203">
        <v>1</v>
      </c>
      <c r="D689" s="203">
        <v>8</v>
      </c>
      <c r="E689" s="203"/>
      <c r="F689" s="203">
        <v>10</v>
      </c>
      <c r="G689" s="203">
        <v>8</v>
      </c>
      <c r="H689" s="203">
        <v>7</v>
      </c>
      <c r="I689" s="203">
        <v>6</v>
      </c>
      <c r="J689" s="203">
        <v>7</v>
      </c>
      <c r="K689" s="203"/>
      <c r="L689" s="203"/>
      <c r="M689" s="204">
        <f t="shared" si="28"/>
        <v>1</v>
      </c>
      <c r="N689" s="203">
        <f t="shared" si="29"/>
        <v>2</v>
      </c>
      <c r="O689" s="203">
        <f t="shared" si="30"/>
        <v>7</v>
      </c>
      <c r="P689" s="203"/>
      <c r="Q689" s="203"/>
      <c r="R689" s="203"/>
    </row>
    <row r="690" spans="3:18">
      <c r="C690" s="203">
        <v>1</v>
      </c>
      <c r="D690" s="203">
        <v>8</v>
      </c>
      <c r="E690" s="203"/>
      <c r="F690" s="203">
        <v>10</v>
      </c>
      <c r="G690" s="203">
        <v>8</v>
      </c>
      <c r="H690" s="203">
        <v>7</v>
      </c>
      <c r="I690" s="203">
        <v>6</v>
      </c>
      <c r="J690" s="203">
        <v>10</v>
      </c>
      <c r="K690" s="203"/>
      <c r="L690" s="203"/>
      <c r="M690" s="204">
        <f t="shared" si="28"/>
        <v>1</v>
      </c>
      <c r="N690" s="203">
        <f t="shared" si="29"/>
        <v>2</v>
      </c>
      <c r="O690" s="203">
        <f t="shared" si="30"/>
        <v>7</v>
      </c>
      <c r="P690" s="203"/>
      <c r="Q690" s="203"/>
      <c r="R690" s="203"/>
    </row>
    <row r="691" spans="3:18">
      <c r="C691" s="203">
        <v>1</v>
      </c>
      <c r="D691" s="203">
        <v>8</v>
      </c>
      <c r="E691" s="203"/>
      <c r="F691" s="203">
        <v>10</v>
      </c>
      <c r="G691" s="203">
        <v>8</v>
      </c>
      <c r="H691" s="203">
        <v>7</v>
      </c>
      <c r="I691" s="203">
        <v>8</v>
      </c>
      <c r="J691" s="203">
        <v>7</v>
      </c>
      <c r="K691" s="203"/>
      <c r="L691" s="203"/>
      <c r="M691" s="204">
        <f t="shared" si="28"/>
        <v>1</v>
      </c>
      <c r="N691" s="203">
        <f t="shared" si="29"/>
        <v>2</v>
      </c>
      <c r="O691" s="203">
        <f t="shared" si="30"/>
        <v>7</v>
      </c>
      <c r="P691" s="203"/>
      <c r="Q691" s="203"/>
      <c r="R691" s="203"/>
    </row>
    <row r="692" spans="3:18">
      <c r="C692" s="203">
        <v>1</v>
      </c>
      <c r="D692" s="203">
        <v>8</v>
      </c>
      <c r="E692" s="203"/>
      <c r="F692" s="203">
        <v>10</v>
      </c>
      <c r="G692" s="203">
        <v>8</v>
      </c>
      <c r="H692" s="203">
        <v>7</v>
      </c>
      <c r="I692" s="203">
        <v>8</v>
      </c>
      <c r="J692" s="203">
        <v>10</v>
      </c>
      <c r="K692" s="203"/>
      <c r="L692" s="203"/>
      <c r="M692" s="204">
        <f t="shared" si="28"/>
        <v>1</v>
      </c>
      <c r="N692" s="203">
        <f t="shared" si="29"/>
        <v>2</v>
      </c>
      <c r="O692" s="203">
        <f t="shared" si="30"/>
        <v>7</v>
      </c>
      <c r="P692" s="203"/>
      <c r="Q692" s="203"/>
      <c r="R692" s="203"/>
    </row>
    <row r="693" spans="3:18">
      <c r="C693" s="203">
        <v>1</v>
      </c>
      <c r="D693" s="203">
        <v>8</v>
      </c>
      <c r="E693" s="203"/>
      <c r="F693" s="203">
        <v>10</v>
      </c>
      <c r="G693" s="203">
        <v>8</v>
      </c>
      <c r="H693" s="203">
        <v>7</v>
      </c>
      <c r="I693" s="203">
        <v>10</v>
      </c>
      <c r="J693" s="203">
        <v>7</v>
      </c>
      <c r="K693" s="203"/>
      <c r="L693" s="203"/>
      <c r="M693" s="204">
        <f t="shared" si="28"/>
        <v>1</v>
      </c>
      <c r="N693" s="203">
        <f t="shared" si="29"/>
        <v>2</v>
      </c>
      <c r="O693" s="203">
        <f t="shared" si="30"/>
        <v>7</v>
      </c>
      <c r="P693" s="203"/>
      <c r="Q693" s="203"/>
      <c r="R693" s="203"/>
    </row>
    <row r="694" spans="3:18">
      <c r="C694" s="203">
        <v>1</v>
      </c>
      <c r="D694" s="203">
        <v>8</v>
      </c>
      <c r="E694" s="203"/>
      <c r="F694" s="203">
        <v>10</v>
      </c>
      <c r="G694" s="203">
        <v>8</v>
      </c>
      <c r="H694" s="203">
        <v>7</v>
      </c>
      <c r="I694" s="203">
        <v>10</v>
      </c>
      <c r="J694" s="203">
        <v>10</v>
      </c>
      <c r="K694" s="203"/>
      <c r="L694" s="203"/>
      <c r="M694" s="204">
        <f t="shared" si="28"/>
        <v>1</v>
      </c>
      <c r="N694" s="203">
        <f t="shared" si="29"/>
        <v>2</v>
      </c>
      <c r="O694" s="203">
        <f t="shared" si="30"/>
        <v>8</v>
      </c>
      <c r="P694" s="203"/>
      <c r="Q694" s="203"/>
      <c r="R694" s="203"/>
    </row>
    <row r="695" spans="3:18">
      <c r="C695" s="203">
        <v>1</v>
      </c>
      <c r="D695" s="203">
        <v>8</v>
      </c>
      <c r="E695" s="203"/>
      <c r="F695" s="203">
        <v>10</v>
      </c>
      <c r="G695" s="203">
        <v>8</v>
      </c>
      <c r="H695" s="203">
        <v>10</v>
      </c>
      <c r="I695" s="203">
        <v>4</v>
      </c>
      <c r="J695" s="203">
        <v>7</v>
      </c>
      <c r="K695" s="203"/>
      <c r="L695" s="203"/>
      <c r="M695" s="204">
        <f t="shared" si="28"/>
        <v>1</v>
      </c>
      <c r="N695" s="203">
        <f t="shared" si="29"/>
        <v>2</v>
      </c>
      <c r="O695" s="203">
        <f t="shared" si="30"/>
        <v>7</v>
      </c>
      <c r="P695" s="203"/>
      <c r="Q695" s="203"/>
      <c r="R695" s="203"/>
    </row>
    <row r="696" spans="3:18">
      <c r="C696" s="203">
        <v>1</v>
      </c>
      <c r="D696" s="203">
        <v>8</v>
      </c>
      <c r="E696" s="203"/>
      <c r="F696" s="203">
        <v>10</v>
      </c>
      <c r="G696" s="203">
        <v>8</v>
      </c>
      <c r="H696" s="203">
        <v>10</v>
      </c>
      <c r="I696" s="203">
        <v>4</v>
      </c>
      <c r="J696" s="203">
        <v>10</v>
      </c>
      <c r="K696" s="203"/>
      <c r="L696" s="203"/>
      <c r="M696" s="204">
        <f t="shared" si="28"/>
        <v>1</v>
      </c>
      <c r="N696" s="203">
        <f t="shared" si="29"/>
        <v>2</v>
      </c>
      <c r="O696" s="203">
        <f t="shared" si="30"/>
        <v>7</v>
      </c>
      <c r="P696" s="203"/>
      <c r="Q696" s="203"/>
      <c r="R696" s="203"/>
    </row>
    <row r="697" spans="3:18">
      <c r="C697" s="203">
        <v>1</v>
      </c>
      <c r="D697" s="203">
        <v>8</v>
      </c>
      <c r="E697" s="203"/>
      <c r="F697" s="203">
        <v>10</v>
      </c>
      <c r="G697" s="203">
        <v>8</v>
      </c>
      <c r="H697" s="203">
        <v>10</v>
      </c>
      <c r="I697" s="203">
        <v>6</v>
      </c>
      <c r="J697" s="203">
        <v>7</v>
      </c>
      <c r="K697" s="203"/>
      <c r="L697" s="203"/>
      <c r="M697" s="204">
        <f t="shared" si="28"/>
        <v>1</v>
      </c>
      <c r="N697" s="203">
        <f t="shared" si="29"/>
        <v>2</v>
      </c>
      <c r="O697" s="203">
        <f t="shared" si="30"/>
        <v>7</v>
      </c>
      <c r="P697" s="203"/>
      <c r="Q697" s="203"/>
      <c r="R697" s="203"/>
    </row>
    <row r="698" spans="3:18">
      <c r="C698" s="203">
        <v>1</v>
      </c>
      <c r="D698" s="203">
        <v>8</v>
      </c>
      <c r="E698" s="203"/>
      <c r="F698" s="203">
        <v>10</v>
      </c>
      <c r="G698" s="203">
        <v>8</v>
      </c>
      <c r="H698" s="203">
        <v>10</v>
      </c>
      <c r="I698" s="203">
        <v>6</v>
      </c>
      <c r="J698" s="203">
        <v>10</v>
      </c>
      <c r="K698" s="203"/>
      <c r="L698" s="203"/>
      <c r="M698" s="204">
        <f t="shared" si="28"/>
        <v>1</v>
      </c>
      <c r="N698" s="203">
        <f t="shared" si="29"/>
        <v>2</v>
      </c>
      <c r="O698" s="203">
        <f t="shared" si="30"/>
        <v>8</v>
      </c>
      <c r="P698" s="203"/>
      <c r="Q698" s="203"/>
      <c r="R698" s="203"/>
    </row>
    <row r="699" spans="3:18">
      <c r="C699" s="203">
        <v>1</v>
      </c>
      <c r="D699" s="203">
        <v>8</v>
      </c>
      <c r="E699" s="203"/>
      <c r="F699" s="203">
        <v>10</v>
      </c>
      <c r="G699" s="203">
        <v>8</v>
      </c>
      <c r="H699" s="203">
        <v>10</v>
      </c>
      <c r="I699" s="203">
        <v>8</v>
      </c>
      <c r="J699" s="203">
        <v>7</v>
      </c>
      <c r="K699" s="203"/>
      <c r="L699" s="203"/>
      <c r="M699" s="204">
        <f t="shared" si="28"/>
        <v>1</v>
      </c>
      <c r="N699" s="203">
        <f t="shared" si="29"/>
        <v>2</v>
      </c>
      <c r="O699" s="203">
        <f t="shared" si="30"/>
        <v>7</v>
      </c>
      <c r="P699" s="203"/>
      <c r="Q699" s="203"/>
      <c r="R699" s="203"/>
    </row>
    <row r="700" spans="3:18">
      <c r="C700" s="203">
        <v>1</v>
      </c>
      <c r="D700" s="203">
        <v>8</v>
      </c>
      <c r="E700" s="203"/>
      <c r="F700" s="203">
        <v>10</v>
      </c>
      <c r="G700" s="203">
        <v>8</v>
      </c>
      <c r="H700" s="203">
        <v>10</v>
      </c>
      <c r="I700" s="203">
        <v>8</v>
      </c>
      <c r="J700" s="203">
        <v>10</v>
      </c>
      <c r="K700" s="203"/>
      <c r="L700" s="203"/>
      <c r="M700" s="204">
        <f t="shared" si="28"/>
        <v>1</v>
      </c>
      <c r="N700" s="203">
        <f t="shared" si="29"/>
        <v>2</v>
      </c>
      <c r="O700" s="203">
        <f t="shared" si="30"/>
        <v>8</v>
      </c>
      <c r="P700" s="203"/>
      <c r="Q700" s="203"/>
      <c r="R700" s="203"/>
    </row>
    <row r="701" spans="3:18">
      <c r="C701" s="203">
        <v>1</v>
      </c>
      <c r="D701" s="203">
        <v>8</v>
      </c>
      <c r="E701" s="203"/>
      <c r="F701" s="203">
        <v>10</v>
      </c>
      <c r="G701" s="203">
        <v>8</v>
      </c>
      <c r="H701" s="203">
        <v>10</v>
      </c>
      <c r="I701" s="203">
        <v>10</v>
      </c>
      <c r="J701" s="203">
        <v>7</v>
      </c>
      <c r="K701" s="203"/>
      <c r="L701" s="203"/>
      <c r="M701" s="204">
        <f t="shared" si="28"/>
        <v>1</v>
      </c>
      <c r="N701" s="203">
        <f t="shared" si="29"/>
        <v>2</v>
      </c>
      <c r="O701" s="203">
        <f t="shared" si="30"/>
        <v>8</v>
      </c>
      <c r="P701" s="203"/>
      <c r="Q701" s="203"/>
      <c r="R701" s="203"/>
    </row>
    <row r="702" spans="3:18">
      <c r="C702" s="203">
        <v>1</v>
      </c>
      <c r="D702" s="203">
        <v>8</v>
      </c>
      <c r="E702" s="203"/>
      <c r="F702" s="203">
        <v>10</v>
      </c>
      <c r="G702" s="203">
        <v>8</v>
      </c>
      <c r="H702" s="203">
        <v>10</v>
      </c>
      <c r="I702" s="203">
        <v>10</v>
      </c>
      <c r="J702" s="203">
        <v>10</v>
      </c>
      <c r="K702" s="203"/>
      <c r="L702" s="203"/>
      <c r="M702" s="204">
        <f t="shared" si="28"/>
        <v>1</v>
      </c>
      <c r="N702" s="203">
        <f t="shared" si="29"/>
        <v>2</v>
      </c>
      <c r="O702" s="203">
        <f t="shared" si="30"/>
        <v>8</v>
      </c>
      <c r="P702" s="203"/>
      <c r="Q702" s="203"/>
      <c r="R702" s="203"/>
    </row>
    <row r="703" spans="3:18">
      <c r="C703" s="203">
        <v>1</v>
      </c>
      <c r="D703" s="203">
        <v>8</v>
      </c>
      <c r="E703" s="203"/>
      <c r="F703" s="203">
        <v>10</v>
      </c>
      <c r="G703" s="203">
        <v>8</v>
      </c>
      <c r="H703" s="203">
        <v>7</v>
      </c>
      <c r="I703" s="203">
        <v>4</v>
      </c>
      <c r="J703" s="203">
        <v>7</v>
      </c>
      <c r="K703" s="203"/>
      <c r="L703" s="203"/>
      <c r="M703" s="204">
        <f t="shared" si="28"/>
        <v>1</v>
      </c>
      <c r="N703" s="203">
        <f t="shared" si="29"/>
        <v>2</v>
      </c>
      <c r="O703" s="203">
        <f t="shared" si="30"/>
        <v>6</v>
      </c>
      <c r="P703" s="203"/>
      <c r="Q703" s="203"/>
      <c r="R703" s="203"/>
    </row>
    <row r="704" spans="3:18">
      <c r="C704" s="203">
        <v>1</v>
      </c>
      <c r="D704" s="203">
        <v>8</v>
      </c>
      <c r="E704" s="203"/>
      <c r="F704" s="203">
        <v>10</v>
      </c>
      <c r="G704" s="203">
        <v>8</v>
      </c>
      <c r="H704" s="203">
        <v>7</v>
      </c>
      <c r="I704" s="203">
        <v>4</v>
      </c>
      <c r="J704" s="203">
        <v>10</v>
      </c>
      <c r="K704" s="203"/>
      <c r="L704" s="203"/>
      <c r="M704" s="204">
        <f t="shared" si="28"/>
        <v>1</v>
      </c>
      <c r="N704" s="203">
        <f t="shared" si="29"/>
        <v>2</v>
      </c>
      <c r="O704" s="203">
        <f t="shared" si="30"/>
        <v>7</v>
      </c>
      <c r="P704" s="203"/>
      <c r="Q704" s="203"/>
      <c r="R704" s="203"/>
    </row>
    <row r="705" spans="3:18">
      <c r="C705" s="203">
        <v>1</v>
      </c>
      <c r="D705" s="203">
        <v>8</v>
      </c>
      <c r="E705" s="203"/>
      <c r="F705" s="203">
        <v>10</v>
      </c>
      <c r="G705" s="203">
        <v>8</v>
      </c>
      <c r="H705" s="203">
        <v>7</v>
      </c>
      <c r="I705" s="203">
        <v>6</v>
      </c>
      <c r="J705" s="203">
        <v>7</v>
      </c>
      <c r="K705" s="203"/>
      <c r="L705" s="203"/>
      <c r="M705" s="204">
        <f t="shared" si="28"/>
        <v>1</v>
      </c>
      <c r="N705" s="203">
        <f t="shared" si="29"/>
        <v>2</v>
      </c>
      <c r="O705" s="203">
        <f t="shared" si="30"/>
        <v>7</v>
      </c>
      <c r="P705" s="203"/>
      <c r="Q705" s="203"/>
      <c r="R705" s="203"/>
    </row>
    <row r="706" spans="3:18">
      <c r="C706" s="203">
        <v>1</v>
      </c>
      <c r="D706" s="203">
        <v>8</v>
      </c>
      <c r="E706" s="203"/>
      <c r="F706" s="203">
        <v>10</v>
      </c>
      <c r="G706" s="203">
        <v>8</v>
      </c>
      <c r="H706" s="203">
        <v>7</v>
      </c>
      <c r="I706" s="203">
        <v>6</v>
      </c>
      <c r="J706" s="203">
        <v>10</v>
      </c>
      <c r="K706" s="203"/>
      <c r="L706" s="203"/>
      <c r="M706" s="204">
        <f t="shared" si="28"/>
        <v>1</v>
      </c>
      <c r="N706" s="203">
        <f t="shared" si="29"/>
        <v>2</v>
      </c>
      <c r="O706" s="203">
        <f t="shared" si="30"/>
        <v>7</v>
      </c>
      <c r="P706" s="203"/>
      <c r="Q706" s="203"/>
      <c r="R706" s="203"/>
    </row>
    <row r="707" spans="3:18">
      <c r="C707" s="203">
        <v>1</v>
      </c>
      <c r="D707" s="203">
        <v>8</v>
      </c>
      <c r="E707" s="203"/>
      <c r="F707" s="203">
        <v>10</v>
      </c>
      <c r="G707" s="203">
        <v>8</v>
      </c>
      <c r="H707" s="203">
        <v>7</v>
      </c>
      <c r="I707" s="203">
        <v>8</v>
      </c>
      <c r="J707" s="203">
        <v>7</v>
      </c>
      <c r="K707" s="203"/>
      <c r="L707" s="203"/>
      <c r="M707" s="204">
        <f t="shared" si="28"/>
        <v>1</v>
      </c>
      <c r="N707" s="203">
        <f t="shared" si="29"/>
        <v>2</v>
      </c>
      <c r="O707" s="203">
        <f t="shared" si="30"/>
        <v>7</v>
      </c>
      <c r="P707" s="203"/>
      <c r="Q707" s="203"/>
      <c r="R707" s="203"/>
    </row>
    <row r="708" spans="3:18">
      <c r="C708" s="203">
        <v>1</v>
      </c>
      <c r="D708" s="203">
        <v>8</v>
      </c>
      <c r="E708" s="203"/>
      <c r="F708" s="203">
        <v>10</v>
      </c>
      <c r="G708" s="203">
        <v>8</v>
      </c>
      <c r="H708" s="203">
        <v>7</v>
      </c>
      <c r="I708" s="203">
        <v>8</v>
      </c>
      <c r="J708" s="203">
        <v>10</v>
      </c>
      <c r="K708" s="203"/>
      <c r="L708" s="203"/>
      <c r="M708" s="204">
        <f t="shared" si="28"/>
        <v>1</v>
      </c>
      <c r="N708" s="203">
        <f t="shared" si="29"/>
        <v>2</v>
      </c>
      <c r="O708" s="203">
        <f t="shared" si="30"/>
        <v>7</v>
      </c>
      <c r="P708" s="203"/>
      <c r="Q708" s="203"/>
      <c r="R708" s="203"/>
    </row>
    <row r="709" spans="3:18">
      <c r="C709" s="203">
        <v>1</v>
      </c>
      <c r="D709" s="203">
        <v>8</v>
      </c>
      <c r="E709" s="203"/>
      <c r="F709" s="203">
        <v>10</v>
      </c>
      <c r="G709" s="203">
        <v>8</v>
      </c>
      <c r="H709" s="203">
        <v>7</v>
      </c>
      <c r="I709" s="203">
        <v>10</v>
      </c>
      <c r="J709" s="203">
        <v>7</v>
      </c>
      <c r="K709" s="203"/>
      <c r="L709" s="203"/>
      <c r="M709" s="204">
        <f t="shared" si="28"/>
        <v>1</v>
      </c>
      <c r="N709" s="203">
        <f t="shared" si="29"/>
        <v>2</v>
      </c>
      <c r="O709" s="203">
        <f t="shared" si="30"/>
        <v>7</v>
      </c>
      <c r="P709" s="203"/>
      <c r="Q709" s="203"/>
      <c r="R709" s="203"/>
    </row>
    <row r="710" spans="3:18">
      <c r="C710" s="203">
        <v>1</v>
      </c>
      <c r="D710" s="203">
        <v>8</v>
      </c>
      <c r="E710" s="203"/>
      <c r="F710" s="203">
        <v>10</v>
      </c>
      <c r="G710" s="203">
        <v>8</v>
      </c>
      <c r="H710" s="203">
        <v>7</v>
      </c>
      <c r="I710" s="203">
        <v>10</v>
      </c>
      <c r="J710" s="203">
        <v>10</v>
      </c>
      <c r="K710" s="203"/>
      <c r="L710" s="203"/>
      <c r="M710" s="204">
        <f t="shared" si="28"/>
        <v>1</v>
      </c>
      <c r="N710" s="203">
        <f t="shared" si="29"/>
        <v>2</v>
      </c>
      <c r="O710" s="203">
        <f t="shared" si="30"/>
        <v>8</v>
      </c>
      <c r="P710" s="203"/>
      <c r="Q710" s="203"/>
      <c r="R710" s="203"/>
    </row>
    <row r="711" spans="3:18">
      <c r="C711" s="203">
        <v>1</v>
      </c>
      <c r="D711" s="203">
        <v>8</v>
      </c>
      <c r="E711" s="203"/>
      <c r="F711" s="203">
        <v>10</v>
      </c>
      <c r="G711" s="203">
        <v>8</v>
      </c>
      <c r="H711" s="203">
        <v>10</v>
      </c>
      <c r="I711" s="203">
        <v>4</v>
      </c>
      <c r="J711" s="203">
        <v>7</v>
      </c>
      <c r="K711" s="203"/>
      <c r="L711" s="203"/>
      <c r="M711" s="204">
        <f t="shared" si="28"/>
        <v>1</v>
      </c>
      <c r="N711" s="203">
        <f t="shared" si="29"/>
        <v>2</v>
      </c>
      <c r="O711" s="203">
        <f t="shared" si="30"/>
        <v>7</v>
      </c>
      <c r="P711" s="203"/>
      <c r="Q711" s="203"/>
      <c r="R711" s="203"/>
    </row>
    <row r="712" spans="3:18">
      <c r="C712" s="203">
        <v>1</v>
      </c>
      <c r="D712" s="203">
        <v>8</v>
      </c>
      <c r="E712" s="203"/>
      <c r="F712" s="203">
        <v>10</v>
      </c>
      <c r="G712" s="203">
        <v>8</v>
      </c>
      <c r="H712" s="203">
        <v>10</v>
      </c>
      <c r="I712" s="203">
        <v>4</v>
      </c>
      <c r="J712" s="203">
        <v>10</v>
      </c>
      <c r="K712" s="203"/>
      <c r="L712" s="203"/>
      <c r="M712" s="204">
        <f t="shared" si="28"/>
        <v>1</v>
      </c>
      <c r="N712" s="203">
        <f t="shared" si="29"/>
        <v>2</v>
      </c>
      <c r="O712" s="203">
        <f t="shared" si="30"/>
        <v>7</v>
      </c>
      <c r="P712" s="203"/>
      <c r="Q712" s="203"/>
      <c r="R712" s="203"/>
    </row>
    <row r="713" spans="3:18">
      <c r="C713" s="203">
        <v>1</v>
      </c>
      <c r="D713" s="203">
        <v>8</v>
      </c>
      <c r="E713" s="203"/>
      <c r="F713" s="203">
        <v>10</v>
      </c>
      <c r="G713" s="203">
        <v>8</v>
      </c>
      <c r="H713" s="203">
        <v>10</v>
      </c>
      <c r="I713" s="203">
        <v>6</v>
      </c>
      <c r="J713" s="203">
        <v>7</v>
      </c>
      <c r="K713" s="203"/>
      <c r="L713" s="203"/>
      <c r="M713" s="204">
        <f t="shared" si="28"/>
        <v>1</v>
      </c>
      <c r="N713" s="203">
        <f t="shared" si="29"/>
        <v>2</v>
      </c>
      <c r="O713" s="203">
        <f t="shared" si="30"/>
        <v>7</v>
      </c>
      <c r="P713" s="203"/>
      <c r="Q713" s="203"/>
      <c r="R713" s="203"/>
    </row>
    <row r="714" spans="3:18">
      <c r="C714" s="203">
        <v>1</v>
      </c>
      <c r="D714" s="203">
        <v>8</v>
      </c>
      <c r="E714" s="203"/>
      <c r="F714" s="203">
        <v>10</v>
      </c>
      <c r="G714" s="203">
        <v>8</v>
      </c>
      <c r="H714" s="203">
        <v>10</v>
      </c>
      <c r="I714" s="203">
        <v>6</v>
      </c>
      <c r="J714" s="203">
        <v>10</v>
      </c>
      <c r="K714" s="203"/>
      <c r="L714" s="203"/>
      <c r="M714" s="204">
        <f t="shared" si="28"/>
        <v>1</v>
      </c>
      <c r="N714" s="203">
        <f t="shared" si="29"/>
        <v>2</v>
      </c>
      <c r="O714" s="203">
        <f t="shared" si="30"/>
        <v>8</v>
      </c>
      <c r="P714" s="203"/>
      <c r="Q714" s="203"/>
      <c r="R714" s="203"/>
    </row>
    <row r="715" spans="3:18">
      <c r="C715" s="203">
        <v>1</v>
      </c>
      <c r="D715" s="203">
        <v>8</v>
      </c>
      <c r="E715" s="203"/>
      <c r="F715" s="203">
        <v>10</v>
      </c>
      <c r="G715" s="203">
        <v>8</v>
      </c>
      <c r="H715" s="203">
        <v>10</v>
      </c>
      <c r="I715" s="203">
        <v>8</v>
      </c>
      <c r="J715" s="203">
        <v>7</v>
      </c>
      <c r="K715" s="203"/>
      <c r="L715" s="203"/>
      <c r="M715" s="204">
        <f t="shared" si="28"/>
        <v>1</v>
      </c>
      <c r="N715" s="203">
        <f t="shared" si="29"/>
        <v>2</v>
      </c>
      <c r="O715" s="203">
        <f t="shared" si="30"/>
        <v>7</v>
      </c>
      <c r="P715" s="203"/>
      <c r="Q715" s="203"/>
      <c r="R715" s="203"/>
    </row>
    <row r="716" spans="3:18">
      <c r="C716" s="203">
        <v>1</v>
      </c>
      <c r="D716" s="203">
        <v>8</v>
      </c>
      <c r="E716" s="203"/>
      <c r="F716" s="203">
        <v>10</v>
      </c>
      <c r="G716" s="203">
        <v>8</v>
      </c>
      <c r="H716" s="203">
        <v>10</v>
      </c>
      <c r="I716" s="203">
        <v>8</v>
      </c>
      <c r="J716" s="203">
        <v>10</v>
      </c>
      <c r="K716" s="203"/>
      <c r="L716" s="203"/>
      <c r="M716" s="204">
        <f t="shared" si="28"/>
        <v>1</v>
      </c>
      <c r="N716" s="203">
        <f t="shared" si="29"/>
        <v>2</v>
      </c>
      <c r="O716" s="203">
        <f t="shared" si="30"/>
        <v>8</v>
      </c>
      <c r="P716" s="203"/>
      <c r="Q716" s="203"/>
      <c r="R716" s="203"/>
    </row>
    <row r="717" spans="3:18">
      <c r="C717" s="203">
        <v>1</v>
      </c>
      <c r="D717" s="203">
        <v>8</v>
      </c>
      <c r="E717" s="203"/>
      <c r="F717" s="203">
        <v>10</v>
      </c>
      <c r="G717" s="203">
        <v>8</v>
      </c>
      <c r="H717" s="203">
        <v>10</v>
      </c>
      <c r="I717" s="203">
        <v>10</v>
      </c>
      <c r="J717" s="203">
        <v>7</v>
      </c>
      <c r="K717" s="203"/>
      <c r="L717" s="203"/>
      <c r="M717" s="204">
        <f t="shared" si="28"/>
        <v>1</v>
      </c>
      <c r="N717" s="203">
        <f t="shared" si="29"/>
        <v>2</v>
      </c>
      <c r="O717" s="203">
        <f t="shared" si="30"/>
        <v>8</v>
      </c>
      <c r="P717" s="203"/>
      <c r="Q717" s="203"/>
      <c r="R717" s="203"/>
    </row>
    <row r="718" spans="3:18">
      <c r="C718" s="203">
        <v>1</v>
      </c>
      <c r="D718" s="203">
        <v>8</v>
      </c>
      <c r="E718" s="203"/>
      <c r="F718" s="203">
        <v>10</v>
      </c>
      <c r="G718" s="203">
        <v>8</v>
      </c>
      <c r="H718" s="203">
        <v>10</v>
      </c>
      <c r="I718" s="203">
        <v>10</v>
      </c>
      <c r="J718" s="203">
        <v>10</v>
      </c>
      <c r="K718" s="203"/>
      <c r="L718" s="203"/>
      <c r="M718" s="204">
        <f t="shared" si="28"/>
        <v>1</v>
      </c>
      <c r="N718" s="203">
        <f t="shared" si="29"/>
        <v>2</v>
      </c>
      <c r="O718" s="203">
        <f t="shared" si="30"/>
        <v>8</v>
      </c>
      <c r="P718" s="203"/>
      <c r="Q718" s="203"/>
      <c r="R718" s="203"/>
    </row>
    <row r="719" spans="3:18">
      <c r="C719" s="203">
        <v>1</v>
      </c>
      <c r="D719" s="203">
        <v>8</v>
      </c>
      <c r="E719" s="203"/>
      <c r="F719" s="203">
        <v>10</v>
      </c>
      <c r="G719" s="203">
        <v>8</v>
      </c>
      <c r="H719" s="203">
        <v>7</v>
      </c>
      <c r="I719" s="203">
        <v>4</v>
      </c>
      <c r="J719" s="203">
        <v>7</v>
      </c>
      <c r="K719" s="203"/>
      <c r="L719" s="203"/>
      <c r="M719" s="204">
        <f t="shared" si="28"/>
        <v>1</v>
      </c>
      <c r="N719" s="203">
        <f t="shared" si="29"/>
        <v>2</v>
      </c>
      <c r="O719" s="203">
        <f t="shared" si="30"/>
        <v>6</v>
      </c>
      <c r="P719" s="203"/>
      <c r="Q719" s="203"/>
      <c r="R719" s="203"/>
    </row>
    <row r="720" spans="3:18">
      <c r="C720" s="203">
        <v>1</v>
      </c>
      <c r="D720" s="203">
        <v>8</v>
      </c>
      <c r="E720" s="203"/>
      <c r="F720" s="203">
        <v>10</v>
      </c>
      <c r="G720" s="203">
        <v>8</v>
      </c>
      <c r="H720" s="203">
        <v>7</v>
      </c>
      <c r="I720" s="203">
        <v>4</v>
      </c>
      <c r="J720" s="203">
        <v>10</v>
      </c>
      <c r="K720" s="203"/>
      <c r="L720" s="203"/>
      <c r="M720" s="204">
        <f t="shared" si="28"/>
        <v>1</v>
      </c>
      <c r="N720" s="203">
        <f t="shared" si="29"/>
        <v>2</v>
      </c>
      <c r="O720" s="203">
        <f t="shared" si="30"/>
        <v>7</v>
      </c>
      <c r="P720" s="203"/>
      <c r="Q720" s="203"/>
      <c r="R720" s="203"/>
    </row>
    <row r="721" spans="3:18">
      <c r="C721" s="203">
        <v>1</v>
      </c>
      <c r="D721" s="203">
        <v>8</v>
      </c>
      <c r="E721" s="203"/>
      <c r="F721" s="203">
        <v>10</v>
      </c>
      <c r="G721" s="203">
        <v>8</v>
      </c>
      <c r="H721" s="203">
        <v>7</v>
      </c>
      <c r="I721" s="203">
        <v>6</v>
      </c>
      <c r="J721" s="203">
        <v>7</v>
      </c>
      <c r="K721" s="203"/>
      <c r="L721" s="203"/>
      <c r="M721" s="204">
        <f t="shared" si="28"/>
        <v>1</v>
      </c>
      <c r="N721" s="203">
        <f t="shared" si="29"/>
        <v>2</v>
      </c>
      <c r="O721" s="203">
        <f t="shared" si="30"/>
        <v>7</v>
      </c>
      <c r="P721" s="203"/>
      <c r="Q721" s="203"/>
      <c r="R721" s="203"/>
    </row>
    <row r="722" spans="3:18">
      <c r="C722" s="203">
        <v>1</v>
      </c>
      <c r="D722" s="203">
        <v>8</v>
      </c>
      <c r="E722" s="203"/>
      <c r="F722" s="203">
        <v>10</v>
      </c>
      <c r="G722" s="203">
        <v>8</v>
      </c>
      <c r="H722" s="203">
        <v>7</v>
      </c>
      <c r="I722" s="203">
        <v>6</v>
      </c>
      <c r="J722" s="203">
        <v>10</v>
      </c>
      <c r="K722" s="203"/>
      <c r="L722" s="203"/>
      <c r="M722" s="204">
        <f t="shared" si="28"/>
        <v>1</v>
      </c>
      <c r="N722" s="203">
        <f t="shared" si="29"/>
        <v>2</v>
      </c>
      <c r="O722" s="203">
        <f t="shared" si="30"/>
        <v>7</v>
      </c>
      <c r="P722" s="203"/>
      <c r="Q722" s="203"/>
      <c r="R722" s="203"/>
    </row>
    <row r="723" spans="3:18">
      <c r="C723" s="203">
        <v>1</v>
      </c>
      <c r="D723" s="203">
        <v>8</v>
      </c>
      <c r="E723" s="203"/>
      <c r="F723" s="203">
        <v>10</v>
      </c>
      <c r="G723" s="203">
        <v>8</v>
      </c>
      <c r="H723" s="203">
        <v>7</v>
      </c>
      <c r="I723" s="203">
        <v>8</v>
      </c>
      <c r="J723" s="203">
        <v>7</v>
      </c>
      <c r="K723" s="203"/>
      <c r="L723" s="203"/>
      <c r="M723" s="204">
        <f t="shared" si="28"/>
        <v>1</v>
      </c>
      <c r="N723" s="203">
        <f t="shared" si="29"/>
        <v>2</v>
      </c>
      <c r="O723" s="203">
        <f t="shared" si="30"/>
        <v>7</v>
      </c>
      <c r="P723" s="203"/>
      <c r="Q723" s="203"/>
      <c r="R723" s="203"/>
    </row>
    <row r="724" spans="3:18">
      <c r="C724" s="203">
        <v>1</v>
      </c>
      <c r="D724" s="203">
        <v>8</v>
      </c>
      <c r="E724" s="203"/>
      <c r="F724" s="203">
        <v>10</v>
      </c>
      <c r="G724" s="203">
        <v>8</v>
      </c>
      <c r="H724" s="203">
        <v>7</v>
      </c>
      <c r="I724" s="203">
        <v>8</v>
      </c>
      <c r="J724" s="203">
        <v>10</v>
      </c>
      <c r="K724" s="203"/>
      <c r="L724" s="203"/>
      <c r="M724" s="204">
        <f t="shared" si="28"/>
        <v>1</v>
      </c>
      <c r="N724" s="203">
        <f t="shared" si="29"/>
        <v>2</v>
      </c>
      <c r="O724" s="203">
        <f t="shared" si="30"/>
        <v>7</v>
      </c>
      <c r="P724" s="203"/>
      <c r="Q724" s="203"/>
      <c r="R724" s="203"/>
    </row>
    <row r="725" spans="3:18">
      <c r="C725" s="203">
        <v>1</v>
      </c>
      <c r="D725" s="203">
        <v>8</v>
      </c>
      <c r="E725" s="203"/>
      <c r="F725" s="203">
        <v>10</v>
      </c>
      <c r="G725" s="203">
        <v>8</v>
      </c>
      <c r="H725" s="203">
        <v>7</v>
      </c>
      <c r="I725" s="203">
        <v>10</v>
      </c>
      <c r="J725" s="203">
        <v>7</v>
      </c>
      <c r="K725" s="203"/>
      <c r="L725" s="203"/>
      <c r="M725" s="204">
        <f t="shared" si="28"/>
        <v>1</v>
      </c>
      <c r="N725" s="203">
        <f t="shared" si="29"/>
        <v>2</v>
      </c>
      <c r="O725" s="203">
        <f t="shared" si="30"/>
        <v>7</v>
      </c>
      <c r="P725" s="203"/>
      <c r="Q725" s="203"/>
      <c r="R725" s="203"/>
    </row>
    <row r="726" spans="3:18">
      <c r="C726" s="203">
        <v>1</v>
      </c>
      <c r="D726" s="203">
        <v>8</v>
      </c>
      <c r="E726" s="203"/>
      <c r="F726" s="203">
        <v>10</v>
      </c>
      <c r="G726" s="203">
        <v>8</v>
      </c>
      <c r="H726" s="203">
        <v>7</v>
      </c>
      <c r="I726" s="203">
        <v>10</v>
      </c>
      <c r="J726" s="203">
        <v>10</v>
      </c>
      <c r="K726" s="203"/>
      <c r="L726" s="203"/>
      <c r="M726" s="204">
        <f t="shared" si="28"/>
        <v>1</v>
      </c>
      <c r="N726" s="203">
        <f t="shared" si="29"/>
        <v>2</v>
      </c>
      <c r="O726" s="203">
        <f t="shared" si="30"/>
        <v>8</v>
      </c>
      <c r="P726" s="203"/>
      <c r="Q726" s="203"/>
      <c r="R726" s="203"/>
    </row>
    <row r="727" spans="3:18">
      <c r="C727" s="203">
        <v>1</v>
      </c>
      <c r="D727" s="203">
        <v>8</v>
      </c>
      <c r="E727" s="203"/>
      <c r="F727" s="203">
        <v>10</v>
      </c>
      <c r="G727" s="203">
        <v>8</v>
      </c>
      <c r="H727" s="203">
        <v>10</v>
      </c>
      <c r="I727" s="203">
        <v>4</v>
      </c>
      <c r="J727" s="203">
        <v>7</v>
      </c>
      <c r="K727" s="203"/>
      <c r="L727" s="203"/>
      <c r="M727" s="204">
        <f t="shared" si="28"/>
        <v>1</v>
      </c>
      <c r="N727" s="203">
        <f t="shared" si="29"/>
        <v>2</v>
      </c>
      <c r="O727" s="203">
        <f t="shared" si="30"/>
        <v>7</v>
      </c>
      <c r="P727" s="203"/>
      <c r="Q727" s="203"/>
      <c r="R727" s="203"/>
    </row>
    <row r="728" spans="3:18">
      <c r="C728" s="203">
        <v>1</v>
      </c>
      <c r="D728" s="203">
        <v>8</v>
      </c>
      <c r="E728" s="203"/>
      <c r="F728" s="203">
        <v>10</v>
      </c>
      <c r="G728" s="203">
        <v>8</v>
      </c>
      <c r="H728" s="203">
        <v>10</v>
      </c>
      <c r="I728" s="203">
        <v>4</v>
      </c>
      <c r="J728" s="203">
        <v>10</v>
      </c>
      <c r="K728" s="203"/>
      <c r="L728" s="203"/>
      <c r="M728" s="204">
        <f t="shared" si="28"/>
        <v>1</v>
      </c>
      <c r="N728" s="203">
        <f t="shared" si="29"/>
        <v>2</v>
      </c>
      <c r="O728" s="203">
        <f t="shared" si="30"/>
        <v>7</v>
      </c>
      <c r="P728" s="203"/>
      <c r="Q728" s="203"/>
      <c r="R728" s="203"/>
    </row>
    <row r="729" spans="3:18">
      <c r="C729" s="203">
        <v>1</v>
      </c>
      <c r="D729" s="203">
        <v>8</v>
      </c>
      <c r="E729" s="203"/>
      <c r="F729" s="203">
        <v>10</v>
      </c>
      <c r="G729" s="203">
        <v>8</v>
      </c>
      <c r="H729" s="203">
        <v>10</v>
      </c>
      <c r="I729" s="203">
        <v>6</v>
      </c>
      <c r="J729" s="203">
        <v>7</v>
      </c>
      <c r="K729" s="203"/>
      <c r="L729" s="203"/>
      <c r="M729" s="204">
        <f t="shared" si="28"/>
        <v>1</v>
      </c>
      <c r="N729" s="203">
        <f t="shared" si="29"/>
        <v>2</v>
      </c>
      <c r="O729" s="203">
        <f t="shared" si="30"/>
        <v>7</v>
      </c>
      <c r="P729" s="203"/>
      <c r="Q729" s="203"/>
      <c r="R729" s="203"/>
    </row>
    <row r="730" spans="3:18">
      <c r="C730" s="203">
        <v>1</v>
      </c>
      <c r="D730" s="203">
        <v>8</v>
      </c>
      <c r="E730" s="203"/>
      <c r="F730" s="203">
        <v>10</v>
      </c>
      <c r="G730" s="203">
        <v>8</v>
      </c>
      <c r="H730" s="203">
        <v>10</v>
      </c>
      <c r="I730" s="203">
        <v>6</v>
      </c>
      <c r="J730" s="203">
        <v>10</v>
      </c>
      <c r="K730" s="203"/>
      <c r="L730" s="203"/>
      <c r="M730" s="204">
        <f t="shared" si="28"/>
        <v>1</v>
      </c>
      <c r="N730" s="203">
        <f t="shared" si="29"/>
        <v>2</v>
      </c>
      <c r="O730" s="203">
        <f t="shared" si="30"/>
        <v>8</v>
      </c>
      <c r="P730" s="203"/>
      <c r="Q730" s="203"/>
      <c r="R730" s="203"/>
    </row>
    <row r="731" spans="3:18">
      <c r="C731" s="203">
        <v>1</v>
      </c>
      <c r="D731" s="203">
        <v>8</v>
      </c>
      <c r="E731" s="203"/>
      <c r="F731" s="203">
        <v>10</v>
      </c>
      <c r="G731" s="203">
        <v>8</v>
      </c>
      <c r="H731" s="203">
        <v>10</v>
      </c>
      <c r="I731" s="203">
        <v>8</v>
      </c>
      <c r="J731" s="203">
        <v>7</v>
      </c>
      <c r="K731" s="203"/>
      <c r="L731" s="203"/>
      <c r="M731" s="204">
        <f t="shared" si="28"/>
        <v>1</v>
      </c>
      <c r="N731" s="203">
        <f t="shared" si="29"/>
        <v>2</v>
      </c>
      <c r="O731" s="203">
        <f t="shared" si="30"/>
        <v>7</v>
      </c>
      <c r="P731" s="203"/>
      <c r="Q731" s="203"/>
      <c r="R731" s="203"/>
    </row>
    <row r="732" spans="3:18">
      <c r="C732" s="203">
        <v>1</v>
      </c>
      <c r="D732" s="203">
        <v>8</v>
      </c>
      <c r="E732" s="203"/>
      <c r="F732" s="203">
        <v>10</v>
      </c>
      <c r="G732" s="203">
        <v>8</v>
      </c>
      <c r="H732" s="203">
        <v>10</v>
      </c>
      <c r="I732" s="203">
        <v>8</v>
      </c>
      <c r="J732" s="203">
        <v>10</v>
      </c>
      <c r="K732" s="203"/>
      <c r="L732" s="203"/>
      <c r="M732" s="204">
        <f t="shared" si="28"/>
        <v>1</v>
      </c>
      <c r="N732" s="203">
        <f t="shared" si="29"/>
        <v>2</v>
      </c>
      <c r="O732" s="203">
        <f t="shared" si="30"/>
        <v>8</v>
      </c>
      <c r="P732" s="203"/>
      <c r="Q732" s="203"/>
      <c r="R732" s="203"/>
    </row>
    <row r="733" spans="3:18">
      <c r="C733" s="203">
        <v>1</v>
      </c>
      <c r="D733" s="203">
        <v>8</v>
      </c>
      <c r="E733" s="203"/>
      <c r="F733" s="203">
        <v>10</v>
      </c>
      <c r="G733" s="203">
        <v>8</v>
      </c>
      <c r="H733" s="203">
        <v>10</v>
      </c>
      <c r="I733" s="203">
        <v>10</v>
      </c>
      <c r="J733" s="203">
        <v>7</v>
      </c>
      <c r="K733" s="203"/>
      <c r="L733" s="203"/>
      <c r="M733" s="204">
        <f t="shared" si="28"/>
        <v>1</v>
      </c>
      <c r="N733" s="203">
        <f t="shared" si="29"/>
        <v>2</v>
      </c>
      <c r="O733" s="203">
        <f t="shared" si="30"/>
        <v>8</v>
      </c>
      <c r="P733" s="203"/>
      <c r="Q733" s="203"/>
      <c r="R733" s="203"/>
    </row>
    <row r="734" spans="3:18">
      <c r="C734" s="203">
        <v>1</v>
      </c>
      <c r="D734" s="203">
        <v>10</v>
      </c>
      <c r="E734" s="203"/>
      <c r="F734" s="203">
        <v>10</v>
      </c>
      <c r="G734" s="203">
        <v>10</v>
      </c>
      <c r="H734" s="203">
        <v>10</v>
      </c>
      <c r="I734" s="203">
        <v>10</v>
      </c>
      <c r="J734" s="203">
        <v>10</v>
      </c>
      <c r="K734" s="203"/>
      <c r="L734" s="203"/>
      <c r="M734" s="204">
        <f t="shared" si="28"/>
        <v>1</v>
      </c>
      <c r="N734" s="203">
        <f t="shared" si="29"/>
        <v>2</v>
      </c>
      <c r="O734" s="203">
        <f t="shared" si="30"/>
        <v>9</v>
      </c>
      <c r="P734" s="203"/>
      <c r="Q734" s="203"/>
      <c r="R734" s="203"/>
    </row>
    <row r="735" spans="3:18">
      <c r="C735" s="203">
        <v>1</v>
      </c>
      <c r="D735" s="203">
        <v>10</v>
      </c>
      <c r="E735" s="203"/>
      <c r="F735" s="203">
        <v>5</v>
      </c>
      <c r="G735" s="203">
        <v>10</v>
      </c>
      <c r="H735" s="203">
        <v>5</v>
      </c>
      <c r="I735" s="203">
        <v>4</v>
      </c>
      <c r="J735" s="203">
        <v>7</v>
      </c>
      <c r="K735" s="203"/>
      <c r="L735" s="203"/>
      <c r="M735" s="204">
        <f t="shared" ref="M735:M798" si="31">MIN(C735:L735)</f>
        <v>1</v>
      </c>
      <c r="N735" s="203">
        <f t="shared" si="29"/>
        <v>2</v>
      </c>
      <c r="O735" s="203">
        <f t="shared" si="30"/>
        <v>6</v>
      </c>
      <c r="P735" s="203"/>
      <c r="Q735" s="203"/>
      <c r="R735" s="203"/>
    </row>
    <row r="736" spans="3:18">
      <c r="C736" s="203">
        <v>1</v>
      </c>
      <c r="D736" s="203">
        <v>10</v>
      </c>
      <c r="E736" s="203"/>
      <c r="F736" s="203">
        <v>5</v>
      </c>
      <c r="G736" s="203">
        <v>10</v>
      </c>
      <c r="H736" s="203">
        <v>5</v>
      </c>
      <c r="I736" s="203">
        <v>4</v>
      </c>
      <c r="J736" s="203">
        <v>10</v>
      </c>
      <c r="K736" s="203"/>
      <c r="L736" s="203"/>
      <c r="M736" s="204">
        <f t="shared" si="31"/>
        <v>1</v>
      </c>
      <c r="N736" s="203">
        <f t="shared" ref="N736:N799" si="32">IF(SMALL(C736:J736,2)&gt;M736,M736+1,M736)</f>
        <v>2</v>
      </c>
      <c r="O736" s="203">
        <f t="shared" ref="O736:O799" si="33">ROUND(AVERAGE(C736:J736),0)</f>
        <v>6</v>
      </c>
      <c r="P736" s="203"/>
      <c r="Q736" s="203"/>
      <c r="R736" s="203"/>
    </row>
    <row r="737" spans="3:18">
      <c r="C737" s="203">
        <v>1</v>
      </c>
      <c r="D737" s="203">
        <v>10</v>
      </c>
      <c r="E737" s="203"/>
      <c r="F737" s="203">
        <v>5</v>
      </c>
      <c r="G737" s="203">
        <v>10</v>
      </c>
      <c r="H737" s="203">
        <v>5</v>
      </c>
      <c r="I737" s="203">
        <v>6</v>
      </c>
      <c r="J737" s="203">
        <v>7</v>
      </c>
      <c r="K737" s="203"/>
      <c r="L737" s="203"/>
      <c r="M737" s="204">
        <f t="shared" si="31"/>
        <v>1</v>
      </c>
      <c r="N737" s="203">
        <f t="shared" si="32"/>
        <v>2</v>
      </c>
      <c r="O737" s="203">
        <f t="shared" si="33"/>
        <v>6</v>
      </c>
      <c r="P737" s="203"/>
      <c r="Q737" s="203"/>
      <c r="R737" s="203"/>
    </row>
    <row r="738" spans="3:18">
      <c r="C738" s="203">
        <v>1</v>
      </c>
      <c r="D738" s="203">
        <v>10</v>
      </c>
      <c r="E738" s="203"/>
      <c r="F738" s="203">
        <v>5</v>
      </c>
      <c r="G738" s="203">
        <v>10</v>
      </c>
      <c r="H738" s="203">
        <v>5</v>
      </c>
      <c r="I738" s="203">
        <v>6</v>
      </c>
      <c r="J738" s="203">
        <v>10</v>
      </c>
      <c r="K738" s="203"/>
      <c r="L738" s="203"/>
      <c r="M738" s="204">
        <f t="shared" si="31"/>
        <v>1</v>
      </c>
      <c r="N738" s="203">
        <f t="shared" si="32"/>
        <v>2</v>
      </c>
      <c r="O738" s="203">
        <f t="shared" si="33"/>
        <v>7</v>
      </c>
      <c r="P738" s="203"/>
      <c r="Q738" s="203"/>
      <c r="R738" s="203"/>
    </row>
    <row r="739" spans="3:18">
      <c r="C739" s="203">
        <v>1</v>
      </c>
      <c r="D739" s="203">
        <v>10</v>
      </c>
      <c r="E739" s="203"/>
      <c r="F739" s="203">
        <v>5</v>
      </c>
      <c r="G739" s="203">
        <v>10</v>
      </c>
      <c r="H739" s="203">
        <v>5</v>
      </c>
      <c r="I739" s="203">
        <v>8</v>
      </c>
      <c r="J739" s="203">
        <v>7</v>
      </c>
      <c r="K739" s="203"/>
      <c r="L739" s="203"/>
      <c r="M739" s="204">
        <f t="shared" si="31"/>
        <v>1</v>
      </c>
      <c r="N739" s="203">
        <f t="shared" si="32"/>
        <v>2</v>
      </c>
      <c r="O739" s="203">
        <f t="shared" si="33"/>
        <v>7</v>
      </c>
      <c r="P739" s="203"/>
      <c r="Q739" s="203"/>
      <c r="R739" s="203"/>
    </row>
    <row r="740" spans="3:18">
      <c r="C740" s="203">
        <v>1</v>
      </c>
      <c r="D740" s="203">
        <v>10</v>
      </c>
      <c r="E740" s="203"/>
      <c r="F740" s="203">
        <v>5</v>
      </c>
      <c r="G740" s="203">
        <v>10</v>
      </c>
      <c r="H740" s="203">
        <v>5</v>
      </c>
      <c r="I740" s="203">
        <v>8</v>
      </c>
      <c r="J740" s="203">
        <v>10</v>
      </c>
      <c r="K740" s="203"/>
      <c r="L740" s="203"/>
      <c r="M740" s="204">
        <f t="shared" si="31"/>
        <v>1</v>
      </c>
      <c r="N740" s="203">
        <f t="shared" si="32"/>
        <v>2</v>
      </c>
      <c r="O740" s="203">
        <f t="shared" si="33"/>
        <v>7</v>
      </c>
      <c r="P740" s="203"/>
      <c r="Q740" s="203"/>
      <c r="R740" s="203"/>
    </row>
    <row r="741" spans="3:18">
      <c r="C741" s="203">
        <v>1</v>
      </c>
      <c r="D741" s="203">
        <v>10</v>
      </c>
      <c r="E741" s="203"/>
      <c r="F741" s="203">
        <v>5</v>
      </c>
      <c r="G741" s="203">
        <v>10</v>
      </c>
      <c r="H741" s="203">
        <v>5</v>
      </c>
      <c r="I741" s="203">
        <v>10</v>
      </c>
      <c r="J741" s="203">
        <v>7</v>
      </c>
      <c r="K741" s="203"/>
      <c r="L741" s="203"/>
      <c r="M741" s="204">
        <f t="shared" si="31"/>
        <v>1</v>
      </c>
      <c r="N741" s="203">
        <f t="shared" si="32"/>
        <v>2</v>
      </c>
      <c r="O741" s="203">
        <f t="shared" si="33"/>
        <v>7</v>
      </c>
      <c r="P741" s="203"/>
      <c r="Q741" s="203"/>
      <c r="R741" s="203"/>
    </row>
    <row r="742" spans="3:18">
      <c r="C742" s="203">
        <v>1</v>
      </c>
      <c r="D742" s="203">
        <v>10</v>
      </c>
      <c r="E742" s="203"/>
      <c r="F742" s="203">
        <v>5</v>
      </c>
      <c r="G742" s="203">
        <v>10</v>
      </c>
      <c r="H742" s="203">
        <v>5</v>
      </c>
      <c r="I742" s="203">
        <v>10</v>
      </c>
      <c r="J742" s="203">
        <v>10</v>
      </c>
      <c r="K742" s="203"/>
      <c r="L742" s="203"/>
      <c r="M742" s="204">
        <f t="shared" si="31"/>
        <v>1</v>
      </c>
      <c r="N742" s="203">
        <f t="shared" si="32"/>
        <v>2</v>
      </c>
      <c r="O742" s="203">
        <f t="shared" si="33"/>
        <v>7</v>
      </c>
      <c r="P742" s="203"/>
      <c r="Q742" s="203"/>
      <c r="R742" s="203"/>
    </row>
    <row r="743" spans="3:18">
      <c r="C743" s="203">
        <v>1</v>
      </c>
      <c r="D743" s="203">
        <v>10</v>
      </c>
      <c r="E743" s="203"/>
      <c r="F743" s="203">
        <v>7</v>
      </c>
      <c r="G743" s="203">
        <v>10</v>
      </c>
      <c r="H743" s="203">
        <v>10</v>
      </c>
      <c r="I743" s="203">
        <v>4</v>
      </c>
      <c r="J743" s="203">
        <v>7</v>
      </c>
      <c r="K743" s="203"/>
      <c r="L743" s="203"/>
      <c r="M743" s="204">
        <f t="shared" si="31"/>
        <v>1</v>
      </c>
      <c r="N743" s="203">
        <f t="shared" si="32"/>
        <v>2</v>
      </c>
      <c r="O743" s="203">
        <f t="shared" si="33"/>
        <v>7</v>
      </c>
      <c r="P743" s="203"/>
      <c r="Q743" s="203"/>
      <c r="R743" s="203"/>
    </row>
    <row r="744" spans="3:18">
      <c r="C744" s="203">
        <v>1</v>
      </c>
      <c r="D744" s="203">
        <v>10</v>
      </c>
      <c r="E744" s="203"/>
      <c r="F744" s="203">
        <v>7</v>
      </c>
      <c r="G744" s="203">
        <v>10</v>
      </c>
      <c r="H744" s="203">
        <v>10</v>
      </c>
      <c r="I744" s="203">
        <v>4</v>
      </c>
      <c r="J744" s="203">
        <v>10</v>
      </c>
      <c r="K744" s="203"/>
      <c r="L744" s="203"/>
      <c r="M744" s="204">
        <f t="shared" si="31"/>
        <v>1</v>
      </c>
      <c r="N744" s="203">
        <f t="shared" si="32"/>
        <v>2</v>
      </c>
      <c r="O744" s="203">
        <f t="shared" si="33"/>
        <v>7</v>
      </c>
      <c r="P744" s="203"/>
      <c r="Q744" s="203"/>
      <c r="R744" s="203"/>
    </row>
    <row r="745" spans="3:18">
      <c r="C745" s="203">
        <v>1</v>
      </c>
      <c r="D745" s="203">
        <v>10</v>
      </c>
      <c r="E745" s="203"/>
      <c r="F745" s="203">
        <v>7</v>
      </c>
      <c r="G745" s="203">
        <v>10</v>
      </c>
      <c r="H745" s="203">
        <v>10</v>
      </c>
      <c r="I745" s="203">
        <v>6</v>
      </c>
      <c r="J745" s="203">
        <v>7</v>
      </c>
      <c r="K745" s="203"/>
      <c r="L745" s="203"/>
      <c r="M745" s="204">
        <f t="shared" si="31"/>
        <v>1</v>
      </c>
      <c r="N745" s="203">
        <f t="shared" si="32"/>
        <v>2</v>
      </c>
      <c r="O745" s="203">
        <f t="shared" si="33"/>
        <v>7</v>
      </c>
      <c r="P745" s="203"/>
      <c r="Q745" s="203"/>
      <c r="R745" s="203"/>
    </row>
    <row r="746" spans="3:18">
      <c r="C746" s="203">
        <v>1</v>
      </c>
      <c r="D746" s="203">
        <v>10</v>
      </c>
      <c r="E746" s="203"/>
      <c r="F746" s="203">
        <v>7</v>
      </c>
      <c r="G746" s="203">
        <v>10</v>
      </c>
      <c r="H746" s="203">
        <v>10</v>
      </c>
      <c r="I746" s="203">
        <v>6</v>
      </c>
      <c r="J746" s="203">
        <v>10</v>
      </c>
      <c r="K746" s="203"/>
      <c r="L746" s="203"/>
      <c r="M746" s="204">
        <f t="shared" si="31"/>
        <v>1</v>
      </c>
      <c r="N746" s="203">
        <f t="shared" si="32"/>
        <v>2</v>
      </c>
      <c r="O746" s="203">
        <f t="shared" si="33"/>
        <v>8</v>
      </c>
      <c r="P746" s="203"/>
      <c r="Q746" s="203"/>
      <c r="R746" s="203"/>
    </row>
    <row r="747" spans="3:18">
      <c r="C747" s="203">
        <v>1</v>
      </c>
      <c r="D747" s="203">
        <v>10</v>
      </c>
      <c r="E747" s="203"/>
      <c r="F747" s="203">
        <v>7</v>
      </c>
      <c r="G747" s="203">
        <v>10</v>
      </c>
      <c r="H747" s="203">
        <v>10</v>
      </c>
      <c r="I747" s="203">
        <v>8</v>
      </c>
      <c r="J747" s="203">
        <v>7</v>
      </c>
      <c r="K747" s="203"/>
      <c r="L747" s="203"/>
      <c r="M747" s="204">
        <f t="shared" si="31"/>
        <v>1</v>
      </c>
      <c r="N747" s="203">
        <f t="shared" si="32"/>
        <v>2</v>
      </c>
      <c r="O747" s="203">
        <f t="shared" si="33"/>
        <v>8</v>
      </c>
      <c r="P747" s="203"/>
      <c r="Q747" s="203"/>
      <c r="R747" s="203"/>
    </row>
    <row r="748" spans="3:18">
      <c r="C748" s="203">
        <v>1</v>
      </c>
      <c r="D748" s="203">
        <v>10</v>
      </c>
      <c r="E748" s="203"/>
      <c r="F748" s="203">
        <v>7</v>
      </c>
      <c r="G748" s="203">
        <v>10</v>
      </c>
      <c r="H748" s="203">
        <v>10</v>
      </c>
      <c r="I748" s="203">
        <v>8</v>
      </c>
      <c r="J748" s="203">
        <v>10</v>
      </c>
      <c r="K748" s="203"/>
      <c r="L748" s="203"/>
      <c r="M748" s="204">
        <f t="shared" si="31"/>
        <v>1</v>
      </c>
      <c r="N748" s="203">
        <f t="shared" si="32"/>
        <v>2</v>
      </c>
      <c r="O748" s="203">
        <f t="shared" si="33"/>
        <v>8</v>
      </c>
      <c r="P748" s="203"/>
      <c r="Q748" s="203"/>
      <c r="R748" s="203"/>
    </row>
    <row r="749" spans="3:18">
      <c r="C749" s="203">
        <v>1</v>
      </c>
      <c r="D749" s="203">
        <v>10</v>
      </c>
      <c r="E749" s="203"/>
      <c r="F749" s="203">
        <v>7</v>
      </c>
      <c r="G749" s="203">
        <v>10</v>
      </c>
      <c r="H749" s="203">
        <v>10</v>
      </c>
      <c r="I749" s="203">
        <v>10</v>
      </c>
      <c r="J749" s="203">
        <v>7</v>
      </c>
      <c r="K749" s="203"/>
      <c r="L749" s="203"/>
      <c r="M749" s="204">
        <f t="shared" si="31"/>
        <v>1</v>
      </c>
      <c r="N749" s="203">
        <f t="shared" si="32"/>
        <v>2</v>
      </c>
      <c r="O749" s="203">
        <f t="shared" si="33"/>
        <v>8</v>
      </c>
      <c r="P749" s="203"/>
      <c r="Q749" s="203"/>
      <c r="R749" s="203"/>
    </row>
    <row r="750" spans="3:18">
      <c r="C750" s="203">
        <v>1</v>
      </c>
      <c r="D750" s="203">
        <v>10</v>
      </c>
      <c r="E750" s="203"/>
      <c r="F750" s="203">
        <v>7</v>
      </c>
      <c r="G750" s="203">
        <v>10</v>
      </c>
      <c r="H750" s="203">
        <v>10</v>
      </c>
      <c r="I750" s="203">
        <v>10</v>
      </c>
      <c r="J750" s="203">
        <v>10</v>
      </c>
      <c r="K750" s="203"/>
      <c r="L750" s="203"/>
      <c r="M750" s="204">
        <f t="shared" si="31"/>
        <v>1</v>
      </c>
      <c r="N750" s="203">
        <f t="shared" si="32"/>
        <v>2</v>
      </c>
      <c r="O750" s="203">
        <f t="shared" si="33"/>
        <v>8</v>
      </c>
      <c r="P750" s="203"/>
      <c r="Q750" s="203"/>
      <c r="R750" s="203"/>
    </row>
    <row r="751" spans="3:18">
      <c r="C751" s="203">
        <v>1</v>
      </c>
      <c r="D751" s="203">
        <v>10</v>
      </c>
      <c r="E751" s="203"/>
      <c r="F751" s="203">
        <v>5</v>
      </c>
      <c r="G751" s="203">
        <v>10</v>
      </c>
      <c r="H751" s="203">
        <v>5</v>
      </c>
      <c r="I751" s="203">
        <v>4</v>
      </c>
      <c r="J751" s="203">
        <v>7</v>
      </c>
      <c r="K751" s="203"/>
      <c r="L751" s="203"/>
      <c r="M751" s="204">
        <f t="shared" si="31"/>
        <v>1</v>
      </c>
      <c r="N751" s="203">
        <f t="shared" si="32"/>
        <v>2</v>
      </c>
      <c r="O751" s="203">
        <f t="shared" si="33"/>
        <v>6</v>
      </c>
      <c r="P751" s="203"/>
      <c r="Q751" s="203"/>
      <c r="R751" s="203"/>
    </row>
    <row r="752" spans="3:18">
      <c r="C752" s="203">
        <v>1</v>
      </c>
      <c r="D752" s="203">
        <v>10</v>
      </c>
      <c r="E752" s="203"/>
      <c r="F752" s="203">
        <v>5</v>
      </c>
      <c r="G752" s="203">
        <v>10</v>
      </c>
      <c r="H752" s="203">
        <v>5</v>
      </c>
      <c r="I752" s="203">
        <v>4</v>
      </c>
      <c r="J752" s="203">
        <v>10</v>
      </c>
      <c r="K752" s="203"/>
      <c r="L752" s="203"/>
      <c r="M752" s="204">
        <f t="shared" si="31"/>
        <v>1</v>
      </c>
      <c r="N752" s="203">
        <f t="shared" si="32"/>
        <v>2</v>
      </c>
      <c r="O752" s="203">
        <f t="shared" si="33"/>
        <v>6</v>
      </c>
      <c r="P752" s="203"/>
      <c r="Q752" s="203"/>
      <c r="R752" s="203"/>
    </row>
    <row r="753" spans="3:18">
      <c r="C753" s="203">
        <v>1</v>
      </c>
      <c r="D753" s="203">
        <v>10</v>
      </c>
      <c r="E753" s="203"/>
      <c r="F753" s="203">
        <v>5</v>
      </c>
      <c r="G753" s="203">
        <v>10</v>
      </c>
      <c r="H753" s="203">
        <v>5</v>
      </c>
      <c r="I753" s="203">
        <v>6</v>
      </c>
      <c r="J753" s="203">
        <v>7</v>
      </c>
      <c r="K753" s="203"/>
      <c r="L753" s="203"/>
      <c r="M753" s="204">
        <f t="shared" si="31"/>
        <v>1</v>
      </c>
      <c r="N753" s="203">
        <f t="shared" si="32"/>
        <v>2</v>
      </c>
      <c r="O753" s="203">
        <f t="shared" si="33"/>
        <v>6</v>
      </c>
      <c r="P753" s="203"/>
      <c r="Q753" s="203"/>
      <c r="R753" s="203"/>
    </row>
    <row r="754" spans="3:18">
      <c r="C754" s="203">
        <v>1</v>
      </c>
      <c r="D754" s="203">
        <v>10</v>
      </c>
      <c r="E754" s="203"/>
      <c r="F754" s="203">
        <v>5</v>
      </c>
      <c r="G754" s="203">
        <v>10</v>
      </c>
      <c r="H754" s="203">
        <v>5</v>
      </c>
      <c r="I754" s="203">
        <v>6</v>
      </c>
      <c r="J754" s="203">
        <v>10</v>
      </c>
      <c r="K754" s="203"/>
      <c r="L754" s="203"/>
      <c r="M754" s="204">
        <f t="shared" si="31"/>
        <v>1</v>
      </c>
      <c r="N754" s="203">
        <f t="shared" si="32"/>
        <v>2</v>
      </c>
      <c r="O754" s="203">
        <f t="shared" si="33"/>
        <v>7</v>
      </c>
      <c r="P754" s="203"/>
      <c r="Q754" s="203"/>
      <c r="R754" s="203"/>
    </row>
    <row r="755" spans="3:18">
      <c r="C755" s="203">
        <v>1</v>
      </c>
      <c r="D755" s="203">
        <v>10</v>
      </c>
      <c r="E755" s="203"/>
      <c r="F755" s="203">
        <v>5</v>
      </c>
      <c r="G755" s="203">
        <v>10</v>
      </c>
      <c r="H755" s="203">
        <v>5</v>
      </c>
      <c r="I755" s="203">
        <v>8</v>
      </c>
      <c r="J755" s="203">
        <v>7</v>
      </c>
      <c r="K755" s="203"/>
      <c r="L755" s="203"/>
      <c r="M755" s="204">
        <f t="shared" si="31"/>
        <v>1</v>
      </c>
      <c r="N755" s="203">
        <f t="shared" si="32"/>
        <v>2</v>
      </c>
      <c r="O755" s="203">
        <f t="shared" si="33"/>
        <v>7</v>
      </c>
      <c r="P755" s="203"/>
      <c r="Q755" s="203"/>
      <c r="R755" s="203"/>
    </row>
    <row r="756" spans="3:18">
      <c r="C756" s="203">
        <v>1</v>
      </c>
      <c r="D756" s="203">
        <v>10</v>
      </c>
      <c r="E756" s="203"/>
      <c r="F756" s="203">
        <v>5</v>
      </c>
      <c r="G756" s="203">
        <v>10</v>
      </c>
      <c r="H756" s="203">
        <v>5</v>
      </c>
      <c r="I756" s="203">
        <v>8</v>
      </c>
      <c r="J756" s="203">
        <v>10</v>
      </c>
      <c r="K756" s="203"/>
      <c r="L756" s="203"/>
      <c r="M756" s="204">
        <f t="shared" si="31"/>
        <v>1</v>
      </c>
      <c r="N756" s="203">
        <f t="shared" si="32"/>
        <v>2</v>
      </c>
      <c r="O756" s="203">
        <f t="shared" si="33"/>
        <v>7</v>
      </c>
      <c r="P756" s="203"/>
      <c r="Q756" s="203"/>
      <c r="R756" s="203"/>
    </row>
    <row r="757" spans="3:18">
      <c r="C757" s="203">
        <v>1</v>
      </c>
      <c r="D757" s="203">
        <v>10</v>
      </c>
      <c r="E757" s="203"/>
      <c r="F757" s="203">
        <v>5</v>
      </c>
      <c r="G757" s="203">
        <v>10</v>
      </c>
      <c r="H757" s="203">
        <v>5</v>
      </c>
      <c r="I757" s="203">
        <v>10</v>
      </c>
      <c r="J757" s="203">
        <v>7</v>
      </c>
      <c r="K757" s="203"/>
      <c r="L757" s="203"/>
      <c r="M757" s="204">
        <f t="shared" si="31"/>
        <v>1</v>
      </c>
      <c r="N757" s="203">
        <f t="shared" si="32"/>
        <v>2</v>
      </c>
      <c r="O757" s="203">
        <f t="shared" si="33"/>
        <v>7</v>
      </c>
      <c r="P757" s="203"/>
      <c r="Q757" s="203"/>
      <c r="R757" s="203"/>
    </row>
    <row r="758" spans="3:18">
      <c r="C758" s="203">
        <v>1</v>
      </c>
      <c r="D758" s="203">
        <v>10</v>
      </c>
      <c r="E758" s="203"/>
      <c r="F758" s="203">
        <v>5</v>
      </c>
      <c r="G758" s="203">
        <v>10</v>
      </c>
      <c r="H758" s="203">
        <v>5</v>
      </c>
      <c r="I758" s="203">
        <v>10</v>
      </c>
      <c r="J758" s="203">
        <v>10</v>
      </c>
      <c r="K758" s="203"/>
      <c r="L758" s="203"/>
      <c r="M758" s="204">
        <f t="shared" si="31"/>
        <v>1</v>
      </c>
      <c r="N758" s="203">
        <f t="shared" si="32"/>
        <v>2</v>
      </c>
      <c r="O758" s="203">
        <f t="shared" si="33"/>
        <v>7</v>
      </c>
      <c r="P758" s="203"/>
      <c r="Q758" s="203"/>
      <c r="R758" s="203"/>
    </row>
    <row r="759" spans="3:18">
      <c r="C759" s="203">
        <v>1</v>
      </c>
      <c r="D759" s="203">
        <v>10</v>
      </c>
      <c r="E759" s="203"/>
      <c r="F759" s="203">
        <v>7</v>
      </c>
      <c r="G759" s="203">
        <v>10</v>
      </c>
      <c r="H759" s="203">
        <v>10</v>
      </c>
      <c r="I759" s="203">
        <v>4</v>
      </c>
      <c r="J759" s="203">
        <v>7</v>
      </c>
      <c r="K759" s="203"/>
      <c r="L759" s="203"/>
      <c r="M759" s="204">
        <f t="shared" si="31"/>
        <v>1</v>
      </c>
      <c r="N759" s="203">
        <f t="shared" si="32"/>
        <v>2</v>
      </c>
      <c r="O759" s="203">
        <f t="shared" si="33"/>
        <v>7</v>
      </c>
      <c r="P759" s="203"/>
      <c r="Q759" s="203"/>
      <c r="R759" s="203"/>
    </row>
    <row r="760" spans="3:18">
      <c r="C760" s="203">
        <v>1</v>
      </c>
      <c r="D760" s="203">
        <v>10</v>
      </c>
      <c r="E760" s="203"/>
      <c r="F760" s="203">
        <v>7</v>
      </c>
      <c r="G760" s="203">
        <v>10</v>
      </c>
      <c r="H760" s="203">
        <v>10</v>
      </c>
      <c r="I760" s="203">
        <v>4</v>
      </c>
      <c r="J760" s="203">
        <v>10</v>
      </c>
      <c r="K760" s="203"/>
      <c r="L760" s="203"/>
      <c r="M760" s="204">
        <f t="shared" si="31"/>
        <v>1</v>
      </c>
      <c r="N760" s="203">
        <f t="shared" si="32"/>
        <v>2</v>
      </c>
      <c r="O760" s="203">
        <f t="shared" si="33"/>
        <v>7</v>
      </c>
      <c r="P760" s="203"/>
      <c r="Q760" s="203"/>
      <c r="R760" s="203"/>
    </row>
    <row r="761" spans="3:18">
      <c r="C761" s="203">
        <v>1</v>
      </c>
      <c r="D761" s="203">
        <v>10</v>
      </c>
      <c r="E761" s="203"/>
      <c r="F761" s="203">
        <v>7</v>
      </c>
      <c r="G761" s="203">
        <v>10</v>
      </c>
      <c r="H761" s="203">
        <v>10</v>
      </c>
      <c r="I761" s="203">
        <v>6</v>
      </c>
      <c r="J761" s="203">
        <v>7</v>
      </c>
      <c r="K761" s="203"/>
      <c r="L761" s="203"/>
      <c r="M761" s="204">
        <f t="shared" si="31"/>
        <v>1</v>
      </c>
      <c r="N761" s="203">
        <f t="shared" si="32"/>
        <v>2</v>
      </c>
      <c r="O761" s="203">
        <f t="shared" si="33"/>
        <v>7</v>
      </c>
      <c r="P761" s="203"/>
      <c r="Q761" s="203"/>
      <c r="R761" s="203"/>
    </row>
    <row r="762" spans="3:18">
      <c r="C762" s="203">
        <v>1</v>
      </c>
      <c r="D762" s="203">
        <v>10</v>
      </c>
      <c r="E762" s="203"/>
      <c r="F762" s="203">
        <v>7</v>
      </c>
      <c r="G762" s="203">
        <v>10</v>
      </c>
      <c r="H762" s="203">
        <v>10</v>
      </c>
      <c r="I762" s="203">
        <v>6</v>
      </c>
      <c r="J762" s="203">
        <v>10</v>
      </c>
      <c r="K762" s="203"/>
      <c r="L762" s="203"/>
      <c r="M762" s="204">
        <f t="shared" si="31"/>
        <v>1</v>
      </c>
      <c r="N762" s="203">
        <f t="shared" si="32"/>
        <v>2</v>
      </c>
      <c r="O762" s="203">
        <f t="shared" si="33"/>
        <v>8</v>
      </c>
      <c r="P762" s="203"/>
      <c r="Q762" s="203"/>
      <c r="R762" s="203"/>
    </row>
    <row r="763" spans="3:18">
      <c r="C763" s="203">
        <v>1</v>
      </c>
      <c r="D763" s="203">
        <v>10</v>
      </c>
      <c r="E763" s="203"/>
      <c r="F763" s="203">
        <v>7</v>
      </c>
      <c r="G763" s="203">
        <v>10</v>
      </c>
      <c r="H763" s="203">
        <v>10</v>
      </c>
      <c r="I763" s="203">
        <v>8</v>
      </c>
      <c r="J763" s="203">
        <v>7</v>
      </c>
      <c r="K763" s="203"/>
      <c r="L763" s="203"/>
      <c r="M763" s="204">
        <f t="shared" si="31"/>
        <v>1</v>
      </c>
      <c r="N763" s="203">
        <f t="shared" si="32"/>
        <v>2</v>
      </c>
      <c r="O763" s="203">
        <f t="shared" si="33"/>
        <v>8</v>
      </c>
      <c r="P763" s="203"/>
      <c r="Q763" s="203"/>
      <c r="R763" s="203"/>
    </row>
    <row r="764" spans="3:18">
      <c r="C764" s="203">
        <v>1</v>
      </c>
      <c r="D764" s="203">
        <v>10</v>
      </c>
      <c r="E764" s="203"/>
      <c r="F764" s="203">
        <v>7</v>
      </c>
      <c r="G764" s="203">
        <v>10</v>
      </c>
      <c r="H764" s="203">
        <v>10</v>
      </c>
      <c r="I764" s="203">
        <v>8</v>
      </c>
      <c r="J764" s="203">
        <v>10</v>
      </c>
      <c r="K764" s="203"/>
      <c r="L764" s="203"/>
      <c r="M764" s="204">
        <f t="shared" si="31"/>
        <v>1</v>
      </c>
      <c r="N764" s="203">
        <f t="shared" si="32"/>
        <v>2</v>
      </c>
      <c r="O764" s="203">
        <f t="shared" si="33"/>
        <v>8</v>
      </c>
      <c r="P764" s="203"/>
      <c r="Q764" s="203"/>
      <c r="R764" s="203"/>
    </row>
    <row r="765" spans="3:18">
      <c r="C765" s="203">
        <v>1</v>
      </c>
      <c r="D765" s="203">
        <v>10</v>
      </c>
      <c r="E765" s="203"/>
      <c r="F765" s="203">
        <v>7</v>
      </c>
      <c r="G765" s="203">
        <v>10</v>
      </c>
      <c r="H765" s="203">
        <v>10</v>
      </c>
      <c r="I765" s="203">
        <v>10</v>
      </c>
      <c r="J765" s="203">
        <v>7</v>
      </c>
      <c r="K765" s="203"/>
      <c r="L765" s="203"/>
      <c r="M765" s="204">
        <f t="shared" si="31"/>
        <v>1</v>
      </c>
      <c r="N765" s="203">
        <f t="shared" si="32"/>
        <v>2</v>
      </c>
      <c r="O765" s="203">
        <f t="shared" si="33"/>
        <v>8</v>
      </c>
      <c r="P765" s="203"/>
      <c r="Q765" s="203"/>
      <c r="R765" s="203"/>
    </row>
    <row r="766" spans="3:18">
      <c r="C766" s="203">
        <v>1</v>
      </c>
      <c r="D766" s="203">
        <v>10</v>
      </c>
      <c r="E766" s="203"/>
      <c r="F766" s="203">
        <v>7</v>
      </c>
      <c r="G766" s="203">
        <v>10</v>
      </c>
      <c r="H766" s="203">
        <v>10</v>
      </c>
      <c r="I766" s="203">
        <v>10</v>
      </c>
      <c r="J766" s="203">
        <v>10</v>
      </c>
      <c r="K766" s="203"/>
      <c r="L766" s="203"/>
      <c r="M766" s="204">
        <f t="shared" si="31"/>
        <v>1</v>
      </c>
      <c r="N766" s="203">
        <f t="shared" si="32"/>
        <v>2</v>
      </c>
      <c r="O766" s="203">
        <f t="shared" si="33"/>
        <v>8</v>
      </c>
      <c r="P766" s="203"/>
      <c r="Q766" s="203"/>
      <c r="R766" s="203"/>
    </row>
    <row r="767" spans="3:18">
      <c r="C767" s="203">
        <v>1</v>
      </c>
      <c r="D767" s="203">
        <v>10</v>
      </c>
      <c r="E767" s="203"/>
      <c r="F767" s="203">
        <v>5</v>
      </c>
      <c r="G767" s="203">
        <v>10</v>
      </c>
      <c r="H767" s="203">
        <v>5</v>
      </c>
      <c r="I767" s="203">
        <v>4</v>
      </c>
      <c r="J767" s="203">
        <v>7</v>
      </c>
      <c r="K767" s="203"/>
      <c r="L767" s="203"/>
      <c r="M767" s="204">
        <f t="shared" si="31"/>
        <v>1</v>
      </c>
      <c r="N767" s="203">
        <f t="shared" si="32"/>
        <v>2</v>
      </c>
      <c r="O767" s="203">
        <f t="shared" si="33"/>
        <v>6</v>
      </c>
      <c r="P767" s="203"/>
      <c r="Q767" s="203"/>
      <c r="R767" s="203"/>
    </row>
    <row r="768" spans="3:18">
      <c r="C768" s="203">
        <v>1</v>
      </c>
      <c r="D768" s="203">
        <v>10</v>
      </c>
      <c r="E768" s="203"/>
      <c r="F768" s="203">
        <v>5</v>
      </c>
      <c r="G768" s="203">
        <v>10</v>
      </c>
      <c r="H768" s="203">
        <v>5</v>
      </c>
      <c r="I768" s="203">
        <v>4</v>
      </c>
      <c r="J768" s="203">
        <v>10</v>
      </c>
      <c r="K768" s="203"/>
      <c r="L768" s="203"/>
      <c r="M768" s="204">
        <f t="shared" si="31"/>
        <v>1</v>
      </c>
      <c r="N768" s="203">
        <f t="shared" si="32"/>
        <v>2</v>
      </c>
      <c r="O768" s="203">
        <f t="shared" si="33"/>
        <v>6</v>
      </c>
      <c r="P768" s="203"/>
      <c r="Q768" s="203"/>
      <c r="R768" s="203"/>
    </row>
    <row r="769" spans="3:18">
      <c r="C769" s="203">
        <v>1</v>
      </c>
      <c r="D769" s="203">
        <v>10</v>
      </c>
      <c r="E769" s="203"/>
      <c r="F769" s="203">
        <v>5</v>
      </c>
      <c r="G769" s="203">
        <v>10</v>
      </c>
      <c r="H769" s="203">
        <v>5</v>
      </c>
      <c r="I769" s="203">
        <v>6</v>
      </c>
      <c r="J769" s="203">
        <v>7</v>
      </c>
      <c r="K769" s="203"/>
      <c r="L769" s="203"/>
      <c r="M769" s="204">
        <f t="shared" si="31"/>
        <v>1</v>
      </c>
      <c r="N769" s="203">
        <f t="shared" si="32"/>
        <v>2</v>
      </c>
      <c r="O769" s="203">
        <f t="shared" si="33"/>
        <v>6</v>
      </c>
      <c r="P769" s="203"/>
      <c r="Q769" s="203"/>
      <c r="R769" s="203"/>
    </row>
    <row r="770" spans="3:18">
      <c r="C770" s="203">
        <v>1</v>
      </c>
      <c r="D770" s="203">
        <v>10</v>
      </c>
      <c r="E770" s="203"/>
      <c r="F770" s="203">
        <v>5</v>
      </c>
      <c r="G770" s="203">
        <v>10</v>
      </c>
      <c r="H770" s="203">
        <v>5</v>
      </c>
      <c r="I770" s="203">
        <v>6</v>
      </c>
      <c r="J770" s="203">
        <v>10</v>
      </c>
      <c r="K770" s="203"/>
      <c r="L770" s="203"/>
      <c r="M770" s="204">
        <f t="shared" si="31"/>
        <v>1</v>
      </c>
      <c r="N770" s="203">
        <f t="shared" si="32"/>
        <v>2</v>
      </c>
      <c r="O770" s="203">
        <f t="shared" si="33"/>
        <v>7</v>
      </c>
      <c r="P770" s="203"/>
      <c r="Q770" s="203"/>
      <c r="R770" s="203"/>
    </row>
    <row r="771" spans="3:18">
      <c r="C771" s="203">
        <v>1</v>
      </c>
      <c r="D771" s="203">
        <v>10</v>
      </c>
      <c r="E771" s="203"/>
      <c r="F771" s="203">
        <v>5</v>
      </c>
      <c r="G771" s="203">
        <v>10</v>
      </c>
      <c r="H771" s="203">
        <v>5</v>
      </c>
      <c r="I771" s="203">
        <v>8</v>
      </c>
      <c r="J771" s="203">
        <v>7</v>
      </c>
      <c r="K771" s="203"/>
      <c r="L771" s="203"/>
      <c r="M771" s="204">
        <f t="shared" si="31"/>
        <v>1</v>
      </c>
      <c r="N771" s="203">
        <f t="shared" si="32"/>
        <v>2</v>
      </c>
      <c r="O771" s="203">
        <f t="shared" si="33"/>
        <v>7</v>
      </c>
      <c r="P771" s="203"/>
      <c r="Q771" s="203"/>
      <c r="R771" s="203"/>
    </row>
    <row r="772" spans="3:18">
      <c r="C772" s="203">
        <v>1</v>
      </c>
      <c r="D772" s="203">
        <v>10</v>
      </c>
      <c r="E772" s="203"/>
      <c r="F772" s="203">
        <v>5</v>
      </c>
      <c r="G772" s="203">
        <v>10</v>
      </c>
      <c r="H772" s="203">
        <v>5</v>
      </c>
      <c r="I772" s="203">
        <v>8</v>
      </c>
      <c r="J772" s="203">
        <v>10</v>
      </c>
      <c r="K772" s="203"/>
      <c r="L772" s="203"/>
      <c r="M772" s="204">
        <f t="shared" si="31"/>
        <v>1</v>
      </c>
      <c r="N772" s="203">
        <f t="shared" si="32"/>
        <v>2</v>
      </c>
      <c r="O772" s="203">
        <f t="shared" si="33"/>
        <v>7</v>
      </c>
      <c r="P772" s="203"/>
      <c r="Q772" s="203"/>
      <c r="R772" s="203"/>
    </row>
    <row r="773" spans="3:18">
      <c r="C773" s="203">
        <v>1</v>
      </c>
      <c r="D773" s="203">
        <v>10</v>
      </c>
      <c r="E773" s="203"/>
      <c r="F773" s="203">
        <v>5</v>
      </c>
      <c r="G773" s="203">
        <v>10</v>
      </c>
      <c r="H773" s="203">
        <v>5</v>
      </c>
      <c r="I773" s="203">
        <v>10</v>
      </c>
      <c r="J773" s="203">
        <v>7</v>
      </c>
      <c r="K773" s="203"/>
      <c r="L773" s="203"/>
      <c r="M773" s="204">
        <f t="shared" si="31"/>
        <v>1</v>
      </c>
      <c r="N773" s="203">
        <f t="shared" si="32"/>
        <v>2</v>
      </c>
      <c r="O773" s="203">
        <f t="shared" si="33"/>
        <v>7</v>
      </c>
      <c r="P773" s="203"/>
      <c r="Q773" s="203"/>
      <c r="R773" s="203"/>
    </row>
    <row r="774" spans="3:18">
      <c r="C774" s="203">
        <v>1</v>
      </c>
      <c r="D774" s="203">
        <v>10</v>
      </c>
      <c r="E774" s="203"/>
      <c r="F774" s="203">
        <v>5</v>
      </c>
      <c r="G774" s="203">
        <v>10</v>
      </c>
      <c r="H774" s="203">
        <v>5</v>
      </c>
      <c r="I774" s="203">
        <v>10</v>
      </c>
      <c r="J774" s="203">
        <v>10</v>
      </c>
      <c r="K774" s="203"/>
      <c r="L774" s="203"/>
      <c r="M774" s="204">
        <f t="shared" si="31"/>
        <v>1</v>
      </c>
      <c r="N774" s="203">
        <f t="shared" si="32"/>
        <v>2</v>
      </c>
      <c r="O774" s="203">
        <f t="shared" si="33"/>
        <v>7</v>
      </c>
      <c r="P774" s="203"/>
      <c r="Q774" s="203"/>
      <c r="R774" s="203"/>
    </row>
    <row r="775" spans="3:18">
      <c r="C775" s="203">
        <v>1</v>
      </c>
      <c r="D775" s="203">
        <v>10</v>
      </c>
      <c r="E775" s="203"/>
      <c r="F775" s="203">
        <v>7</v>
      </c>
      <c r="G775" s="203">
        <v>10</v>
      </c>
      <c r="H775" s="203">
        <v>10</v>
      </c>
      <c r="I775" s="203">
        <v>4</v>
      </c>
      <c r="J775" s="203">
        <v>7</v>
      </c>
      <c r="K775" s="203"/>
      <c r="L775" s="203"/>
      <c r="M775" s="204">
        <f t="shared" si="31"/>
        <v>1</v>
      </c>
      <c r="N775" s="203">
        <f t="shared" si="32"/>
        <v>2</v>
      </c>
      <c r="O775" s="203">
        <f t="shared" si="33"/>
        <v>7</v>
      </c>
      <c r="P775" s="203"/>
      <c r="Q775" s="203"/>
      <c r="R775" s="203"/>
    </row>
    <row r="776" spans="3:18">
      <c r="C776" s="203">
        <v>1</v>
      </c>
      <c r="D776" s="203">
        <v>10</v>
      </c>
      <c r="E776" s="203"/>
      <c r="F776" s="203">
        <v>7</v>
      </c>
      <c r="G776" s="203">
        <v>10</v>
      </c>
      <c r="H776" s="203">
        <v>10</v>
      </c>
      <c r="I776" s="203">
        <v>4</v>
      </c>
      <c r="J776" s="203">
        <v>10</v>
      </c>
      <c r="K776" s="203"/>
      <c r="L776" s="203"/>
      <c r="M776" s="204">
        <f t="shared" si="31"/>
        <v>1</v>
      </c>
      <c r="N776" s="203">
        <f t="shared" si="32"/>
        <v>2</v>
      </c>
      <c r="O776" s="203">
        <f t="shared" si="33"/>
        <v>7</v>
      </c>
      <c r="P776" s="203"/>
      <c r="Q776" s="203"/>
      <c r="R776" s="203"/>
    </row>
    <row r="777" spans="3:18">
      <c r="C777" s="203">
        <v>1</v>
      </c>
      <c r="D777" s="203">
        <v>10</v>
      </c>
      <c r="E777" s="203"/>
      <c r="F777" s="203">
        <v>7</v>
      </c>
      <c r="G777" s="203">
        <v>10</v>
      </c>
      <c r="H777" s="203">
        <v>10</v>
      </c>
      <c r="I777" s="203">
        <v>6</v>
      </c>
      <c r="J777" s="203">
        <v>7</v>
      </c>
      <c r="K777" s="203"/>
      <c r="L777" s="203"/>
      <c r="M777" s="204">
        <f t="shared" si="31"/>
        <v>1</v>
      </c>
      <c r="N777" s="203">
        <f t="shared" si="32"/>
        <v>2</v>
      </c>
      <c r="O777" s="203">
        <f t="shared" si="33"/>
        <v>7</v>
      </c>
      <c r="P777" s="203"/>
      <c r="Q777" s="203"/>
      <c r="R777" s="203"/>
    </row>
    <row r="778" spans="3:18">
      <c r="C778" s="203">
        <v>1</v>
      </c>
      <c r="D778" s="203">
        <v>10</v>
      </c>
      <c r="E778" s="203"/>
      <c r="F778" s="203">
        <v>7</v>
      </c>
      <c r="G778" s="203">
        <v>10</v>
      </c>
      <c r="H778" s="203">
        <v>10</v>
      </c>
      <c r="I778" s="203">
        <v>6</v>
      </c>
      <c r="J778" s="203">
        <v>10</v>
      </c>
      <c r="K778" s="203"/>
      <c r="L778" s="203"/>
      <c r="M778" s="204">
        <f t="shared" si="31"/>
        <v>1</v>
      </c>
      <c r="N778" s="203">
        <f t="shared" si="32"/>
        <v>2</v>
      </c>
      <c r="O778" s="203">
        <f t="shared" si="33"/>
        <v>8</v>
      </c>
      <c r="P778" s="203"/>
      <c r="Q778" s="203"/>
      <c r="R778" s="203"/>
    </row>
    <row r="779" spans="3:18">
      <c r="C779" s="203">
        <v>1</v>
      </c>
      <c r="D779" s="203">
        <v>10</v>
      </c>
      <c r="E779" s="203"/>
      <c r="F779" s="203">
        <v>7</v>
      </c>
      <c r="G779" s="203">
        <v>10</v>
      </c>
      <c r="H779" s="203">
        <v>10</v>
      </c>
      <c r="I779" s="203">
        <v>8</v>
      </c>
      <c r="J779" s="203">
        <v>7</v>
      </c>
      <c r="K779" s="203"/>
      <c r="L779" s="203"/>
      <c r="M779" s="204">
        <f t="shared" si="31"/>
        <v>1</v>
      </c>
      <c r="N779" s="203">
        <f t="shared" si="32"/>
        <v>2</v>
      </c>
      <c r="O779" s="203">
        <f t="shared" si="33"/>
        <v>8</v>
      </c>
      <c r="P779" s="203"/>
      <c r="Q779" s="203"/>
      <c r="R779" s="203"/>
    </row>
    <row r="780" spans="3:18">
      <c r="C780" s="203">
        <v>1</v>
      </c>
      <c r="D780" s="203">
        <v>10</v>
      </c>
      <c r="E780" s="203"/>
      <c r="F780" s="203">
        <v>7</v>
      </c>
      <c r="G780" s="203">
        <v>10</v>
      </c>
      <c r="H780" s="203">
        <v>10</v>
      </c>
      <c r="I780" s="203">
        <v>8</v>
      </c>
      <c r="J780" s="203">
        <v>10</v>
      </c>
      <c r="K780" s="203"/>
      <c r="L780" s="203"/>
      <c r="M780" s="204">
        <f t="shared" si="31"/>
        <v>1</v>
      </c>
      <c r="N780" s="203">
        <f t="shared" si="32"/>
        <v>2</v>
      </c>
      <c r="O780" s="203">
        <f t="shared" si="33"/>
        <v>8</v>
      </c>
      <c r="P780" s="203"/>
      <c r="Q780" s="203"/>
      <c r="R780" s="203"/>
    </row>
    <row r="781" spans="3:18">
      <c r="C781" s="203">
        <v>1</v>
      </c>
      <c r="D781" s="203">
        <v>10</v>
      </c>
      <c r="E781" s="203"/>
      <c r="F781" s="203">
        <v>7</v>
      </c>
      <c r="G781" s="203">
        <v>10</v>
      </c>
      <c r="H781" s="203">
        <v>10</v>
      </c>
      <c r="I781" s="203">
        <v>10</v>
      </c>
      <c r="J781" s="203">
        <v>7</v>
      </c>
      <c r="K781" s="203"/>
      <c r="L781" s="203"/>
      <c r="M781" s="204">
        <f t="shared" si="31"/>
        <v>1</v>
      </c>
      <c r="N781" s="203">
        <f t="shared" si="32"/>
        <v>2</v>
      </c>
      <c r="O781" s="203">
        <f t="shared" si="33"/>
        <v>8</v>
      </c>
      <c r="P781" s="203"/>
      <c r="Q781" s="203"/>
      <c r="R781" s="203"/>
    </row>
    <row r="782" spans="3:18">
      <c r="C782" s="203">
        <v>1</v>
      </c>
      <c r="D782" s="203">
        <v>10</v>
      </c>
      <c r="E782" s="203"/>
      <c r="F782" s="203">
        <v>7</v>
      </c>
      <c r="G782" s="203">
        <v>10</v>
      </c>
      <c r="H782" s="203">
        <v>10</v>
      </c>
      <c r="I782" s="203">
        <v>10</v>
      </c>
      <c r="J782" s="203">
        <v>10</v>
      </c>
      <c r="K782" s="203"/>
      <c r="L782" s="203"/>
      <c r="M782" s="204">
        <f t="shared" si="31"/>
        <v>1</v>
      </c>
      <c r="N782" s="203">
        <f t="shared" si="32"/>
        <v>2</v>
      </c>
      <c r="O782" s="203">
        <f t="shared" si="33"/>
        <v>8</v>
      </c>
      <c r="P782" s="203"/>
      <c r="Q782" s="203"/>
      <c r="R782" s="203"/>
    </row>
    <row r="783" spans="3:18">
      <c r="C783" s="203">
        <v>1</v>
      </c>
      <c r="D783" s="203">
        <v>10</v>
      </c>
      <c r="E783" s="203"/>
      <c r="F783" s="203">
        <v>5</v>
      </c>
      <c r="G783" s="203">
        <v>10</v>
      </c>
      <c r="H783" s="203">
        <v>5</v>
      </c>
      <c r="I783" s="203">
        <v>4</v>
      </c>
      <c r="J783" s="203">
        <v>7</v>
      </c>
      <c r="K783" s="203"/>
      <c r="L783" s="203"/>
      <c r="M783" s="204">
        <f t="shared" si="31"/>
        <v>1</v>
      </c>
      <c r="N783" s="203">
        <f t="shared" si="32"/>
        <v>2</v>
      </c>
      <c r="O783" s="203">
        <f t="shared" si="33"/>
        <v>6</v>
      </c>
      <c r="P783" s="203"/>
      <c r="Q783" s="203"/>
      <c r="R783" s="203"/>
    </row>
    <row r="784" spans="3:18">
      <c r="C784" s="203">
        <v>1</v>
      </c>
      <c r="D784" s="203">
        <v>10</v>
      </c>
      <c r="E784" s="203"/>
      <c r="F784" s="203">
        <v>5</v>
      </c>
      <c r="G784" s="203">
        <v>10</v>
      </c>
      <c r="H784" s="203">
        <v>5</v>
      </c>
      <c r="I784" s="203">
        <v>4</v>
      </c>
      <c r="J784" s="203">
        <v>10</v>
      </c>
      <c r="K784" s="203"/>
      <c r="L784" s="203"/>
      <c r="M784" s="204">
        <f t="shared" si="31"/>
        <v>1</v>
      </c>
      <c r="N784" s="203">
        <f t="shared" si="32"/>
        <v>2</v>
      </c>
      <c r="O784" s="203">
        <f t="shared" si="33"/>
        <v>6</v>
      </c>
      <c r="P784" s="203"/>
      <c r="Q784" s="203"/>
      <c r="R784" s="203"/>
    </row>
    <row r="785" spans="3:18">
      <c r="C785" s="203">
        <v>1</v>
      </c>
      <c r="D785" s="203">
        <v>10</v>
      </c>
      <c r="E785" s="203"/>
      <c r="F785" s="203">
        <v>5</v>
      </c>
      <c r="G785" s="203">
        <v>10</v>
      </c>
      <c r="H785" s="203">
        <v>5</v>
      </c>
      <c r="I785" s="203">
        <v>6</v>
      </c>
      <c r="J785" s="203">
        <v>7</v>
      </c>
      <c r="K785" s="203"/>
      <c r="L785" s="203"/>
      <c r="M785" s="204">
        <f t="shared" si="31"/>
        <v>1</v>
      </c>
      <c r="N785" s="203">
        <f t="shared" si="32"/>
        <v>2</v>
      </c>
      <c r="O785" s="203">
        <f t="shared" si="33"/>
        <v>6</v>
      </c>
      <c r="P785" s="203"/>
      <c r="Q785" s="203"/>
      <c r="R785" s="203"/>
    </row>
    <row r="786" spans="3:18">
      <c r="C786" s="203">
        <v>1</v>
      </c>
      <c r="D786" s="203">
        <v>10</v>
      </c>
      <c r="E786" s="203"/>
      <c r="F786" s="203">
        <v>5</v>
      </c>
      <c r="G786" s="203">
        <v>10</v>
      </c>
      <c r="H786" s="203">
        <v>5</v>
      </c>
      <c r="I786" s="203">
        <v>6</v>
      </c>
      <c r="J786" s="203">
        <v>10</v>
      </c>
      <c r="K786" s="203"/>
      <c r="L786" s="203"/>
      <c r="M786" s="204">
        <f t="shared" si="31"/>
        <v>1</v>
      </c>
      <c r="N786" s="203">
        <f t="shared" si="32"/>
        <v>2</v>
      </c>
      <c r="O786" s="203">
        <f t="shared" si="33"/>
        <v>7</v>
      </c>
      <c r="P786" s="203"/>
      <c r="Q786" s="203"/>
      <c r="R786" s="203"/>
    </row>
    <row r="787" spans="3:18">
      <c r="C787" s="203">
        <v>1</v>
      </c>
      <c r="D787" s="203">
        <v>10</v>
      </c>
      <c r="E787" s="203"/>
      <c r="F787" s="203">
        <v>5</v>
      </c>
      <c r="G787" s="203">
        <v>10</v>
      </c>
      <c r="H787" s="203">
        <v>5</v>
      </c>
      <c r="I787" s="203">
        <v>8</v>
      </c>
      <c r="J787" s="203">
        <v>7</v>
      </c>
      <c r="K787" s="203"/>
      <c r="L787" s="203"/>
      <c r="M787" s="204">
        <f t="shared" si="31"/>
        <v>1</v>
      </c>
      <c r="N787" s="203">
        <f t="shared" si="32"/>
        <v>2</v>
      </c>
      <c r="O787" s="203">
        <f t="shared" si="33"/>
        <v>7</v>
      </c>
      <c r="P787" s="203"/>
      <c r="Q787" s="203"/>
      <c r="R787" s="203"/>
    </row>
    <row r="788" spans="3:18">
      <c r="C788" s="203">
        <v>1</v>
      </c>
      <c r="D788" s="203">
        <v>10</v>
      </c>
      <c r="E788" s="203"/>
      <c r="F788" s="203">
        <v>5</v>
      </c>
      <c r="G788" s="203">
        <v>10</v>
      </c>
      <c r="H788" s="203">
        <v>5</v>
      </c>
      <c r="I788" s="203">
        <v>8</v>
      </c>
      <c r="J788" s="203">
        <v>10</v>
      </c>
      <c r="K788" s="203"/>
      <c r="L788" s="203"/>
      <c r="M788" s="204">
        <f t="shared" si="31"/>
        <v>1</v>
      </c>
      <c r="N788" s="203">
        <f t="shared" si="32"/>
        <v>2</v>
      </c>
      <c r="O788" s="203">
        <f t="shared" si="33"/>
        <v>7</v>
      </c>
      <c r="P788" s="203"/>
      <c r="Q788" s="203"/>
      <c r="R788" s="203"/>
    </row>
    <row r="789" spans="3:18">
      <c r="C789" s="203">
        <v>1</v>
      </c>
      <c r="D789" s="203">
        <v>10</v>
      </c>
      <c r="E789" s="203"/>
      <c r="F789" s="203">
        <v>5</v>
      </c>
      <c r="G789" s="203">
        <v>10</v>
      </c>
      <c r="H789" s="203">
        <v>5</v>
      </c>
      <c r="I789" s="203">
        <v>10</v>
      </c>
      <c r="J789" s="203">
        <v>7</v>
      </c>
      <c r="K789" s="203"/>
      <c r="L789" s="203"/>
      <c r="M789" s="204">
        <f t="shared" si="31"/>
        <v>1</v>
      </c>
      <c r="N789" s="203">
        <f t="shared" si="32"/>
        <v>2</v>
      </c>
      <c r="O789" s="203">
        <f t="shared" si="33"/>
        <v>7</v>
      </c>
      <c r="P789" s="203"/>
      <c r="Q789" s="203"/>
      <c r="R789" s="203"/>
    </row>
    <row r="790" spans="3:18">
      <c r="C790" s="203">
        <v>1</v>
      </c>
      <c r="D790" s="203">
        <v>10</v>
      </c>
      <c r="E790" s="203"/>
      <c r="F790" s="203">
        <v>5</v>
      </c>
      <c r="G790" s="203">
        <v>10</v>
      </c>
      <c r="H790" s="203">
        <v>5</v>
      </c>
      <c r="I790" s="203">
        <v>10</v>
      </c>
      <c r="J790" s="203">
        <v>10</v>
      </c>
      <c r="K790" s="203"/>
      <c r="L790" s="203"/>
      <c r="M790" s="204">
        <f t="shared" si="31"/>
        <v>1</v>
      </c>
      <c r="N790" s="203">
        <f t="shared" si="32"/>
        <v>2</v>
      </c>
      <c r="O790" s="203">
        <f t="shared" si="33"/>
        <v>7</v>
      </c>
      <c r="P790" s="203"/>
      <c r="Q790" s="203"/>
      <c r="R790" s="203"/>
    </row>
    <row r="791" spans="3:18">
      <c r="C791" s="203">
        <v>1</v>
      </c>
      <c r="D791" s="203">
        <v>10</v>
      </c>
      <c r="E791" s="203"/>
      <c r="F791" s="203">
        <v>7</v>
      </c>
      <c r="G791" s="203">
        <v>10</v>
      </c>
      <c r="H791" s="203">
        <v>10</v>
      </c>
      <c r="I791" s="203">
        <v>4</v>
      </c>
      <c r="J791" s="203">
        <v>7</v>
      </c>
      <c r="K791" s="203"/>
      <c r="L791" s="203"/>
      <c r="M791" s="204">
        <f t="shared" si="31"/>
        <v>1</v>
      </c>
      <c r="N791" s="203">
        <f t="shared" si="32"/>
        <v>2</v>
      </c>
      <c r="O791" s="203">
        <f t="shared" si="33"/>
        <v>7</v>
      </c>
      <c r="P791" s="203"/>
      <c r="Q791" s="203"/>
      <c r="R791" s="203"/>
    </row>
    <row r="792" spans="3:18">
      <c r="C792" s="203">
        <v>1</v>
      </c>
      <c r="D792" s="203">
        <v>10</v>
      </c>
      <c r="E792" s="203"/>
      <c r="F792" s="203">
        <v>7</v>
      </c>
      <c r="G792" s="203">
        <v>10</v>
      </c>
      <c r="H792" s="203">
        <v>10</v>
      </c>
      <c r="I792" s="203">
        <v>4</v>
      </c>
      <c r="J792" s="203">
        <v>10</v>
      </c>
      <c r="K792" s="203"/>
      <c r="L792" s="203"/>
      <c r="M792" s="204">
        <f t="shared" si="31"/>
        <v>1</v>
      </c>
      <c r="N792" s="203">
        <f t="shared" si="32"/>
        <v>2</v>
      </c>
      <c r="O792" s="203">
        <f t="shared" si="33"/>
        <v>7</v>
      </c>
      <c r="P792" s="203"/>
      <c r="Q792" s="203"/>
      <c r="R792" s="203"/>
    </row>
    <row r="793" spans="3:18">
      <c r="C793" s="203">
        <v>1</v>
      </c>
      <c r="D793" s="203">
        <v>10</v>
      </c>
      <c r="E793" s="203"/>
      <c r="F793" s="203">
        <v>7</v>
      </c>
      <c r="G793" s="203">
        <v>10</v>
      </c>
      <c r="H793" s="203">
        <v>10</v>
      </c>
      <c r="I793" s="203">
        <v>6</v>
      </c>
      <c r="J793" s="203">
        <v>7</v>
      </c>
      <c r="K793" s="203"/>
      <c r="L793" s="203"/>
      <c r="M793" s="204">
        <f t="shared" si="31"/>
        <v>1</v>
      </c>
      <c r="N793" s="203">
        <f t="shared" si="32"/>
        <v>2</v>
      </c>
      <c r="O793" s="203">
        <f t="shared" si="33"/>
        <v>7</v>
      </c>
      <c r="P793" s="203"/>
      <c r="Q793" s="203"/>
      <c r="R793" s="203"/>
    </row>
    <row r="794" spans="3:18">
      <c r="C794" s="203">
        <v>1</v>
      </c>
      <c r="D794" s="203">
        <v>10</v>
      </c>
      <c r="E794" s="203"/>
      <c r="F794" s="203">
        <v>7</v>
      </c>
      <c r="G794" s="203">
        <v>10</v>
      </c>
      <c r="H794" s="203">
        <v>10</v>
      </c>
      <c r="I794" s="203">
        <v>6</v>
      </c>
      <c r="J794" s="203">
        <v>10</v>
      </c>
      <c r="K794" s="203"/>
      <c r="L794" s="203"/>
      <c r="M794" s="204">
        <f t="shared" si="31"/>
        <v>1</v>
      </c>
      <c r="N794" s="203">
        <f t="shared" si="32"/>
        <v>2</v>
      </c>
      <c r="O794" s="203">
        <f t="shared" si="33"/>
        <v>8</v>
      </c>
      <c r="P794" s="203"/>
      <c r="Q794" s="203"/>
      <c r="R794" s="203"/>
    </row>
    <row r="795" spans="3:18">
      <c r="C795" s="203">
        <v>1</v>
      </c>
      <c r="D795" s="203">
        <v>10</v>
      </c>
      <c r="E795" s="203"/>
      <c r="F795" s="203">
        <v>7</v>
      </c>
      <c r="G795" s="203">
        <v>10</v>
      </c>
      <c r="H795" s="203">
        <v>10</v>
      </c>
      <c r="I795" s="203">
        <v>8</v>
      </c>
      <c r="J795" s="203">
        <v>7</v>
      </c>
      <c r="K795" s="203"/>
      <c r="L795" s="203"/>
      <c r="M795" s="204">
        <f t="shared" si="31"/>
        <v>1</v>
      </c>
      <c r="N795" s="203">
        <f t="shared" si="32"/>
        <v>2</v>
      </c>
      <c r="O795" s="203">
        <f t="shared" si="33"/>
        <v>8</v>
      </c>
      <c r="P795" s="203"/>
      <c r="Q795" s="203"/>
      <c r="R795" s="203"/>
    </row>
    <row r="796" spans="3:18">
      <c r="C796" s="203">
        <v>1</v>
      </c>
      <c r="D796" s="203">
        <v>10</v>
      </c>
      <c r="E796" s="203"/>
      <c r="F796" s="203">
        <v>7</v>
      </c>
      <c r="G796" s="203">
        <v>10</v>
      </c>
      <c r="H796" s="203">
        <v>10</v>
      </c>
      <c r="I796" s="203">
        <v>8</v>
      </c>
      <c r="J796" s="203">
        <v>10</v>
      </c>
      <c r="K796" s="203"/>
      <c r="L796" s="203"/>
      <c r="M796" s="204">
        <f t="shared" si="31"/>
        <v>1</v>
      </c>
      <c r="N796" s="203">
        <f t="shared" si="32"/>
        <v>2</v>
      </c>
      <c r="O796" s="203">
        <f t="shared" si="33"/>
        <v>8</v>
      </c>
      <c r="P796" s="203"/>
      <c r="Q796" s="203"/>
      <c r="R796" s="203"/>
    </row>
    <row r="797" spans="3:18">
      <c r="C797" s="203">
        <v>1</v>
      </c>
      <c r="D797" s="203">
        <v>10</v>
      </c>
      <c r="E797" s="203"/>
      <c r="F797" s="203">
        <v>7</v>
      </c>
      <c r="G797" s="203">
        <v>10</v>
      </c>
      <c r="H797" s="203">
        <v>10</v>
      </c>
      <c r="I797" s="203">
        <v>10</v>
      </c>
      <c r="J797" s="203">
        <v>7</v>
      </c>
      <c r="K797" s="203"/>
      <c r="L797" s="203"/>
      <c r="M797" s="204">
        <f t="shared" si="31"/>
        <v>1</v>
      </c>
      <c r="N797" s="203">
        <f t="shared" si="32"/>
        <v>2</v>
      </c>
      <c r="O797" s="203">
        <f t="shared" si="33"/>
        <v>8</v>
      </c>
      <c r="P797" s="203"/>
      <c r="Q797" s="203"/>
      <c r="R797" s="203"/>
    </row>
    <row r="798" spans="3:18">
      <c r="C798" s="203">
        <v>1</v>
      </c>
      <c r="D798" s="203">
        <v>10</v>
      </c>
      <c r="E798" s="203"/>
      <c r="F798" s="203">
        <v>7</v>
      </c>
      <c r="G798" s="203">
        <v>10</v>
      </c>
      <c r="H798" s="203">
        <v>10</v>
      </c>
      <c r="I798" s="203">
        <v>10</v>
      </c>
      <c r="J798" s="203">
        <v>10</v>
      </c>
      <c r="K798" s="203"/>
      <c r="L798" s="203"/>
      <c r="M798" s="204">
        <f t="shared" si="31"/>
        <v>1</v>
      </c>
      <c r="N798" s="203">
        <f t="shared" si="32"/>
        <v>2</v>
      </c>
      <c r="O798" s="203">
        <f t="shared" si="33"/>
        <v>8</v>
      </c>
      <c r="P798" s="203"/>
      <c r="Q798" s="203"/>
      <c r="R798" s="203"/>
    </row>
    <row r="799" spans="3:18">
      <c r="C799" s="203">
        <v>1</v>
      </c>
      <c r="D799" s="203">
        <v>10</v>
      </c>
      <c r="E799" s="203"/>
      <c r="F799" s="203">
        <v>5</v>
      </c>
      <c r="G799" s="203">
        <v>10</v>
      </c>
      <c r="H799" s="203">
        <v>5</v>
      </c>
      <c r="I799" s="203">
        <v>4</v>
      </c>
      <c r="J799" s="203">
        <v>7</v>
      </c>
      <c r="K799" s="203"/>
      <c r="L799" s="203"/>
      <c r="M799" s="204">
        <f t="shared" ref="M799:M862" si="34">MIN(C799:L799)</f>
        <v>1</v>
      </c>
      <c r="N799" s="203">
        <f t="shared" si="32"/>
        <v>2</v>
      </c>
      <c r="O799" s="203">
        <f t="shared" si="33"/>
        <v>6</v>
      </c>
      <c r="P799" s="203"/>
      <c r="Q799" s="203"/>
      <c r="R799" s="203"/>
    </row>
    <row r="800" spans="3:18">
      <c r="C800" s="203">
        <v>1</v>
      </c>
      <c r="D800" s="203">
        <v>10</v>
      </c>
      <c r="E800" s="203"/>
      <c r="F800" s="203">
        <v>5</v>
      </c>
      <c r="G800" s="203">
        <v>10</v>
      </c>
      <c r="H800" s="203">
        <v>5</v>
      </c>
      <c r="I800" s="203">
        <v>4</v>
      </c>
      <c r="J800" s="203">
        <v>10</v>
      </c>
      <c r="K800" s="203"/>
      <c r="L800" s="203"/>
      <c r="M800" s="204">
        <f t="shared" si="34"/>
        <v>1</v>
      </c>
      <c r="N800" s="203">
        <f t="shared" ref="N800:N863" si="35">IF(SMALL(C800:J800,2)&gt;M800,M800+1,M800)</f>
        <v>2</v>
      </c>
      <c r="O800" s="203">
        <f t="shared" ref="O800:O863" si="36">ROUND(AVERAGE(C800:J800),0)</f>
        <v>6</v>
      </c>
      <c r="P800" s="203"/>
      <c r="Q800" s="203"/>
      <c r="R800" s="203"/>
    </row>
    <row r="801" spans="3:18">
      <c r="C801" s="203">
        <v>1</v>
      </c>
      <c r="D801" s="203">
        <v>10</v>
      </c>
      <c r="E801" s="203"/>
      <c r="F801" s="203">
        <v>5</v>
      </c>
      <c r="G801" s="203">
        <v>10</v>
      </c>
      <c r="H801" s="203">
        <v>5</v>
      </c>
      <c r="I801" s="203">
        <v>6</v>
      </c>
      <c r="J801" s="203">
        <v>7</v>
      </c>
      <c r="K801" s="203"/>
      <c r="L801" s="203"/>
      <c r="M801" s="204">
        <f t="shared" si="34"/>
        <v>1</v>
      </c>
      <c r="N801" s="203">
        <f t="shared" si="35"/>
        <v>2</v>
      </c>
      <c r="O801" s="203">
        <f t="shared" si="36"/>
        <v>6</v>
      </c>
      <c r="P801" s="203"/>
      <c r="Q801" s="203"/>
      <c r="R801" s="203"/>
    </row>
    <row r="802" spans="3:18">
      <c r="C802" s="203">
        <v>1</v>
      </c>
      <c r="D802" s="203">
        <v>10</v>
      </c>
      <c r="E802" s="203"/>
      <c r="F802" s="203">
        <v>5</v>
      </c>
      <c r="G802" s="203">
        <v>10</v>
      </c>
      <c r="H802" s="203">
        <v>5</v>
      </c>
      <c r="I802" s="203">
        <v>6</v>
      </c>
      <c r="J802" s="203">
        <v>10</v>
      </c>
      <c r="K802" s="203"/>
      <c r="L802" s="203"/>
      <c r="M802" s="204">
        <f t="shared" si="34"/>
        <v>1</v>
      </c>
      <c r="N802" s="203">
        <f t="shared" si="35"/>
        <v>2</v>
      </c>
      <c r="O802" s="203">
        <f t="shared" si="36"/>
        <v>7</v>
      </c>
      <c r="P802" s="203"/>
      <c r="Q802" s="203"/>
      <c r="R802" s="203"/>
    </row>
    <row r="803" spans="3:18">
      <c r="C803" s="203">
        <v>1</v>
      </c>
      <c r="D803" s="203">
        <v>10</v>
      </c>
      <c r="E803" s="203"/>
      <c r="F803" s="203">
        <v>5</v>
      </c>
      <c r="G803" s="203">
        <v>10</v>
      </c>
      <c r="H803" s="203">
        <v>5</v>
      </c>
      <c r="I803" s="203">
        <v>8</v>
      </c>
      <c r="J803" s="203">
        <v>7</v>
      </c>
      <c r="K803" s="203"/>
      <c r="L803" s="203"/>
      <c r="M803" s="204">
        <f t="shared" si="34"/>
        <v>1</v>
      </c>
      <c r="N803" s="203">
        <f t="shared" si="35"/>
        <v>2</v>
      </c>
      <c r="O803" s="203">
        <f t="shared" si="36"/>
        <v>7</v>
      </c>
      <c r="P803" s="203"/>
      <c r="Q803" s="203"/>
      <c r="R803" s="203"/>
    </row>
    <row r="804" spans="3:18">
      <c r="C804" s="203">
        <v>1</v>
      </c>
      <c r="D804" s="203">
        <v>10</v>
      </c>
      <c r="E804" s="203"/>
      <c r="F804" s="203">
        <v>5</v>
      </c>
      <c r="G804" s="203">
        <v>10</v>
      </c>
      <c r="H804" s="203">
        <v>5</v>
      </c>
      <c r="I804" s="203">
        <v>8</v>
      </c>
      <c r="J804" s="203">
        <v>10</v>
      </c>
      <c r="K804" s="203"/>
      <c r="L804" s="203"/>
      <c r="M804" s="204">
        <f t="shared" si="34"/>
        <v>1</v>
      </c>
      <c r="N804" s="203">
        <f t="shared" si="35"/>
        <v>2</v>
      </c>
      <c r="O804" s="203">
        <f t="shared" si="36"/>
        <v>7</v>
      </c>
      <c r="P804" s="203"/>
      <c r="Q804" s="203"/>
      <c r="R804" s="203"/>
    </row>
    <row r="805" spans="3:18">
      <c r="C805" s="203">
        <v>1</v>
      </c>
      <c r="D805" s="203">
        <v>10</v>
      </c>
      <c r="E805" s="203"/>
      <c r="F805" s="203">
        <v>5</v>
      </c>
      <c r="G805" s="203">
        <v>10</v>
      </c>
      <c r="H805" s="203">
        <v>5</v>
      </c>
      <c r="I805" s="203">
        <v>10</v>
      </c>
      <c r="J805" s="203">
        <v>7</v>
      </c>
      <c r="K805" s="203"/>
      <c r="L805" s="203"/>
      <c r="M805" s="204">
        <f t="shared" si="34"/>
        <v>1</v>
      </c>
      <c r="N805" s="203">
        <f t="shared" si="35"/>
        <v>2</v>
      </c>
      <c r="O805" s="203">
        <f t="shared" si="36"/>
        <v>7</v>
      </c>
      <c r="P805" s="203"/>
      <c r="Q805" s="203"/>
      <c r="R805" s="203"/>
    </row>
    <row r="806" spans="3:18">
      <c r="C806" s="203">
        <v>1</v>
      </c>
      <c r="D806" s="203">
        <v>10</v>
      </c>
      <c r="E806" s="203"/>
      <c r="F806" s="203">
        <v>5</v>
      </c>
      <c r="G806" s="203">
        <v>10</v>
      </c>
      <c r="H806" s="203">
        <v>5</v>
      </c>
      <c r="I806" s="203">
        <v>10</v>
      </c>
      <c r="J806" s="203">
        <v>10</v>
      </c>
      <c r="K806" s="203"/>
      <c r="L806" s="203"/>
      <c r="M806" s="204">
        <f t="shared" si="34"/>
        <v>1</v>
      </c>
      <c r="N806" s="203">
        <f t="shared" si="35"/>
        <v>2</v>
      </c>
      <c r="O806" s="203">
        <f t="shared" si="36"/>
        <v>7</v>
      </c>
      <c r="P806" s="203"/>
      <c r="Q806" s="203"/>
      <c r="R806" s="203"/>
    </row>
    <row r="807" spans="3:18">
      <c r="C807" s="203">
        <v>1</v>
      </c>
      <c r="D807" s="203">
        <v>10</v>
      </c>
      <c r="E807" s="203"/>
      <c r="F807" s="203">
        <v>7</v>
      </c>
      <c r="G807" s="203">
        <v>10</v>
      </c>
      <c r="H807" s="203">
        <v>10</v>
      </c>
      <c r="I807" s="203">
        <v>4</v>
      </c>
      <c r="J807" s="203">
        <v>7</v>
      </c>
      <c r="K807" s="203"/>
      <c r="L807" s="203"/>
      <c r="M807" s="204">
        <f t="shared" si="34"/>
        <v>1</v>
      </c>
      <c r="N807" s="203">
        <f t="shared" si="35"/>
        <v>2</v>
      </c>
      <c r="O807" s="203">
        <f t="shared" si="36"/>
        <v>7</v>
      </c>
      <c r="P807" s="203"/>
      <c r="Q807" s="203"/>
      <c r="R807" s="203"/>
    </row>
    <row r="808" spans="3:18">
      <c r="C808" s="203">
        <v>1</v>
      </c>
      <c r="D808" s="203">
        <v>10</v>
      </c>
      <c r="E808" s="203"/>
      <c r="F808" s="203">
        <v>7</v>
      </c>
      <c r="G808" s="203">
        <v>10</v>
      </c>
      <c r="H808" s="203">
        <v>10</v>
      </c>
      <c r="I808" s="203">
        <v>4</v>
      </c>
      <c r="J808" s="203">
        <v>10</v>
      </c>
      <c r="K808" s="203"/>
      <c r="L808" s="203"/>
      <c r="M808" s="204">
        <f t="shared" si="34"/>
        <v>1</v>
      </c>
      <c r="N808" s="203">
        <f t="shared" si="35"/>
        <v>2</v>
      </c>
      <c r="O808" s="203">
        <f t="shared" si="36"/>
        <v>7</v>
      </c>
      <c r="P808" s="203"/>
      <c r="Q808" s="203"/>
      <c r="R808" s="203"/>
    </row>
    <row r="809" spans="3:18">
      <c r="C809" s="203">
        <v>1</v>
      </c>
      <c r="D809" s="203">
        <v>10</v>
      </c>
      <c r="E809" s="203"/>
      <c r="F809" s="203">
        <v>7</v>
      </c>
      <c r="G809" s="203">
        <v>10</v>
      </c>
      <c r="H809" s="203">
        <v>10</v>
      </c>
      <c r="I809" s="203">
        <v>6</v>
      </c>
      <c r="J809" s="203">
        <v>7</v>
      </c>
      <c r="K809" s="203"/>
      <c r="L809" s="203"/>
      <c r="M809" s="204">
        <f t="shared" si="34"/>
        <v>1</v>
      </c>
      <c r="N809" s="203">
        <f t="shared" si="35"/>
        <v>2</v>
      </c>
      <c r="O809" s="203">
        <f t="shared" si="36"/>
        <v>7</v>
      </c>
      <c r="P809" s="203"/>
      <c r="Q809" s="203"/>
      <c r="R809" s="203"/>
    </row>
    <row r="810" spans="3:18">
      <c r="C810" s="203">
        <v>1</v>
      </c>
      <c r="D810" s="203">
        <v>10</v>
      </c>
      <c r="E810" s="203"/>
      <c r="F810" s="203">
        <v>7</v>
      </c>
      <c r="G810" s="203">
        <v>10</v>
      </c>
      <c r="H810" s="203">
        <v>10</v>
      </c>
      <c r="I810" s="203">
        <v>6</v>
      </c>
      <c r="J810" s="203">
        <v>10</v>
      </c>
      <c r="K810" s="203"/>
      <c r="L810" s="203"/>
      <c r="M810" s="204">
        <f t="shared" si="34"/>
        <v>1</v>
      </c>
      <c r="N810" s="203">
        <f t="shared" si="35"/>
        <v>2</v>
      </c>
      <c r="O810" s="203">
        <f t="shared" si="36"/>
        <v>8</v>
      </c>
      <c r="P810" s="203"/>
      <c r="Q810" s="203"/>
      <c r="R810" s="203"/>
    </row>
    <row r="811" spans="3:18">
      <c r="C811" s="203">
        <v>1</v>
      </c>
      <c r="D811" s="203">
        <v>10</v>
      </c>
      <c r="E811" s="203"/>
      <c r="F811" s="203">
        <v>7</v>
      </c>
      <c r="G811" s="203">
        <v>10</v>
      </c>
      <c r="H811" s="203">
        <v>10</v>
      </c>
      <c r="I811" s="203">
        <v>8</v>
      </c>
      <c r="J811" s="203">
        <v>7</v>
      </c>
      <c r="K811" s="203"/>
      <c r="L811" s="203"/>
      <c r="M811" s="204">
        <f t="shared" si="34"/>
        <v>1</v>
      </c>
      <c r="N811" s="203">
        <f t="shared" si="35"/>
        <v>2</v>
      </c>
      <c r="O811" s="203">
        <f t="shared" si="36"/>
        <v>8</v>
      </c>
      <c r="P811" s="203"/>
      <c r="Q811" s="203"/>
      <c r="R811" s="203"/>
    </row>
    <row r="812" spans="3:18">
      <c r="C812" s="203">
        <v>1</v>
      </c>
      <c r="D812" s="203">
        <v>10</v>
      </c>
      <c r="E812" s="203"/>
      <c r="F812" s="203">
        <v>7</v>
      </c>
      <c r="G812" s="203">
        <v>10</v>
      </c>
      <c r="H812" s="203">
        <v>10</v>
      </c>
      <c r="I812" s="203">
        <v>8</v>
      </c>
      <c r="J812" s="203">
        <v>10</v>
      </c>
      <c r="K812" s="203"/>
      <c r="L812" s="203"/>
      <c r="M812" s="204">
        <f t="shared" si="34"/>
        <v>1</v>
      </c>
      <c r="N812" s="203">
        <f t="shared" si="35"/>
        <v>2</v>
      </c>
      <c r="O812" s="203">
        <f t="shared" si="36"/>
        <v>8</v>
      </c>
      <c r="P812" s="203"/>
      <c r="Q812" s="203"/>
      <c r="R812" s="203"/>
    </row>
    <row r="813" spans="3:18">
      <c r="C813" s="203">
        <v>1</v>
      </c>
      <c r="D813" s="203">
        <v>10</v>
      </c>
      <c r="E813" s="203"/>
      <c r="F813" s="203">
        <v>7</v>
      </c>
      <c r="G813" s="203">
        <v>10</v>
      </c>
      <c r="H813" s="203">
        <v>10</v>
      </c>
      <c r="I813" s="203">
        <v>10</v>
      </c>
      <c r="J813" s="203">
        <v>7</v>
      </c>
      <c r="K813" s="203"/>
      <c r="L813" s="203"/>
      <c r="M813" s="204">
        <f t="shared" si="34"/>
        <v>1</v>
      </c>
      <c r="N813" s="203">
        <f t="shared" si="35"/>
        <v>2</v>
      </c>
      <c r="O813" s="203">
        <f t="shared" si="36"/>
        <v>8</v>
      </c>
      <c r="P813" s="203"/>
      <c r="Q813" s="203"/>
      <c r="R813" s="203"/>
    </row>
    <row r="814" spans="3:18">
      <c r="C814" s="203">
        <v>1</v>
      </c>
      <c r="D814" s="203">
        <v>10</v>
      </c>
      <c r="E814" s="203"/>
      <c r="F814" s="203">
        <v>7</v>
      </c>
      <c r="G814" s="203">
        <v>10</v>
      </c>
      <c r="H814" s="203">
        <v>10</v>
      </c>
      <c r="I814" s="203">
        <v>10</v>
      </c>
      <c r="J814" s="203">
        <v>10</v>
      </c>
      <c r="K814" s="203"/>
      <c r="L814" s="203"/>
      <c r="M814" s="204">
        <f t="shared" si="34"/>
        <v>1</v>
      </c>
      <c r="N814" s="203">
        <f t="shared" si="35"/>
        <v>2</v>
      </c>
      <c r="O814" s="203">
        <f t="shared" si="36"/>
        <v>8</v>
      </c>
      <c r="P814" s="203"/>
      <c r="Q814" s="203"/>
      <c r="R814" s="203"/>
    </row>
    <row r="815" spans="3:18">
      <c r="C815" s="203">
        <v>1</v>
      </c>
      <c r="D815" s="203">
        <v>10</v>
      </c>
      <c r="E815" s="203"/>
      <c r="F815" s="203">
        <v>10</v>
      </c>
      <c r="G815" s="203">
        <v>10</v>
      </c>
      <c r="H815" s="203">
        <v>7</v>
      </c>
      <c r="I815" s="203">
        <v>4</v>
      </c>
      <c r="J815" s="203">
        <v>7</v>
      </c>
      <c r="K815" s="203"/>
      <c r="L815" s="203"/>
      <c r="M815" s="204">
        <f t="shared" si="34"/>
        <v>1</v>
      </c>
      <c r="N815" s="203">
        <f t="shared" si="35"/>
        <v>2</v>
      </c>
      <c r="O815" s="203">
        <f t="shared" si="36"/>
        <v>7</v>
      </c>
      <c r="P815" s="203"/>
      <c r="Q815" s="203"/>
      <c r="R815" s="203"/>
    </row>
    <row r="816" spans="3:18">
      <c r="C816" s="203">
        <v>1</v>
      </c>
      <c r="D816" s="203">
        <v>10</v>
      </c>
      <c r="E816" s="203"/>
      <c r="F816" s="203">
        <v>10</v>
      </c>
      <c r="G816" s="203">
        <v>10</v>
      </c>
      <c r="H816" s="203">
        <v>7</v>
      </c>
      <c r="I816" s="203">
        <v>4</v>
      </c>
      <c r="J816" s="203">
        <v>10</v>
      </c>
      <c r="K816" s="203"/>
      <c r="L816" s="203"/>
      <c r="M816" s="204">
        <f t="shared" si="34"/>
        <v>1</v>
      </c>
      <c r="N816" s="203">
        <f t="shared" si="35"/>
        <v>2</v>
      </c>
      <c r="O816" s="203">
        <f t="shared" si="36"/>
        <v>7</v>
      </c>
      <c r="P816" s="203"/>
      <c r="Q816" s="203"/>
      <c r="R816" s="203"/>
    </row>
    <row r="817" spans="3:18">
      <c r="C817" s="203">
        <v>1</v>
      </c>
      <c r="D817" s="203">
        <v>10</v>
      </c>
      <c r="E817" s="203"/>
      <c r="F817" s="203">
        <v>10</v>
      </c>
      <c r="G817" s="203">
        <v>10</v>
      </c>
      <c r="H817" s="203">
        <v>7</v>
      </c>
      <c r="I817" s="203">
        <v>6</v>
      </c>
      <c r="J817" s="203">
        <v>7</v>
      </c>
      <c r="K817" s="203"/>
      <c r="L817" s="203"/>
      <c r="M817" s="204">
        <f t="shared" si="34"/>
        <v>1</v>
      </c>
      <c r="N817" s="203">
        <f t="shared" si="35"/>
        <v>2</v>
      </c>
      <c r="O817" s="203">
        <f t="shared" si="36"/>
        <v>7</v>
      </c>
      <c r="P817" s="203"/>
      <c r="Q817" s="203"/>
      <c r="R817" s="203"/>
    </row>
    <row r="818" spans="3:18">
      <c r="C818" s="203">
        <v>1</v>
      </c>
      <c r="D818" s="203">
        <v>10</v>
      </c>
      <c r="E818" s="203"/>
      <c r="F818" s="203">
        <v>10</v>
      </c>
      <c r="G818" s="203">
        <v>10</v>
      </c>
      <c r="H818" s="203">
        <v>7</v>
      </c>
      <c r="I818" s="203">
        <v>6</v>
      </c>
      <c r="J818" s="203">
        <v>10</v>
      </c>
      <c r="K818" s="203"/>
      <c r="L818" s="203"/>
      <c r="M818" s="204">
        <f t="shared" si="34"/>
        <v>1</v>
      </c>
      <c r="N818" s="203">
        <f t="shared" si="35"/>
        <v>2</v>
      </c>
      <c r="O818" s="203">
        <f t="shared" si="36"/>
        <v>8</v>
      </c>
      <c r="P818" s="203"/>
      <c r="Q818" s="203"/>
      <c r="R818" s="203"/>
    </row>
    <row r="819" spans="3:18">
      <c r="C819" s="203">
        <v>1</v>
      </c>
      <c r="D819" s="203">
        <v>10</v>
      </c>
      <c r="E819" s="203"/>
      <c r="F819" s="203">
        <v>10</v>
      </c>
      <c r="G819" s="203">
        <v>10</v>
      </c>
      <c r="H819" s="203">
        <v>7</v>
      </c>
      <c r="I819" s="203">
        <v>8</v>
      </c>
      <c r="J819" s="203">
        <v>7</v>
      </c>
      <c r="K819" s="203"/>
      <c r="L819" s="203"/>
      <c r="M819" s="204">
        <f t="shared" si="34"/>
        <v>1</v>
      </c>
      <c r="N819" s="203">
        <f t="shared" si="35"/>
        <v>2</v>
      </c>
      <c r="O819" s="203">
        <f t="shared" si="36"/>
        <v>8</v>
      </c>
      <c r="P819" s="203"/>
      <c r="Q819" s="203"/>
      <c r="R819" s="203"/>
    </row>
    <row r="820" spans="3:18">
      <c r="C820" s="203">
        <v>1</v>
      </c>
      <c r="D820" s="203">
        <v>10</v>
      </c>
      <c r="E820" s="203"/>
      <c r="F820" s="203">
        <v>10</v>
      </c>
      <c r="G820" s="203">
        <v>10</v>
      </c>
      <c r="H820" s="203">
        <v>7</v>
      </c>
      <c r="I820" s="203">
        <v>8</v>
      </c>
      <c r="J820" s="203">
        <v>10</v>
      </c>
      <c r="K820" s="203"/>
      <c r="L820" s="203"/>
      <c r="M820" s="204">
        <f t="shared" si="34"/>
        <v>1</v>
      </c>
      <c r="N820" s="203">
        <f t="shared" si="35"/>
        <v>2</v>
      </c>
      <c r="O820" s="203">
        <f t="shared" si="36"/>
        <v>8</v>
      </c>
      <c r="P820" s="203"/>
      <c r="Q820" s="203"/>
      <c r="R820" s="203"/>
    </row>
    <row r="821" spans="3:18">
      <c r="C821" s="203">
        <v>1</v>
      </c>
      <c r="D821" s="203">
        <v>10</v>
      </c>
      <c r="E821" s="203"/>
      <c r="F821" s="203">
        <v>10</v>
      </c>
      <c r="G821" s="203">
        <v>10</v>
      </c>
      <c r="H821" s="203">
        <v>7</v>
      </c>
      <c r="I821" s="203">
        <v>10</v>
      </c>
      <c r="J821" s="203">
        <v>7</v>
      </c>
      <c r="K821" s="203"/>
      <c r="L821" s="203"/>
      <c r="M821" s="204">
        <f t="shared" si="34"/>
        <v>1</v>
      </c>
      <c r="N821" s="203">
        <f t="shared" si="35"/>
        <v>2</v>
      </c>
      <c r="O821" s="203">
        <f t="shared" si="36"/>
        <v>8</v>
      </c>
      <c r="P821" s="203"/>
      <c r="Q821" s="203"/>
      <c r="R821" s="203"/>
    </row>
    <row r="822" spans="3:18">
      <c r="C822" s="203">
        <v>1</v>
      </c>
      <c r="D822" s="203">
        <v>10</v>
      </c>
      <c r="E822" s="203"/>
      <c r="F822" s="203">
        <v>10</v>
      </c>
      <c r="G822" s="203">
        <v>10</v>
      </c>
      <c r="H822" s="203">
        <v>7</v>
      </c>
      <c r="I822" s="203">
        <v>10</v>
      </c>
      <c r="J822" s="203">
        <v>10</v>
      </c>
      <c r="K822" s="203"/>
      <c r="L822" s="203"/>
      <c r="M822" s="204">
        <f t="shared" si="34"/>
        <v>1</v>
      </c>
      <c r="N822" s="203">
        <f t="shared" si="35"/>
        <v>2</v>
      </c>
      <c r="O822" s="203">
        <f t="shared" si="36"/>
        <v>8</v>
      </c>
      <c r="P822" s="203"/>
      <c r="Q822" s="203"/>
      <c r="R822" s="203"/>
    </row>
    <row r="823" spans="3:18">
      <c r="C823" s="203">
        <v>1</v>
      </c>
      <c r="D823" s="203">
        <v>10</v>
      </c>
      <c r="E823" s="203"/>
      <c r="F823" s="203">
        <v>10</v>
      </c>
      <c r="G823" s="203">
        <v>10</v>
      </c>
      <c r="H823" s="203">
        <v>10</v>
      </c>
      <c r="I823" s="203">
        <v>4</v>
      </c>
      <c r="J823" s="203">
        <v>7</v>
      </c>
      <c r="K823" s="203"/>
      <c r="L823" s="203"/>
      <c r="M823" s="204">
        <f t="shared" si="34"/>
        <v>1</v>
      </c>
      <c r="N823" s="203">
        <f t="shared" si="35"/>
        <v>2</v>
      </c>
      <c r="O823" s="203">
        <f t="shared" si="36"/>
        <v>7</v>
      </c>
      <c r="P823" s="203"/>
      <c r="Q823" s="203"/>
      <c r="R823" s="203"/>
    </row>
    <row r="824" spans="3:18">
      <c r="C824" s="203">
        <v>1</v>
      </c>
      <c r="D824" s="203">
        <v>10</v>
      </c>
      <c r="E824" s="203"/>
      <c r="F824" s="203">
        <v>10</v>
      </c>
      <c r="G824" s="203">
        <v>10</v>
      </c>
      <c r="H824" s="203">
        <v>10</v>
      </c>
      <c r="I824" s="203">
        <v>4</v>
      </c>
      <c r="J824" s="203">
        <v>10</v>
      </c>
      <c r="K824" s="203"/>
      <c r="L824" s="203"/>
      <c r="M824" s="204">
        <f t="shared" si="34"/>
        <v>1</v>
      </c>
      <c r="N824" s="203">
        <f t="shared" si="35"/>
        <v>2</v>
      </c>
      <c r="O824" s="203">
        <f t="shared" si="36"/>
        <v>8</v>
      </c>
      <c r="P824" s="203"/>
      <c r="Q824" s="203"/>
      <c r="R824" s="203"/>
    </row>
    <row r="825" spans="3:18">
      <c r="C825" s="203">
        <v>1</v>
      </c>
      <c r="D825" s="203">
        <v>10</v>
      </c>
      <c r="E825" s="203"/>
      <c r="F825" s="203">
        <v>10</v>
      </c>
      <c r="G825" s="203">
        <v>10</v>
      </c>
      <c r="H825" s="203">
        <v>10</v>
      </c>
      <c r="I825" s="203">
        <v>6</v>
      </c>
      <c r="J825" s="203">
        <v>7</v>
      </c>
      <c r="K825" s="203"/>
      <c r="L825" s="203"/>
      <c r="M825" s="204">
        <f t="shared" si="34"/>
        <v>1</v>
      </c>
      <c r="N825" s="203">
        <f t="shared" si="35"/>
        <v>2</v>
      </c>
      <c r="O825" s="203">
        <f t="shared" si="36"/>
        <v>8</v>
      </c>
      <c r="P825" s="203"/>
      <c r="Q825" s="203"/>
      <c r="R825" s="203"/>
    </row>
    <row r="826" spans="3:18">
      <c r="C826" s="203">
        <v>1</v>
      </c>
      <c r="D826" s="203">
        <v>10</v>
      </c>
      <c r="E826" s="203"/>
      <c r="F826" s="203">
        <v>10</v>
      </c>
      <c r="G826" s="203">
        <v>10</v>
      </c>
      <c r="H826" s="203">
        <v>10</v>
      </c>
      <c r="I826" s="203">
        <v>6</v>
      </c>
      <c r="J826" s="203">
        <v>10</v>
      </c>
      <c r="K826" s="203"/>
      <c r="L826" s="203"/>
      <c r="M826" s="204">
        <f t="shared" si="34"/>
        <v>1</v>
      </c>
      <c r="N826" s="203">
        <f t="shared" si="35"/>
        <v>2</v>
      </c>
      <c r="O826" s="203">
        <f t="shared" si="36"/>
        <v>8</v>
      </c>
      <c r="P826" s="203"/>
      <c r="Q826" s="203"/>
      <c r="R826" s="203"/>
    </row>
    <row r="827" spans="3:18">
      <c r="C827" s="203">
        <v>1</v>
      </c>
      <c r="D827" s="203">
        <v>10</v>
      </c>
      <c r="E827" s="203"/>
      <c r="F827" s="203">
        <v>10</v>
      </c>
      <c r="G827" s="203">
        <v>10</v>
      </c>
      <c r="H827" s="203">
        <v>10</v>
      </c>
      <c r="I827" s="203">
        <v>8</v>
      </c>
      <c r="J827" s="203">
        <v>7</v>
      </c>
      <c r="K827" s="203"/>
      <c r="L827" s="203"/>
      <c r="M827" s="204">
        <f t="shared" si="34"/>
        <v>1</v>
      </c>
      <c r="N827" s="203">
        <f t="shared" si="35"/>
        <v>2</v>
      </c>
      <c r="O827" s="203">
        <f t="shared" si="36"/>
        <v>8</v>
      </c>
      <c r="P827" s="203"/>
      <c r="Q827" s="203"/>
      <c r="R827" s="203"/>
    </row>
    <row r="828" spans="3:18">
      <c r="C828" s="203">
        <v>1</v>
      </c>
      <c r="D828" s="203">
        <v>10</v>
      </c>
      <c r="E828" s="203"/>
      <c r="F828" s="203">
        <v>10</v>
      </c>
      <c r="G828" s="203">
        <v>10</v>
      </c>
      <c r="H828" s="203">
        <v>10</v>
      </c>
      <c r="I828" s="203">
        <v>8</v>
      </c>
      <c r="J828" s="203">
        <v>10</v>
      </c>
      <c r="K828" s="203"/>
      <c r="L828" s="203"/>
      <c r="M828" s="204">
        <f t="shared" si="34"/>
        <v>1</v>
      </c>
      <c r="N828" s="203">
        <f t="shared" si="35"/>
        <v>2</v>
      </c>
      <c r="O828" s="203">
        <f t="shared" si="36"/>
        <v>8</v>
      </c>
      <c r="P828" s="203"/>
      <c r="Q828" s="203"/>
      <c r="R828" s="203"/>
    </row>
    <row r="829" spans="3:18">
      <c r="C829" s="203">
        <v>1</v>
      </c>
      <c r="D829" s="203">
        <v>10</v>
      </c>
      <c r="E829" s="203"/>
      <c r="F829" s="203">
        <v>10</v>
      </c>
      <c r="G829" s="203">
        <v>10</v>
      </c>
      <c r="H829" s="203">
        <v>10</v>
      </c>
      <c r="I829" s="203">
        <v>10</v>
      </c>
      <c r="J829" s="203">
        <v>7</v>
      </c>
      <c r="K829" s="203"/>
      <c r="L829" s="203"/>
      <c r="M829" s="204">
        <f t="shared" si="34"/>
        <v>1</v>
      </c>
      <c r="N829" s="203">
        <f t="shared" si="35"/>
        <v>2</v>
      </c>
      <c r="O829" s="203">
        <f t="shared" si="36"/>
        <v>8</v>
      </c>
      <c r="P829" s="203"/>
      <c r="Q829" s="203"/>
      <c r="R829" s="203"/>
    </row>
    <row r="830" spans="3:18">
      <c r="C830" s="203">
        <v>1</v>
      </c>
      <c r="D830" s="203">
        <v>10</v>
      </c>
      <c r="E830" s="203"/>
      <c r="F830" s="203">
        <v>10</v>
      </c>
      <c r="G830" s="203">
        <v>10</v>
      </c>
      <c r="H830" s="203">
        <v>10</v>
      </c>
      <c r="I830" s="203">
        <v>10</v>
      </c>
      <c r="J830" s="203">
        <v>10</v>
      </c>
      <c r="K830" s="203"/>
      <c r="L830" s="203"/>
      <c r="M830" s="204">
        <f t="shared" si="34"/>
        <v>1</v>
      </c>
      <c r="N830" s="203">
        <f t="shared" si="35"/>
        <v>2</v>
      </c>
      <c r="O830" s="203">
        <f t="shared" si="36"/>
        <v>9</v>
      </c>
      <c r="P830" s="203"/>
      <c r="Q830" s="203"/>
      <c r="R830" s="203"/>
    </row>
    <row r="831" spans="3:18">
      <c r="C831" s="203">
        <v>1</v>
      </c>
      <c r="D831" s="203">
        <v>10</v>
      </c>
      <c r="E831" s="203"/>
      <c r="F831" s="203">
        <v>10</v>
      </c>
      <c r="G831" s="203">
        <v>10</v>
      </c>
      <c r="H831" s="203">
        <v>7</v>
      </c>
      <c r="I831" s="203">
        <v>4</v>
      </c>
      <c r="J831" s="203">
        <v>7</v>
      </c>
      <c r="K831" s="203"/>
      <c r="L831" s="203"/>
      <c r="M831" s="204">
        <f t="shared" si="34"/>
        <v>1</v>
      </c>
      <c r="N831" s="203">
        <f t="shared" si="35"/>
        <v>2</v>
      </c>
      <c r="O831" s="203">
        <f t="shared" si="36"/>
        <v>7</v>
      </c>
      <c r="P831" s="203"/>
      <c r="Q831" s="203"/>
      <c r="R831" s="203"/>
    </row>
    <row r="832" spans="3:18">
      <c r="C832" s="203">
        <v>1</v>
      </c>
      <c r="D832" s="203">
        <v>10</v>
      </c>
      <c r="E832" s="203"/>
      <c r="F832" s="203">
        <v>10</v>
      </c>
      <c r="G832" s="203">
        <v>10</v>
      </c>
      <c r="H832" s="203">
        <v>7</v>
      </c>
      <c r="I832" s="203">
        <v>4</v>
      </c>
      <c r="J832" s="203">
        <v>10</v>
      </c>
      <c r="K832" s="203"/>
      <c r="L832" s="203"/>
      <c r="M832" s="204">
        <f t="shared" si="34"/>
        <v>1</v>
      </c>
      <c r="N832" s="203">
        <f t="shared" si="35"/>
        <v>2</v>
      </c>
      <c r="O832" s="203">
        <f t="shared" si="36"/>
        <v>7</v>
      </c>
      <c r="P832" s="203"/>
      <c r="Q832" s="203"/>
      <c r="R832" s="203"/>
    </row>
    <row r="833" spans="3:18">
      <c r="C833" s="203">
        <v>1</v>
      </c>
      <c r="D833" s="203">
        <v>10</v>
      </c>
      <c r="E833" s="203"/>
      <c r="F833" s="203">
        <v>10</v>
      </c>
      <c r="G833" s="203">
        <v>10</v>
      </c>
      <c r="H833" s="203">
        <v>7</v>
      </c>
      <c r="I833" s="203">
        <v>6</v>
      </c>
      <c r="J833" s="203">
        <v>7</v>
      </c>
      <c r="K833" s="203"/>
      <c r="L833" s="203"/>
      <c r="M833" s="204">
        <f t="shared" si="34"/>
        <v>1</v>
      </c>
      <c r="N833" s="203">
        <f t="shared" si="35"/>
        <v>2</v>
      </c>
      <c r="O833" s="203">
        <f t="shared" si="36"/>
        <v>7</v>
      </c>
      <c r="P833" s="203"/>
      <c r="Q833" s="203"/>
      <c r="R833" s="203"/>
    </row>
    <row r="834" spans="3:18">
      <c r="C834" s="203">
        <v>1</v>
      </c>
      <c r="D834" s="203">
        <v>10</v>
      </c>
      <c r="E834" s="203"/>
      <c r="F834" s="203">
        <v>10</v>
      </c>
      <c r="G834" s="203">
        <v>10</v>
      </c>
      <c r="H834" s="203">
        <v>7</v>
      </c>
      <c r="I834" s="203">
        <v>6</v>
      </c>
      <c r="J834" s="203">
        <v>10</v>
      </c>
      <c r="K834" s="203"/>
      <c r="L834" s="203"/>
      <c r="M834" s="204">
        <f t="shared" si="34"/>
        <v>1</v>
      </c>
      <c r="N834" s="203">
        <f t="shared" si="35"/>
        <v>2</v>
      </c>
      <c r="O834" s="203">
        <f t="shared" si="36"/>
        <v>8</v>
      </c>
      <c r="P834" s="203"/>
      <c r="Q834" s="203"/>
      <c r="R834" s="203"/>
    </row>
    <row r="835" spans="3:18">
      <c r="C835" s="203">
        <v>1</v>
      </c>
      <c r="D835" s="203">
        <v>10</v>
      </c>
      <c r="E835" s="203"/>
      <c r="F835" s="203">
        <v>10</v>
      </c>
      <c r="G835" s="203">
        <v>10</v>
      </c>
      <c r="H835" s="203">
        <v>7</v>
      </c>
      <c r="I835" s="203">
        <v>8</v>
      </c>
      <c r="J835" s="203">
        <v>7</v>
      </c>
      <c r="K835" s="203"/>
      <c r="L835" s="203"/>
      <c r="M835" s="204">
        <f t="shared" si="34"/>
        <v>1</v>
      </c>
      <c r="N835" s="203">
        <f t="shared" si="35"/>
        <v>2</v>
      </c>
      <c r="O835" s="203">
        <f t="shared" si="36"/>
        <v>8</v>
      </c>
      <c r="P835" s="203"/>
      <c r="Q835" s="203"/>
      <c r="R835" s="203"/>
    </row>
    <row r="836" spans="3:18">
      <c r="C836" s="203">
        <v>1</v>
      </c>
      <c r="D836" s="203">
        <v>10</v>
      </c>
      <c r="E836" s="203"/>
      <c r="F836" s="203">
        <v>10</v>
      </c>
      <c r="G836" s="203">
        <v>10</v>
      </c>
      <c r="H836" s="203">
        <v>7</v>
      </c>
      <c r="I836" s="203">
        <v>8</v>
      </c>
      <c r="J836" s="203">
        <v>10</v>
      </c>
      <c r="K836" s="203"/>
      <c r="L836" s="203"/>
      <c r="M836" s="204">
        <f t="shared" si="34"/>
        <v>1</v>
      </c>
      <c r="N836" s="203">
        <f t="shared" si="35"/>
        <v>2</v>
      </c>
      <c r="O836" s="203">
        <f t="shared" si="36"/>
        <v>8</v>
      </c>
      <c r="P836" s="203"/>
      <c r="Q836" s="203"/>
      <c r="R836" s="203"/>
    </row>
    <row r="837" spans="3:18">
      <c r="C837" s="203">
        <v>1</v>
      </c>
      <c r="D837" s="203">
        <v>10</v>
      </c>
      <c r="E837" s="203"/>
      <c r="F837" s="203">
        <v>10</v>
      </c>
      <c r="G837" s="203">
        <v>10</v>
      </c>
      <c r="H837" s="203">
        <v>7</v>
      </c>
      <c r="I837" s="203">
        <v>10</v>
      </c>
      <c r="J837" s="203">
        <v>7</v>
      </c>
      <c r="K837" s="203"/>
      <c r="L837" s="203"/>
      <c r="M837" s="204">
        <f t="shared" si="34"/>
        <v>1</v>
      </c>
      <c r="N837" s="203">
        <f t="shared" si="35"/>
        <v>2</v>
      </c>
      <c r="O837" s="203">
        <f t="shared" si="36"/>
        <v>8</v>
      </c>
      <c r="P837" s="203"/>
      <c r="Q837" s="203"/>
      <c r="R837" s="203"/>
    </row>
    <row r="838" spans="3:18">
      <c r="C838" s="203">
        <v>1</v>
      </c>
      <c r="D838" s="203">
        <v>10</v>
      </c>
      <c r="E838" s="203"/>
      <c r="F838" s="203">
        <v>10</v>
      </c>
      <c r="G838" s="203">
        <v>10</v>
      </c>
      <c r="H838" s="203">
        <v>7</v>
      </c>
      <c r="I838" s="203">
        <v>10</v>
      </c>
      <c r="J838" s="203">
        <v>10</v>
      </c>
      <c r="K838" s="203"/>
      <c r="L838" s="203"/>
      <c r="M838" s="204">
        <f t="shared" si="34"/>
        <v>1</v>
      </c>
      <c r="N838" s="203">
        <f t="shared" si="35"/>
        <v>2</v>
      </c>
      <c r="O838" s="203">
        <f t="shared" si="36"/>
        <v>8</v>
      </c>
      <c r="P838" s="203"/>
      <c r="Q838" s="203"/>
      <c r="R838" s="203"/>
    </row>
    <row r="839" spans="3:18">
      <c r="C839" s="203">
        <v>1</v>
      </c>
      <c r="D839" s="203">
        <v>10</v>
      </c>
      <c r="E839" s="203"/>
      <c r="F839" s="203">
        <v>10</v>
      </c>
      <c r="G839" s="203">
        <v>10</v>
      </c>
      <c r="H839" s="203">
        <v>10</v>
      </c>
      <c r="I839" s="203">
        <v>4</v>
      </c>
      <c r="J839" s="203">
        <v>7</v>
      </c>
      <c r="K839" s="203"/>
      <c r="L839" s="203"/>
      <c r="M839" s="204">
        <f t="shared" si="34"/>
        <v>1</v>
      </c>
      <c r="N839" s="203">
        <f t="shared" si="35"/>
        <v>2</v>
      </c>
      <c r="O839" s="203">
        <f t="shared" si="36"/>
        <v>7</v>
      </c>
      <c r="P839" s="203"/>
      <c r="Q839" s="203"/>
      <c r="R839" s="203"/>
    </row>
    <row r="840" spans="3:18">
      <c r="C840" s="203">
        <v>1</v>
      </c>
      <c r="D840" s="203">
        <v>10</v>
      </c>
      <c r="E840" s="203"/>
      <c r="F840" s="203">
        <v>10</v>
      </c>
      <c r="G840" s="203">
        <v>10</v>
      </c>
      <c r="H840" s="203">
        <v>10</v>
      </c>
      <c r="I840" s="203">
        <v>4</v>
      </c>
      <c r="J840" s="203">
        <v>10</v>
      </c>
      <c r="K840" s="203"/>
      <c r="L840" s="203"/>
      <c r="M840" s="204">
        <f t="shared" si="34"/>
        <v>1</v>
      </c>
      <c r="N840" s="203">
        <f t="shared" si="35"/>
        <v>2</v>
      </c>
      <c r="O840" s="203">
        <f t="shared" si="36"/>
        <v>8</v>
      </c>
      <c r="P840" s="203"/>
      <c r="Q840" s="203"/>
      <c r="R840" s="203"/>
    </row>
    <row r="841" spans="3:18">
      <c r="C841" s="203">
        <v>1</v>
      </c>
      <c r="D841" s="203">
        <v>10</v>
      </c>
      <c r="E841" s="203"/>
      <c r="F841" s="203">
        <v>10</v>
      </c>
      <c r="G841" s="203">
        <v>10</v>
      </c>
      <c r="H841" s="203">
        <v>10</v>
      </c>
      <c r="I841" s="203">
        <v>6</v>
      </c>
      <c r="J841" s="203">
        <v>7</v>
      </c>
      <c r="K841" s="203"/>
      <c r="L841" s="203"/>
      <c r="M841" s="204">
        <f t="shared" si="34"/>
        <v>1</v>
      </c>
      <c r="N841" s="203">
        <f t="shared" si="35"/>
        <v>2</v>
      </c>
      <c r="O841" s="203">
        <f t="shared" si="36"/>
        <v>8</v>
      </c>
      <c r="P841" s="203"/>
      <c r="Q841" s="203"/>
      <c r="R841" s="203"/>
    </row>
    <row r="842" spans="3:18">
      <c r="C842" s="203">
        <v>1</v>
      </c>
      <c r="D842" s="203">
        <v>10</v>
      </c>
      <c r="E842" s="203"/>
      <c r="F842" s="203">
        <v>10</v>
      </c>
      <c r="G842" s="203">
        <v>10</v>
      </c>
      <c r="H842" s="203">
        <v>10</v>
      </c>
      <c r="I842" s="203">
        <v>6</v>
      </c>
      <c r="J842" s="203">
        <v>10</v>
      </c>
      <c r="K842" s="203"/>
      <c r="L842" s="203"/>
      <c r="M842" s="204">
        <f t="shared" si="34"/>
        <v>1</v>
      </c>
      <c r="N842" s="203">
        <f t="shared" si="35"/>
        <v>2</v>
      </c>
      <c r="O842" s="203">
        <f t="shared" si="36"/>
        <v>8</v>
      </c>
      <c r="P842" s="203"/>
      <c r="Q842" s="203"/>
      <c r="R842" s="203"/>
    </row>
    <row r="843" spans="3:18">
      <c r="C843" s="203">
        <v>1</v>
      </c>
      <c r="D843" s="203">
        <v>10</v>
      </c>
      <c r="E843" s="203"/>
      <c r="F843" s="203">
        <v>10</v>
      </c>
      <c r="G843" s="203">
        <v>10</v>
      </c>
      <c r="H843" s="203">
        <v>10</v>
      </c>
      <c r="I843" s="203">
        <v>8</v>
      </c>
      <c r="J843" s="203">
        <v>7</v>
      </c>
      <c r="K843" s="203"/>
      <c r="L843" s="203"/>
      <c r="M843" s="204">
        <f t="shared" si="34"/>
        <v>1</v>
      </c>
      <c r="N843" s="203">
        <f t="shared" si="35"/>
        <v>2</v>
      </c>
      <c r="O843" s="203">
        <f t="shared" si="36"/>
        <v>8</v>
      </c>
      <c r="P843" s="203"/>
      <c r="Q843" s="203"/>
      <c r="R843" s="203"/>
    </row>
    <row r="844" spans="3:18">
      <c r="C844" s="203">
        <v>1</v>
      </c>
      <c r="D844" s="203">
        <v>10</v>
      </c>
      <c r="E844" s="203"/>
      <c r="F844" s="203">
        <v>10</v>
      </c>
      <c r="G844" s="203">
        <v>10</v>
      </c>
      <c r="H844" s="203">
        <v>10</v>
      </c>
      <c r="I844" s="203">
        <v>8</v>
      </c>
      <c r="J844" s="203">
        <v>10</v>
      </c>
      <c r="K844" s="203"/>
      <c r="L844" s="203"/>
      <c r="M844" s="204">
        <f t="shared" si="34"/>
        <v>1</v>
      </c>
      <c r="N844" s="203">
        <f t="shared" si="35"/>
        <v>2</v>
      </c>
      <c r="O844" s="203">
        <f t="shared" si="36"/>
        <v>8</v>
      </c>
      <c r="P844" s="203"/>
      <c r="Q844" s="203"/>
      <c r="R844" s="203"/>
    </row>
    <row r="845" spans="3:18">
      <c r="C845" s="203">
        <v>1</v>
      </c>
      <c r="D845" s="203">
        <v>10</v>
      </c>
      <c r="E845" s="203"/>
      <c r="F845" s="203">
        <v>10</v>
      </c>
      <c r="G845" s="203">
        <v>10</v>
      </c>
      <c r="H845" s="203">
        <v>10</v>
      </c>
      <c r="I845" s="203">
        <v>10</v>
      </c>
      <c r="J845" s="203">
        <v>7</v>
      </c>
      <c r="K845" s="203"/>
      <c r="L845" s="203"/>
      <c r="M845" s="204">
        <f t="shared" si="34"/>
        <v>1</v>
      </c>
      <c r="N845" s="203">
        <f t="shared" si="35"/>
        <v>2</v>
      </c>
      <c r="O845" s="203">
        <f t="shared" si="36"/>
        <v>8</v>
      </c>
      <c r="P845" s="203"/>
      <c r="Q845" s="203"/>
      <c r="R845" s="203"/>
    </row>
    <row r="846" spans="3:18">
      <c r="C846" s="203">
        <v>1</v>
      </c>
      <c r="D846" s="203">
        <v>10</v>
      </c>
      <c r="E846" s="203"/>
      <c r="F846" s="203">
        <v>10</v>
      </c>
      <c r="G846" s="203">
        <v>10</v>
      </c>
      <c r="H846" s="203">
        <v>10</v>
      </c>
      <c r="I846" s="203">
        <v>10</v>
      </c>
      <c r="J846" s="203">
        <v>10</v>
      </c>
      <c r="K846" s="203"/>
      <c r="L846" s="203"/>
      <c r="M846" s="204">
        <f t="shared" si="34"/>
        <v>1</v>
      </c>
      <c r="N846" s="203">
        <f t="shared" si="35"/>
        <v>2</v>
      </c>
      <c r="O846" s="203">
        <f t="shared" si="36"/>
        <v>9</v>
      </c>
      <c r="P846" s="203"/>
      <c r="Q846" s="203"/>
      <c r="R846" s="203"/>
    </row>
    <row r="847" spans="3:18">
      <c r="C847" s="203">
        <v>1</v>
      </c>
      <c r="D847" s="203">
        <v>10</v>
      </c>
      <c r="E847" s="203"/>
      <c r="F847" s="203">
        <v>10</v>
      </c>
      <c r="G847" s="203">
        <v>10</v>
      </c>
      <c r="H847" s="203">
        <v>7</v>
      </c>
      <c r="I847" s="203">
        <v>4</v>
      </c>
      <c r="J847" s="203">
        <v>7</v>
      </c>
      <c r="K847" s="203"/>
      <c r="L847" s="203"/>
      <c r="M847" s="204">
        <f t="shared" si="34"/>
        <v>1</v>
      </c>
      <c r="N847" s="203">
        <f t="shared" si="35"/>
        <v>2</v>
      </c>
      <c r="O847" s="203">
        <f t="shared" si="36"/>
        <v>7</v>
      </c>
      <c r="P847" s="203"/>
      <c r="Q847" s="203"/>
      <c r="R847" s="203"/>
    </row>
    <row r="848" spans="3:18">
      <c r="C848" s="203">
        <v>1</v>
      </c>
      <c r="D848" s="203">
        <v>10</v>
      </c>
      <c r="E848" s="203"/>
      <c r="F848" s="203">
        <v>10</v>
      </c>
      <c r="G848" s="203">
        <v>10</v>
      </c>
      <c r="H848" s="203">
        <v>7</v>
      </c>
      <c r="I848" s="203">
        <v>4</v>
      </c>
      <c r="J848" s="203">
        <v>10</v>
      </c>
      <c r="K848" s="203"/>
      <c r="L848" s="203"/>
      <c r="M848" s="204">
        <f t="shared" si="34"/>
        <v>1</v>
      </c>
      <c r="N848" s="203">
        <f t="shared" si="35"/>
        <v>2</v>
      </c>
      <c r="O848" s="203">
        <f t="shared" si="36"/>
        <v>7</v>
      </c>
      <c r="P848" s="203"/>
      <c r="Q848" s="203"/>
      <c r="R848" s="203"/>
    </row>
    <row r="849" spans="3:18">
      <c r="C849" s="203">
        <v>1</v>
      </c>
      <c r="D849" s="203">
        <v>10</v>
      </c>
      <c r="E849" s="203"/>
      <c r="F849" s="203">
        <v>10</v>
      </c>
      <c r="G849" s="203">
        <v>10</v>
      </c>
      <c r="H849" s="203">
        <v>7</v>
      </c>
      <c r="I849" s="203">
        <v>6</v>
      </c>
      <c r="J849" s="203">
        <v>7</v>
      </c>
      <c r="K849" s="203"/>
      <c r="L849" s="203"/>
      <c r="M849" s="204">
        <f t="shared" si="34"/>
        <v>1</v>
      </c>
      <c r="N849" s="203">
        <f t="shared" si="35"/>
        <v>2</v>
      </c>
      <c r="O849" s="203">
        <f t="shared" si="36"/>
        <v>7</v>
      </c>
      <c r="P849" s="203"/>
      <c r="Q849" s="203"/>
      <c r="R849" s="203"/>
    </row>
    <row r="850" spans="3:18">
      <c r="C850" s="203">
        <v>1</v>
      </c>
      <c r="D850" s="203">
        <v>10</v>
      </c>
      <c r="E850" s="203"/>
      <c r="F850" s="203">
        <v>10</v>
      </c>
      <c r="G850" s="203">
        <v>10</v>
      </c>
      <c r="H850" s="203">
        <v>7</v>
      </c>
      <c r="I850" s="203">
        <v>6</v>
      </c>
      <c r="J850" s="203">
        <v>10</v>
      </c>
      <c r="K850" s="203"/>
      <c r="L850" s="203"/>
      <c r="M850" s="204">
        <f t="shared" si="34"/>
        <v>1</v>
      </c>
      <c r="N850" s="203">
        <f t="shared" si="35"/>
        <v>2</v>
      </c>
      <c r="O850" s="203">
        <f t="shared" si="36"/>
        <v>8</v>
      </c>
      <c r="P850" s="203"/>
      <c r="Q850" s="203"/>
      <c r="R850" s="203"/>
    </row>
    <row r="851" spans="3:18">
      <c r="C851" s="203">
        <v>1</v>
      </c>
      <c r="D851" s="203">
        <v>10</v>
      </c>
      <c r="E851" s="203"/>
      <c r="F851" s="203">
        <v>10</v>
      </c>
      <c r="G851" s="203">
        <v>10</v>
      </c>
      <c r="H851" s="203">
        <v>7</v>
      </c>
      <c r="I851" s="203">
        <v>8</v>
      </c>
      <c r="J851" s="203">
        <v>7</v>
      </c>
      <c r="K851" s="203"/>
      <c r="L851" s="203"/>
      <c r="M851" s="204">
        <f t="shared" si="34"/>
        <v>1</v>
      </c>
      <c r="N851" s="203">
        <f t="shared" si="35"/>
        <v>2</v>
      </c>
      <c r="O851" s="203">
        <f t="shared" si="36"/>
        <v>8</v>
      </c>
      <c r="P851" s="203"/>
      <c r="Q851" s="203"/>
      <c r="R851" s="203"/>
    </row>
    <row r="852" spans="3:18">
      <c r="C852" s="203">
        <v>1</v>
      </c>
      <c r="D852" s="203">
        <v>10</v>
      </c>
      <c r="E852" s="203"/>
      <c r="F852" s="203">
        <v>10</v>
      </c>
      <c r="G852" s="203">
        <v>10</v>
      </c>
      <c r="H852" s="203">
        <v>7</v>
      </c>
      <c r="I852" s="203">
        <v>8</v>
      </c>
      <c r="J852" s="203">
        <v>10</v>
      </c>
      <c r="K852" s="203"/>
      <c r="L852" s="203"/>
      <c r="M852" s="204">
        <f t="shared" si="34"/>
        <v>1</v>
      </c>
      <c r="N852" s="203">
        <f t="shared" si="35"/>
        <v>2</v>
      </c>
      <c r="O852" s="203">
        <f t="shared" si="36"/>
        <v>8</v>
      </c>
      <c r="P852" s="203"/>
      <c r="Q852" s="203"/>
      <c r="R852" s="203"/>
    </row>
    <row r="853" spans="3:18">
      <c r="C853" s="203">
        <v>1</v>
      </c>
      <c r="D853" s="203">
        <v>10</v>
      </c>
      <c r="E853" s="203"/>
      <c r="F853" s="203">
        <v>10</v>
      </c>
      <c r="G853" s="203">
        <v>10</v>
      </c>
      <c r="H853" s="203">
        <v>7</v>
      </c>
      <c r="I853" s="203">
        <v>10</v>
      </c>
      <c r="J853" s="203">
        <v>7</v>
      </c>
      <c r="K853" s="203"/>
      <c r="L853" s="203"/>
      <c r="M853" s="204">
        <f t="shared" si="34"/>
        <v>1</v>
      </c>
      <c r="N853" s="203">
        <f t="shared" si="35"/>
        <v>2</v>
      </c>
      <c r="O853" s="203">
        <f t="shared" si="36"/>
        <v>8</v>
      </c>
      <c r="P853" s="203"/>
      <c r="Q853" s="203"/>
      <c r="R853" s="203"/>
    </row>
    <row r="854" spans="3:18">
      <c r="C854" s="203">
        <v>1</v>
      </c>
      <c r="D854" s="203">
        <v>10</v>
      </c>
      <c r="E854" s="203"/>
      <c r="F854" s="203">
        <v>10</v>
      </c>
      <c r="G854" s="203">
        <v>10</v>
      </c>
      <c r="H854" s="203">
        <v>7</v>
      </c>
      <c r="I854" s="203">
        <v>10</v>
      </c>
      <c r="J854" s="203">
        <v>10</v>
      </c>
      <c r="K854" s="203"/>
      <c r="L854" s="203"/>
      <c r="M854" s="204">
        <f t="shared" si="34"/>
        <v>1</v>
      </c>
      <c r="N854" s="203">
        <f t="shared" si="35"/>
        <v>2</v>
      </c>
      <c r="O854" s="203">
        <f t="shared" si="36"/>
        <v>8</v>
      </c>
      <c r="P854" s="203"/>
      <c r="Q854" s="203"/>
      <c r="R854" s="203"/>
    </row>
    <row r="855" spans="3:18">
      <c r="C855" s="203">
        <v>1</v>
      </c>
      <c r="D855" s="203">
        <v>10</v>
      </c>
      <c r="E855" s="203"/>
      <c r="F855" s="203">
        <v>10</v>
      </c>
      <c r="G855" s="203">
        <v>10</v>
      </c>
      <c r="H855" s="203">
        <v>10</v>
      </c>
      <c r="I855" s="203">
        <v>4</v>
      </c>
      <c r="J855" s="203">
        <v>7</v>
      </c>
      <c r="K855" s="203"/>
      <c r="L855" s="203"/>
      <c r="M855" s="204">
        <f t="shared" si="34"/>
        <v>1</v>
      </c>
      <c r="N855" s="203">
        <f t="shared" si="35"/>
        <v>2</v>
      </c>
      <c r="O855" s="203">
        <f t="shared" si="36"/>
        <v>7</v>
      </c>
      <c r="P855" s="203"/>
      <c r="Q855" s="203"/>
      <c r="R855" s="203"/>
    </row>
    <row r="856" spans="3:18">
      <c r="C856" s="203">
        <v>1</v>
      </c>
      <c r="D856" s="203">
        <v>10</v>
      </c>
      <c r="E856" s="203"/>
      <c r="F856" s="203">
        <v>10</v>
      </c>
      <c r="G856" s="203">
        <v>10</v>
      </c>
      <c r="H856" s="203">
        <v>10</v>
      </c>
      <c r="I856" s="203">
        <v>4</v>
      </c>
      <c r="J856" s="203">
        <v>10</v>
      </c>
      <c r="K856" s="203"/>
      <c r="L856" s="203"/>
      <c r="M856" s="204">
        <f t="shared" si="34"/>
        <v>1</v>
      </c>
      <c r="N856" s="203">
        <f t="shared" si="35"/>
        <v>2</v>
      </c>
      <c r="O856" s="203">
        <f t="shared" si="36"/>
        <v>8</v>
      </c>
      <c r="P856" s="203"/>
      <c r="Q856" s="203"/>
      <c r="R856" s="203"/>
    </row>
    <row r="857" spans="3:18">
      <c r="C857" s="203">
        <v>1</v>
      </c>
      <c r="D857" s="203">
        <v>10</v>
      </c>
      <c r="E857" s="203"/>
      <c r="F857" s="203">
        <v>10</v>
      </c>
      <c r="G857" s="203">
        <v>10</v>
      </c>
      <c r="H857" s="203">
        <v>10</v>
      </c>
      <c r="I857" s="203">
        <v>6</v>
      </c>
      <c r="J857" s="203">
        <v>7</v>
      </c>
      <c r="K857" s="203"/>
      <c r="L857" s="203"/>
      <c r="M857" s="204">
        <f t="shared" si="34"/>
        <v>1</v>
      </c>
      <c r="N857" s="203">
        <f t="shared" si="35"/>
        <v>2</v>
      </c>
      <c r="O857" s="203">
        <f t="shared" si="36"/>
        <v>8</v>
      </c>
      <c r="P857" s="203"/>
      <c r="Q857" s="203"/>
      <c r="R857" s="203"/>
    </row>
    <row r="858" spans="3:18">
      <c r="C858" s="203">
        <v>1</v>
      </c>
      <c r="D858" s="203">
        <v>10</v>
      </c>
      <c r="E858" s="203"/>
      <c r="F858" s="203">
        <v>10</v>
      </c>
      <c r="G858" s="203">
        <v>10</v>
      </c>
      <c r="H858" s="203">
        <v>10</v>
      </c>
      <c r="I858" s="203">
        <v>6</v>
      </c>
      <c r="J858" s="203">
        <v>10</v>
      </c>
      <c r="K858" s="203"/>
      <c r="L858" s="203"/>
      <c r="M858" s="204">
        <f t="shared" si="34"/>
        <v>1</v>
      </c>
      <c r="N858" s="203">
        <f t="shared" si="35"/>
        <v>2</v>
      </c>
      <c r="O858" s="203">
        <f t="shared" si="36"/>
        <v>8</v>
      </c>
      <c r="P858" s="203"/>
      <c r="Q858" s="203"/>
      <c r="R858" s="203"/>
    </row>
    <row r="859" spans="3:18">
      <c r="C859" s="203">
        <v>1</v>
      </c>
      <c r="D859" s="203">
        <v>10</v>
      </c>
      <c r="E859" s="203"/>
      <c r="F859" s="203">
        <v>10</v>
      </c>
      <c r="G859" s="203">
        <v>10</v>
      </c>
      <c r="H859" s="203">
        <v>10</v>
      </c>
      <c r="I859" s="203">
        <v>8</v>
      </c>
      <c r="J859" s="203">
        <v>7</v>
      </c>
      <c r="K859" s="203"/>
      <c r="L859" s="203"/>
      <c r="M859" s="204">
        <f t="shared" si="34"/>
        <v>1</v>
      </c>
      <c r="N859" s="203">
        <f t="shared" si="35"/>
        <v>2</v>
      </c>
      <c r="O859" s="203">
        <f t="shared" si="36"/>
        <v>8</v>
      </c>
      <c r="P859" s="203"/>
      <c r="Q859" s="203"/>
      <c r="R859" s="203"/>
    </row>
    <row r="860" spans="3:18">
      <c r="C860" s="203">
        <v>1</v>
      </c>
      <c r="D860" s="203">
        <v>10</v>
      </c>
      <c r="E860" s="203"/>
      <c r="F860" s="203">
        <v>10</v>
      </c>
      <c r="G860" s="203">
        <v>10</v>
      </c>
      <c r="H860" s="203">
        <v>10</v>
      </c>
      <c r="I860" s="203">
        <v>8</v>
      </c>
      <c r="J860" s="203">
        <v>10</v>
      </c>
      <c r="K860" s="203"/>
      <c r="L860" s="203"/>
      <c r="M860" s="204">
        <f t="shared" si="34"/>
        <v>1</v>
      </c>
      <c r="N860" s="203">
        <f t="shared" si="35"/>
        <v>2</v>
      </c>
      <c r="O860" s="203">
        <f t="shared" si="36"/>
        <v>8</v>
      </c>
      <c r="P860" s="203"/>
      <c r="Q860" s="203"/>
      <c r="R860" s="203"/>
    </row>
    <row r="861" spans="3:18">
      <c r="C861" s="203">
        <v>1</v>
      </c>
      <c r="D861" s="203">
        <v>10</v>
      </c>
      <c r="E861" s="203"/>
      <c r="F861" s="203">
        <v>10</v>
      </c>
      <c r="G861" s="203">
        <v>10</v>
      </c>
      <c r="H861" s="203">
        <v>10</v>
      </c>
      <c r="I861" s="203">
        <v>10</v>
      </c>
      <c r="J861" s="203">
        <v>7</v>
      </c>
      <c r="K861" s="203"/>
      <c r="L861" s="203"/>
      <c r="M861" s="204">
        <f t="shared" si="34"/>
        <v>1</v>
      </c>
      <c r="N861" s="203">
        <f t="shared" si="35"/>
        <v>2</v>
      </c>
      <c r="O861" s="203">
        <f t="shared" si="36"/>
        <v>8</v>
      </c>
      <c r="P861" s="203"/>
      <c r="Q861" s="203"/>
      <c r="R861" s="203"/>
    </row>
    <row r="862" spans="3:18">
      <c r="C862" s="203">
        <v>1</v>
      </c>
      <c r="D862" s="203">
        <v>10</v>
      </c>
      <c r="E862" s="203"/>
      <c r="F862" s="203">
        <v>10</v>
      </c>
      <c r="G862" s="203">
        <v>10</v>
      </c>
      <c r="H862" s="203">
        <v>10</v>
      </c>
      <c r="I862" s="203">
        <v>10</v>
      </c>
      <c r="J862" s="203">
        <v>10</v>
      </c>
      <c r="K862" s="203"/>
      <c r="L862" s="203"/>
      <c r="M862" s="204">
        <f t="shared" si="34"/>
        <v>1</v>
      </c>
      <c r="N862" s="203">
        <f t="shared" si="35"/>
        <v>2</v>
      </c>
      <c r="O862" s="203">
        <f t="shared" si="36"/>
        <v>9</v>
      </c>
      <c r="P862" s="203"/>
      <c r="Q862" s="203"/>
      <c r="R862" s="203"/>
    </row>
    <row r="863" spans="3:18">
      <c r="C863" s="203">
        <v>1</v>
      </c>
      <c r="D863" s="203">
        <v>10</v>
      </c>
      <c r="E863" s="203"/>
      <c r="F863" s="203">
        <v>10</v>
      </c>
      <c r="G863" s="203">
        <v>10</v>
      </c>
      <c r="H863" s="203">
        <v>7</v>
      </c>
      <c r="I863" s="203">
        <v>4</v>
      </c>
      <c r="J863" s="203">
        <v>7</v>
      </c>
      <c r="K863" s="203"/>
      <c r="L863" s="203"/>
      <c r="M863" s="204">
        <f t="shared" ref="M863:M926" si="37">MIN(C863:L863)</f>
        <v>1</v>
      </c>
      <c r="N863" s="203">
        <f t="shared" si="35"/>
        <v>2</v>
      </c>
      <c r="O863" s="203">
        <f t="shared" si="36"/>
        <v>7</v>
      </c>
      <c r="P863" s="203"/>
      <c r="Q863" s="203"/>
      <c r="R863" s="203"/>
    </row>
    <row r="864" spans="3:18">
      <c r="C864" s="203">
        <v>1</v>
      </c>
      <c r="D864" s="203">
        <v>10</v>
      </c>
      <c r="E864" s="203"/>
      <c r="F864" s="203">
        <v>10</v>
      </c>
      <c r="G864" s="203">
        <v>10</v>
      </c>
      <c r="H864" s="203">
        <v>7</v>
      </c>
      <c r="I864" s="203">
        <v>4</v>
      </c>
      <c r="J864" s="203">
        <v>10</v>
      </c>
      <c r="K864" s="203"/>
      <c r="L864" s="203"/>
      <c r="M864" s="204">
        <f t="shared" si="37"/>
        <v>1</v>
      </c>
      <c r="N864" s="203">
        <f t="shared" ref="N864:N927" si="38">IF(SMALL(C864:J864,2)&gt;M864,M864+1,M864)</f>
        <v>2</v>
      </c>
      <c r="O864" s="203">
        <f t="shared" ref="O864:O927" si="39">ROUND(AVERAGE(C864:J864),0)</f>
        <v>7</v>
      </c>
      <c r="P864" s="203"/>
      <c r="Q864" s="203"/>
      <c r="R864" s="203"/>
    </row>
    <row r="865" spans="3:18">
      <c r="C865" s="203">
        <v>1</v>
      </c>
      <c r="D865" s="203">
        <v>10</v>
      </c>
      <c r="E865" s="203"/>
      <c r="F865" s="203">
        <v>10</v>
      </c>
      <c r="G865" s="203">
        <v>10</v>
      </c>
      <c r="H865" s="203">
        <v>7</v>
      </c>
      <c r="I865" s="203">
        <v>6</v>
      </c>
      <c r="J865" s="203">
        <v>7</v>
      </c>
      <c r="K865" s="203"/>
      <c r="L865" s="203"/>
      <c r="M865" s="204">
        <f t="shared" si="37"/>
        <v>1</v>
      </c>
      <c r="N865" s="203">
        <f t="shared" si="38"/>
        <v>2</v>
      </c>
      <c r="O865" s="203">
        <f t="shared" si="39"/>
        <v>7</v>
      </c>
      <c r="P865" s="203"/>
      <c r="Q865" s="203"/>
      <c r="R865" s="203"/>
    </row>
    <row r="866" spans="3:18">
      <c r="C866" s="203">
        <v>1</v>
      </c>
      <c r="D866" s="203">
        <v>10</v>
      </c>
      <c r="E866" s="203"/>
      <c r="F866" s="203">
        <v>10</v>
      </c>
      <c r="G866" s="203">
        <v>10</v>
      </c>
      <c r="H866" s="203">
        <v>7</v>
      </c>
      <c r="I866" s="203">
        <v>6</v>
      </c>
      <c r="J866" s="203">
        <v>10</v>
      </c>
      <c r="K866" s="203"/>
      <c r="L866" s="203"/>
      <c r="M866" s="204">
        <f t="shared" si="37"/>
        <v>1</v>
      </c>
      <c r="N866" s="203">
        <f t="shared" si="38"/>
        <v>2</v>
      </c>
      <c r="O866" s="203">
        <f t="shared" si="39"/>
        <v>8</v>
      </c>
      <c r="P866" s="203"/>
      <c r="Q866" s="203"/>
      <c r="R866" s="203"/>
    </row>
    <row r="867" spans="3:18">
      <c r="C867" s="203">
        <v>1</v>
      </c>
      <c r="D867" s="203">
        <v>10</v>
      </c>
      <c r="E867" s="203"/>
      <c r="F867" s="203">
        <v>10</v>
      </c>
      <c r="G867" s="203">
        <v>10</v>
      </c>
      <c r="H867" s="203">
        <v>7</v>
      </c>
      <c r="I867" s="203">
        <v>8</v>
      </c>
      <c r="J867" s="203">
        <v>7</v>
      </c>
      <c r="K867" s="203"/>
      <c r="L867" s="203"/>
      <c r="M867" s="204">
        <f t="shared" si="37"/>
        <v>1</v>
      </c>
      <c r="N867" s="203">
        <f t="shared" si="38"/>
        <v>2</v>
      </c>
      <c r="O867" s="203">
        <f t="shared" si="39"/>
        <v>8</v>
      </c>
      <c r="P867" s="203"/>
      <c r="Q867" s="203"/>
      <c r="R867" s="203"/>
    </row>
    <row r="868" spans="3:18">
      <c r="C868" s="203">
        <v>1</v>
      </c>
      <c r="D868" s="203">
        <v>10</v>
      </c>
      <c r="E868" s="203"/>
      <c r="F868" s="203">
        <v>10</v>
      </c>
      <c r="G868" s="203">
        <v>10</v>
      </c>
      <c r="H868" s="203">
        <v>7</v>
      </c>
      <c r="I868" s="203">
        <v>8</v>
      </c>
      <c r="J868" s="203">
        <v>10</v>
      </c>
      <c r="K868" s="203"/>
      <c r="L868" s="203"/>
      <c r="M868" s="204">
        <f t="shared" si="37"/>
        <v>1</v>
      </c>
      <c r="N868" s="203">
        <f t="shared" si="38"/>
        <v>2</v>
      </c>
      <c r="O868" s="203">
        <f t="shared" si="39"/>
        <v>8</v>
      </c>
      <c r="P868" s="203"/>
      <c r="Q868" s="203"/>
      <c r="R868" s="203"/>
    </row>
    <row r="869" spans="3:18">
      <c r="C869" s="203">
        <v>1</v>
      </c>
      <c r="D869" s="203">
        <v>10</v>
      </c>
      <c r="E869" s="203"/>
      <c r="F869" s="203">
        <v>10</v>
      </c>
      <c r="G869" s="203">
        <v>10</v>
      </c>
      <c r="H869" s="203">
        <v>7</v>
      </c>
      <c r="I869" s="203">
        <v>10</v>
      </c>
      <c r="J869" s="203">
        <v>7</v>
      </c>
      <c r="K869" s="203"/>
      <c r="L869" s="203"/>
      <c r="M869" s="204">
        <f t="shared" si="37"/>
        <v>1</v>
      </c>
      <c r="N869" s="203">
        <f t="shared" si="38"/>
        <v>2</v>
      </c>
      <c r="O869" s="203">
        <f t="shared" si="39"/>
        <v>8</v>
      </c>
      <c r="P869" s="203"/>
      <c r="Q869" s="203"/>
      <c r="R869" s="203"/>
    </row>
    <row r="870" spans="3:18">
      <c r="C870" s="203">
        <v>1</v>
      </c>
      <c r="D870" s="203">
        <v>10</v>
      </c>
      <c r="E870" s="203"/>
      <c r="F870" s="203">
        <v>10</v>
      </c>
      <c r="G870" s="203">
        <v>10</v>
      </c>
      <c r="H870" s="203">
        <v>7</v>
      </c>
      <c r="I870" s="203">
        <v>10</v>
      </c>
      <c r="J870" s="203">
        <v>10</v>
      </c>
      <c r="K870" s="203"/>
      <c r="L870" s="203"/>
      <c r="M870" s="204">
        <f t="shared" si="37"/>
        <v>1</v>
      </c>
      <c r="N870" s="203">
        <f t="shared" si="38"/>
        <v>2</v>
      </c>
      <c r="O870" s="203">
        <f t="shared" si="39"/>
        <v>8</v>
      </c>
      <c r="P870" s="203"/>
      <c r="Q870" s="203"/>
      <c r="R870" s="203"/>
    </row>
    <row r="871" spans="3:18">
      <c r="C871" s="203">
        <v>1</v>
      </c>
      <c r="D871" s="203">
        <v>10</v>
      </c>
      <c r="E871" s="203"/>
      <c r="F871" s="203">
        <v>10</v>
      </c>
      <c r="G871" s="203">
        <v>10</v>
      </c>
      <c r="H871" s="203">
        <v>10</v>
      </c>
      <c r="I871" s="203">
        <v>4</v>
      </c>
      <c r="J871" s="203">
        <v>7</v>
      </c>
      <c r="K871" s="203"/>
      <c r="L871" s="203"/>
      <c r="M871" s="204">
        <f t="shared" si="37"/>
        <v>1</v>
      </c>
      <c r="N871" s="203">
        <f t="shared" si="38"/>
        <v>2</v>
      </c>
      <c r="O871" s="203">
        <f t="shared" si="39"/>
        <v>7</v>
      </c>
      <c r="P871" s="203"/>
      <c r="Q871" s="203"/>
      <c r="R871" s="203"/>
    </row>
    <row r="872" spans="3:18">
      <c r="C872" s="203">
        <v>1</v>
      </c>
      <c r="D872" s="203">
        <v>10</v>
      </c>
      <c r="E872" s="203"/>
      <c r="F872" s="203">
        <v>10</v>
      </c>
      <c r="G872" s="203">
        <v>10</v>
      </c>
      <c r="H872" s="203">
        <v>10</v>
      </c>
      <c r="I872" s="203">
        <v>4</v>
      </c>
      <c r="J872" s="203">
        <v>10</v>
      </c>
      <c r="K872" s="203"/>
      <c r="L872" s="203"/>
      <c r="M872" s="204">
        <f t="shared" si="37"/>
        <v>1</v>
      </c>
      <c r="N872" s="203">
        <f t="shared" si="38"/>
        <v>2</v>
      </c>
      <c r="O872" s="203">
        <f t="shared" si="39"/>
        <v>8</v>
      </c>
      <c r="P872" s="203"/>
      <c r="Q872" s="203"/>
      <c r="R872" s="203"/>
    </row>
    <row r="873" spans="3:18">
      <c r="C873" s="203">
        <v>1</v>
      </c>
      <c r="D873" s="203">
        <v>10</v>
      </c>
      <c r="E873" s="203"/>
      <c r="F873" s="203">
        <v>10</v>
      </c>
      <c r="G873" s="203">
        <v>10</v>
      </c>
      <c r="H873" s="203">
        <v>10</v>
      </c>
      <c r="I873" s="203">
        <v>6</v>
      </c>
      <c r="J873" s="203">
        <v>7</v>
      </c>
      <c r="K873" s="203"/>
      <c r="L873" s="203"/>
      <c r="M873" s="204">
        <f t="shared" si="37"/>
        <v>1</v>
      </c>
      <c r="N873" s="203">
        <f t="shared" si="38"/>
        <v>2</v>
      </c>
      <c r="O873" s="203">
        <f t="shared" si="39"/>
        <v>8</v>
      </c>
      <c r="P873" s="203"/>
      <c r="Q873" s="203"/>
      <c r="R873" s="203"/>
    </row>
    <row r="874" spans="3:18">
      <c r="C874" s="203">
        <v>1</v>
      </c>
      <c r="D874" s="203">
        <v>10</v>
      </c>
      <c r="E874" s="203"/>
      <c r="F874" s="203">
        <v>10</v>
      </c>
      <c r="G874" s="203">
        <v>10</v>
      </c>
      <c r="H874" s="203">
        <v>10</v>
      </c>
      <c r="I874" s="203">
        <v>6</v>
      </c>
      <c r="J874" s="203">
        <v>10</v>
      </c>
      <c r="K874" s="203"/>
      <c r="L874" s="203"/>
      <c r="M874" s="204">
        <f t="shared" si="37"/>
        <v>1</v>
      </c>
      <c r="N874" s="203">
        <f t="shared" si="38"/>
        <v>2</v>
      </c>
      <c r="O874" s="203">
        <f t="shared" si="39"/>
        <v>8</v>
      </c>
      <c r="P874" s="203"/>
      <c r="Q874" s="203"/>
      <c r="R874" s="203"/>
    </row>
    <row r="875" spans="3:18">
      <c r="C875" s="203">
        <v>1</v>
      </c>
      <c r="D875" s="203">
        <v>10</v>
      </c>
      <c r="E875" s="203"/>
      <c r="F875" s="203">
        <v>10</v>
      </c>
      <c r="G875" s="203">
        <v>10</v>
      </c>
      <c r="H875" s="203">
        <v>10</v>
      </c>
      <c r="I875" s="203">
        <v>8</v>
      </c>
      <c r="J875" s="203">
        <v>7</v>
      </c>
      <c r="K875" s="203"/>
      <c r="L875" s="203"/>
      <c r="M875" s="204">
        <f t="shared" si="37"/>
        <v>1</v>
      </c>
      <c r="N875" s="203">
        <f t="shared" si="38"/>
        <v>2</v>
      </c>
      <c r="O875" s="203">
        <f t="shared" si="39"/>
        <v>8</v>
      </c>
      <c r="P875" s="203"/>
      <c r="Q875" s="203"/>
      <c r="R875" s="203"/>
    </row>
    <row r="876" spans="3:18">
      <c r="C876" s="203">
        <v>1</v>
      </c>
      <c r="D876" s="203">
        <v>10</v>
      </c>
      <c r="E876" s="203"/>
      <c r="F876" s="203">
        <v>10</v>
      </c>
      <c r="G876" s="203">
        <v>10</v>
      </c>
      <c r="H876" s="203">
        <v>10</v>
      </c>
      <c r="I876" s="203">
        <v>8</v>
      </c>
      <c r="J876" s="203">
        <v>10</v>
      </c>
      <c r="K876" s="203"/>
      <c r="L876" s="203"/>
      <c r="M876" s="204">
        <f t="shared" si="37"/>
        <v>1</v>
      </c>
      <c r="N876" s="203">
        <f t="shared" si="38"/>
        <v>2</v>
      </c>
      <c r="O876" s="203">
        <f t="shared" si="39"/>
        <v>8</v>
      </c>
      <c r="P876" s="203"/>
      <c r="Q876" s="203"/>
      <c r="R876" s="203"/>
    </row>
    <row r="877" spans="3:18">
      <c r="C877" s="203">
        <v>1</v>
      </c>
      <c r="D877" s="203">
        <v>10</v>
      </c>
      <c r="E877" s="203"/>
      <c r="F877" s="203">
        <v>10</v>
      </c>
      <c r="G877" s="203">
        <v>10</v>
      </c>
      <c r="H877" s="203">
        <v>10</v>
      </c>
      <c r="I877" s="203">
        <v>10</v>
      </c>
      <c r="J877" s="203">
        <v>7</v>
      </c>
      <c r="K877" s="203"/>
      <c r="L877" s="203"/>
      <c r="M877" s="204">
        <f t="shared" si="37"/>
        <v>1</v>
      </c>
      <c r="N877" s="203">
        <f t="shared" si="38"/>
        <v>2</v>
      </c>
      <c r="O877" s="203">
        <f t="shared" si="39"/>
        <v>8</v>
      </c>
      <c r="P877" s="203"/>
      <c r="Q877" s="203"/>
      <c r="R877" s="203"/>
    </row>
    <row r="878" spans="3:18">
      <c r="C878" s="203">
        <v>1</v>
      </c>
      <c r="D878" s="203">
        <v>10</v>
      </c>
      <c r="E878" s="203"/>
      <c r="F878" s="203">
        <v>10</v>
      </c>
      <c r="G878" s="203">
        <v>10</v>
      </c>
      <c r="H878" s="203">
        <v>10</v>
      </c>
      <c r="I878" s="203">
        <v>10</v>
      </c>
      <c r="J878" s="203">
        <v>10</v>
      </c>
      <c r="K878" s="203"/>
      <c r="L878" s="203"/>
      <c r="M878" s="204">
        <f t="shared" si="37"/>
        <v>1</v>
      </c>
      <c r="N878" s="203">
        <f t="shared" si="38"/>
        <v>2</v>
      </c>
      <c r="O878" s="203">
        <f t="shared" si="39"/>
        <v>9</v>
      </c>
      <c r="P878" s="203"/>
      <c r="Q878" s="203"/>
      <c r="R878" s="203"/>
    </row>
    <row r="879" spans="3:18">
      <c r="C879" s="203">
        <v>1</v>
      </c>
      <c r="D879" s="203">
        <v>10</v>
      </c>
      <c r="E879" s="203"/>
      <c r="F879" s="203">
        <v>10</v>
      </c>
      <c r="G879" s="203">
        <v>10</v>
      </c>
      <c r="H879" s="203">
        <v>7</v>
      </c>
      <c r="I879" s="203">
        <v>4</v>
      </c>
      <c r="J879" s="203">
        <v>7</v>
      </c>
      <c r="K879" s="203"/>
      <c r="L879" s="203"/>
      <c r="M879" s="204">
        <f t="shared" si="37"/>
        <v>1</v>
      </c>
      <c r="N879" s="203">
        <f t="shared" si="38"/>
        <v>2</v>
      </c>
      <c r="O879" s="203">
        <f t="shared" si="39"/>
        <v>7</v>
      </c>
      <c r="P879" s="203"/>
      <c r="Q879" s="203"/>
      <c r="R879" s="203"/>
    </row>
    <row r="880" spans="3:18">
      <c r="C880" s="203">
        <v>1</v>
      </c>
      <c r="D880" s="203">
        <v>10</v>
      </c>
      <c r="E880" s="203"/>
      <c r="F880" s="203">
        <v>10</v>
      </c>
      <c r="G880" s="203">
        <v>10</v>
      </c>
      <c r="H880" s="203">
        <v>7</v>
      </c>
      <c r="I880" s="203">
        <v>4</v>
      </c>
      <c r="J880" s="203">
        <v>10</v>
      </c>
      <c r="K880" s="203"/>
      <c r="L880" s="203"/>
      <c r="M880" s="204">
        <f t="shared" si="37"/>
        <v>1</v>
      </c>
      <c r="N880" s="203">
        <f t="shared" si="38"/>
        <v>2</v>
      </c>
      <c r="O880" s="203">
        <f t="shared" si="39"/>
        <v>7</v>
      </c>
      <c r="P880" s="203"/>
      <c r="Q880" s="203"/>
      <c r="R880" s="203"/>
    </row>
    <row r="881" spans="3:18">
      <c r="C881" s="203">
        <v>1</v>
      </c>
      <c r="D881" s="203">
        <v>10</v>
      </c>
      <c r="E881" s="203"/>
      <c r="F881" s="203">
        <v>10</v>
      </c>
      <c r="G881" s="203">
        <v>10</v>
      </c>
      <c r="H881" s="203">
        <v>7</v>
      </c>
      <c r="I881" s="203">
        <v>6</v>
      </c>
      <c r="J881" s="203">
        <v>7</v>
      </c>
      <c r="K881" s="203"/>
      <c r="L881" s="203"/>
      <c r="M881" s="204">
        <f t="shared" si="37"/>
        <v>1</v>
      </c>
      <c r="N881" s="203">
        <f t="shared" si="38"/>
        <v>2</v>
      </c>
      <c r="O881" s="203">
        <f t="shared" si="39"/>
        <v>7</v>
      </c>
      <c r="P881" s="203"/>
      <c r="Q881" s="203"/>
      <c r="R881" s="203"/>
    </row>
    <row r="882" spans="3:18">
      <c r="C882" s="203">
        <v>1</v>
      </c>
      <c r="D882" s="203">
        <v>10</v>
      </c>
      <c r="E882" s="203"/>
      <c r="F882" s="203">
        <v>10</v>
      </c>
      <c r="G882" s="203">
        <v>10</v>
      </c>
      <c r="H882" s="203">
        <v>7</v>
      </c>
      <c r="I882" s="203">
        <v>6</v>
      </c>
      <c r="J882" s="203">
        <v>10</v>
      </c>
      <c r="K882" s="203"/>
      <c r="L882" s="203"/>
      <c r="M882" s="204">
        <f t="shared" si="37"/>
        <v>1</v>
      </c>
      <c r="N882" s="203">
        <f t="shared" si="38"/>
        <v>2</v>
      </c>
      <c r="O882" s="203">
        <f t="shared" si="39"/>
        <v>8</v>
      </c>
      <c r="P882" s="203"/>
      <c r="Q882" s="203"/>
      <c r="R882" s="203"/>
    </row>
    <row r="883" spans="3:18">
      <c r="C883" s="203">
        <v>1</v>
      </c>
      <c r="D883" s="203">
        <v>10</v>
      </c>
      <c r="E883" s="203"/>
      <c r="F883" s="203">
        <v>10</v>
      </c>
      <c r="G883" s="203">
        <v>10</v>
      </c>
      <c r="H883" s="203">
        <v>7</v>
      </c>
      <c r="I883" s="203">
        <v>8</v>
      </c>
      <c r="J883" s="203">
        <v>7</v>
      </c>
      <c r="K883" s="203"/>
      <c r="L883" s="203"/>
      <c r="M883" s="204">
        <f t="shared" si="37"/>
        <v>1</v>
      </c>
      <c r="N883" s="203">
        <f t="shared" si="38"/>
        <v>2</v>
      </c>
      <c r="O883" s="203">
        <f t="shared" si="39"/>
        <v>8</v>
      </c>
      <c r="P883" s="203"/>
      <c r="Q883" s="203"/>
      <c r="R883" s="203"/>
    </row>
    <row r="884" spans="3:18">
      <c r="C884" s="203">
        <v>1</v>
      </c>
      <c r="D884" s="203">
        <v>10</v>
      </c>
      <c r="E884" s="203"/>
      <c r="F884" s="203">
        <v>10</v>
      </c>
      <c r="G884" s="203">
        <v>10</v>
      </c>
      <c r="H884" s="203">
        <v>7</v>
      </c>
      <c r="I884" s="203">
        <v>8</v>
      </c>
      <c r="J884" s="203">
        <v>10</v>
      </c>
      <c r="K884" s="203"/>
      <c r="L884" s="203"/>
      <c r="M884" s="204">
        <f t="shared" si="37"/>
        <v>1</v>
      </c>
      <c r="N884" s="203">
        <f t="shared" si="38"/>
        <v>2</v>
      </c>
      <c r="O884" s="203">
        <f t="shared" si="39"/>
        <v>8</v>
      </c>
      <c r="P884" s="203"/>
      <c r="Q884" s="203"/>
      <c r="R884" s="203"/>
    </row>
    <row r="885" spans="3:18">
      <c r="C885" s="203">
        <v>1</v>
      </c>
      <c r="D885" s="203">
        <v>10</v>
      </c>
      <c r="E885" s="203"/>
      <c r="F885" s="203">
        <v>10</v>
      </c>
      <c r="G885" s="203">
        <v>10</v>
      </c>
      <c r="H885" s="203">
        <v>7</v>
      </c>
      <c r="I885" s="203">
        <v>10</v>
      </c>
      <c r="J885" s="203">
        <v>7</v>
      </c>
      <c r="K885" s="203"/>
      <c r="L885" s="203"/>
      <c r="M885" s="204">
        <f t="shared" si="37"/>
        <v>1</v>
      </c>
      <c r="N885" s="203">
        <f t="shared" si="38"/>
        <v>2</v>
      </c>
      <c r="O885" s="203">
        <f t="shared" si="39"/>
        <v>8</v>
      </c>
      <c r="P885" s="203"/>
      <c r="Q885" s="203"/>
      <c r="R885" s="203"/>
    </row>
    <row r="886" spans="3:18">
      <c r="C886" s="203">
        <v>1</v>
      </c>
      <c r="D886" s="203">
        <v>10</v>
      </c>
      <c r="E886" s="203"/>
      <c r="F886" s="203">
        <v>10</v>
      </c>
      <c r="G886" s="203">
        <v>10</v>
      </c>
      <c r="H886" s="203">
        <v>7</v>
      </c>
      <c r="I886" s="203">
        <v>10</v>
      </c>
      <c r="J886" s="203">
        <v>10</v>
      </c>
      <c r="K886" s="203"/>
      <c r="L886" s="203"/>
      <c r="M886" s="204">
        <f t="shared" si="37"/>
        <v>1</v>
      </c>
      <c r="N886" s="203">
        <f t="shared" si="38"/>
        <v>2</v>
      </c>
      <c r="O886" s="203">
        <f t="shared" si="39"/>
        <v>8</v>
      </c>
      <c r="P886" s="203"/>
      <c r="Q886" s="203"/>
      <c r="R886" s="203"/>
    </row>
    <row r="887" spans="3:18">
      <c r="C887" s="203">
        <v>1</v>
      </c>
      <c r="D887" s="203">
        <v>10</v>
      </c>
      <c r="E887" s="203"/>
      <c r="F887" s="203">
        <v>10</v>
      </c>
      <c r="G887" s="203">
        <v>10</v>
      </c>
      <c r="H887" s="203">
        <v>10</v>
      </c>
      <c r="I887" s="203">
        <v>4</v>
      </c>
      <c r="J887" s="203">
        <v>7</v>
      </c>
      <c r="K887" s="203"/>
      <c r="L887" s="203"/>
      <c r="M887" s="204">
        <f t="shared" si="37"/>
        <v>1</v>
      </c>
      <c r="N887" s="203">
        <f t="shared" si="38"/>
        <v>2</v>
      </c>
      <c r="O887" s="203">
        <f t="shared" si="39"/>
        <v>7</v>
      </c>
      <c r="P887" s="203"/>
      <c r="Q887" s="203"/>
      <c r="R887" s="203"/>
    </row>
    <row r="888" spans="3:18">
      <c r="C888" s="203">
        <v>1</v>
      </c>
      <c r="D888" s="203">
        <v>10</v>
      </c>
      <c r="E888" s="203"/>
      <c r="F888" s="203">
        <v>10</v>
      </c>
      <c r="G888" s="203">
        <v>10</v>
      </c>
      <c r="H888" s="203">
        <v>10</v>
      </c>
      <c r="I888" s="203">
        <v>4</v>
      </c>
      <c r="J888" s="203">
        <v>10</v>
      </c>
      <c r="K888" s="203"/>
      <c r="L888" s="203"/>
      <c r="M888" s="204">
        <f t="shared" si="37"/>
        <v>1</v>
      </c>
      <c r="N888" s="203">
        <f t="shared" si="38"/>
        <v>2</v>
      </c>
      <c r="O888" s="203">
        <f t="shared" si="39"/>
        <v>8</v>
      </c>
      <c r="P888" s="203"/>
      <c r="Q888" s="203"/>
      <c r="R888" s="203"/>
    </row>
    <row r="889" spans="3:18">
      <c r="C889" s="203">
        <v>1</v>
      </c>
      <c r="D889" s="203">
        <v>10</v>
      </c>
      <c r="E889" s="203"/>
      <c r="F889" s="203">
        <v>10</v>
      </c>
      <c r="G889" s="203">
        <v>10</v>
      </c>
      <c r="H889" s="203">
        <v>10</v>
      </c>
      <c r="I889" s="203">
        <v>6</v>
      </c>
      <c r="J889" s="203">
        <v>7</v>
      </c>
      <c r="K889" s="203"/>
      <c r="L889" s="203"/>
      <c r="M889" s="204">
        <f t="shared" si="37"/>
        <v>1</v>
      </c>
      <c r="N889" s="203">
        <f t="shared" si="38"/>
        <v>2</v>
      </c>
      <c r="O889" s="203">
        <f t="shared" si="39"/>
        <v>8</v>
      </c>
      <c r="P889" s="203"/>
      <c r="Q889" s="203"/>
      <c r="R889" s="203"/>
    </row>
    <row r="890" spans="3:18">
      <c r="C890" s="203">
        <v>1</v>
      </c>
      <c r="D890" s="203">
        <v>10</v>
      </c>
      <c r="E890" s="203"/>
      <c r="F890" s="203">
        <v>10</v>
      </c>
      <c r="G890" s="203">
        <v>10</v>
      </c>
      <c r="H890" s="203">
        <v>10</v>
      </c>
      <c r="I890" s="203">
        <v>6</v>
      </c>
      <c r="J890" s="203">
        <v>10</v>
      </c>
      <c r="K890" s="203"/>
      <c r="L890" s="203"/>
      <c r="M890" s="204">
        <f t="shared" si="37"/>
        <v>1</v>
      </c>
      <c r="N890" s="203">
        <f t="shared" si="38"/>
        <v>2</v>
      </c>
      <c r="O890" s="203">
        <f t="shared" si="39"/>
        <v>8</v>
      </c>
      <c r="P890" s="203"/>
      <c r="Q890" s="203"/>
      <c r="R890" s="203"/>
    </row>
    <row r="891" spans="3:18">
      <c r="C891" s="203">
        <v>1</v>
      </c>
      <c r="D891" s="203">
        <v>10</v>
      </c>
      <c r="E891" s="203"/>
      <c r="F891" s="203">
        <v>10</v>
      </c>
      <c r="G891" s="203">
        <v>10</v>
      </c>
      <c r="H891" s="203">
        <v>10</v>
      </c>
      <c r="I891" s="203">
        <v>8</v>
      </c>
      <c r="J891" s="203">
        <v>7</v>
      </c>
      <c r="K891" s="203"/>
      <c r="L891" s="203"/>
      <c r="M891" s="204">
        <f t="shared" si="37"/>
        <v>1</v>
      </c>
      <c r="N891" s="203">
        <f t="shared" si="38"/>
        <v>2</v>
      </c>
      <c r="O891" s="203">
        <f t="shared" si="39"/>
        <v>8</v>
      </c>
      <c r="P891" s="203"/>
      <c r="Q891" s="203"/>
      <c r="R891" s="203"/>
    </row>
    <row r="892" spans="3:18">
      <c r="C892" s="203">
        <v>1</v>
      </c>
      <c r="D892" s="203">
        <v>10</v>
      </c>
      <c r="E892" s="203"/>
      <c r="F892" s="203">
        <v>10</v>
      </c>
      <c r="G892" s="203">
        <v>10</v>
      </c>
      <c r="H892" s="203">
        <v>10</v>
      </c>
      <c r="I892" s="203">
        <v>8</v>
      </c>
      <c r="J892" s="203">
        <v>10</v>
      </c>
      <c r="K892" s="203"/>
      <c r="L892" s="203"/>
      <c r="M892" s="204">
        <f t="shared" si="37"/>
        <v>1</v>
      </c>
      <c r="N892" s="203">
        <f t="shared" si="38"/>
        <v>2</v>
      </c>
      <c r="O892" s="203">
        <f t="shared" si="39"/>
        <v>8</v>
      </c>
      <c r="P892" s="203"/>
      <c r="Q892" s="203"/>
      <c r="R892" s="203"/>
    </row>
    <row r="893" spans="3:18">
      <c r="C893" s="203">
        <v>1</v>
      </c>
      <c r="D893" s="203">
        <v>10</v>
      </c>
      <c r="E893" s="203"/>
      <c r="F893" s="203">
        <v>10</v>
      </c>
      <c r="G893" s="203">
        <v>10</v>
      </c>
      <c r="H893" s="203">
        <v>10</v>
      </c>
      <c r="I893" s="203">
        <v>10</v>
      </c>
      <c r="J893" s="203">
        <v>7</v>
      </c>
      <c r="K893" s="203"/>
      <c r="L893" s="203"/>
      <c r="M893" s="204">
        <f t="shared" si="37"/>
        <v>1</v>
      </c>
      <c r="N893" s="203">
        <f t="shared" si="38"/>
        <v>2</v>
      </c>
      <c r="O893" s="203">
        <f t="shared" si="39"/>
        <v>8</v>
      </c>
      <c r="P893" s="203"/>
      <c r="Q893" s="203"/>
      <c r="R893" s="203"/>
    </row>
    <row r="894" spans="3:18">
      <c r="C894" s="203">
        <v>1</v>
      </c>
      <c r="D894" s="203">
        <v>2</v>
      </c>
      <c r="E894" s="203"/>
      <c r="F894" s="203">
        <v>10</v>
      </c>
      <c r="G894" s="203">
        <v>2</v>
      </c>
      <c r="H894" s="203">
        <v>10</v>
      </c>
      <c r="I894" s="203">
        <v>10</v>
      </c>
      <c r="J894" s="203">
        <v>10</v>
      </c>
      <c r="K894" s="203"/>
      <c r="L894" s="203"/>
      <c r="M894" s="204">
        <f t="shared" si="37"/>
        <v>1</v>
      </c>
      <c r="N894" s="203">
        <f t="shared" si="38"/>
        <v>2</v>
      </c>
      <c r="O894" s="203">
        <f t="shared" si="39"/>
        <v>6</v>
      </c>
      <c r="P894" s="203"/>
      <c r="Q894" s="203"/>
      <c r="R894" s="203"/>
    </row>
    <row r="895" spans="3:18">
      <c r="C895" s="203">
        <v>2</v>
      </c>
      <c r="D895" s="203">
        <v>2</v>
      </c>
      <c r="E895" s="203"/>
      <c r="F895" s="203">
        <v>5</v>
      </c>
      <c r="G895" s="203">
        <v>2</v>
      </c>
      <c r="H895" s="203">
        <v>5</v>
      </c>
      <c r="I895" s="203">
        <v>4</v>
      </c>
      <c r="J895" s="203">
        <v>7</v>
      </c>
      <c r="K895" s="203"/>
      <c r="L895" s="203"/>
      <c r="M895" s="204">
        <f t="shared" si="37"/>
        <v>2</v>
      </c>
      <c r="N895" s="203">
        <f t="shared" si="38"/>
        <v>2</v>
      </c>
      <c r="O895" s="203">
        <f t="shared" si="39"/>
        <v>4</v>
      </c>
      <c r="P895" s="203"/>
      <c r="Q895" s="203"/>
      <c r="R895" s="203"/>
    </row>
    <row r="896" spans="3:18">
      <c r="C896" s="203">
        <v>2</v>
      </c>
      <c r="D896" s="203">
        <v>2</v>
      </c>
      <c r="E896" s="203"/>
      <c r="F896" s="203">
        <v>5</v>
      </c>
      <c r="G896" s="203">
        <v>2</v>
      </c>
      <c r="H896" s="203">
        <v>5</v>
      </c>
      <c r="I896" s="203">
        <v>4</v>
      </c>
      <c r="J896" s="203">
        <v>10</v>
      </c>
      <c r="K896" s="203"/>
      <c r="L896" s="203"/>
      <c r="M896" s="204">
        <f t="shared" si="37"/>
        <v>2</v>
      </c>
      <c r="N896" s="203">
        <f t="shared" si="38"/>
        <v>2</v>
      </c>
      <c r="O896" s="203">
        <f t="shared" si="39"/>
        <v>4</v>
      </c>
      <c r="P896" s="203"/>
      <c r="Q896" s="203"/>
      <c r="R896" s="203"/>
    </row>
    <row r="897" spans="3:18">
      <c r="C897" s="203">
        <v>2</v>
      </c>
      <c r="D897" s="203">
        <v>2</v>
      </c>
      <c r="E897" s="203"/>
      <c r="F897" s="203">
        <v>5</v>
      </c>
      <c r="G897" s="203">
        <v>2</v>
      </c>
      <c r="H897" s="203">
        <v>5</v>
      </c>
      <c r="I897" s="203">
        <v>6</v>
      </c>
      <c r="J897" s="203">
        <v>7</v>
      </c>
      <c r="K897" s="203"/>
      <c r="L897" s="203"/>
      <c r="M897" s="204">
        <f t="shared" si="37"/>
        <v>2</v>
      </c>
      <c r="N897" s="203">
        <f t="shared" si="38"/>
        <v>2</v>
      </c>
      <c r="O897" s="203">
        <f t="shared" si="39"/>
        <v>4</v>
      </c>
      <c r="P897" s="203"/>
      <c r="Q897" s="203"/>
      <c r="R897" s="203"/>
    </row>
    <row r="898" spans="3:18">
      <c r="C898" s="203">
        <v>2</v>
      </c>
      <c r="D898" s="203">
        <v>2</v>
      </c>
      <c r="E898" s="203"/>
      <c r="F898" s="203">
        <v>5</v>
      </c>
      <c r="G898" s="203">
        <v>2</v>
      </c>
      <c r="H898" s="203">
        <v>5</v>
      </c>
      <c r="I898" s="203">
        <v>6</v>
      </c>
      <c r="J898" s="203">
        <v>10</v>
      </c>
      <c r="K898" s="203"/>
      <c r="L898" s="203"/>
      <c r="M898" s="204">
        <f t="shared" si="37"/>
        <v>2</v>
      </c>
      <c r="N898" s="203">
        <f t="shared" si="38"/>
        <v>2</v>
      </c>
      <c r="O898" s="203">
        <f t="shared" si="39"/>
        <v>5</v>
      </c>
      <c r="P898" s="203"/>
      <c r="Q898" s="203"/>
      <c r="R898" s="203"/>
    </row>
    <row r="899" spans="3:18">
      <c r="C899" s="203">
        <v>2</v>
      </c>
      <c r="D899" s="203">
        <v>2</v>
      </c>
      <c r="E899" s="203"/>
      <c r="F899" s="203">
        <v>5</v>
      </c>
      <c r="G899" s="203">
        <v>2</v>
      </c>
      <c r="H899" s="203">
        <v>5</v>
      </c>
      <c r="I899" s="203">
        <v>8</v>
      </c>
      <c r="J899" s="203">
        <v>7</v>
      </c>
      <c r="K899" s="203"/>
      <c r="L899" s="203"/>
      <c r="M899" s="204">
        <f t="shared" si="37"/>
        <v>2</v>
      </c>
      <c r="N899" s="203">
        <f t="shared" si="38"/>
        <v>2</v>
      </c>
      <c r="O899" s="203">
        <f t="shared" si="39"/>
        <v>4</v>
      </c>
      <c r="P899" s="203"/>
      <c r="Q899" s="203"/>
      <c r="R899" s="203"/>
    </row>
    <row r="900" spans="3:18">
      <c r="C900" s="203">
        <v>2</v>
      </c>
      <c r="D900" s="203">
        <v>2</v>
      </c>
      <c r="E900" s="203"/>
      <c r="F900" s="203">
        <v>5</v>
      </c>
      <c r="G900" s="203">
        <v>2</v>
      </c>
      <c r="H900" s="203">
        <v>5</v>
      </c>
      <c r="I900" s="203">
        <v>8</v>
      </c>
      <c r="J900" s="203">
        <v>10</v>
      </c>
      <c r="K900" s="203"/>
      <c r="L900" s="203"/>
      <c r="M900" s="204">
        <f t="shared" si="37"/>
        <v>2</v>
      </c>
      <c r="N900" s="203">
        <f t="shared" si="38"/>
        <v>2</v>
      </c>
      <c r="O900" s="203">
        <f t="shared" si="39"/>
        <v>5</v>
      </c>
      <c r="P900" s="203"/>
      <c r="Q900" s="203"/>
      <c r="R900" s="203"/>
    </row>
    <row r="901" spans="3:18">
      <c r="C901" s="203">
        <v>2</v>
      </c>
      <c r="D901" s="203">
        <v>2</v>
      </c>
      <c r="E901" s="203"/>
      <c r="F901" s="203">
        <v>5</v>
      </c>
      <c r="G901" s="203">
        <v>2</v>
      </c>
      <c r="H901" s="203">
        <v>5</v>
      </c>
      <c r="I901" s="203">
        <v>10</v>
      </c>
      <c r="J901" s="203">
        <v>7</v>
      </c>
      <c r="K901" s="203"/>
      <c r="L901" s="203"/>
      <c r="M901" s="204">
        <f t="shared" si="37"/>
        <v>2</v>
      </c>
      <c r="N901" s="203">
        <f t="shared" si="38"/>
        <v>2</v>
      </c>
      <c r="O901" s="203">
        <f t="shared" si="39"/>
        <v>5</v>
      </c>
      <c r="P901" s="203"/>
      <c r="Q901" s="203"/>
      <c r="R901" s="203"/>
    </row>
    <row r="902" spans="3:18">
      <c r="C902" s="203">
        <v>2</v>
      </c>
      <c r="D902" s="203">
        <v>2</v>
      </c>
      <c r="E902" s="203"/>
      <c r="F902" s="203">
        <v>5</v>
      </c>
      <c r="G902" s="203">
        <v>2</v>
      </c>
      <c r="H902" s="203">
        <v>5</v>
      </c>
      <c r="I902" s="203">
        <v>10</v>
      </c>
      <c r="J902" s="203">
        <v>10</v>
      </c>
      <c r="K902" s="203"/>
      <c r="L902" s="203"/>
      <c r="M902" s="204">
        <f t="shared" si="37"/>
        <v>2</v>
      </c>
      <c r="N902" s="203">
        <f t="shared" si="38"/>
        <v>2</v>
      </c>
      <c r="O902" s="203">
        <f t="shared" si="39"/>
        <v>5</v>
      </c>
      <c r="P902" s="203"/>
      <c r="Q902" s="203"/>
      <c r="R902" s="203"/>
    </row>
    <row r="903" spans="3:18">
      <c r="C903" s="203">
        <v>2</v>
      </c>
      <c r="D903" s="203">
        <v>2</v>
      </c>
      <c r="E903" s="203"/>
      <c r="F903" s="203">
        <v>7</v>
      </c>
      <c r="G903" s="203">
        <v>2</v>
      </c>
      <c r="H903" s="203">
        <v>10</v>
      </c>
      <c r="I903" s="203">
        <v>4</v>
      </c>
      <c r="J903" s="203">
        <v>7</v>
      </c>
      <c r="K903" s="203"/>
      <c r="L903" s="203"/>
      <c r="M903" s="204">
        <f t="shared" si="37"/>
        <v>2</v>
      </c>
      <c r="N903" s="203">
        <f t="shared" si="38"/>
        <v>2</v>
      </c>
      <c r="O903" s="203">
        <f t="shared" si="39"/>
        <v>5</v>
      </c>
      <c r="P903" s="203"/>
      <c r="Q903" s="203"/>
      <c r="R903" s="203"/>
    </row>
    <row r="904" spans="3:18">
      <c r="C904" s="203">
        <v>2</v>
      </c>
      <c r="D904" s="203">
        <v>2</v>
      </c>
      <c r="E904" s="203"/>
      <c r="F904" s="203">
        <v>7</v>
      </c>
      <c r="G904" s="203">
        <v>2</v>
      </c>
      <c r="H904" s="203">
        <v>10</v>
      </c>
      <c r="I904" s="203">
        <v>4</v>
      </c>
      <c r="J904" s="203">
        <v>10</v>
      </c>
      <c r="K904" s="203"/>
      <c r="L904" s="203"/>
      <c r="M904" s="204">
        <f t="shared" si="37"/>
        <v>2</v>
      </c>
      <c r="N904" s="203">
        <f t="shared" si="38"/>
        <v>2</v>
      </c>
      <c r="O904" s="203">
        <f t="shared" si="39"/>
        <v>5</v>
      </c>
      <c r="P904" s="203"/>
      <c r="Q904" s="203"/>
      <c r="R904" s="203"/>
    </row>
    <row r="905" spans="3:18">
      <c r="C905" s="203">
        <v>2</v>
      </c>
      <c r="D905" s="203">
        <v>2</v>
      </c>
      <c r="E905" s="203"/>
      <c r="F905" s="203">
        <v>7</v>
      </c>
      <c r="G905" s="203">
        <v>2</v>
      </c>
      <c r="H905" s="203">
        <v>10</v>
      </c>
      <c r="I905" s="203">
        <v>6</v>
      </c>
      <c r="J905" s="203">
        <v>7</v>
      </c>
      <c r="K905" s="203"/>
      <c r="L905" s="203"/>
      <c r="M905" s="204">
        <f t="shared" si="37"/>
        <v>2</v>
      </c>
      <c r="N905" s="203">
        <f t="shared" si="38"/>
        <v>2</v>
      </c>
      <c r="O905" s="203">
        <f t="shared" si="39"/>
        <v>5</v>
      </c>
      <c r="P905" s="203"/>
      <c r="Q905" s="203"/>
      <c r="R905" s="203"/>
    </row>
    <row r="906" spans="3:18">
      <c r="C906" s="203">
        <v>2</v>
      </c>
      <c r="D906" s="203">
        <v>2</v>
      </c>
      <c r="E906" s="203"/>
      <c r="F906" s="203">
        <v>7</v>
      </c>
      <c r="G906" s="203">
        <v>2</v>
      </c>
      <c r="H906" s="203">
        <v>10</v>
      </c>
      <c r="I906" s="203">
        <v>6</v>
      </c>
      <c r="J906" s="203">
        <v>10</v>
      </c>
      <c r="K906" s="203"/>
      <c r="L906" s="203"/>
      <c r="M906" s="204">
        <f t="shared" si="37"/>
        <v>2</v>
      </c>
      <c r="N906" s="203">
        <f t="shared" si="38"/>
        <v>2</v>
      </c>
      <c r="O906" s="203">
        <f t="shared" si="39"/>
        <v>6</v>
      </c>
      <c r="P906" s="203"/>
      <c r="Q906" s="203"/>
      <c r="R906" s="203"/>
    </row>
    <row r="907" spans="3:18">
      <c r="C907" s="203">
        <v>2</v>
      </c>
      <c r="D907" s="203">
        <v>2</v>
      </c>
      <c r="E907" s="203"/>
      <c r="F907" s="203">
        <v>7</v>
      </c>
      <c r="G907" s="203">
        <v>2</v>
      </c>
      <c r="H907" s="203">
        <v>10</v>
      </c>
      <c r="I907" s="203">
        <v>8</v>
      </c>
      <c r="J907" s="203">
        <v>7</v>
      </c>
      <c r="K907" s="203"/>
      <c r="L907" s="203"/>
      <c r="M907" s="204">
        <f t="shared" si="37"/>
        <v>2</v>
      </c>
      <c r="N907" s="203">
        <f t="shared" si="38"/>
        <v>2</v>
      </c>
      <c r="O907" s="203">
        <f t="shared" si="39"/>
        <v>5</v>
      </c>
      <c r="P907" s="203"/>
      <c r="Q907" s="203"/>
      <c r="R907" s="203"/>
    </row>
    <row r="908" spans="3:18">
      <c r="C908" s="203">
        <v>2</v>
      </c>
      <c r="D908" s="203">
        <v>2</v>
      </c>
      <c r="E908" s="203"/>
      <c r="F908" s="203">
        <v>7</v>
      </c>
      <c r="G908" s="203">
        <v>2</v>
      </c>
      <c r="H908" s="203">
        <v>10</v>
      </c>
      <c r="I908" s="203">
        <v>8</v>
      </c>
      <c r="J908" s="203">
        <v>10</v>
      </c>
      <c r="K908" s="203"/>
      <c r="L908" s="203"/>
      <c r="M908" s="204">
        <f t="shared" si="37"/>
        <v>2</v>
      </c>
      <c r="N908" s="203">
        <f t="shared" si="38"/>
        <v>2</v>
      </c>
      <c r="O908" s="203">
        <f t="shared" si="39"/>
        <v>6</v>
      </c>
      <c r="P908" s="203"/>
      <c r="Q908" s="203"/>
      <c r="R908" s="203"/>
    </row>
    <row r="909" spans="3:18">
      <c r="C909" s="203">
        <v>2</v>
      </c>
      <c r="D909" s="203">
        <v>2</v>
      </c>
      <c r="E909" s="203"/>
      <c r="F909" s="203">
        <v>7</v>
      </c>
      <c r="G909" s="203">
        <v>2</v>
      </c>
      <c r="H909" s="203">
        <v>10</v>
      </c>
      <c r="I909" s="203">
        <v>10</v>
      </c>
      <c r="J909" s="203">
        <v>7</v>
      </c>
      <c r="K909" s="203"/>
      <c r="L909" s="203"/>
      <c r="M909" s="204">
        <f t="shared" si="37"/>
        <v>2</v>
      </c>
      <c r="N909" s="203">
        <f t="shared" si="38"/>
        <v>2</v>
      </c>
      <c r="O909" s="203">
        <f t="shared" si="39"/>
        <v>6</v>
      </c>
      <c r="P909" s="203"/>
      <c r="Q909" s="203"/>
      <c r="R909" s="203"/>
    </row>
    <row r="910" spans="3:18">
      <c r="C910" s="203">
        <v>2</v>
      </c>
      <c r="D910" s="203">
        <v>4</v>
      </c>
      <c r="E910" s="203"/>
      <c r="F910" s="203">
        <v>7</v>
      </c>
      <c r="G910" s="203">
        <v>4</v>
      </c>
      <c r="H910" s="203">
        <v>10</v>
      </c>
      <c r="I910" s="203">
        <v>10</v>
      </c>
      <c r="J910" s="203">
        <v>10</v>
      </c>
      <c r="K910" s="203"/>
      <c r="L910" s="203"/>
      <c r="M910" s="204">
        <f t="shared" si="37"/>
        <v>2</v>
      </c>
      <c r="N910" s="203">
        <f t="shared" si="38"/>
        <v>3</v>
      </c>
      <c r="O910" s="203">
        <f t="shared" si="39"/>
        <v>7</v>
      </c>
      <c r="P910" s="203"/>
      <c r="Q910" s="203"/>
      <c r="R910" s="203"/>
    </row>
    <row r="911" spans="3:18">
      <c r="C911" s="203">
        <v>2</v>
      </c>
      <c r="D911" s="203">
        <v>4</v>
      </c>
      <c r="E911" s="203"/>
      <c r="F911" s="203">
        <v>5</v>
      </c>
      <c r="G911" s="203">
        <v>4</v>
      </c>
      <c r="H911" s="203">
        <v>5</v>
      </c>
      <c r="I911" s="203">
        <v>4</v>
      </c>
      <c r="J911" s="203">
        <v>7</v>
      </c>
      <c r="K911" s="203"/>
      <c r="L911" s="203"/>
      <c r="M911" s="204">
        <f t="shared" si="37"/>
        <v>2</v>
      </c>
      <c r="N911" s="203">
        <f t="shared" si="38"/>
        <v>3</v>
      </c>
      <c r="O911" s="203">
        <f t="shared" si="39"/>
        <v>4</v>
      </c>
      <c r="P911" s="203"/>
      <c r="Q911" s="203"/>
      <c r="R911" s="203"/>
    </row>
    <row r="912" spans="3:18">
      <c r="C912" s="203">
        <v>2</v>
      </c>
      <c r="D912" s="203">
        <v>4</v>
      </c>
      <c r="E912" s="203"/>
      <c r="F912" s="203">
        <v>5</v>
      </c>
      <c r="G912" s="203">
        <v>4</v>
      </c>
      <c r="H912" s="203">
        <v>5</v>
      </c>
      <c r="I912" s="203">
        <v>4</v>
      </c>
      <c r="J912" s="203">
        <v>10</v>
      </c>
      <c r="K912" s="203"/>
      <c r="L912" s="203"/>
      <c r="M912" s="204">
        <f t="shared" si="37"/>
        <v>2</v>
      </c>
      <c r="N912" s="203">
        <f t="shared" si="38"/>
        <v>3</v>
      </c>
      <c r="O912" s="203">
        <f t="shared" si="39"/>
        <v>5</v>
      </c>
      <c r="P912" s="203"/>
      <c r="Q912" s="203"/>
      <c r="R912" s="203"/>
    </row>
    <row r="913" spans="3:18">
      <c r="C913" s="203">
        <v>2</v>
      </c>
      <c r="D913" s="203">
        <v>4</v>
      </c>
      <c r="E913" s="203"/>
      <c r="F913" s="203">
        <v>5</v>
      </c>
      <c r="G913" s="203">
        <v>4</v>
      </c>
      <c r="H913" s="203">
        <v>5</v>
      </c>
      <c r="I913" s="203">
        <v>6</v>
      </c>
      <c r="J913" s="203">
        <v>7</v>
      </c>
      <c r="K913" s="203"/>
      <c r="L913" s="203"/>
      <c r="M913" s="204">
        <f t="shared" si="37"/>
        <v>2</v>
      </c>
      <c r="N913" s="203">
        <f t="shared" si="38"/>
        <v>3</v>
      </c>
      <c r="O913" s="203">
        <f t="shared" si="39"/>
        <v>5</v>
      </c>
      <c r="P913" s="203"/>
      <c r="Q913" s="203"/>
      <c r="R913" s="203"/>
    </row>
    <row r="914" spans="3:18">
      <c r="C914" s="203">
        <v>2</v>
      </c>
      <c r="D914" s="203">
        <v>4</v>
      </c>
      <c r="E914" s="203"/>
      <c r="F914" s="203">
        <v>5</v>
      </c>
      <c r="G914" s="203">
        <v>4</v>
      </c>
      <c r="H914" s="203">
        <v>5</v>
      </c>
      <c r="I914" s="203">
        <v>6</v>
      </c>
      <c r="J914" s="203">
        <v>10</v>
      </c>
      <c r="K914" s="203"/>
      <c r="L914" s="203"/>
      <c r="M914" s="204">
        <f t="shared" si="37"/>
        <v>2</v>
      </c>
      <c r="N914" s="203">
        <f t="shared" si="38"/>
        <v>3</v>
      </c>
      <c r="O914" s="203">
        <f t="shared" si="39"/>
        <v>5</v>
      </c>
      <c r="P914" s="203"/>
      <c r="Q914" s="203"/>
      <c r="R914" s="203"/>
    </row>
    <row r="915" spans="3:18">
      <c r="C915" s="203">
        <v>2</v>
      </c>
      <c r="D915" s="203">
        <v>4</v>
      </c>
      <c r="E915" s="203"/>
      <c r="F915" s="203">
        <v>5</v>
      </c>
      <c r="G915" s="203">
        <v>4</v>
      </c>
      <c r="H915" s="203">
        <v>5</v>
      </c>
      <c r="I915" s="203">
        <v>8</v>
      </c>
      <c r="J915" s="203">
        <v>7</v>
      </c>
      <c r="K915" s="203"/>
      <c r="L915" s="203"/>
      <c r="M915" s="204">
        <f t="shared" si="37"/>
        <v>2</v>
      </c>
      <c r="N915" s="203">
        <f t="shared" si="38"/>
        <v>3</v>
      </c>
      <c r="O915" s="203">
        <f t="shared" si="39"/>
        <v>5</v>
      </c>
      <c r="P915" s="203"/>
      <c r="Q915" s="203"/>
      <c r="R915" s="203"/>
    </row>
    <row r="916" spans="3:18">
      <c r="C916" s="203">
        <v>2</v>
      </c>
      <c r="D916" s="203">
        <v>4</v>
      </c>
      <c r="E916" s="203"/>
      <c r="F916" s="203">
        <v>5</v>
      </c>
      <c r="G916" s="203">
        <v>4</v>
      </c>
      <c r="H916" s="203">
        <v>5</v>
      </c>
      <c r="I916" s="203">
        <v>8</v>
      </c>
      <c r="J916" s="203">
        <v>10</v>
      </c>
      <c r="K916" s="203"/>
      <c r="L916" s="203"/>
      <c r="M916" s="204">
        <f t="shared" si="37"/>
        <v>2</v>
      </c>
      <c r="N916" s="203">
        <f t="shared" si="38"/>
        <v>3</v>
      </c>
      <c r="O916" s="203">
        <f t="shared" si="39"/>
        <v>5</v>
      </c>
      <c r="P916" s="203"/>
      <c r="Q916" s="203"/>
      <c r="R916" s="203"/>
    </row>
    <row r="917" spans="3:18">
      <c r="C917" s="203">
        <v>2</v>
      </c>
      <c r="D917" s="203">
        <v>4</v>
      </c>
      <c r="E917" s="203"/>
      <c r="F917" s="203">
        <v>5</v>
      </c>
      <c r="G917" s="203">
        <v>4</v>
      </c>
      <c r="H917" s="203">
        <v>5</v>
      </c>
      <c r="I917" s="203">
        <v>10</v>
      </c>
      <c r="J917" s="203">
        <v>7</v>
      </c>
      <c r="K917" s="203"/>
      <c r="L917" s="203"/>
      <c r="M917" s="204">
        <f t="shared" si="37"/>
        <v>2</v>
      </c>
      <c r="N917" s="203">
        <f t="shared" si="38"/>
        <v>3</v>
      </c>
      <c r="O917" s="203">
        <f t="shared" si="39"/>
        <v>5</v>
      </c>
      <c r="P917" s="203"/>
      <c r="Q917" s="203"/>
      <c r="R917" s="203"/>
    </row>
    <row r="918" spans="3:18">
      <c r="C918" s="203">
        <v>2</v>
      </c>
      <c r="D918" s="203">
        <v>4</v>
      </c>
      <c r="E918" s="203"/>
      <c r="F918" s="203">
        <v>5</v>
      </c>
      <c r="G918" s="203">
        <v>4</v>
      </c>
      <c r="H918" s="203">
        <v>5</v>
      </c>
      <c r="I918" s="203">
        <v>10</v>
      </c>
      <c r="J918" s="203">
        <v>10</v>
      </c>
      <c r="K918" s="203"/>
      <c r="L918" s="203"/>
      <c r="M918" s="204">
        <f t="shared" si="37"/>
        <v>2</v>
      </c>
      <c r="N918" s="203">
        <f t="shared" si="38"/>
        <v>3</v>
      </c>
      <c r="O918" s="203">
        <f t="shared" si="39"/>
        <v>6</v>
      </c>
      <c r="P918" s="203"/>
      <c r="Q918" s="203"/>
      <c r="R918" s="203"/>
    </row>
    <row r="919" spans="3:18">
      <c r="C919" s="203">
        <v>2</v>
      </c>
      <c r="D919" s="203">
        <v>4</v>
      </c>
      <c r="E919" s="203"/>
      <c r="F919" s="203">
        <v>7</v>
      </c>
      <c r="G919" s="203">
        <v>4</v>
      </c>
      <c r="H919" s="203">
        <v>10</v>
      </c>
      <c r="I919" s="203">
        <v>4</v>
      </c>
      <c r="J919" s="203">
        <v>7</v>
      </c>
      <c r="K919" s="203"/>
      <c r="L919" s="203"/>
      <c r="M919" s="204">
        <f t="shared" si="37"/>
        <v>2</v>
      </c>
      <c r="N919" s="203">
        <f t="shared" si="38"/>
        <v>3</v>
      </c>
      <c r="O919" s="203">
        <f t="shared" si="39"/>
        <v>5</v>
      </c>
      <c r="P919" s="203"/>
      <c r="Q919" s="203"/>
      <c r="R919" s="203"/>
    </row>
    <row r="920" spans="3:18">
      <c r="C920" s="203">
        <v>2</v>
      </c>
      <c r="D920" s="203">
        <v>4</v>
      </c>
      <c r="E920" s="203"/>
      <c r="F920" s="203">
        <v>7</v>
      </c>
      <c r="G920" s="203">
        <v>4</v>
      </c>
      <c r="H920" s="203">
        <v>10</v>
      </c>
      <c r="I920" s="203">
        <v>4</v>
      </c>
      <c r="J920" s="203">
        <v>10</v>
      </c>
      <c r="K920" s="203"/>
      <c r="L920" s="203"/>
      <c r="M920" s="204">
        <f t="shared" si="37"/>
        <v>2</v>
      </c>
      <c r="N920" s="203">
        <f t="shared" si="38"/>
        <v>3</v>
      </c>
      <c r="O920" s="203">
        <f t="shared" si="39"/>
        <v>6</v>
      </c>
      <c r="P920" s="203"/>
      <c r="Q920" s="203"/>
      <c r="R920" s="203"/>
    </row>
    <row r="921" spans="3:18">
      <c r="C921" s="203">
        <v>2</v>
      </c>
      <c r="D921" s="203">
        <v>4</v>
      </c>
      <c r="E921" s="203"/>
      <c r="F921" s="203">
        <v>7</v>
      </c>
      <c r="G921" s="203">
        <v>4</v>
      </c>
      <c r="H921" s="203">
        <v>10</v>
      </c>
      <c r="I921" s="203">
        <v>6</v>
      </c>
      <c r="J921" s="203">
        <v>7</v>
      </c>
      <c r="K921" s="203"/>
      <c r="L921" s="203"/>
      <c r="M921" s="204">
        <f t="shared" si="37"/>
        <v>2</v>
      </c>
      <c r="N921" s="203">
        <f t="shared" si="38"/>
        <v>3</v>
      </c>
      <c r="O921" s="203">
        <f t="shared" si="39"/>
        <v>6</v>
      </c>
      <c r="P921" s="203"/>
      <c r="Q921" s="203"/>
      <c r="R921" s="203"/>
    </row>
    <row r="922" spans="3:18">
      <c r="C922" s="203">
        <v>2</v>
      </c>
      <c r="D922" s="203">
        <v>4</v>
      </c>
      <c r="E922" s="203"/>
      <c r="F922" s="203">
        <v>7</v>
      </c>
      <c r="G922" s="203">
        <v>4</v>
      </c>
      <c r="H922" s="203">
        <v>10</v>
      </c>
      <c r="I922" s="203">
        <v>6</v>
      </c>
      <c r="J922" s="203">
        <v>10</v>
      </c>
      <c r="K922" s="203"/>
      <c r="L922" s="203"/>
      <c r="M922" s="204">
        <f t="shared" si="37"/>
        <v>2</v>
      </c>
      <c r="N922" s="203">
        <f t="shared" si="38"/>
        <v>3</v>
      </c>
      <c r="O922" s="203">
        <f t="shared" si="39"/>
        <v>6</v>
      </c>
      <c r="P922" s="203"/>
      <c r="Q922" s="203"/>
      <c r="R922" s="203"/>
    </row>
    <row r="923" spans="3:18">
      <c r="C923" s="203">
        <v>2</v>
      </c>
      <c r="D923" s="203">
        <v>4</v>
      </c>
      <c r="E923" s="203"/>
      <c r="F923" s="203">
        <v>7</v>
      </c>
      <c r="G923" s="203">
        <v>4</v>
      </c>
      <c r="H923" s="203">
        <v>10</v>
      </c>
      <c r="I923" s="203">
        <v>8</v>
      </c>
      <c r="J923" s="203">
        <v>7</v>
      </c>
      <c r="K923" s="203"/>
      <c r="L923" s="203"/>
      <c r="M923" s="204">
        <f t="shared" si="37"/>
        <v>2</v>
      </c>
      <c r="N923" s="203">
        <f t="shared" si="38"/>
        <v>3</v>
      </c>
      <c r="O923" s="203">
        <f t="shared" si="39"/>
        <v>6</v>
      </c>
      <c r="P923" s="203"/>
      <c r="Q923" s="203"/>
      <c r="R923" s="203"/>
    </row>
    <row r="924" spans="3:18">
      <c r="C924" s="203">
        <v>2</v>
      </c>
      <c r="D924" s="203">
        <v>4</v>
      </c>
      <c r="E924" s="203"/>
      <c r="F924" s="203">
        <v>7</v>
      </c>
      <c r="G924" s="203">
        <v>4</v>
      </c>
      <c r="H924" s="203">
        <v>10</v>
      </c>
      <c r="I924" s="203">
        <v>8</v>
      </c>
      <c r="J924" s="203">
        <v>10</v>
      </c>
      <c r="K924" s="203"/>
      <c r="L924" s="203"/>
      <c r="M924" s="204">
        <f t="shared" si="37"/>
        <v>2</v>
      </c>
      <c r="N924" s="203">
        <f t="shared" si="38"/>
        <v>3</v>
      </c>
      <c r="O924" s="203">
        <f t="shared" si="39"/>
        <v>6</v>
      </c>
      <c r="P924" s="203"/>
      <c r="Q924" s="203"/>
      <c r="R924" s="203"/>
    </row>
    <row r="925" spans="3:18">
      <c r="C925" s="203">
        <v>2</v>
      </c>
      <c r="D925" s="203">
        <v>4</v>
      </c>
      <c r="E925" s="203"/>
      <c r="F925" s="203">
        <v>7</v>
      </c>
      <c r="G925" s="203">
        <v>4</v>
      </c>
      <c r="H925" s="203">
        <v>10</v>
      </c>
      <c r="I925" s="203">
        <v>10</v>
      </c>
      <c r="J925" s="203">
        <v>7</v>
      </c>
      <c r="K925" s="203"/>
      <c r="L925" s="203"/>
      <c r="M925" s="204">
        <f t="shared" si="37"/>
        <v>2</v>
      </c>
      <c r="N925" s="203">
        <f t="shared" si="38"/>
        <v>3</v>
      </c>
      <c r="O925" s="203">
        <f t="shared" si="39"/>
        <v>6</v>
      </c>
      <c r="P925" s="203"/>
      <c r="Q925" s="203"/>
      <c r="R925" s="203"/>
    </row>
    <row r="926" spans="3:18">
      <c r="C926" s="203">
        <v>2</v>
      </c>
      <c r="D926" s="203">
        <v>6</v>
      </c>
      <c r="E926" s="203"/>
      <c r="F926" s="203">
        <v>7</v>
      </c>
      <c r="G926" s="203">
        <v>6</v>
      </c>
      <c r="H926" s="203">
        <v>10</v>
      </c>
      <c r="I926" s="203">
        <v>10</v>
      </c>
      <c r="J926" s="203">
        <v>10</v>
      </c>
      <c r="K926" s="203"/>
      <c r="L926" s="203"/>
      <c r="M926" s="204">
        <f t="shared" si="37"/>
        <v>2</v>
      </c>
      <c r="N926" s="203">
        <f t="shared" si="38"/>
        <v>3</v>
      </c>
      <c r="O926" s="203">
        <f t="shared" si="39"/>
        <v>7</v>
      </c>
      <c r="P926" s="203"/>
      <c r="Q926" s="203"/>
      <c r="R926" s="203"/>
    </row>
    <row r="927" spans="3:18">
      <c r="C927" s="203">
        <v>2</v>
      </c>
      <c r="D927" s="203">
        <v>6</v>
      </c>
      <c r="E927" s="203"/>
      <c r="F927" s="203">
        <v>5</v>
      </c>
      <c r="G927" s="203">
        <v>6</v>
      </c>
      <c r="H927" s="203">
        <v>5</v>
      </c>
      <c r="I927" s="203">
        <v>4</v>
      </c>
      <c r="J927" s="203">
        <v>7</v>
      </c>
      <c r="K927" s="203"/>
      <c r="L927" s="203"/>
      <c r="M927" s="204">
        <f t="shared" ref="M927:M990" si="40">MIN(C927:L927)</f>
        <v>2</v>
      </c>
      <c r="N927" s="203">
        <f t="shared" si="38"/>
        <v>3</v>
      </c>
      <c r="O927" s="203">
        <f t="shared" si="39"/>
        <v>5</v>
      </c>
      <c r="P927" s="203"/>
      <c r="Q927" s="203"/>
      <c r="R927" s="203"/>
    </row>
    <row r="928" spans="3:18">
      <c r="C928" s="203">
        <v>2</v>
      </c>
      <c r="D928" s="203">
        <v>6</v>
      </c>
      <c r="E928" s="203"/>
      <c r="F928" s="203">
        <v>5</v>
      </c>
      <c r="G928" s="203">
        <v>6</v>
      </c>
      <c r="H928" s="203">
        <v>5</v>
      </c>
      <c r="I928" s="203">
        <v>4</v>
      </c>
      <c r="J928" s="203">
        <v>10</v>
      </c>
      <c r="K928" s="203"/>
      <c r="L928" s="203"/>
      <c r="M928" s="204">
        <f t="shared" si="40"/>
        <v>2</v>
      </c>
      <c r="N928" s="203">
        <f t="shared" ref="N928:N991" si="41">IF(SMALL(C928:J928,2)&gt;M928,M928+1,M928)</f>
        <v>3</v>
      </c>
      <c r="O928" s="203">
        <f t="shared" ref="O928:O991" si="42">ROUND(AVERAGE(C928:J928),0)</f>
        <v>5</v>
      </c>
      <c r="P928" s="203"/>
      <c r="Q928" s="203"/>
      <c r="R928" s="203"/>
    </row>
    <row r="929" spans="3:18">
      <c r="C929" s="203">
        <v>2</v>
      </c>
      <c r="D929" s="203">
        <v>6</v>
      </c>
      <c r="E929" s="203"/>
      <c r="F929" s="203">
        <v>5</v>
      </c>
      <c r="G929" s="203">
        <v>6</v>
      </c>
      <c r="H929" s="203">
        <v>5</v>
      </c>
      <c r="I929" s="203">
        <v>6</v>
      </c>
      <c r="J929" s="203">
        <v>7</v>
      </c>
      <c r="K929" s="203"/>
      <c r="L929" s="203"/>
      <c r="M929" s="204">
        <f t="shared" si="40"/>
        <v>2</v>
      </c>
      <c r="N929" s="203">
        <f t="shared" si="41"/>
        <v>3</v>
      </c>
      <c r="O929" s="203">
        <f t="shared" si="42"/>
        <v>5</v>
      </c>
      <c r="P929" s="203"/>
      <c r="Q929" s="203"/>
      <c r="R929" s="203"/>
    </row>
    <row r="930" spans="3:18">
      <c r="C930" s="203">
        <v>2</v>
      </c>
      <c r="D930" s="203">
        <v>6</v>
      </c>
      <c r="E930" s="203"/>
      <c r="F930" s="203">
        <v>5</v>
      </c>
      <c r="G930" s="203">
        <v>6</v>
      </c>
      <c r="H930" s="203">
        <v>5</v>
      </c>
      <c r="I930" s="203">
        <v>6</v>
      </c>
      <c r="J930" s="203">
        <v>10</v>
      </c>
      <c r="K930" s="203"/>
      <c r="L930" s="203"/>
      <c r="M930" s="204">
        <f t="shared" si="40"/>
        <v>2</v>
      </c>
      <c r="N930" s="203">
        <f t="shared" si="41"/>
        <v>3</v>
      </c>
      <c r="O930" s="203">
        <f t="shared" si="42"/>
        <v>6</v>
      </c>
      <c r="P930" s="203"/>
      <c r="Q930" s="203"/>
      <c r="R930" s="203"/>
    </row>
    <row r="931" spans="3:18">
      <c r="C931" s="203">
        <v>2</v>
      </c>
      <c r="D931" s="203">
        <v>6</v>
      </c>
      <c r="E931" s="203"/>
      <c r="F931" s="203">
        <v>5</v>
      </c>
      <c r="G931" s="203">
        <v>6</v>
      </c>
      <c r="H931" s="203">
        <v>5</v>
      </c>
      <c r="I931" s="203">
        <v>8</v>
      </c>
      <c r="J931" s="203">
        <v>7</v>
      </c>
      <c r="K931" s="203"/>
      <c r="L931" s="203"/>
      <c r="M931" s="204">
        <f t="shared" si="40"/>
        <v>2</v>
      </c>
      <c r="N931" s="203">
        <f t="shared" si="41"/>
        <v>3</v>
      </c>
      <c r="O931" s="203">
        <f t="shared" si="42"/>
        <v>6</v>
      </c>
      <c r="P931" s="203"/>
      <c r="Q931" s="203"/>
      <c r="R931" s="203"/>
    </row>
    <row r="932" spans="3:18">
      <c r="C932" s="203">
        <v>2</v>
      </c>
      <c r="D932" s="203">
        <v>6</v>
      </c>
      <c r="E932" s="203"/>
      <c r="F932" s="203">
        <v>5</v>
      </c>
      <c r="G932" s="203">
        <v>6</v>
      </c>
      <c r="H932" s="203">
        <v>5</v>
      </c>
      <c r="I932" s="203">
        <v>8</v>
      </c>
      <c r="J932" s="203">
        <v>10</v>
      </c>
      <c r="K932" s="203"/>
      <c r="L932" s="203"/>
      <c r="M932" s="204">
        <f t="shared" si="40"/>
        <v>2</v>
      </c>
      <c r="N932" s="203">
        <f t="shared" si="41"/>
        <v>3</v>
      </c>
      <c r="O932" s="203">
        <f t="shared" si="42"/>
        <v>6</v>
      </c>
      <c r="P932" s="203"/>
      <c r="Q932" s="203"/>
      <c r="R932" s="203"/>
    </row>
    <row r="933" spans="3:18">
      <c r="C933" s="203">
        <v>2</v>
      </c>
      <c r="D933" s="203">
        <v>6</v>
      </c>
      <c r="E933" s="203"/>
      <c r="F933" s="203">
        <v>5</v>
      </c>
      <c r="G933" s="203">
        <v>6</v>
      </c>
      <c r="H933" s="203">
        <v>5</v>
      </c>
      <c r="I933" s="203">
        <v>10</v>
      </c>
      <c r="J933" s="203">
        <v>7</v>
      </c>
      <c r="K933" s="203"/>
      <c r="L933" s="203"/>
      <c r="M933" s="204">
        <f t="shared" si="40"/>
        <v>2</v>
      </c>
      <c r="N933" s="203">
        <f t="shared" si="41"/>
        <v>3</v>
      </c>
      <c r="O933" s="203">
        <f t="shared" si="42"/>
        <v>6</v>
      </c>
      <c r="P933" s="203"/>
      <c r="Q933" s="203"/>
      <c r="R933" s="203"/>
    </row>
    <row r="934" spans="3:18">
      <c r="C934" s="203">
        <v>2</v>
      </c>
      <c r="D934" s="203">
        <v>6</v>
      </c>
      <c r="E934" s="203"/>
      <c r="F934" s="203">
        <v>5</v>
      </c>
      <c r="G934" s="203">
        <v>6</v>
      </c>
      <c r="H934" s="203">
        <v>5</v>
      </c>
      <c r="I934" s="203">
        <v>10</v>
      </c>
      <c r="J934" s="203">
        <v>10</v>
      </c>
      <c r="K934" s="203"/>
      <c r="L934" s="203"/>
      <c r="M934" s="204">
        <f t="shared" si="40"/>
        <v>2</v>
      </c>
      <c r="N934" s="203">
        <f t="shared" si="41"/>
        <v>3</v>
      </c>
      <c r="O934" s="203">
        <f t="shared" si="42"/>
        <v>6</v>
      </c>
      <c r="P934" s="203"/>
      <c r="Q934" s="203"/>
      <c r="R934" s="203"/>
    </row>
    <row r="935" spans="3:18">
      <c r="C935" s="203">
        <v>2</v>
      </c>
      <c r="D935" s="203">
        <v>6</v>
      </c>
      <c r="E935" s="203"/>
      <c r="F935" s="203">
        <v>7</v>
      </c>
      <c r="G935" s="203">
        <v>6</v>
      </c>
      <c r="H935" s="203">
        <v>10</v>
      </c>
      <c r="I935" s="203">
        <v>4</v>
      </c>
      <c r="J935" s="203">
        <v>7</v>
      </c>
      <c r="K935" s="203"/>
      <c r="L935" s="203"/>
      <c r="M935" s="204">
        <f t="shared" si="40"/>
        <v>2</v>
      </c>
      <c r="N935" s="203">
        <f t="shared" si="41"/>
        <v>3</v>
      </c>
      <c r="O935" s="203">
        <f t="shared" si="42"/>
        <v>6</v>
      </c>
      <c r="P935" s="203"/>
      <c r="Q935" s="203"/>
      <c r="R935" s="203"/>
    </row>
    <row r="936" spans="3:18">
      <c r="C936" s="203">
        <v>2</v>
      </c>
      <c r="D936" s="203">
        <v>6</v>
      </c>
      <c r="E936" s="203"/>
      <c r="F936" s="203">
        <v>7</v>
      </c>
      <c r="G936" s="203">
        <v>6</v>
      </c>
      <c r="H936" s="203">
        <v>10</v>
      </c>
      <c r="I936" s="203">
        <v>4</v>
      </c>
      <c r="J936" s="203">
        <v>10</v>
      </c>
      <c r="K936" s="203"/>
      <c r="L936" s="203"/>
      <c r="M936" s="204">
        <f t="shared" si="40"/>
        <v>2</v>
      </c>
      <c r="N936" s="203">
        <f t="shared" si="41"/>
        <v>3</v>
      </c>
      <c r="O936" s="203">
        <f t="shared" si="42"/>
        <v>6</v>
      </c>
      <c r="P936" s="203"/>
      <c r="Q936" s="203"/>
      <c r="R936" s="203"/>
    </row>
    <row r="937" spans="3:18">
      <c r="C937" s="203">
        <v>2</v>
      </c>
      <c r="D937" s="203">
        <v>6</v>
      </c>
      <c r="E937" s="203"/>
      <c r="F937" s="203">
        <v>7</v>
      </c>
      <c r="G937" s="203">
        <v>6</v>
      </c>
      <c r="H937" s="203">
        <v>10</v>
      </c>
      <c r="I937" s="203">
        <v>6</v>
      </c>
      <c r="J937" s="203">
        <v>7</v>
      </c>
      <c r="K937" s="203"/>
      <c r="L937" s="203"/>
      <c r="M937" s="204">
        <f t="shared" si="40"/>
        <v>2</v>
      </c>
      <c r="N937" s="203">
        <f t="shared" si="41"/>
        <v>3</v>
      </c>
      <c r="O937" s="203">
        <f t="shared" si="42"/>
        <v>6</v>
      </c>
      <c r="P937" s="203"/>
      <c r="Q937" s="203"/>
      <c r="R937" s="203"/>
    </row>
    <row r="938" spans="3:18">
      <c r="C938" s="203">
        <v>2</v>
      </c>
      <c r="D938" s="203">
        <v>6</v>
      </c>
      <c r="E938" s="203"/>
      <c r="F938" s="203">
        <v>7</v>
      </c>
      <c r="G938" s="203">
        <v>6</v>
      </c>
      <c r="H938" s="203">
        <v>10</v>
      </c>
      <c r="I938" s="203">
        <v>6</v>
      </c>
      <c r="J938" s="203">
        <v>10</v>
      </c>
      <c r="K938" s="203"/>
      <c r="L938" s="203"/>
      <c r="M938" s="204">
        <f t="shared" si="40"/>
        <v>2</v>
      </c>
      <c r="N938" s="203">
        <f t="shared" si="41"/>
        <v>3</v>
      </c>
      <c r="O938" s="203">
        <f t="shared" si="42"/>
        <v>7</v>
      </c>
      <c r="P938" s="203"/>
      <c r="Q938" s="203"/>
      <c r="R938" s="203"/>
    </row>
    <row r="939" spans="3:18">
      <c r="C939" s="203">
        <v>2</v>
      </c>
      <c r="D939" s="203">
        <v>6</v>
      </c>
      <c r="E939" s="203"/>
      <c r="F939" s="203">
        <v>7</v>
      </c>
      <c r="G939" s="203">
        <v>6</v>
      </c>
      <c r="H939" s="203">
        <v>10</v>
      </c>
      <c r="I939" s="203">
        <v>8</v>
      </c>
      <c r="J939" s="203">
        <v>7</v>
      </c>
      <c r="K939" s="203"/>
      <c r="L939" s="203"/>
      <c r="M939" s="204">
        <f t="shared" si="40"/>
        <v>2</v>
      </c>
      <c r="N939" s="203">
        <f t="shared" si="41"/>
        <v>3</v>
      </c>
      <c r="O939" s="203">
        <f t="shared" si="42"/>
        <v>7</v>
      </c>
      <c r="P939" s="203"/>
      <c r="Q939" s="203"/>
      <c r="R939" s="203"/>
    </row>
    <row r="940" spans="3:18">
      <c r="C940" s="203">
        <v>2</v>
      </c>
      <c r="D940" s="203">
        <v>6</v>
      </c>
      <c r="E940" s="203"/>
      <c r="F940" s="203">
        <v>7</v>
      </c>
      <c r="G940" s="203">
        <v>6</v>
      </c>
      <c r="H940" s="203">
        <v>10</v>
      </c>
      <c r="I940" s="203">
        <v>8</v>
      </c>
      <c r="J940" s="203">
        <v>10</v>
      </c>
      <c r="K940" s="203"/>
      <c r="L940" s="203"/>
      <c r="M940" s="204">
        <f t="shared" si="40"/>
        <v>2</v>
      </c>
      <c r="N940" s="203">
        <f t="shared" si="41"/>
        <v>3</v>
      </c>
      <c r="O940" s="203">
        <f t="shared" si="42"/>
        <v>7</v>
      </c>
      <c r="P940" s="203"/>
      <c r="Q940" s="203"/>
      <c r="R940" s="203"/>
    </row>
    <row r="941" spans="3:18">
      <c r="C941" s="203">
        <v>2</v>
      </c>
      <c r="D941" s="203">
        <v>6</v>
      </c>
      <c r="E941" s="203"/>
      <c r="F941" s="203">
        <v>7</v>
      </c>
      <c r="G941" s="203">
        <v>6</v>
      </c>
      <c r="H941" s="203">
        <v>10</v>
      </c>
      <c r="I941" s="203">
        <v>10</v>
      </c>
      <c r="J941" s="203">
        <v>7</v>
      </c>
      <c r="K941" s="203"/>
      <c r="L941" s="203"/>
      <c r="M941" s="204">
        <f t="shared" si="40"/>
        <v>2</v>
      </c>
      <c r="N941" s="203">
        <f t="shared" si="41"/>
        <v>3</v>
      </c>
      <c r="O941" s="203">
        <f t="shared" si="42"/>
        <v>7</v>
      </c>
      <c r="P941" s="203"/>
      <c r="Q941" s="203"/>
      <c r="R941" s="203"/>
    </row>
    <row r="942" spans="3:18">
      <c r="C942" s="203">
        <v>2</v>
      </c>
      <c r="D942" s="203">
        <v>2</v>
      </c>
      <c r="E942" s="203"/>
      <c r="F942" s="203">
        <v>7</v>
      </c>
      <c r="G942" s="203">
        <v>2</v>
      </c>
      <c r="H942" s="203">
        <v>10</v>
      </c>
      <c r="I942" s="203">
        <v>10</v>
      </c>
      <c r="J942" s="203">
        <v>10</v>
      </c>
      <c r="K942" s="203"/>
      <c r="L942" s="203"/>
      <c r="M942" s="204">
        <f t="shared" si="40"/>
        <v>2</v>
      </c>
      <c r="N942" s="203">
        <f t="shared" si="41"/>
        <v>2</v>
      </c>
      <c r="O942" s="203">
        <f t="shared" si="42"/>
        <v>6</v>
      </c>
      <c r="P942" s="203"/>
      <c r="Q942" s="203"/>
      <c r="R942" s="203"/>
    </row>
    <row r="943" spans="3:18">
      <c r="C943" s="203">
        <v>2</v>
      </c>
      <c r="D943" s="203">
        <v>2</v>
      </c>
      <c r="E943" s="203"/>
      <c r="F943" s="203">
        <v>5</v>
      </c>
      <c r="G943" s="203">
        <v>2</v>
      </c>
      <c r="H943" s="203">
        <v>5</v>
      </c>
      <c r="I943" s="203">
        <v>4</v>
      </c>
      <c r="J943" s="203">
        <v>7</v>
      </c>
      <c r="K943" s="203"/>
      <c r="L943" s="203"/>
      <c r="M943" s="204">
        <f t="shared" si="40"/>
        <v>2</v>
      </c>
      <c r="N943" s="203">
        <f t="shared" si="41"/>
        <v>2</v>
      </c>
      <c r="O943" s="203">
        <f t="shared" si="42"/>
        <v>4</v>
      </c>
      <c r="P943" s="203"/>
      <c r="Q943" s="203"/>
      <c r="R943" s="203"/>
    </row>
    <row r="944" spans="3:18">
      <c r="C944" s="203">
        <v>2</v>
      </c>
      <c r="D944" s="203">
        <v>2</v>
      </c>
      <c r="E944" s="203"/>
      <c r="F944" s="203">
        <v>5</v>
      </c>
      <c r="G944" s="203">
        <v>2</v>
      </c>
      <c r="H944" s="203">
        <v>5</v>
      </c>
      <c r="I944" s="203">
        <v>4</v>
      </c>
      <c r="J944" s="203">
        <v>10</v>
      </c>
      <c r="K944" s="203"/>
      <c r="L944" s="203"/>
      <c r="M944" s="204">
        <f t="shared" si="40"/>
        <v>2</v>
      </c>
      <c r="N944" s="203">
        <f t="shared" si="41"/>
        <v>2</v>
      </c>
      <c r="O944" s="203">
        <f t="shared" si="42"/>
        <v>4</v>
      </c>
      <c r="P944" s="203"/>
      <c r="Q944" s="203"/>
      <c r="R944" s="203"/>
    </row>
    <row r="945" spans="3:18">
      <c r="C945" s="203">
        <v>2</v>
      </c>
      <c r="D945" s="203">
        <v>2</v>
      </c>
      <c r="E945" s="203"/>
      <c r="F945" s="203">
        <v>5</v>
      </c>
      <c r="G945" s="203">
        <v>2</v>
      </c>
      <c r="H945" s="203">
        <v>5</v>
      </c>
      <c r="I945" s="203">
        <v>6</v>
      </c>
      <c r="J945" s="203">
        <v>7</v>
      </c>
      <c r="K945" s="203"/>
      <c r="L945" s="203"/>
      <c r="M945" s="204">
        <f t="shared" si="40"/>
        <v>2</v>
      </c>
      <c r="N945" s="203">
        <f t="shared" si="41"/>
        <v>2</v>
      </c>
      <c r="O945" s="203">
        <f t="shared" si="42"/>
        <v>4</v>
      </c>
      <c r="P945" s="203"/>
      <c r="Q945" s="203"/>
      <c r="R945" s="203"/>
    </row>
    <row r="946" spans="3:18">
      <c r="C946" s="203">
        <v>2</v>
      </c>
      <c r="D946" s="203">
        <v>2</v>
      </c>
      <c r="E946" s="203"/>
      <c r="F946" s="203">
        <v>5</v>
      </c>
      <c r="G946" s="203">
        <v>2</v>
      </c>
      <c r="H946" s="203">
        <v>5</v>
      </c>
      <c r="I946" s="203">
        <v>6</v>
      </c>
      <c r="J946" s="203">
        <v>10</v>
      </c>
      <c r="K946" s="203"/>
      <c r="L946" s="203"/>
      <c r="M946" s="204">
        <f t="shared" si="40"/>
        <v>2</v>
      </c>
      <c r="N946" s="203">
        <f t="shared" si="41"/>
        <v>2</v>
      </c>
      <c r="O946" s="203">
        <f t="shared" si="42"/>
        <v>5</v>
      </c>
      <c r="P946" s="203"/>
      <c r="Q946" s="203"/>
      <c r="R946" s="203"/>
    </row>
    <row r="947" spans="3:18">
      <c r="C947" s="203">
        <v>2</v>
      </c>
      <c r="D947" s="203">
        <v>2</v>
      </c>
      <c r="E947" s="203"/>
      <c r="F947" s="203">
        <v>5</v>
      </c>
      <c r="G947" s="203">
        <v>2</v>
      </c>
      <c r="H947" s="203">
        <v>5</v>
      </c>
      <c r="I947" s="203">
        <v>8</v>
      </c>
      <c r="J947" s="203">
        <v>7</v>
      </c>
      <c r="K947" s="203"/>
      <c r="L947" s="203"/>
      <c r="M947" s="204">
        <f t="shared" si="40"/>
        <v>2</v>
      </c>
      <c r="N947" s="203">
        <f t="shared" si="41"/>
        <v>2</v>
      </c>
      <c r="O947" s="203">
        <f t="shared" si="42"/>
        <v>4</v>
      </c>
      <c r="P947" s="203"/>
      <c r="Q947" s="203"/>
      <c r="R947" s="203"/>
    </row>
    <row r="948" spans="3:18">
      <c r="C948" s="203">
        <v>2</v>
      </c>
      <c r="D948" s="203">
        <v>2</v>
      </c>
      <c r="E948" s="203"/>
      <c r="F948" s="203">
        <v>5</v>
      </c>
      <c r="G948" s="203">
        <v>2</v>
      </c>
      <c r="H948" s="203">
        <v>5</v>
      </c>
      <c r="I948" s="203">
        <v>8</v>
      </c>
      <c r="J948" s="203">
        <v>10</v>
      </c>
      <c r="K948" s="203"/>
      <c r="L948" s="203"/>
      <c r="M948" s="204">
        <f t="shared" si="40"/>
        <v>2</v>
      </c>
      <c r="N948" s="203">
        <f t="shared" si="41"/>
        <v>2</v>
      </c>
      <c r="O948" s="203">
        <f t="shared" si="42"/>
        <v>5</v>
      </c>
      <c r="P948" s="203"/>
      <c r="Q948" s="203"/>
      <c r="R948" s="203"/>
    </row>
    <row r="949" spans="3:18">
      <c r="C949" s="203">
        <v>2</v>
      </c>
      <c r="D949" s="203">
        <v>2</v>
      </c>
      <c r="E949" s="203"/>
      <c r="F949" s="203">
        <v>5</v>
      </c>
      <c r="G949" s="203">
        <v>2</v>
      </c>
      <c r="H949" s="203">
        <v>5</v>
      </c>
      <c r="I949" s="203">
        <v>10</v>
      </c>
      <c r="J949" s="203">
        <v>7</v>
      </c>
      <c r="K949" s="203"/>
      <c r="L949" s="203"/>
      <c r="M949" s="204">
        <f t="shared" si="40"/>
        <v>2</v>
      </c>
      <c r="N949" s="203">
        <f t="shared" si="41"/>
        <v>2</v>
      </c>
      <c r="O949" s="203">
        <f t="shared" si="42"/>
        <v>5</v>
      </c>
      <c r="P949" s="203"/>
      <c r="Q949" s="203"/>
      <c r="R949" s="203"/>
    </row>
    <row r="950" spans="3:18">
      <c r="C950" s="203">
        <v>2</v>
      </c>
      <c r="D950" s="203">
        <v>2</v>
      </c>
      <c r="E950" s="203"/>
      <c r="F950" s="203">
        <v>5</v>
      </c>
      <c r="G950" s="203">
        <v>2</v>
      </c>
      <c r="H950" s="203">
        <v>5</v>
      </c>
      <c r="I950" s="203">
        <v>10</v>
      </c>
      <c r="J950" s="203">
        <v>10</v>
      </c>
      <c r="K950" s="203"/>
      <c r="L950" s="203"/>
      <c r="M950" s="204">
        <f t="shared" si="40"/>
        <v>2</v>
      </c>
      <c r="N950" s="203">
        <f t="shared" si="41"/>
        <v>2</v>
      </c>
      <c r="O950" s="203">
        <f t="shared" si="42"/>
        <v>5</v>
      </c>
      <c r="P950" s="203"/>
      <c r="Q950" s="203"/>
      <c r="R950" s="203"/>
    </row>
    <row r="951" spans="3:18">
      <c r="C951" s="203">
        <v>2</v>
      </c>
      <c r="D951" s="203">
        <v>2</v>
      </c>
      <c r="E951" s="203"/>
      <c r="F951" s="203">
        <v>7</v>
      </c>
      <c r="G951" s="203">
        <v>2</v>
      </c>
      <c r="H951" s="203">
        <v>10</v>
      </c>
      <c r="I951" s="203">
        <v>4</v>
      </c>
      <c r="J951" s="203">
        <v>7</v>
      </c>
      <c r="K951" s="203"/>
      <c r="L951" s="203"/>
      <c r="M951" s="204">
        <f t="shared" si="40"/>
        <v>2</v>
      </c>
      <c r="N951" s="203">
        <f t="shared" si="41"/>
        <v>2</v>
      </c>
      <c r="O951" s="203">
        <f t="shared" si="42"/>
        <v>5</v>
      </c>
      <c r="P951" s="203"/>
      <c r="Q951" s="203"/>
      <c r="R951" s="203"/>
    </row>
    <row r="952" spans="3:18">
      <c r="C952" s="203">
        <v>2</v>
      </c>
      <c r="D952" s="203">
        <v>2</v>
      </c>
      <c r="E952" s="203"/>
      <c r="F952" s="203">
        <v>7</v>
      </c>
      <c r="G952" s="203">
        <v>2</v>
      </c>
      <c r="H952" s="203">
        <v>10</v>
      </c>
      <c r="I952" s="203">
        <v>4</v>
      </c>
      <c r="J952" s="203">
        <v>10</v>
      </c>
      <c r="K952" s="203"/>
      <c r="L952" s="203"/>
      <c r="M952" s="204">
        <f t="shared" si="40"/>
        <v>2</v>
      </c>
      <c r="N952" s="203">
        <f t="shared" si="41"/>
        <v>2</v>
      </c>
      <c r="O952" s="203">
        <f t="shared" si="42"/>
        <v>5</v>
      </c>
      <c r="P952" s="203"/>
      <c r="Q952" s="203"/>
      <c r="R952" s="203"/>
    </row>
    <row r="953" spans="3:18">
      <c r="C953" s="203">
        <v>2</v>
      </c>
      <c r="D953" s="203">
        <v>2</v>
      </c>
      <c r="E953" s="203"/>
      <c r="F953" s="203">
        <v>7</v>
      </c>
      <c r="G953" s="203">
        <v>2</v>
      </c>
      <c r="H953" s="203">
        <v>10</v>
      </c>
      <c r="I953" s="203">
        <v>6</v>
      </c>
      <c r="J953" s="203">
        <v>7</v>
      </c>
      <c r="K953" s="203"/>
      <c r="L953" s="203"/>
      <c r="M953" s="204">
        <f t="shared" si="40"/>
        <v>2</v>
      </c>
      <c r="N953" s="203">
        <f t="shared" si="41"/>
        <v>2</v>
      </c>
      <c r="O953" s="203">
        <f t="shared" si="42"/>
        <v>5</v>
      </c>
      <c r="P953" s="203"/>
      <c r="Q953" s="203"/>
      <c r="R953" s="203"/>
    </row>
    <row r="954" spans="3:18">
      <c r="C954" s="203">
        <v>2</v>
      </c>
      <c r="D954" s="203">
        <v>2</v>
      </c>
      <c r="E954" s="203"/>
      <c r="F954" s="203">
        <v>7</v>
      </c>
      <c r="G954" s="203">
        <v>2</v>
      </c>
      <c r="H954" s="203">
        <v>10</v>
      </c>
      <c r="I954" s="203">
        <v>6</v>
      </c>
      <c r="J954" s="203">
        <v>10</v>
      </c>
      <c r="K954" s="203"/>
      <c r="L954" s="203"/>
      <c r="M954" s="204">
        <f t="shared" si="40"/>
        <v>2</v>
      </c>
      <c r="N954" s="203">
        <f t="shared" si="41"/>
        <v>2</v>
      </c>
      <c r="O954" s="203">
        <f t="shared" si="42"/>
        <v>6</v>
      </c>
      <c r="P954" s="203"/>
      <c r="Q954" s="203"/>
      <c r="R954" s="203"/>
    </row>
    <row r="955" spans="3:18">
      <c r="C955" s="203">
        <v>2</v>
      </c>
      <c r="D955" s="203">
        <v>2</v>
      </c>
      <c r="E955" s="203"/>
      <c r="F955" s="203">
        <v>7</v>
      </c>
      <c r="G955" s="203">
        <v>2</v>
      </c>
      <c r="H955" s="203">
        <v>10</v>
      </c>
      <c r="I955" s="203">
        <v>8</v>
      </c>
      <c r="J955" s="203">
        <v>7</v>
      </c>
      <c r="K955" s="203"/>
      <c r="L955" s="203"/>
      <c r="M955" s="204">
        <f t="shared" si="40"/>
        <v>2</v>
      </c>
      <c r="N955" s="203">
        <f t="shared" si="41"/>
        <v>2</v>
      </c>
      <c r="O955" s="203">
        <f t="shared" si="42"/>
        <v>5</v>
      </c>
      <c r="P955" s="203"/>
      <c r="Q955" s="203"/>
      <c r="R955" s="203"/>
    </row>
    <row r="956" spans="3:18">
      <c r="C956" s="203">
        <v>2</v>
      </c>
      <c r="D956" s="203">
        <v>2</v>
      </c>
      <c r="E956" s="203"/>
      <c r="F956" s="203">
        <v>7</v>
      </c>
      <c r="G956" s="203">
        <v>2</v>
      </c>
      <c r="H956" s="203">
        <v>10</v>
      </c>
      <c r="I956" s="203">
        <v>8</v>
      </c>
      <c r="J956" s="203">
        <v>10</v>
      </c>
      <c r="K956" s="203"/>
      <c r="L956" s="203"/>
      <c r="M956" s="204">
        <f t="shared" si="40"/>
        <v>2</v>
      </c>
      <c r="N956" s="203">
        <f t="shared" si="41"/>
        <v>2</v>
      </c>
      <c r="O956" s="203">
        <f t="shared" si="42"/>
        <v>6</v>
      </c>
      <c r="P956" s="203"/>
      <c r="Q956" s="203"/>
      <c r="R956" s="203"/>
    </row>
    <row r="957" spans="3:18">
      <c r="C957" s="203">
        <v>2</v>
      </c>
      <c r="D957" s="203">
        <v>2</v>
      </c>
      <c r="E957" s="203"/>
      <c r="F957" s="203">
        <v>7</v>
      </c>
      <c r="G957" s="203">
        <v>2</v>
      </c>
      <c r="H957" s="203">
        <v>10</v>
      </c>
      <c r="I957" s="203">
        <v>10</v>
      </c>
      <c r="J957" s="203">
        <v>7</v>
      </c>
      <c r="K957" s="203"/>
      <c r="L957" s="203"/>
      <c r="M957" s="204">
        <f t="shared" si="40"/>
        <v>2</v>
      </c>
      <c r="N957" s="203">
        <f t="shared" si="41"/>
        <v>2</v>
      </c>
      <c r="O957" s="203">
        <f t="shared" si="42"/>
        <v>6</v>
      </c>
      <c r="P957" s="203"/>
      <c r="Q957" s="203"/>
      <c r="R957" s="203"/>
    </row>
    <row r="958" spans="3:18">
      <c r="C958" s="203">
        <v>2</v>
      </c>
      <c r="D958" s="203">
        <v>2</v>
      </c>
      <c r="E958" s="203"/>
      <c r="F958" s="203">
        <v>7</v>
      </c>
      <c r="G958" s="203">
        <v>2</v>
      </c>
      <c r="H958" s="203">
        <v>10</v>
      </c>
      <c r="I958" s="203">
        <v>10</v>
      </c>
      <c r="J958" s="203">
        <v>10</v>
      </c>
      <c r="K958" s="203"/>
      <c r="L958" s="203"/>
      <c r="M958" s="204">
        <f t="shared" si="40"/>
        <v>2</v>
      </c>
      <c r="N958" s="203">
        <f t="shared" si="41"/>
        <v>2</v>
      </c>
      <c r="O958" s="203">
        <f t="shared" si="42"/>
        <v>6</v>
      </c>
      <c r="P958" s="203"/>
      <c r="Q958" s="203"/>
      <c r="R958" s="203"/>
    </row>
    <row r="959" spans="3:18">
      <c r="C959" s="203">
        <v>2</v>
      </c>
      <c r="D959" s="203">
        <v>2</v>
      </c>
      <c r="E959" s="203"/>
      <c r="F959" s="203">
        <v>5</v>
      </c>
      <c r="G959" s="203">
        <v>2</v>
      </c>
      <c r="H959" s="203">
        <v>5</v>
      </c>
      <c r="I959" s="203">
        <v>4</v>
      </c>
      <c r="J959" s="203">
        <v>7</v>
      </c>
      <c r="K959" s="203"/>
      <c r="L959" s="203"/>
      <c r="M959" s="204">
        <f t="shared" si="40"/>
        <v>2</v>
      </c>
      <c r="N959" s="203">
        <f t="shared" si="41"/>
        <v>2</v>
      </c>
      <c r="O959" s="203">
        <f t="shared" si="42"/>
        <v>4</v>
      </c>
      <c r="P959" s="203"/>
      <c r="Q959" s="203"/>
      <c r="R959" s="203"/>
    </row>
    <row r="960" spans="3:18">
      <c r="C960" s="203">
        <v>2</v>
      </c>
      <c r="D960" s="203">
        <v>2</v>
      </c>
      <c r="E960" s="203"/>
      <c r="F960" s="203">
        <v>5</v>
      </c>
      <c r="G960" s="203">
        <v>2</v>
      </c>
      <c r="H960" s="203">
        <v>5</v>
      </c>
      <c r="I960" s="203">
        <v>4</v>
      </c>
      <c r="J960" s="203">
        <v>10</v>
      </c>
      <c r="K960" s="203"/>
      <c r="L960" s="203"/>
      <c r="M960" s="204">
        <f t="shared" si="40"/>
        <v>2</v>
      </c>
      <c r="N960" s="203">
        <f t="shared" si="41"/>
        <v>2</v>
      </c>
      <c r="O960" s="203">
        <f t="shared" si="42"/>
        <v>4</v>
      </c>
      <c r="P960" s="203"/>
      <c r="Q960" s="203"/>
      <c r="R960" s="203"/>
    </row>
    <row r="961" spans="3:18">
      <c r="C961" s="203">
        <v>2</v>
      </c>
      <c r="D961" s="203">
        <v>2</v>
      </c>
      <c r="E961" s="203"/>
      <c r="F961" s="203">
        <v>5</v>
      </c>
      <c r="G961" s="203">
        <v>2</v>
      </c>
      <c r="H961" s="203">
        <v>5</v>
      </c>
      <c r="I961" s="203">
        <v>6</v>
      </c>
      <c r="J961" s="203">
        <v>7</v>
      </c>
      <c r="K961" s="203"/>
      <c r="L961" s="203"/>
      <c r="M961" s="204">
        <f t="shared" si="40"/>
        <v>2</v>
      </c>
      <c r="N961" s="203">
        <f t="shared" si="41"/>
        <v>2</v>
      </c>
      <c r="O961" s="203">
        <f t="shared" si="42"/>
        <v>4</v>
      </c>
      <c r="P961" s="203"/>
      <c r="Q961" s="203"/>
      <c r="R961" s="203"/>
    </row>
    <row r="962" spans="3:18">
      <c r="C962" s="203">
        <v>2</v>
      </c>
      <c r="D962" s="203">
        <v>2</v>
      </c>
      <c r="E962" s="203"/>
      <c r="F962" s="203">
        <v>5</v>
      </c>
      <c r="G962" s="203">
        <v>2</v>
      </c>
      <c r="H962" s="203">
        <v>5</v>
      </c>
      <c r="I962" s="203">
        <v>6</v>
      </c>
      <c r="J962" s="203">
        <v>10</v>
      </c>
      <c r="K962" s="203"/>
      <c r="L962" s="203"/>
      <c r="M962" s="204">
        <f t="shared" si="40"/>
        <v>2</v>
      </c>
      <c r="N962" s="203">
        <f t="shared" si="41"/>
        <v>2</v>
      </c>
      <c r="O962" s="203">
        <f t="shared" si="42"/>
        <v>5</v>
      </c>
      <c r="P962" s="203"/>
      <c r="Q962" s="203"/>
      <c r="R962" s="203"/>
    </row>
    <row r="963" spans="3:18">
      <c r="C963" s="203">
        <v>2</v>
      </c>
      <c r="D963" s="203">
        <v>2</v>
      </c>
      <c r="E963" s="203"/>
      <c r="F963" s="203">
        <v>5</v>
      </c>
      <c r="G963" s="203">
        <v>2</v>
      </c>
      <c r="H963" s="203">
        <v>5</v>
      </c>
      <c r="I963" s="203">
        <v>8</v>
      </c>
      <c r="J963" s="203">
        <v>7</v>
      </c>
      <c r="K963" s="203"/>
      <c r="L963" s="203"/>
      <c r="M963" s="204">
        <f t="shared" si="40"/>
        <v>2</v>
      </c>
      <c r="N963" s="203">
        <f t="shared" si="41"/>
        <v>2</v>
      </c>
      <c r="O963" s="203">
        <f t="shared" si="42"/>
        <v>4</v>
      </c>
      <c r="P963" s="203"/>
      <c r="Q963" s="203"/>
      <c r="R963" s="203"/>
    </row>
    <row r="964" spans="3:18">
      <c r="C964" s="203">
        <v>2</v>
      </c>
      <c r="D964" s="203">
        <v>2</v>
      </c>
      <c r="E964" s="203"/>
      <c r="F964" s="203">
        <v>5</v>
      </c>
      <c r="G964" s="203">
        <v>2</v>
      </c>
      <c r="H964" s="203">
        <v>5</v>
      </c>
      <c r="I964" s="203">
        <v>8</v>
      </c>
      <c r="J964" s="203">
        <v>10</v>
      </c>
      <c r="K964" s="203"/>
      <c r="L964" s="203"/>
      <c r="M964" s="204">
        <f t="shared" si="40"/>
        <v>2</v>
      </c>
      <c r="N964" s="203">
        <f t="shared" si="41"/>
        <v>2</v>
      </c>
      <c r="O964" s="203">
        <f t="shared" si="42"/>
        <v>5</v>
      </c>
      <c r="P964" s="203"/>
      <c r="Q964" s="203"/>
      <c r="R964" s="203"/>
    </row>
    <row r="965" spans="3:18">
      <c r="C965" s="203">
        <v>2</v>
      </c>
      <c r="D965" s="203">
        <v>2</v>
      </c>
      <c r="E965" s="203"/>
      <c r="F965" s="203">
        <v>5</v>
      </c>
      <c r="G965" s="203">
        <v>2</v>
      </c>
      <c r="H965" s="203">
        <v>5</v>
      </c>
      <c r="I965" s="203">
        <v>10</v>
      </c>
      <c r="J965" s="203">
        <v>7</v>
      </c>
      <c r="K965" s="203"/>
      <c r="L965" s="203"/>
      <c r="M965" s="204">
        <f t="shared" si="40"/>
        <v>2</v>
      </c>
      <c r="N965" s="203">
        <f t="shared" si="41"/>
        <v>2</v>
      </c>
      <c r="O965" s="203">
        <f t="shared" si="42"/>
        <v>5</v>
      </c>
      <c r="P965" s="203"/>
      <c r="Q965" s="203"/>
      <c r="R965" s="203"/>
    </row>
    <row r="966" spans="3:18">
      <c r="C966" s="203">
        <v>2</v>
      </c>
      <c r="D966" s="203">
        <v>2</v>
      </c>
      <c r="E966" s="203"/>
      <c r="F966" s="203">
        <v>5</v>
      </c>
      <c r="G966" s="203">
        <v>2</v>
      </c>
      <c r="H966" s="203">
        <v>5</v>
      </c>
      <c r="I966" s="203">
        <v>10</v>
      </c>
      <c r="J966" s="203">
        <v>10</v>
      </c>
      <c r="K966" s="203"/>
      <c r="L966" s="203"/>
      <c r="M966" s="204">
        <f t="shared" si="40"/>
        <v>2</v>
      </c>
      <c r="N966" s="203">
        <f t="shared" si="41"/>
        <v>2</v>
      </c>
      <c r="O966" s="203">
        <f t="shared" si="42"/>
        <v>5</v>
      </c>
      <c r="P966" s="203"/>
      <c r="Q966" s="203"/>
      <c r="R966" s="203"/>
    </row>
    <row r="967" spans="3:18">
      <c r="C967" s="203">
        <v>2</v>
      </c>
      <c r="D967" s="203">
        <v>2</v>
      </c>
      <c r="E967" s="203"/>
      <c r="F967" s="203">
        <v>7</v>
      </c>
      <c r="G967" s="203">
        <v>2</v>
      </c>
      <c r="H967" s="203">
        <v>10</v>
      </c>
      <c r="I967" s="203">
        <v>4</v>
      </c>
      <c r="J967" s="203">
        <v>7</v>
      </c>
      <c r="K967" s="203"/>
      <c r="L967" s="203"/>
      <c r="M967" s="204">
        <f t="shared" si="40"/>
        <v>2</v>
      </c>
      <c r="N967" s="203">
        <f t="shared" si="41"/>
        <v>2</v>
      </c>
      <c r="O967" s="203">
        <f t="shared" si="42"/>
        <v>5</v>
      </c>
      <c r="P967" s="203"/>
      <c r="Q967" s="203"/>
      <c r="R967" s="203"/>
    </row>
    <row r="968" spans="3:18">
      <c r="C968" s="203">
        <v>2</v>
      </c>
      <c r="D968" s="203">
        <v>2</v>
      </c>
      <c r="E968" s="203"/>
      <c r="F968" s="203">
        <v>7</v>
      </c>
      <c r="G968" s="203">
        <v>2</v>
      </c>
      <c r="H968" s="203">
        <v>10</v>
      </c>
      <c r="I968" s="203">
        <v>4</v>
      </c>
      <c r="J968" s="203">
        <v>10</v>
      </c>
      <c r="K968" s="203"/>
      <c r="L968" s="203"/>
      <c r="M968" s="204">
        <f t="shared" si="40"/>
        <v>2</v>
      </c>
      <c r="N968" s="203">
        <f t="shared" si="41"/>
        <v>2</v>
      </c>
      <c r="O968" s="203">
        <f t="shared" si="42"/>
        <v>5</v>
      </c>
      <c r="P968" s="203"/>
      <c r="Q968" s="203"/>
      <c r="R968" s="203"/>
    </row>
    <row r="969" spans="3:18">
      <c r="C969" s="203">
        <v>2</v>
      </c>
      <c r="D969" s="203">
        <v>2</v>
      </c>
      <c r="E969" s="203"/>
      <c r="F969" s="203">
        <v>7</v>
      </c>
      <c r="G969" s="203">
        <v>2</v>
      </c>
      <c r="H969" s="203">
        <v>10</v>
      </c>
      <c r="I969" s="203">
        <v>6</v>
      </c>
      <c r="J969" s="203">
        <v>7</v>
      </c>
      <c r="K969" s="203"/>
      <c r="L969" s="203"/>
      <c r="M969" s="204">
        <f t="shared" si="40"/>
        <v>2</v>
      </c>
      <c r="N969" s="203">
        <f t="shared" si="41"/>
        <v>2</v>
      </c>
      <c r="O969" s="203">
        <f t="shared" si="42"/>
        <v>5</v>
      </c>
      <c r="P969" s="203"/>
      <c r="Q969" s="203"/>
      <c r="R969" s="203"/>
    </row>
    <row r="970" spans="3:18">
      <c r="C970" s="203">
        <v>2</v>
      </c>
      <c r="D970" s="203">
        <v>2</v>
      </c>
      <c r="E970" s="203"/>
      <c r="F970" s="203">
        <v>7</v>
      </c>
      <c r="G970" s="203">
        <v>2</v>
      </c>
      <c r="H970" s="203">
        <v>10</v>
      </c>
      <c r="I970" s="203">
        <v>6</v>
      </c>
      <c r="J970" s="203">
        <v>10</v>
      </c>
      <c r="K970" s="203"/>
      <c r="L970" s="203"/>
      <c r="M970" s="204">
        <f t="shared" si="40"/>
        <v>2</v>
      </c>
      <c r="N970" s="203">
        <f t="shared" si="41"/>
        <v>2</v>
      </c>
      <c r="O970" s="203">
        <f t="shared" si="42"/>
        <v>6</v>
      </c>
      <c r="P970" s="203"/>
      <c r="Q970" s="203"/>
      <c r="R970" s="203"/>
    </row>
    <row r="971" spans="3:18">
      <c r="C971" s="203">
        <v>2</v>
      </c>
      <c r="D971" s="203">
        <v>2</v>
      </c>
      <c r="E971" s="203"/>
      <c r="F971" s="203">
        <v>7</v>
      </c>
      <c r="G971" s="203">
        <v>2</v>
      </c>
      <c r="H971" s="203">
        <v>10</v>
      </c>
      <c r="I971" s="203">
        <v>8</v>
      </c>
      <c r="J971" s="203">
        <v>7</v>
      </c>
      <c r="K971" s="203"/>
      <c r="L971" s="203"/>
      <c r="M971" s="204">
        <f t="shared" si="40"/>
        <v>2</v>
      </c>
      <c r="N971" s="203">
        <f t="shared" si="41"/>
        <v>2</v>
      </c>
      <c r="O971" s="203">
        <f t="shared" si="42"/>
        <v>5</v>
      </c>
      <c r="P971" s="203"/>
      <c r="Q971" s="203"/>
      <c r="R971" s="203"/>
    </row>
    <row r="972" spans="3:18">
      <c r="C972" s="203">
        <v>2</v>
      </c>
      <c r="D972" s="203">
        <v>2</v>
      </c>
      <c r="E972" s="203"/>
      <c r="F972" s="203">
        <v>7</v>
      </c>
      <c r="G972" s="203">
        <v>2</v>
      </c>
      <c r="H972" s="203">
        <v>10</v>
      </c>
      <c r="I972" s="203">
        <v>8</v>
      </c>
      <c r="J972" s="203">
        <v>10</v>
      </c>
      <c r="K972" s="203"/>
      <c r="L972" s="203"/>
      <c r="M972" s="204">
        <f t="shared" si="40"/>
        <v>2</v>
      </c>
      <c r="N972" s="203">
        <f t="shared" si="41"/>
        <v>2</v>
      </c>
      <c r="O972" s="203">
        <f t="shared" si="42"/>
        <v>6</v>
      </c>
      <c r="P972" s="203"/>
      <c r="Q972" s="203"/>
      <c r="R972" s="203"/>
    </row>
    <row r="973" spans="3:18">
      <c r="C973" s="203">
        <v>2</v>
      </c>
      <c r="D973" s="203">
        <v>2</v>
      </c>
      <c r="E973" s="203"/>
      <c r="F973" s="203">
        <v>7</v>
      </c>
      <c r="G973" s="203">
        <v>2</v>
      </c>
      <c r="H973" s="203">
        <v>10</v>
      </c>
      <c r="I973" s="203">
        <v>10</v>
      </c>
      <c r="J973" s="203">
        <v>7</v>
      </c>
      <c r="K973" s="203"/>
      <c r="L973" s="203"/>
      <c r="M973" s="204">
        <f t="shared" si="40"/>
        <v>2</v>
      </c>
      <c r="N973" s="203">
        <f t="shared" si="41"/>
        <v>2</v>
      </c>
      <c r="O973" s="203">
        <f t="shared" si="42"/>
        <v>6</v>
      </c>
      <c r="P973" s="203"/>
      <c r="Q973" s="203"/>
      <c r="R973" s="203"/>
    </row>
    <row r="974" spans="3:18">
      <c r="C974" s="203">
        <v>2</v>
      </c>
      <c r="D974" s="203">
        <v>2</v>
      </c>
      <c r="E974" s="203"/>
      <c r="F974" s="203">
        <v>7</v>
      </c>
      <c r="G974" s="203">
        <v>2</v>
      </c>
      <c r="H974" s="203">
        <v>10</v>
      </c>
      <c r="I974" s="203">
        <v>10</v>
      </c>
      <c r="J974" s="203">
        <v>10</v>
      </c>
      <c r="K974" s="203"/>
      <c r="L974" s="203"/>
      <c r="M974" s="204">
        <f t="shared" si="40"/>
        <v>2</v>
      </c>
      <c r="N974" s="203">
        <f t="shared" si="41"/>
        <v>2</v>
      </c>
      <c r="O974" s="203">
        <f t="shared" si="42"/>
        <v>6</v>
      </c>
      <c r="P974" s="203"/>
      <c r="Q974" s="203"/>
      <c r="R974" s="203"/>
    </row>
    <row r="975" spans="3:18">
      <c r="C975" s="203">
        <v>2</v>
      </c>
      <c r="D975" s="203">
        <v>2</v>
      </c>
      <c r="E975" s="203"/>
      <c r="F975" s="203">
        <v>10</v>
      </c>
      <c r="G975" s="203">
        <v>2</v>
      </c>
      <c r="H975" s="203">
        <v>7</v>
      </c>
      <c r="I975" s="203">
        <v>4</v>
      </c>
      <c r="J975" s="203">
        <v>7</v>
      </c>
      <c r="K975" s="203"/>
      <c r="L975" s="203"/>
      <c r="M975" s="204">
        <f t="shared" si="40"/>
        <v>2</v>
      </c>
      <c r="N975" s="203">
        <f t="shared" si="41"/>
        <v>2</v>
      </c>
      <c r="O975" s="203">
        <f t="shared" si="42"/>
        <v>5</v>
      </c>
      <c r="P975" s="203"/>
      <c r="Q975" s="203"/>
      <c r="R975" s="203"/>
    </row>
    <row r="976" spans="3:18">
      <c r="C976" s="203">
        <v>2</v>
      </c>
      <c r="D976" s="203">
        <v>2</v>
      </c>
      <c r="E976" s="203"/>
      <c r="F976" s="203">
        <v>10</v>
      </c>
      <c r="G976" s="203">
        <v>2</v>
      </c>
      <c r="H976" s="203">
        <v>7</v>
      </c>
      <c r="I976" s="203">
        <v>4</v>
      </c>
      <c r="J976" s="203">
        <v>10</v>
      </c>
      <c r="K976" s="203"/>
      <c r="L976" s="203"/>
      <c r="M976" s="204">
        <f t="shared" si="40"/>
        <v>2</v>
      </c>
      <c r="N976" s="203">
        <f t="shared" si="41"/>
        <v>2</v>
      </c>
      <c r="O976" s="203">
        <f t="shared" si="42"/>
        <v>5</v>
      </c>
      <c r="P976" s="203"/>
      <c r="Q976" s="203"/>
      <c r="R976" s="203"/>
    </row>
    <row r="977" spans="3:18">
      <c r="C977" s="203">
        <v>2</v>
      </c>
      <c r="D977" s="203">
        <v>2</v>
      </c>
      <c r="E977" s="203"/>
      <c r="F977" s="203">
        <v>10</v>
      </c>
      <c r="G977" s="203">
        <v>2</v>
      </c>
      <c r="H977" s="203">
        <v>7</v>
      </c>
      <c r="I977" s="203">
        <v>6</v>
      </c>
      <c r="J977" s="203">
        <v>7</v>
      </c>
      <c r="K977" s="203"/>
      <c r="L977" s="203"/>
      <c r="M977" s="204">
        <f t="shared" si="40"/>
        <v>2</v>
      </c>
      <c r="N977" s="203">
        <f t="shared" si="41"/>
        <v>2</v>
      </c>
      <c r="O977" s="203">
        <f t="shared" si="42"/>
        <v>5</v>
      </c>
      <c r="P977" s="203"/>
      <c r="Q977" s="203"/>
      <c r="R977" s="203"/>
    </row>
    <row r="978" spans="3:18">
      <c r="C978" s="203">
        <v>2</v>
      </c>
      <c r="D978" s="203">
        <v>2</v>
      </c>
      <c r="E978" s="203"/>
      <c r="F978" s="203">
        <v>10</v>
      </c>
      <c r="G978" s="203">
        <v>2</v>
      </c>
      <c r="H978" s="203">
        <v>7</v>
      </c>
      <c r="I978" s="203">
        <v>6</v>
      </c>
      <c r="J978" s="203">
        <v>10</v>
      </c>
      <c r="K978" s="203"/>
      <c r="L978" s="203"/>
      <c r="M978" s="204">
        <f t="shared" si="40"/>
        <v>2</v>
      </c>
      <c r="N978" s="203">
        <f t="shared" si="41"/>
        <v>2</v>
      </c>
      <c r="O978" s="203">
        <f t="shared" si="42"/>
        <v>6</v>
      </c>
      <c r="P978" s="203"/>
      <c r="Q978" s="203"/>
      <c r="R978" s="203"/>
    </row>
    <row r="979" spans="3:18">
      <c r="C979" s="203">
        <v>2</v>
      </c>
      <c r="D979" s="203">
        <v>2</v>
      </c>
      <c r="E979" s="203"/>
      <c r="F979" s="203">
        <v>10</v>
      </c>
      <c r="G979" s="203">
        <v>2</v>
      </c>
      <c r="H979" s="203">
        <v>7</v>
      </c>
      <c r="I979" s="203">
        <v>8</v>
      </c>
      <c r="J979" s="203">
        <v>7</v>
      </c>
      <c r="K979" s="203"/>
      <c r="L979" s="203"/>
      <c r="M979" s="204">
        <f t="shared" si="40"/>
        <v>2</v>
      </c>
      <c r="N979" s="203">
        <f t="shared" si="41"/>
        <v>2</v>
      </c>
      <c r="O979" s="203">
        <f t="shared" si="42"/>
        <v>5</v>
      </c>
      <c r="P979" s="203"/>
      <c r="Q979" s="203"/>
      <c r="R979" s="203"/>
    </row>
    <row r="980" spans="3:18">
      <c r="C980" s="203">
        <v>2</v>
      </c>
      <c r="D980" s="203">
        <v>2</v>
      </c>
      <c r="E980" s="203"/>
      <c r="F980" s="203">
        <v>10</v>
      </c>
      <c r="G980" s="203">
        <v>2</v>
      </c>
      <c r="H980" s="203">
        <v>7</v>
      </c>
      <c r="I980" s="203">
        <v>8</v>
      </c>
      <c r="J980" s="203">
        <v>10</v>
      </c>
      <c r="K980" s="203"/>
      <c r="L980" s="203"/>
      <c r="M980" s="204">
        <f t="shared" si="40"/>
        <v>2</v>
      </c>
      <c r="N980" s="203">
        <f t="shared" si="41"/>
        <v>2</v>
      </c>
      <c r="O980" s="203">
        <f t="shared" si="42"/>
        <v>6</v>
      </c>
      <c r="P980" s="203"/>
      <c r="Q980" s="203"/>
      <c r="R980" s="203"/>
    </row>
    <row r="981" spans="3:18">
      <c r="C981" s="203">
        <v>2</v>
      </c>
      <c r="D981" s="203">
        <v>2</v>
      </c>
      <c r="E981" s="203"/>
      <c r="F981" s="203">
        <v>10</v>
      </c>
      <c r="G981" s="203">
        <v>2</v>
      </c>
      <c r="H981" s="203">
        <v>7</v>
      </c>
      <c r="I981" s="203">
        <v>10</v>
      </c>
      <c r="J981" s="203">
        <v>7</v>
      </c>
      <c r="K981" s="203"/>
      <c r="L981" s="203"/>
      <c r="M981" s="204">
        <f t="shared" si="40"/>
        <v>2</v>
      </c>
      <c r="N981" s="203">
        <f t="shared" si="41"/>
        <v>2</v>
      </c>
      <c r="O981" s="203">
        <f t="shared" si="42"/>
        <v>6</v>
      </c>
      <c r="P981" s="203"/>
      <c r="Q981" s="203"/>
      <c r="R981" s="203"/>
    </row>
    <row r="982" spans="3:18">
      <c r="C982" s="203">
        <v>2</v>
      </c>
      <c r="D982" s="203">
        <v>2</v>
      </c>
      <c r="E982" s="203"/>
      <c r="F982" s="203">
        <v>10</v>
      </c>
      <c r="G982" s="203">
        <v>2</v>
      </c>
      <c r="H982" s="203">
        <v>7</v>
      </c>
      <c r="I982" s="203">
        <v>10</v>
      </c>
      <c r="J982" s="203">
        <v>10</v>
      </c>
      <c r="K982" s="203"/>
      <c r="L982" s="203"/>
      <c r="M982" s="204">
        <f t="shared" si="40"/>
        <v>2</v>
      </c>
      <c r="N982" s="203">
        <f t="shared" si="41"/>
        <v>2</v>
      </c>
      <c r="O982" s="203">
        <f t="shared" si="42"/>
        <v>6</v>
      </c>
      <c r="P982" s="203"/>
      <c r="Q982" s="203"/>
      <c r="R982" s="203"/>
    </row>
    <row r="983" spans="3:18">
      <c r="C983" s="203">
        <v>2</v>
      </c>
      <c r="D983" s="203">
        <v>2</v>
      </c>
      <c r="E983" s="203"/>
      <c r="F983" s="203">
        <v>10</v>
      </c>
      <c r="G983" s="203">
        <v>2</v>
      </c>
      <c r="H983" s="203">
        <v>10</v>
      </c>
      <c r="I983" s="203">
        <v>4</v>
      </c>
      <c r="J983" s="203">
        <v>7</v>
      </c>
      <c r="K983" s="203"/>
      <c r="L983" s="203"/>
      <c r="M983" s="204">
        <f t="shared" si="40"/>
        <v>2</v>
      </c>
      <c r="N983" s="203">
        <f t="shared" si="41"/>
        <v>2</v>
      </c>
      <c r="O983" s="203">
        <f t="shared" si="42"/>
        <v>5</v>
      </c>
      <c r="P983" s="203"/>
      <c r="Q983" s="203"/>
      <c r="R983" s="203"/>
    </row>
    <row r="984" spans="3:18">
      <c r="C984" s="203">
        <v>2</v>
      </c>
      <c r="D984" s="203">
        <v>2</v>
      </c>
      <c r="E984" s="203"/>
      <c r="F984" s="203">
        <v>10</v>
      </c>
      <c r="G984" s="203">
        <v>2</v>
      </c>
      <c r="H984" s="203">
        <v>10</v>
      </c>
      <c r="I984" s="203">
        <v>4</v>
      </c>
      <c r="J984" s="203">
        <v>10</v>
      </c>
      <c r="K984" s="203"/>
      <c r="L984" s="203"/>
      <c r="M984" s="204">
        <f t="shared" si="40"/>
        <v>2</v>
      </c>
      <c r="N984" s="203">
        <f t="shared" si="41"/>
        <v>2</v>
      </c>
      <c r="O984" s="203">
        <f t="shared" si="42"/>
        <v>6</v>
      </c>
      <c r="P984" s="203"/>
      <c r="Q984" s="203"/>
      <c r="R984" s="203"/>
    </row>
    <row r="985" spans="3:18">
      <c r="C985" s="203">
        <v>2</v>
      </c>
      <c r="D985" s="203">
        <v>2</v>
      </c>
      <c r="E985" s="203"/>
      <c r="F985" s="203">
        <v>10</v>
      </c>
      <c r="G985" s="203">
        <v>2</v>
      </c>
      <c r="H985" s="203">
        <v>10</v>
      </c>
      <c r="I985" s="203">
        <v>6</v>
      </c>
      <c r="J985" s="203">
        <v>7</v>
      </c>
      <c r="K985" s="203"/>
      <c r="L985" s="203"/>
      <c r="M985" s="204">
        <f t="shared" si="40"/>
        <v>2</v>
      </c>
      <c r="N985" s="203">
        <f t="shared" si="41"/>
        <v>2</v>
      </c>
      <c r="O985" s="203">
        <f t="shared" si="42"/>
        <v>6</v>
      </c>
      <c r="P985" s="203"/>
      <c r="Q985" s="203"/>
      <c r="R985" s="203"/>
    </row>
    <row r="986" spans="3:18">
      <c r="C986" s="203">
        <v>2</v>
      </c>
      <c r="D986" s="203">
        <v>2</v>
      </c>
      <c r="E986" s="203"/>
      <c r="F986" s="203">
        <v>10</v>
      </c>
      <c r="G986" s="203">
        <v>2</v>
      </c>
      <c r="H986" s="203">
        <v>10</v>
      </c>
      <c r="I986" s="203">
        <v>6</v>
      </c>
      <c r="J986" s="203">
        <v>10</v>
      </c>
      <c r="K986" s="203"/>
      <c r="L986" s="203"/>
      <c r="M986" s="204">
        <f t="shared" si="40"/>
        <v>2</v>
      </c>
      <c r="N986" s="203">
        <f t="shared" si="41"/>
        <v>2</v>
      </c>
      <c r="O986" s="203">
        <f t="shared" si="42"/>
        <v>6</v>
      </c>
      <c r="P986" s="203"/>
      <c r="Q986" s="203"/>
      <c r="R986" s="203"/>
    </row>
    <row r="987" spans="3:18">
      <c r="C987" s="203">
        <v>2</v>
      </c>
      <c r="D987" s="203">
        <v>2</v>
      </c>
      <c r="E987" s="203"/>
      <c r="F987" s="203">
        <v>10</v>
      </c>
      <c r="G987" s="203">
        <v>2</v>
      </c>
      <c r="H987" s="203">
        <v>10</v>
      </c>
      <c r="I987" s="203">
        <v>8</v>
      </c>
      <c r="J987" s="203">
        <v>7</v>
      </c>
      <c r="K987" s="203"/>
      <c r="L987" s="203"/>
      <c r="M987" s="204">
        <f t="shared" si="40"/>
        <v>2</v>
      </c>
      <c r="N987" s="203">
        <f t="shared" si="41"/>
        <v>2</v>
      </c>
      <c r="O987" s="203">
        <f t="shared" si="42"/>
        <v>6</v>
      </c>
      <c r="P987" s="203"/>
      <c r="Q987" s="203"/>
      <c r="R987" s="203"/>
    </row>
    <row r="988" spans="3:18">
      <c r="C988" s="203">
        <v>2</v>
      </c>
      <c r="D988" s="203">
        <v>2</v>
      </c>
      <c r="E988" s="203"/>
      <c r="F988" s="203">
        <v>10</v>
      </c>
      <c r="G988" s="203">
        <v>2</v>
      </c>
      <c r="H988" s="203">
        <v>10</v>
      </c>
      <c r="I988" s="203">
        <v>8</v>
      </c>
      <c r="J988" s="203">
        <v>10</v>
      </c>
      <c r="K988" s="203"/>
      <c r="L988" s="203"/>
      <c r="M988" s="204">
        <f t="shared" si="40"/>
        <v>2</v>
      </c>
      <c r="N988" s="203">
        <f t="shared" si="41"/>
        <v>2</v>
      </c>
      <c r="O988" s="203">
        <f t="shared" si="42"/>
        <v>6</v>
      </c>
      <c r="P988" s="203"/>
      <c r="Q988" s="203"/>
      <c r="R988" s="203"/>
    </row>
    <row r="989" spans="3:18">
      <c r="C989" s="203">
        <v>2</v>
      </c>
      <c r="D989" s="203">
        <v>2</v>
      </c>
      <c r="E989" s="203"/>
      <c r="F989" s="203">
        <v>10</v>
      </c>
      <c r="G989" s="203">
        <v>2</v>
      </c>
      <c r="H989" s="203">
        <v>10</v>
      </c>
      <c r="I989" s="203">
        <v>10</v>
      </c>
      <c r="J989" s="203">
        <v>7</v>
      </c>
      <c r="K989" s="203"/>
      <c r="L989" s="203"/>
      <c r="M989" s="204">
        <f t="shared" si="40"/>
        <v>2</v>
      </c>
      <c r="N989" s="203">
        <f t="shared" si="41"/>
        <v>2</v>
      </c>
      <c r="O989" s="203">
        <f t="shared" si="42"/>
        <v>6</v>
      </c>
      <c r="P989" s="203"/>
      <c r="Q989" s="203"/>
      <c r="R989" s="203"/>
    </row>
    <row r="990" spans="3:18">
      <c r="C990" s="203">
        <v>2</v>
      </c>
      <c r="D990" s="203">
        <v>4</v>
      </c>
      <c r="E990" s="203"/>
      <c r="F990" s="203">
        <v>10</v>
      </c>
      <c r="G990" s="203">
        <v>4</v>
      </c>
      <c r="H990" s="203">
        <v>10</v>
      </c>
      <c r="I990" s="203">
        <v>10</v>
      </c>
      <c r="J990" s="203">
        <v>10</v>
      </c>
      <c r="K990" s="203"/>
      <c r="L990" s="203"/>
      <c r="M990" s="204">
        <f t="shared" si="40"/>
        <v>2</v>
      </c>
      <c r="N990" s="203">
        <f t="shared" si="41"/>
        <v>3</v>
      </c>
      <c r="O990" s="203">
        <f t="shared" si="42"/>
        <v>7</v>
      </c>
      <c r="P990" s="203"/>
      <c r="Q990" s="203"/>
      <c r="R990" s="203"/>
    </row>
    <row r="991" spans="3:18">
      <c r="C991" s="203">
        <v>2</v>
      </c>
      <c r="D991" s="203">
        <v>4</v>
      </c>
      <c r="E991" s="203"/>
      <c r="F991" s="203">
        <v>10</v>
      </c>
      <c r="G991" s="203">
        <v>4</v>
      </c>
      <c r="H991" s="203">
        <v>7</v>
      </c>
      <c r="I991" s="203">
        <v>4</v>
      </c>
      <c r="J991" s="203">
        <v>7</v>
      </c>
      <c r="K991" s="203"/>
      <c r="L991" s="203"/>
      <c r="M991" s="204">
        <f t="shared" ref="M991:M1054" si="43">MIN(C991:L991)</f>
        <v>2</v>
      </c>
      <c r="N991" s="203">
        <f t="shared" si="41"/>
        <v>3</v>
      </c>
      <c r="O991" s="203">
        <f t="shared" si="42"/>
        <v>5</v>
      </c>
      <c r="P991" s="203"/>
      <c r="Q991" s="203"/>
      <c r="R991" s="203"/>
    </row>
    <row r="992" spans="3:18">
      <c r="C992" s="203">
        <v>2</v>
      </c>
      <c r="D992" s="203">
        <v>4</v>
      </c>
      <c r="E992" s="203"/>
      <c r="F992" s="203">
        <v>10</v>
      </c>
      <c r="G992" s="203">
        <v>4</v>
      </c>
      <c r="H992" s="203">
        <v>7</v>
      </c>
      <c r="I992" s="203">
        <v>4</v>
      </c>
      <c r="J992" s="203">
        <v>10</v>
      </c>
      <c r="K992" s="203"/>
      <c r="L992" s="203"/>
      <c r="M992" s="204">
        <f t="shared" si="43"/>
        <v>2</v>
      </c>
      <c r="N992" s="203">
        <f t="shared" ref="N992:N1055" si="44">IF(SMALL(C992:J992,2)&gt;M992,M992+1,M992)</f>
        <v>3</v>
      </c>
      <c r="O992" s="203">
        <f t="shared" ref="O992:O1055" si="45">ROUND(AVERAGE(C992:J992),0)</f>
        <v>6</v>
      </c>
      <c r="P992" s="203"/>
      <c r="Q992" s="203"/>
      <c r="R992" s="203"/>
    </row>
    <row r="993" spans="3:18">
      <c r="C993" s="203">
        <v>2</v>
      </c>
      <c r="D993" s="203">
        <v>4</v>
      </c>
      <c r="E993" s="203"/>
      <c r="F993" s="203">
        <v>10</v>
      </c>
      <c r="G993" s="203">
        <v>4</v>
      </c>
      <c r="H993" s="203">
        <v>7</v>
      </c>
      <c r="I993" s="203">
        <v>6</v>
      </c>
      <c r="J993" s="203">
        <v>7</v>
      </c>
      <c r="K993" s="203"/>
      <c r="L993" s="203"/>
      <c r="M993" s="204">
        <f t="shared" si="43"/>
        <v>2</v>
      </c>
      <c r="N993" s="203">
        <f t="shared" si="44"/>
        <v>3</v>
      </c>
      <c r="O993" s="203">
        <f t="shared" si="45"/>
        <v>6</v>
      </c>
      <c r="P993" s="203"/>
      <c r="Q993" s="203"/>
      <c r="R993" s="203"/>
    </row>
    <row r="994" spans="3:18">
      <c r="C994" s="203">
        <v>2</v>
      </c>
      <c r="D994" s="203">
        <v>4</v>
      </c>
      <c r="E994" s="203"/>
      <c r="F994" s="203">
        <v>10</v>
      </c>
      <c r="G994" s="203">
        <v>4</v>
      </c>
      <c r="H994" s="203">
        <v>7</v>
      </c>
      <c r="I994" s="203">
        <v>6</v>
      </c>
      <c r="J994" s="203">
        <v>10</v>
      </c>
      <c r="K994" s="203"/>
      <c r="L994" s="203"/>
      <c r="M994" s="204">
        <f t="shared" si="43"/>
        <v>2</v>
      </c>
      <c r="N994" s="203">
        <f t="shared" si="44"/>
        <v>3</v>
      </c>
      <c r="O994" s="203">
        <f t="shared" si="45"/>
        <v>6</v>
      </c>
      <c r="P994" s="203"/>
      <c r="Q994" s="203"/>
      <c r="R994" s="203"/>
    </row>
    <row r="995" spans="3:18">
      <c r="C995" s="203">
        <v>2</v>
      </c>
      <c r="D995" s="203">
        <v>4</v>
      </c>
      <c r="E995" s="203"/>
      <c r="F995" s="203">
        <v>10</v>
      </c>
      <c r="G995" s="203">
        <v>4</v>
      </c>
      <c r="H995" s="203">
        <v>7</v>
      </c>
      <c r="I995" s="203">
        <v>8</v>
      </c>
      <c r="J995" s="203">
        <v>7</v>
      </c>
      <c r="K995" s="203"/>
      <c r="L995" s="203"/>
      <c r="M995" s="204">
        <f t="shared" si="43"/>
        <v>2</v>
      </c>
      <c r="N995" s="203">
        <f t="shared" si="44"/>
        <v>3</v>
      </c>
      <c r="O995" s="203">
        <f t="shared" si="45"/>
        <v>6</v>
      </c>
      <c r="P995" s="203"/>
      <c r="Q995" s="203"/>
      <c r="R995" s="203"/>
    </row>
    <row r="996" spans="3:18">
      <c r="C996" s="203">
        <v>2</v>
      </c>
      <c r="D996" s="200">
        <v>4</v>
      </c>
      <c r="F996" s="203">
        <v>10</v>
      </c>
      <c r="G996" s="200">
        <v>4</v>
      </c>
      <c r="H996" s="203">
        <v>7</v>
      </c>
      <c r="I996" s="203">
        <v>8</v>
      </c>
      <c r="J996" s="203">
        <v>10</v>
      </c>
      <c r="K996" s="203"/>
      <c r="L996" s="203"/>
      <c r="M996" s="204">
        <f t="shared" si="43"/>
        <v>2</v>
      </c>
      <c r="N996" s="203">
        <f t="shared" si="44"/>
        <v>3</v>
      </c>
      <c r="O996" s="203">
        <f t="shared" si="45"/>
        <v>6</v>
      </c>
      <c r="P996" s="203"/>
      <c r="Q996" s="203"/>
      <c r="R996" s="203"/>
    </row>
    <row r="997" spans="3:18">
      <c r="C997" s="200">
        <v>2</v>
      </c>
      <c r="D997" s="200">
        <v>4</v>
      </c>
      <c r="F997" s="200">
        <v>10</v>
      </c>
      <c r="G997" s="200">
        <v>4</v>
      </c>
      <c r="H997" s="200">
        <v>7</v>
      </c>
      <c r="I997" s="200">
        <v>10</v>
      </c>
      <c r="J997" s="200">
        <v>7</v>
      </c>
      <c r="M997" s="204">
        <f t="shared" si="43"/>
        <v>2</v>
      </c>
      <c r="N997" s="203">
        <f t="shared" si="44"/>
        <v>3</v>
      </c>
      <c r="O997" s="203">
        <f t="shared" si="45"/>
        <v>6</v>
      </c>
    </row>
    <row r="998" spans="3:18">
      <c r="C998" s="200">
        <v>2</v>
      </c>
      <c r="D998" s="200">
        <v>4</v>
      </c>
      <c r="F998" s="200">
        <v>10</v>
      </c>
      <c r="G998" s="200">
        <v>4</v>
      </c>
      <c r="H998" s="200">
        <v>7</v>
      </c>
      <c r="I998" s="200">
        <v>10</v>
      </c>
      <c r="J998" s="200">
        <v>10</v>
      </c>
      <c r="M998" s="204">
        <f t="shared" si="43"/>
        <v>2</v>
      </c>
      <c r="N998" s="203">
        <f t="shared" si="44"/>
        <v>3</v>
      </c>
      <c r="O998" s="203">
        <f t="shared" si="45"/>
        <v>7</v>
      </c>
    </row>
    <row r="999" spans="3:18">
      <c r="C999" s="200">
        <v>2</v>
      </c>
      <c r="D999" s="200">
        <v>4</v>
      </c>
      <c r="F999" s="200">
        <v>10</v>
      </c>
      <c r="G999" s="200">
        <v>4</v>
      </c>
      <c r="H999" s="200">
        <v>10</v>
      </c>
      <c r="I999" s="200">
        <v>4</v>
      </c>
      <c r="J999" s="200">
        <v>7</v>
      </c>
      <c r="M999" s="204">
        <f t="shared" si="43"/>
        <v>2</v>
      </c>
      <c r="N999" s="203">
        <f t="shared" si="44"/>
        <v>3</v>
      </c>
      <c r="O999" s="203">
        <f t="shared" si="45"/>
        <v>6</v>
      </c>
    </row>
    <row r="1000" spans="3:18">
      <c r="C1000" s="200">
        <v>2</v>
      </c>
      <c r="D1000" s="200">
        <v>4</v>
      </c>
      <c r="F1000" s="200">
        <v>10</v>
      </c>
      <c r="G1000" s="200">
        <v>4</v>
      </c>
      <c r="H1000" s="200">
        <v>10</v>
      </c>
      <c r="I1000" s="200">
        <v>4</v>
      </c>
      <c r="J1000" s="200">
        <v>10</v>
      </c>
      <c r="M1000" s="204">
        <f t="shared" si="43"/>
        <v>2</v>
      </c>
      <c r="N1000" s="203">
        <f t="shared" si="44"/>
        <v>3</v>
      </c>
      <c r="O1000" s="203">
        <f t="shared" si="45"/>
        <v>6</v>
      </c>
    </row>
    <row r="1001" spans="3:18">
      <c r="C1001" s="200">
        <v>2</v>
      </c>
      <c r="D1001" s="200">
        <v>4</v>
      </c>
      <c r="F1001" s="200">
        <v>10</v>
      </c>
      <c r="G1001" s="200">
        <v>4</v>
      </c>
      <c r="H1001" s="200">
        <v>10</v>
      </c>
      <c r="I1001" s="200">
        <v>6</v>
      </c>
      <c r="J1001" s="200">
        <v>7</v>
      </c>
      <c r="M1001" s="204">
        <f t="shared" si="43"/>
        <v>2</v>
      </c>
      <c r="N1001" s="203">
        <f t="shared" si="44"/>
        <v>3</v>
      </c>
      <c r="O1001" s="203">
        <f t="shared" si="45"/>
        <v>6</v>
      </c>
    </row>
    <row r="1002" spans="3:18">
      <c r="C1002" s="200">
        <v>2</v>
      </c>
      <c r="D1002" s="200">
        <v>4</v>
      </c>
      <c r="F1002" s="200">
        <v>10</v>
      </c>
      <c r="G1002" s="200">
        <v>4</v>
      </c>
      <c r="H1002" s="200">
        <v>10</v>
      </c>
      <c r="I1002" s="200">
        <v>6</v>
      </c>
      <c r="J1002" s="200">
        <v>10</v>
      </c>
      <c r="M1002" s="204">
        <f t="shared" si="43"/>
        <v>2</v>
      </c>
      <c r="N1002" s="203">
        <f t="shared" si="44"/>
        <v>3</v>
      </c>
      <c r="O1002" s="203">
        <f t="shared" si="45"/>
        <v>7</v>
      </c>
    </row>
    <row r="1003" spans="3:18">
      <c r="C1003" s="200">
        <v>2</v>
      </c>
      <c r="D1003" s="200">
        <v>4</v>
      </c>
      <c r="F1003" s="200">
        <v>10</v>
      </c>
      <c r="G1003" s="200">
        <v>4</v>
      </c>
      <c r="H1003" s="200">
        <v>10</v>
      </c>
      <c r="I1003" s="200">
        <v>8</v>
      </c>
      <c r="J1003" s="200">
        <v>7</v>
      </c>
      <c r="M1003" s="204">
        <f t="shared" si="43"/>
        <v>2</v>
      </c>
      <c r="N1003" s="203">
        <f t="shared" si="44"/>
        <v>3</v>
      </c>
      <c r="O1003" s="203">
        <f t="shared" si="45"/>
        <v>6</v>
      </c>
    </row>
    <row r="1004" spans="3:18">
      <c r="C1004" s="200">
        <v>2</v>
      </c>
      <c r="D1004" s="200">
        <v>4</v>
      </c>
      <c r="F1004" s="200">
        <v>10</v>
      </c>
      <c r="G1004" s="200">
        <v>4</v>
      </c>
      <c r="H1004" s="200">
        <v>10</v>
      </c>
      <c r="I1004" s="200">
        <v>8</v>
      </c>
      <c r="J1004" s="200">
        <v>10</v>
      </c>
      <c r="M1004" s="204">
        <f t="shared" si="43"/>
        <v>2</v>
      </c>
      <c r="N1004" s="203">
        <f t="shared" si="44"/>
        <v>3</v>
      </c>
      <c r="O1004" s="203">
        <f t="shared" si="45"/>
        <v>7</v>
      </c>
    </row>
    <row r="1005" spans="3:18">
      <c r="C1005" s="200">
        <v>2</v>
      </c>
      <c r="D1005" s="200">
        <v>4</v>
      </c>
      <c r="F1005" s="200">
        <v>10</v>
      </c>
      <c r="G1005" s="200">
        <v>4</v>
      </c>
      <c r="H1005" s="200">
        <v>10</v>
      </c>
      <c r="I1005" s="200">
        <v>10</v>
      </c>
      <c r="J1005" s="200">
        <v>7</v>
      </c>
      <c r="M1005" s="204">
        <f t="shared" si="43"/>
        <v>2</v>
      </c>
      <c r="N1005" s="203">
        <f t="shared" si="44"/>
        <v>3</v>
      </c>
      <c r="O1005" s="203">
        <f t="shared" si="45"/>
        <v>7</v>
      </c>
    </row>
    <row r="1006" spans="3:18">
      <c r="C1006" s="200">
        <v>2</v>
      </c>
      <c r="D1006" s="200">
        <v>6</v>
      </c>
      <c r="F1006" s="200">
        <v>10</v>
      </c>
      <c r="G1006" s="200">
        <v>6</v>
      </c>
      <c r="H1006" s="200">
        <v>10</v>
      </c>
      <c r="I1006" s="200">
        <v>10</v>
      </c>
      <c r="J1006" s="200">
        <v>10</v>
      </c>
      <c r="M1006" s="204">
        <f t="shared" si="43"/>
        <v>2</v>
      </c>
      <c r="N1006" s="203">
        <f t="shared" si="44"/>
        <v>3</v>
      </c>
      <c r="O1006" s="203">
        <f t="shared" si="45"/>
        <v>8</v>
      </c>
    </row>
    <row r="1007" spans="3:18">
      <c r="C1007" s="200">
        <v>2</v>
      </c>
      <c r="D1007" s="200">
        <v>6</v>
      </c>
      <c r="F1007" s="200">
        <v>10</v>
      </c>
      <c r="G1007" s="200">
        <v>6</v>
      </c>
      <c r="H1007" s="200">
        <v>7</v>
      </c>
      <c r="I1007" s="200">
        <v>4</v>
      </c>
      <c r="J1007" s="200">
        <v>7</v>
      </c>
      <c r="M1007" s="204">
        <f t="shared" si="43"/>
        <v>2</v>
      </c>
      <c r="N1007" s="203">
        <f t="shared" si="44"/>
        <v>3</v>
      </c>
      <c r="O1007" s="203">
        <f t="shared" si="45"/>
        <v>6</v>
      </c>
    </row>
    <row r="1008" spans="3:18">
      <c r="C1008" s="200">
        <v>2</v>
      </c>
      <c r="D1008" s="200">
        <v>6</v>
      </c>
      <c r="F1008" s="200">
        <v>10</v>
      </c>
      <c r="G1008" s="200">
        <v>6</v>
      </c>
      <c r="H1008" s="200">
        <v>7</v>
      </c>
      <c r="I1008" s="200">
        <v>4</v>
      </c>
      <c r="J1008" s="200">
        <v>10</v>
      </c>
      <c r="M1008" s="204">
        <f t="shared" si="43"/>
        <v>2</v>
      </c>
      <c r="N1008" s="203">
        <f t="shared" si="44"/>
        <v>3</v>
      </c>
      <c r="O1008" s="203">
        <f t="shared" si="45"/>
        <v>6</v>
      </c>
    </row>
    <row r="1009" spans="3:15">
      <c r="C1009" s="200">
        <v>2</v>
      </c>
      <c r="D1009" s="200">
        <v>6</v>
      </c>
      <c r="F1009" s="200">
        <v>10</v>
      </c>
      <c r="G1009" s="200">
        <v>6</v>
      </c>
      <c r="H1009" s="200">
        <v>7</v>
      </c>
      <c r="I1009" s="200">
        <v>6</v>
      </c>
      <c r="J1009" s="200">
        <v>7</v>
      </c>
      <c r="M1009" s="204">
        <f t="shared" si="43"/>
        <v>2</v>
      </c>
      <c r="N1009" s="203">
        <f t="shared" si="44"/>
        <v>3</v>
      </c>
      <c r="O1009" s="203">
        <f t="shared" si="45"/>
        <v>6</v>
      </c>
    </row>
    <row r="1010" spans="3:15">
      <c r="C1010" s="200">
        <v>2</v>
      </c>
      <c r="D1010" s="200">
        <v>6</v>
      </c>
      <c r="F1010" s="200">
        <v>10</v>
      </c>
      <c r="G1010" s="200">
        <v>6</v>
      </c>
      <c r="H1010" s="200">
        <v>7</v>
      </c>
      <c r="I1010" s="200">
        <v>6</v>
      </c>
      <c r="J1010" s="200">
        <v>10</v>
      </c>
      <c r="M1010" s="204">
        <f t="shared" si="43"/>
        <v>2</v>
      </c>
      <c r="N1010" s="203">
        <f t="shared" si="44"/>
        <v>3</v>
      </c>
      <c r="O1010" s="203">
        <f t="shared" si="45"/>
        <v>7</v>
      </c>
    </row>
    <row r="1011" spans="3:15">
      <c r="C1011" s="200">
        <v>2</v>
      </c>
      <c r="D1011" s="200">
        <v>6</v>
      </c>
      <c r="F1011" s="200">
        <v>10</v>
      </c>
      <c r="G1011" s="200">
        <v>6</v>
      </c>
      <c r="H1011" s="200">
        <v>7</v>
      </c>
      <c r="I1011" s="200">
        <v>8</v>
      </c>
      <c r="J1011" s="200">
        <v>7</v>
      </c>
      <c r="M1011" s="204">
        <f t="shared" si="43"/>
        <v>2</v>
      </c>
      <c r="N1011" s="203">
        <f t="shared" si="44"/>
        <v>3</v>
      </c>
      <c r="O1011" s="203">
        <f t="shared" si="45"/>
        <v>7</v>
      </c>
    </row>
    <row r="1012" spans="3:15">
      <c r="C1012" s="200">
        <v>2</v>
      </c>
      <c r="D1012" s="200">
        <v>6</v>
      </c>
      <c r="F1012" s="200">
        <v>10</v>
      </c>
      <c r="G1012" s="200">
        <v>6</v>
      </c>
      <c r="H1012" s="200">
        <v>7</v>
      </c>
      <c r="I1012" s="200">
        <v>8</v>
      </c>
      <c r="J1012" s="200">
        <v>10</v>
      </c>
      <c r="M1012" s="204">
        <f t="shared" si="43"/>
        <v>2</v>
      </c>
      <c r="N1012" s="203">
        <f t="shared" si="44"/>
        <v>3</v>
      </c>
      <c r="O1012" s="203">
        <f t="shared" si="45"/>
        <v>7</v>
      </c>
    </row>
    <row r="1013" spans="3:15">
      <c r="C1013" s="200">
        <v>2</v>
      </c>
      <c r="D1013" s="200">
        <v>6</v>
      </c>
      <c r="F1013" s="200">
        <v>10</v>
      </c>
      <c r="G1013" s="200">
        <v>6</v>
      </c>
      <c r="H1013" s="200">
        <v>7</v>
      </c>
      <c r="I1013" s="200">
        <v>10</v>
      </c>
      <c r="J1013" s="200">
        <v>7</v>
      </c>
      <c r="M1013" s="204">
        <f t="shared" si="43"/>
        <v>2</v>
      </c>
      <c r="N1013" s="203">
        <f t="shared" si="44"/>
        <v>3</v>
      </c>
      <c r="O1013" s="203">
        <f t="shared" si="45"/>
        <v>7</v>
      </c>
    </row>
    <row r="1014" spans="3:15">
      <c r="C1014" s="200">
        <v>2</v>
      </c>
      <c r="D1014" s="200">
        <v>6</v>
      </c>
      <c r="F1014" s="200">
        <v>10</v>
      </c>
      <c r="G1014" s="200">
        <v>6</v>
      </c>
      <c r="H1014" s="200">
        <v>7</v>
      </c>
      <c r="I1014" s="200">
        <v>10</v>
      </c>
      <c r="J1014" s="200">
        <v>10</v>
      </c>
      <c r="M1014" s="204">
        <f t="shared" si="43"/>
        <v>2</v>
      </c>
      <c r="N1014" s="203">
        <f t="shared" si="44"/>
        <v>3</v>
      </c>
      <c r="O1014" s="203">
        <f t="shared" si="45"/>
        <v>7</v>
      </c>
    </row>
    <row r="1015" spans="3:15">
      <c r="C1015" s="200">
        <v>2</v>
      </c>
      <c r="D1015" s="200">
        <v>6</v>
      </c>
      <c r="F1015" s="200">
        <v>10</v>
      </c>
      <c r="G1015" s="200">
        <v>6</v>
      </c>
      <c r="H1015" s="200">
        <v>10</v>
      </c>
      <c r="I1015" s="200">
        <v>4</v>
      </c>
      <c r="J1015" s="200">
        <v>7</v>
      </c>
      <c r="M1015" s="204">
        <f t="shared" si="43"/>
        <v>2</v>
      </c>
      <c r="N1015" s="203">
        <f t="shared" si="44"/>
        <v>3</v>
      </c>
      <c r="O1015" s="203">
        <f t="shared" si="45"/>
        <v>6</v>
      </c>
    </row>
    <row r="1016" spans="3:15">
      <c r="C1016" s="200">
        <v>2</v>
      </c>
      <c r="D1016" s="200">
        <v>6</v>
      </c>
      <c r="F1016" s="200">
        <v>10</v>
      </c>
      <c r="G1016" s="200">
        <v>6</v>
      </c>
      <c r="H1016" s="200">
        <v>10</v>
      </c>
      <c r="I1016" s="200">
        <v>4</v>
      </c>
      <c r="J1016" s="200">
        <v>10</v>
      </c>
      <c r="M1016" s="204">
        <f t="shared" si="43"/>
        <v>2</v>
      </c>
      <c r="N1016" s="203">
        <f t="shared" si="44"/>
        <v>3</v>
      </c>
      <c r="O1016" s="203">
        <f t="shared" si="45"/>
        <v>7</v>
      </c>
    </row>
    <row r="1017" spans="3:15">
      <c r="C1017" s="200">
        <v>2</v>
      </c>
      <c r="D1017" s="200">
        <v>6</v>
      </c>
      <c r="F1017" s="200">
        <v>10</v>
      </c>
      <c r="G1017" s="200">
        <v>6</v>
      </c>
      <c r="H1017" s="200">
        <v>10</v>
      </c>
      <c r="I1017" s="200">
        <v>6</v>
      </c>
      <c r="J1017" s="200">
        <v>7</v>
      </c>
      <c r="M1017" s="204">
        <f t="shared" si="43"/>
        <v>2</v>
      </c>
      <c r="N1017" s="203">
        <f t="shared" si="44"/>
        <v>3</v>
      </c>
      <c r="O1017" s="203">
        <f t="shared" si="45"/>
        <v>7</v>
      </c>
    </row>
    <row r="1018" spans="3:15">
      <c r="C1018" s="200">
        <v>2</v>
      </c>
      <c r="D1018" s="200">
        <v>6</v>
      </c>
      <c r="F1018" s="200">
        <v>10</v>
      </c>
      <c r="G1018" s="200">
        <v>6</v>
      </c>
      <c r="H1018" s="200">
        <v>10</v>
      </c>
      <c r="I1018" s="200">
        <v>6</v>
      </c>
      <c r="J1018" s="200">
        <v>10</v>
      </c>
      <c r="M1018" s="204">
        <f t="shared" si="43"/>
        <v>2</v>
      </c>
      <c r="N1018" s="203">
        <f t="shared" si="44"/>
        <v>3</v>
      </c>
      <c r="O1018" s="203">
        <f t="shared" si="45"/>
        <v>7</v>
      </c>
    </row>
    <row r="1019" spans="3:15">
      <c r="C1019" s="200">
        <v>2</v>
      </c>
      <c r="D1019" s="200">
        <v>6</v>
      </c>
      <c r="F1019" s="200">
        <v>10</v>
      </c>
      <c r="G1019" s="200">
        <v>6</v>
      </c>
      <c r="H1019" s="200">
        <v>10</v>
      </c>
      <c r="I1019" s="200">
        <v>8</v>
      </c>
      <c r="J1019" s="200">
        <v>7</v>
      </c>
      <c r="M1019" s="204">
        <f t="shared" si="43"/>
        <v>2</v>
      </c>
      <c r="N1019" s="203">
        <f t="shared" si="44"/>
        <v>3</v>
      </c>
      <c r="O1019" s="203">
        <f t="shared" si="45"/>
        <v>7</v>
      </c>
    </row>
    <row r="1020" spans="3:15">
      <c r="C1020" s="200">
        <v>2</v>
      </c>
      <c r="D1020" s="200">
        <v>6</v>
      </c>
      <c r="F1020" s="200">
        <v>10</v>
      </c>
      <c r="G1020" s="200">
        <v>6</v>
      </c>
      <c r="H1020" s="200">
        <v>10</v>
      </c>
      <c r="I1020" s="200">
        <v>8</v>
      </c>
      <c r="J1020" s="200">
        <v>10</v>
      </c>
      <c r="M1020" s="204">
        <f t="shared" si="43"/>
        <v>2</v>
      </c>
      <c r="N1020" s="203">
        <f t="shared" si="44"/>
        <v>3</v>
      </c>
      <c r="O1020" s="203">
        <f t="shared" si="45"/>
        <v>7</v>
      </c>
    </row>
    <row r="1021" spans="3:15">
      <c r="C1021" s="200">
        <v>2</v>
      </c>
      <c r="D1021" s="200">
        <v>6</v>
      </c>
      <c r="F1021" s="200">
        <v>10</v>
      </c>
      <c r="G1021" s="200">
        <v>6</v>
      </c>
      <c r="H1021" s="200">
        <v>10</v>
      </c>
      <c r="I1021" s="200">
        <v>10</v>
      </c>
      <c r="J1021" s="200">
        <v>7</v>
      </c>
      <c r="M1021" s="204">
        <f t="shared" si="43"/>
        <v>2</v>
      </c>
      <c r="N1021" s="203">
        <f t="shared" si="44"/>
        <v>3</v>
      </c>
      <c r="O1021" s="203">
        <f t="shared" si="45"/>
        <v>7</v>
      </c>
    </row>
    <row r="1022" spans="3:15">
      <c r="C1022" s="200">
        <v>2</v>
      </c>
      <c r="D1022" s="200">
        <v>2</v>
      </c>
      <c r="F1022" s="200">
        <v>10</v>
      </c>
      <c r="G1022" s="200">
        <v>2</v>
      </c>
      <c r="H1022" s="200">
        <v>10</v>
      </c>
      <c r="I1022" s="200">
        <v>10</v>
      </c>
      <c r="J1022" s="200">
        <v>10</v>
      </c>
      <c r="M1022" s="204">
        <f t="shared" si="43"/>
        <v>2</v>
      </c>
      <c r="N1022" s="203">
        <f t="shared" si="44"/>
        <v>2</v>
      </c>
      <c r="O1022" s="203">
        <f t="shared" si="45"/>
        <v>7</v>
      </c>
    </row>
    <row r="1023" spans="3:15">
      <c r="C1023" s="200">
        <v>2</v>
      </c>
      <c r="D1023" s="200">
        <v>2</v>
      </c>
      <c r="F1023" s="200">
        <v>10</v>
      </c>
      <c r="G1023" s="200">
        <v>2</v>
      </c>
      <c r="H1023" s="200">
        <v>7</v>
      </c>
      <c r="I1023" s="200">
        <v>4</v>
      </c>
      <c r="J1023" s="200">
        <v>7</v>
      </c>
      <c r="M1023" s="204">
        <f t="shared" si="43"/>
        <v>2</v>
      </c>
      <c r="N1023" s="203">
        <f t="shared" si="44"/>
        <v>2</v>
      </c>
      <c r="O1023" s="203">
        <f t="shared" si="45"/>
        <v>5</v>
      </c>
    </row>
    <row r="1024" spans="3:15">
      <c r="C1024" s="200">
        <v>2</v>
      </c>
      <c r="D1024" s="200">
        <v>2</v>
      </c>
      <c r="F1024" s="200">
        <v>10</v>
      </c>
      <c r="G1024" s="200">
        <v>2</v>
      </c>
      <c r="H1024" s="200">
        <v>7</v>
      </c>
      <c r="I1024" s="200">
        <v>4</v>
      </c>
      <c r="J1024" s="200">
        <v>10</v>
      </c>
      <c r="M1024" s="204">
        <f t="shared" si="43"/>
        <v>2</v>
      </c>
      <c r="N1024" s="203">
        <f t="shared" si="44"/>
        <v>2</v>
      </c>
      <c r="O1024" s="203">
        <f t="shared" si="45"/>
        <v>5</v>
      </c>
    </row>
    <row r="1025" spans="3:15">
      <c r="C1025" s="200">
        <v>2</v>
      </c>
      <c r="D1025" s="200">
        <v>2</v>
      </c>
      <c r="F1025" s="200">
        <v>10</v>
      </c>
      <c r="G1025" s="200">
        <v>2</v>
      </c>
      <c r="H1025" s="200">
        <v>7</v>
      </c>
      <c r="I1025" s="200">
        <v>6</v>
      </c>
      <c r="J1025" s="200">
        <v>7</v>
      </c>
      <c r="M1025" s="204">
        <f t="shared" si="43"/>
        <v>2</v>
      </c>
      <c r="N1025" s="203">
        <f t="shared" si="44"/>
        <v>2</v>
      </c>
      <c r="O1025" s="203">
        <f t="shared" si="45"/>
        <v>5</v>
      </c>
    </row>
    <row r="1026" spans="3:15">
      <c r="C1026" s="200">
        <v>2</v>
      </c>
      <c r="D1026" s="200">
        <v>2</v>
      </c>
      <c r="F1026" s="200">
        <v>10</v>
      </c>
      <c r="G1026" s="200">
        <v>2</v>
      </c>
      <c r="H1026" s="200">
        <v>7</v>
      </c>
      <c r="I1026" s="200">
        <v>6</v>
      </c>
      <c r="J1026" s="200">
        <v>10</v>
      </c>
      <c r="M1026" s="204">
        <f t="shared" si="43"/>
        <v>2</v>
      </c>
      <c r="N1026" s="203">
        <f t="shared" si="44"/>
        <v>2</v>
      </c>
      <c r="O1026" s="203">
        <f t="shared" si="45"/>
        <v>6</v>
      </c>
    </row>
    <row r="1027" spans="3:15">
      <c r="C1027" s="200">
        <v>2</v>
      </c>
      <c r="D1027" s="200">
        <v>2</v>
      </c>
      <c r="F1027" s="200">
        <v>10</v>
      </c>
      <c r="G1027" s="200">
        <v>2</v>
      </c>
      <c r="H1027" s="200">
        <v>7</v>
      </c>
      <c r="I1027" s="200">
        <v>8</v>
      </c>
      <c r="J1027" s="200">
        <v>7</v>
      </c>
      <c r="M1027" s="204">
        <f t="shared" si="43"/>
        <v>2</v>
      </c>
      <c r="N1027" s="203">
        <f t="shared" si="44"/>
        <v>2</v>
      </c>
      <c r="O1027" s="203">
        <f t="shared" si="45"/>
        <v>5</v>
      </c>
    </row>
    <row r="1028" spans="3:15">
      <c r="C1028" s="200">
        <v>2</v>
      </c>
      <c r="D1028" s="200">
        <v>2</v>
      </c>
      <c r="F1028" s="200">
        <v>10</v>
      </c>
      <c r="G1028" s="200">
        <v>2</v>
      </c>
      <c r="H1028" s="200">
        <v>7</v>
      </c>
      <c r="I1028" s="200">
        <v>8</v>
      </c>
      <c r="J1028" s="200">
        <v>10</v>
      </c>
      <c r="M1028" s="204">
        <f t="shared" si="43"/>
        <v>2</v>
      </c>
      <c r="N1028" s="203">
        <f t="shared" si="44"/>
        <v>2</v>
      </c>
      <c r="O1028" s="203">
        <f t="shared" si="45"/>
        <v>6</v>
      </c>
    </row>
    <row r="1029" spans="3:15">
      <c r="C1029" s="200">
        <v>2</v>
      </c>
      <c r="D1029" s="200">
        <v>2</v>
      </c>
      <c r="F1029" s="200">
        <v>10</v>
      </c>
      <c r="G1029" s="200">
        <v>2</v>
      </c>
      <c r="H1029" s="200">
        <v>7</v>
      </c>
      <c r="I1029" s="200">
        <v>10</v>
      </c>
      <c r="J1029" s="200">
        <v>7</v>
      </c>
      <c r="M1029" s="204">
        <f t="shared" si="43"/>
        <v>2</v>
      </c>
      <c r="N1029" s="203">
        <f t="shared" si="44"/>
        <v>2</v>
      </c>
      <c r="O1029" s="203">
        <f t="shared" si="45"/>
        <v>6</v>
      </c>
    </row>
    <row r="1030" spans="3:15">
      <c r="C1030" s="200">
        <v>2</v>
      </c>
      <c r="D1030" s="200">
        <v>2</v>
      </c>
      <c r="F1030" s="200">
        <v>10</v>
      </c>
      <c r="G1030" s="200">
        <v>2</v>
      </c>
      <c r="H1030" s="200">
        <v>7</v>
      </c>
      <c r="I1030" s="200">
        <v>10</v>
      </c>
      <c r="J1030" s="200">
        <v>10</v>
      </c>
      <c r="M1030" s="204">
        <f t="shared" si="43"/>
        <v>2</v>
      </c>
      <c r="N1030" s="203">
        <f t="shared" si="44"/>
        <v>2</v>
      </c>
      <c r="O1030" s="203">
        <f t="shared" si="45"/>
        <v>6</v>
      </c>
    </row>
    <row r="1031" spans="3:15">
      <c r="C1031" s="200">
        <v>2</v>
      </c>
      <c r="D1031" s="200">
        <v>2</v>
      </c>
      <c r="F1031" s="200">
        <v>10</v>
      </c>
      <c r="G1031" s="200">
        <v>2</v>
      </c>
      <c r="H1031" s="200">
        <v>10</v>
      </c>
      <c r="I1031" s="200">
        <v>4</v>
      </c>
      <c r="J1031" s="200">
        <v>7</v>
      </c>
      <c r="M1031" s="204">
        <f t="shared" si="43"/>
        <v>2</v>
      </c>
      <c r="N1031" s="203">
        <f t="shared" si="44"/>
        <v>2</v>
      </c>
      <c r="O1031" s="203">
        <f t="shared" si="45"/>
        <v>5</v>
      </c>
    </row>
    <row r="1032" spans="3:15">
      <c r="C1032" s="200">
        <v>2</v>
      </c>
      <c r="D1032" s="200">
        <v>2</v>
      </c>
      <c r="F1032" s="200">
        <v>10</v>
      </c>
      <c r="G1032" s="200">
        <v>2</v>
      </c>
      <c r="H1032" s="200">
        <v>10</v>
      </c>
      <c r="I1032" s="200">
        <v>4</v>
      </c>
      <c r="J1032" s="200">
        <v>10</v>
      </c>
      <c r="M1032" s="204">
        <f t="shared" si="43"/>
        <v>2</v>
      </c>
      <c r="N1032" s="203">
        <f t="shared" si="44"/>
        <v>2</v>
      </c>
      <c r="O1032" s="203">
        <f t="shared" si="45"/>
        <v>6</v>
      </c>
    </row>
    <row r="1033" spans="3:15">
      <c r="C1033" s="200">
        <v>2</v>
      </c>
      <c r="D1033" s="200">
        <v>2</v>
      </c>
      <c r="F1033" s="200">
        <v>10</v>
      </c>
      <c r="G1033" s="200">
        <v>2</v>
      </c>
      <c r="H1033" s="200">
        <v>10</v>
      </c>
      <c r="I1033" s="200">
        <v>6</v>
      </c>
      <c r="J1033" s="200">
        <v>7</v>
      </c>
      <c r="M1033" s="204">
        <f t="shared" si="43"/>
        <v>2</v>
      </c>
      <c r="N1033" s="203">
        <f t="shared" si="44"/>
        <v>2</v>
      </c>
      <c r="O1033" s="203">
        <f t="shared" si="45"/>
        <v>6</v>
      </c>
    </row>
    <row r="1034" spans="3:15">
      <c r="C1034" s="200">
        <v>2</v>
      </c>
      <c r="D1034" s="200">
        <v>2</v>
      </c>
      <c r="F1034" s="200">
        <v>10</v>
      </c>
      <c r="G1034" s="200">
        <v>2</v>
      </c>
      <c r="H1034" s="200">
        <v>10</v>
      </c>
      <c r="I1034" s="200">
        <v>6</v>
      </c>
      <c r="J1034" s="200">
        <v>10</v>
      </c>
      <c r="M1034" s="204">
        <f t="shared" si="43"/>
        <v>2</v>
      </c>
      <c r="N1034" s="203">
        <f t="shared" si="44"/>
        <v>2</v>
      </c>
      <c r="O1034" s="203">
        <f t="shared" si="45"/>
        <v>6</v>
      </c>
    </row>
    <row r="1035" spans="3:15">
      <c r="C1035" s="200">
        <v>2</v>
      </c>
      <c r="D1035" s="200">
        <v>2</v>
      </c>
      <c r="F1035" s="200">
        <v>10</v>
      </c>
      <c r="G1035" s="200">
        <v>2</v>
      </c>
      <c r="H1035" s="200">
        <v>10</v>
      </c>
      <c r="I1035" s="200">
        <v>8</v>
      </c>
      <c r="J1035" s="200">
        <v>7</v>
      </c>
      <c r="M1035" s="204">
        <f t="shared" si="43"/>
        <v>2</v>
      </c>
      <c r="N1035" s="203">
        <f t="shared" si="44"/>
        <v>2</v>
      </c>
      <c r="O1035" s="203">
        <f t="shared" si="45"/>
        <v>6</v>
      </c>
    </row>
    <row r="1036" spans="3:15">
      <c r="C1036" s="200">
        <v>2</v>
      </c>
      <c r="D1036" s="200">
        <v>2</v>
      </c>
      <c r="F1036" s="200">
        <v>10</v>
      </c>
      <c r="G1036" s="200">
        <v>2</v>
      </c>
      <c r="H1036" s="200">
        <v>10</v>
      </c>
      <c r="I1036" s="200">
        <v>8</v>
      </c>
      <c r="J1036" s="200">
        <v>10</v>
      </c>
      <c r="M1036" s="204">
        <f t="shared" si="43"/>
        <v>2</v>
      </c>
      <c r="N1036" s="203">
        <f t="shared" si="44"/>
        <v>2</v>
      </c>
      <c r="O1036" s="203">
        <f t="shared" si="45"/>
        <v>6</v>
      </c>
    </row>
    <row r="1037" spans="3:15">
      <c r="C1037" s="200">
        <v>2</v>
      </c>
      <c r="D1037" s="200">
        <v>2</v>
      </c>
      <c r="F1037" s="200">
        <v>10</v>
      </c>
      <c r="G1037" s="200">
        <v>2</v>
      </c>
      <c r="H1037" s="200">
        <v>10</v>
      </c>
      <c r="I1037" s="200">
        <v>10</v>
      </c>
      <c r="J1037" s="200">
        <v>7</v>
      </c>
      <c r="M1037" s="204">
        <f t="shared" si="43"/>
        <v>2</v>
      </c>
      <c r="N1037" s="203">
        <f t="shared" si="44"/>
        <v>2</v>
      </c>
      <c r="O1037" s="203">
        <f t="shared" si="45"/>
        <v>6</v>
      </c>
    </row>
    <row r="1038" spans="3:15">
      <c r="C1038" s="200">
        <v>2</v>
      </c>
      <c r="D1038" s="200">
        <v>2</v>
      </c>
      <c r="F1038" s="200">
        <v>10</v>
      </c>
      <c r="G1038" s="200">
        <v>2</v>
      </c>
      <c r="H1038" s="200">
        <v>10</v>
      </c>
      <c r="I1038" s="200">
        <v>10</v>
      </c>
      <c r="J1038" s="200">
        <v>10</v>
      </c>
      <c r="M1038" s="204">
        <f t="shared" si="43"/>
        <v>2</v>
      </c>
      <c r="N1038" s="203">
        <f t="shared" si="44"/>
        <v>2</v>
      </c>
      <c r="O1038" s="203">
        <f t="shared" si="45"/>
        <v>7</v>
      </c>
    </row>
    <row r="1039" spans="3:15">
      <c r="C1039" s="200">
        <v>2</v>
      </c>
      <c r="D1039" s="200">
        <v>2</v>
      </c>
      <c r="F1039" s="200">
        <v>10</v>
      </c>
      <c r="G1039" s="200">
        <v>2</v>
      </c>
      <c r="H1039" s="200">
        <v>7</v>
      </c>
      <c r="I1039" s="200">
        <v>4</v>
      </c>
      <c r="J1039" s="200">
        <v>7</v>
      </c>
      <c r="M1039" s="204">
        <f t="shared" si="43"/>
        <v>2</v>
      </c>
      <c r="N1039" s="203">
        <f t="shared" si="44"/>
        <v>2</v>
      </c>
      <c r="O1039" s="203">
        <f t="shared" si="45"/>
        <v>5</v>
      </c>
    </row>
    <row r="1040" spans="3:15">
      <c r="C1040" s="200">
        <v>2</v>
      </c>
      <c r="D1040" s="200">
        <v>2</v>
      </c>
      <c r="F1040" s="200">
        <v>10</v>
      </c>
      <c r="G1040" s="200">
        <v>2</v>
      </c>
      <c r="H1040" s="200">
        <v>7</v>
      </c>
      <c r="I1040" s="200">
        <v>4</v>
      </c>
      <c r="J1040" s="200">
        <v>10</v>
      </c>
      <c r="M1040" s="204">
        <f t="shared" si="43"/>
        <v>2</v>
      </c>
      <c r="N1040" s="203">
        <f t="shared" si="44"/>
        <v>2</v>
      </c>
      <c r="O1040" s="203">
        <f t="shared" si="45"/>
        <v>5</v>
      </c>
    </row>
    <row r="1041" spans="3:15">
      <c r="C1041" s="200">
        <v>2</v>
      </c>
      <c r="D1041" s="200">
        <v>2</v>
      </c>
      <c r="F1041" s="200">
        <v>10</v>
      </c>
      <c r="G1041" s="200">
        <v>2</v>
      </c>
      <c r="H1041" s="200">
        <v>7</v>
      </c>
      <c r="I1041" s="200">
        <v>6</v>
      </c>
      <c r="J1041" s="200">
        <v>7</v>
      </c>
      <c r="M1041" s="204">
        <f t="shared" si="43"/>
        <v>2</v>
      </c>
      <c r="N1041" s="203">
        <f t="shared" si="44"/>
        <v>2</v>
      </c>
      <c r="O1041" s="203">
        <f t="shared" si="45"/>
        <v>5</v>
      </c>
    </row>
    <row r="1042" spans="3:15">
      <c r="C1042" s="200">
        <v>2</v>
      </c>
      <c r="D1042" s="200">
        <v>2</v>
      </c>
      <c r="F1042" s="200">
        <v>10</v>
      </c>
      <c r="G1042" s="200">
        <v>2</v>
      </c>
      <c r="H1042" s="200">
        <v>7</v>
      </c>
      <c r="I1042" s="200">
        <v>6</v>
      </c>
      <c r="J1042" s="200">
        <v>10</v>
      </c>
      <c r="M1042" s="204">
        <f t="shared" si="43"/>
        <v>2</v>
      </c>
      <c r="N1042" s="203">
        <f t="shared" si="44"/>
        <v>2</v>
      </c>
      <c r="O1042" s="203">
        <f t="shared" si="45"/>
        <v>6</v>
      </c>
    </row>
    <row r="1043" spans="3:15">
      <c r="C1043" s="200">
        <v>2</v>
      </c>
      <c r="D1043" s="200">
        <v>2</v>
      </c>
      <c r="F1043" s="200">
        <v>10</v>
      </c>
      <c r="G1043" s="200">
        <v>2</v>
      </c>
      <c r="H1043" s="200">
        <v>7</v>
      </c>
      <c r="I1043" s="200">
        <v>8</v>
      </c>
      <c r="J1043" s="200">
        <v>7</v>
      </c>
      <c r="M1043" s="204">
        <f t="shared" si="43"/>
        <v>2</v>
      </c>
      <c r="N1043" s="203">
        <f t="shared" si="44"/>
        <v>2</v>
      </c>
      <c r="O1043" s="203">
        <f t="shared" si="45"/>
        <v>5</v>
      </c>
    </row>
    <row r="1044" spans="3:15">
      <c r="C1044" s="200">
        <v>2</v>
      </c>
      <c r="D1044" s="200">
        <v>2</v>
      </c>
      <c r="F1044" s="200">
        <v>10</v>
      </c>
      <c r="G1044" s="200">
        <v>2</v>
      </c>
      <c r="H1044" s="200">
        <v>7</v>
      </c>
      <c r="I1044" s="200">
        <v>8</v>
      </c>
      <c r="J1044" s="200">
        <v>10</v>
      </c>
      <c r="M1044" s="204">
        <f t="shared" si="43"/>
        <v>2</v>
      </c>
      <c r="N1044" s="203">
        <f t="shared" si="44"/>
        <v>2</v>
      </c>
      <c r="O1044" s="203">
        <f t="shared" si="45"/>
        <v>6</v>
      </c>
    </row>
    <row r="1045" spans="3:15">
      <c r="C1045" s="200">
        <v>2</v>
      </c>
      <c r="D1045" s="200">
        <v>2</v>
      </c>
      <c r="F1045" s="200">
        <v>10</v>
      </c>
      <c r="G1045" s="200">
        <v>2</v>
      </c>
      <c r="H1045" s="200">
        <v>7</v>
      </c>
      <c r="I1045" s="200">
        <v>10</v>
      </c>
      <c r="J1045" s="200">
        <v>7</v>
      </c>
      <c r="M1045" s="204">
        <f t="shared" si="43"/>
        <v>2</v>
      </c>
      <c r="N1045" s="203">
        <f t="shared" si="44"/>
        <v>2</v>
      </c>
      <c r="O1045" s="203">
        <f t="shared" si="45"/>
        <v>6</v>
      </c>
    </row>
    <row r="1046" spans="3:15">
      <c r="C1046" s="200">
        <v>2</v>
      </c>
      <c r="D1046" s="200">
        <v>2</v>
      </c>
      <c r="F1046" s="200">
        <v>10</v>
      </c>
      <c r="G1046" s="200">
        <v>2</v>
      </c>
      <c r="H1046" s="200">
        <v>7</v>
      </c>
      <c r="I1046" s="200">
        <v>10</v>
      </c>
      <c r="J1046" s="200">
        <v>10</v>
      </c>
      <c r="M1046" s="204">
        <f t="shared" si="43"/>
        <v>2</v>
      </c>
      <c r="N1046" s="203">
        <f t="shared" si="44"/>
        <v>2</v>
      </c>
      <c r="O1046" s="203">
        <f t="shared" si="45"/>
        <v>6</v>
      </c>
    </row>
    <row r="1047" spans="3:15">
      <c r="C1047" s="200">
        <v>2</v>
      </c>
      <c r="D1047" s="200">
        <v>2</v>
      </c>
      <c r="F1047" s="200">
        <v>10</v>
      </c>
      <c r="G1047" s="200">
        <v>2</v>
      </c>
      <c r="H1047" s="200">
        <v>10</v>
      </c>
      <c r="I1047" s="200">
        <v>4</v>
      </c>
      <c r="J1047" s="200">
        <v>7</v>
      </c>
      <c r="M1047" s="204">
        <f t="shared" si="43"/>
        <v>2</v>
      </c>
      <c r="N1047" s="203">
        <f t="shared" si="44"/>
        <v>2</v>
      </c>
      <c r="O1047" s="203">
        <f t="shared" si="45"/>
        <v>5</v>
      </c>
    </row>
    <row r="1048" spans="3:15">
      <c r="C1048" s="200">
        <v>2</v>
      </c>
      <c r="D1048" s="200">
        <v>2</v>
      </c>
      <c r="F1048" s="200">
        <v>10</v>
      </c>
      <c r="G1048" s="200">
        <v>2</v>
      </c>
      <c r="H1048" s="200">
        <v>10</v>
      </c>
      <c r="I1048" s="200">
        <v>4</v>
      </c>
      <c r="J1048" s="200">
        <v>10</v>
      </c>
      <c r="M1048" s="204">
        <f t="shared" si="43"/>
        <v>2</v>
      </c>
      <c r="N1048" s="203">
        <f t="shared" si="44"/>
        <v>2</v>
      </c>
      <c r="O1048" s="203">
        <f t="shared" si="45"/>
        <v>6</v>
      </c>
    </row>
    <row r="1049" spans="3:15">
      <c r="C1049" s="200">
        <v>2</v>
      </c>
      <c r="D1049" s="200">
        <v>2</v>
      </c>
      <c r="F1049" s="200">
        <v>10</v>
      </c>
      <c r="G1049" s="200">
        <v>2</v>
      </c>
      <c r="H1049" s="200">
        <v>10</v>
      </c>
      <c r="I1049" s="200">
        <v>6</v>
      </c>
      <c r="J1049" s="200">
        <v>7</v>
      </c>
      <c r="M1049" s="204">
        <f t="shared" si="43"/>
        <v>2</v>
      </c>
      <c r="N1049" s="203">
        <f t="shared" si="44"/>
        <v>2</v>
      </c>
      <c r="O1049" s="203">
        <f t="shared" si="45"/>
        <v>6</v>
      </c>
    </row>
    <row r="1050" spans="3:15">
      <c r="C1050" s="200">
        <v>2</v>
      </c>
      <c r="D1050" s="200">
        <v>2</v>
      </c>
      <c r="F1050" s="200">
        <v>10</v>
      </c>
      <c r="G1050" s="200">
        <v>2</v>
      </c>
      <c r="H1050" s="200">
        <v>10</v>
      </c>
      <c r="I1050" s="200">
        <v>6</v>
      </c>
      <c r="J1050" s="200">
        <v>10</v>
      </c>
      <c r="M1050" s="204">
        <f t="shared" si="43"/>
        <v>2</v>
      </c>
      <c r="N1050" s="203">
        <f t="shared" si="44"/>
        <v>2</v>
      </c>
      <c r="O1050" s="203">
        <f t="shared" si="45"/>
        <v>6</v>
      </c>
    </row>
    <row r="1051" spans="3:15">
      <c r="C1051" s="200">
        <v>2</v>
      </c>
      <c r="D1051" s="200">
        <v>2</v>
      </c>
      <c r="F1051" s="200">
        <v>10</v>
      </c>
      <c r="G1051" s="200">
        <v>2</v>
      </c>
      <c r="H1051" s="200">
        <v>10</v>
      </c>
      <c r="I1051" s="200">
        <v>8</v>
      </c>
      <c r="J1051" s="200">
        <v>7</v>
      </c>
      <c r="M1051" s="204">
        <f t="shared" si="43"/>
        <v>2</v>
      </c>
      <c r="N1051" s="203">
        <f t="shared" si="44"/>
        <v>2</v>
      </c>
      <c r="O1051" s="203">
        <f t="shared" si="45"/>
        <v>6</v>
      </c>
    </row>
    <row r="1052" spans="3:15">
      <c r="C1052" s="200">
        <v>2</v>
      </c>
      <c r="D1052" s="200">
        <v>2</v>
      </c>
      <c r="F1052" s="200">
        <v>10</v>
      </c>
      <c r="G1052" s="200">
        <v>2</v>
      </c>
      <c r="H1052" s="200">
        <v>10</v>
      </c>
      <c r="I1052" s="200">
        <v>8</v>
      </c>
      <c r="J1052" s="200">
        <v>10</v>
      </c>
      <c r="M1052" s="204">
        <f t="shared" si="43"/>
        <v>2</v>
      </c>
      <c r="N1052" s="203">
        <f t="shared" si="44"/>
        <v>2</v>
      </c>
      <c r="O1052" s="203">
        <f t="shared" si="45"/>
        <v>6</v>
      </c>
    </row>
    <row r="1053" spans="3:15">
      <c r="C1053" s="200">
        <v>2</v>
      </c>
      <c r="D1053" s="200">
        <v>2</v>
      </c>
      <c r="F1053" s="200">
        <v>10</v>
      </c>
      <c r="G1053" s="200">
        <v>2</v>
      </c>
      <c r="H1053" s="200">
        <v>10</v>
      </c>
      <c r="I1053" s="200">
        <v>10</v>
      </c>
      <c r="J1053" s="200">
        <v>7</v>
      </c>
      <c r="M1053" s="204">
        <f t="shared" si="43"/>
        <v>2</v>
      </c>
      <c r="N1053" s="203">
        <f t="shared" si="44"/>
        <v>2</v>
      </c>
      <c r="O1053" s="203">
        <f t="shared" si="45"/>
        <v>6</v>
      </c>
    </row>
    <row r="1054" spans="3:15">
      <c r="C1054" s="200">
        <v>2</v>
      </c>
      <c r="D1054" s="200">
        <v>4</v>
      </c>
      <c r="F1054" s="200">
        <v>10</v>
      </c>
      <c r="G1054" s="200">
        <v>4</v>
      </c>
      <c r="H1054" s="200">
        <v>10</v>
      </c>
      <c r="I1054" s="200">
        <v>10</v>
      </c>
      <c r="J1054" s="200">
        <v>10</v>
      </c>
      <c r="M1054" s="204">
        <f t="shared" si="43"/>
        <v>2</v>
      </c>
      <c r="N1054" s="203">
        <f t="shared" si="44"/>
        <v>3</v>
      </c>
      <c r="O1054" s="203">
        <f t="shared" si="45"/>
        <v>7</v>
      </c>
    </row>
    <row r="1055" spans="3:15">
      <c r="C1055" s="200">
        <v>2</v>
      </c>
      <c r="D1055" s="200">
        <v>4</v>
      </c>
      <c r="F1055" s="200">
        <v>5</v>
      </c>
      <c r="G1055" s="200">
        <v>4</v>
      </c>
      <c r="H1055" s="200">
        <v>5</v>
      </c>
      <c r="I1055" s="200">
        <v>4</v>
      </c>
      <c r="J1055" s="200">
        <v>7</v>
      </c>
      <c r="M1055" s="204">
        <f t="shared" ref="M1055:M1118" si="46">MIN(C1055:L1055)</f>
        <v>2</v>
      </c>
      <c r="N1055" s="203">
        <f t="shared" si="44"/>
        <v>3</v>
      </c>
      <c r="O1055" s="203">
        <f t="shared" si="45"/>
        <v>4</v>
      </c>
    </row>
    <row r="1056" spans="3:15">
      <c r="C1056" s="200">
        <v>2</v>
      </c>
      <c r="D1056" s="200">
        <v>4</v>
      </c>
      <c r="F1056" s="200">
        <v>5</v>
      </c>
      <c r="G1056" s="200">
        <v>4</v>
      </c>
      <c r="H1056" s="200">
        <v>5</v>
      </c>
      <c r="I1056" s="200">
        <v>4</v>
      </c>
      <c r="J1056" s="200">
        <v>10</v>
      </c>
      <c r="M1056" s="204">
        <f t="shared" si="46"/>
        <v>2</v>
      </c>
      <c r="N1056" s="203">
        <f t="shared" ref="N1056:N1119" si="47">IF(SMALL(C1056:J1056,2)&gt;M1056,M1056+1,M1056)</f>
        <v>3</v>
      </c>
      <c r="O1056" s="203">
        <f t="shared" ref="O1056:O1119" si="48">ROUND(AVERAGE(C1056:J1056),0)</f>
        <v>5</v>
      </c>
    </row>
    <row r="1057" spans="3:15">
      <c r="C1057" s="200">
        <v>2</v>
      </c>
      <c r="D1057" s="200">
        <v>4</v>
      </c>
      <c r="F1057" s="200">
        <v>5</v>
      </c>
      <c r="G1057" s="200">
        <v>4</v>
      </c>
      <c r="H1057" s="200">
        <v>5</v>
      </c>
      <c r="I1057" s="200">
        <v>6</v>
      </c>
      <c r="J1057" s="200">
        <v>7</v>
      </c>
      <c r="M1057" s="204">
        <f t="shared" si="46"/>
        <v>2</v>
      </c>
      <c r="N1057" s="203">
        <f t="shared" si="47"/>
        <v>3</v>
      </c>
      <c r="O1057" s="203">
        <f t="shared" si="48"/>
        <v>5</v>
      </c>
    </row>
    <row r="1058" spans="3:15">
      <c r="C1058" s="200">
        <v>2</v>
      </c>
      <c r="D1058" s="200">
        <v>4</v>
      </c>
      <c r="F1058" s="200">
        <v>5</v>
      </c>
      <c r="G1058" s="200">
        <v>4</v>
      </c>
      <c r="H1058" s="200">
        <v>5</v>
      </c>
      <c r="I1058" s="200">
        <v>6</v>
      </c>
      <c r="J1058" s="200">
        <v>10</v>
      </c>
      <c r="M1058" s="204">
        <f t="shared" si="46"/>
        <v>2</v>
      </c>
      <c r="N1058" s="203">
        <f t="shared" si="47"/>
        <v>3</v>
      </c>
      <c r="O1058" s="203">
        <f t="shared" si="48"/>
        <v>5</v>
      </c>
    </row>
    <row r="1059" spans="3:15">
      <c r="C1059" s="200">
        <v>2</v>
      </c>
      <c r="D1059" s="200">
        <v>4</v>
      </c>
      <c r="F1059" s="200">
        <v>5</v>
      </c>
      <c r="G1059" s="200">
        <v>4</v>
      </c>
      <c r="H1059" s="200">
        <v>5</v>
      </c>
      <c r="I1059" s="200">
        <v>8</v>
      </c>
      <c r="J1059" s="200">
        <v>7</v>
      </c>
      <c r="M1059" s="204">
        <f t="shared" si="46"/>
        <v>2</v>
      </c>
      <c r="N1059" s="203">
        <f t="shared" si="47"/>
        <v>3</v>
      </c>
      <c r="O1059" s="203">
        <f t="shared" si="48"/>
        <v>5</v>
      </c>
    </row>
    <row r="1060" spans="3:15">
      <c r="C1060" s="200">
        <v>2</v>
      </c>
      <c r="D1060" s="200">
        <v>4</v>
      </c>
      <c r="F1060" s="200">
        <v>5</v>
      </c>
      <c r="G1060" s="200">
        <v>4</v>
      </c>
      <c r="H1060" s="200">
        <v>5</v>
      </c>
      <c r="I1060" s="200">
        <v>8</v>
      </c>
      <c r="J1060" s="200">
        <v>10</v>
      </c>
      <c r="M1060" s="204">
        <f t="shared" si="46"/>
        <v>2</v>
      </c>
      <c r="N1060" s="203">
        <f t="shared" si="47"/>
        <v>3</v>
      </c>
      <c r="O1060" s="203">
        <f t="shared" si="48"/>
        <v>5</v>
      </c>
    </row>
    <row r="1061" spans="3:15">
      <c r="C1061" s="200">
        <v>2</v>
      </c>
      <c r="D1061" s="200">
        <v>4</v>
      </c>
      <c r="F1061" s="200">
        <v>5</v>
      </c>
      <c r="G1061" s="200">
        <v>4</v>
      </c>
      <c r="H1061" s="200">
        <v>5</v>
      </c>
      <c r="I1061" s="200">
        <v>10</v>
      </c>
      <c r="J1061" s="200">
        <v>7</v>
      </c>
      <c r="M1061" s="204">
        <f t="shared" si="46"/>
        <v>2</v>
      </c>
      <c r="N1061" s="203">
        <f t="shared" si="47"/>
        <v>3</v>
      </c>
      <c r="O1061" s="203">
        <f t="shared" si="48"/>
        <v>5</v>
      </c>
    </row>
    <row r="1062" spans="3:15">
      <c r="C1062" s="200">
        <v>2</v>
      </c>
      <c r="D1062" s="200">
        <v>4</v>
      </c>
      <c r="F1062" s="200">
        <v>5</v>
      </c>
      <c r="G1062" s="200">
        <v>4</v>
      </c>
      <c r="H1062" s="200">
        <v>5</v>
      </c>
      <c r="I1062" s="200">
        <v>10</v>
      </c>
      <c r="J1062" s="200">
        <v>10</v>
      </c>
      <c r="M1062" s="204">
        <f t="shared" si="46"/>
        <v>2</v>
      </c>
      <c r="N1062" s="203">
        <f t="shared" si="47"/>
        <v>3</v>
      </c>
      <c r="O1062" s="203">
        <f t="shared" si="48"/>
        <v>6</v>
      </c>
    </row>
    <row r="1063" spans="3:15">
      <c r="C1063" s="200">
        <v>2</v>
      </c>
      <c r="D1063" s="200">
        <v>4</v>
      </c>
      <c r="F1063" s="200">
        <v>7</v>
      </c>
      <c r="G1063" s="200">
        <v>4</v>
      </c>
      <c r="H1063" s="200">
        <v>10</v>
      </c>
      <c r="I1063" s="200">
        <v>4</v>
      </c>
      <c r="J1063" s="200">
        <v>7</v>
      </c>
      <c r="M1063" s="204">
        <f t="shared" si="46"/>
        <v>2</v>
      </c>
      <c r="N1063" s="203">
        <f t="shared" si="47"/>
        <v>3</v>
      </c>
      <c r="O1063" s="203">
        <f t="shared" si="48"/>
        <v>5</v>
      </c>
    </row>
    <row r="1064" spans="3:15">
      <c r="C1064" s="200">
        <v>2</v>
      </c>
      <c r="D1064" s="200">
        <v>4</v>
      </c>
      <c r="F1064" s="200">
        <v>7</v>
      </c>
      <c r="G1064" s="200">
        <v>4</v>
      </c>
      <c r="H1064" s="200">
        <v>10</v>
      </c>
      <c r="I1064" s="200">
        <v>4</v>
      </c>
      <c r="J1064" s="200">
        <v>10</v>
      </c>
      <c r="M1064" s="204">
        <f t="shared" si="46"/>
        <v>2</v>
      </c>
      <c r="N1064" s="203">
        <f t="shared" si="47"/>
        <v>3</v>
      </c>
      <c r="O1064" s="203">
        <f t="shared" si="48"/>
        <v>6</v>
      </c>
    </row>
    <row r="1065" spans="3:15">
      <c r="C1065" s="200">
        <v>2</v>
      </c>
      <c r="D1065" s="200">
        <v>4</v>
      </c>
      <c r="F1065" s="200">
        <v>7</v>
      </c>
      <c r="G1065" s="200">
        <v>4</v>
      </c>
      <c r="H1065" s="200">
        <v>10</v>
      </c>
      <c r="I1065" s="200">
        <v>6</v>
      </c>
      <c r="J1065" s="200">
        <v>7</v>
      </c>
      <c r="M1065" s="204">
        <f t="shared" si="46"/>
        <v>2</v>
      </c>
      <c r="N1065" s="203">
        <f t="shared" si="47"/>
        <v>3</v>
      </c>
      <c r="O1065" s="203">
        <f t="shared" si="48"/>
        <v>6</v>
      </c>
    </row>
    <row r="1066" spans="3:15">
      <c r="C1066" s="200">
        <v>2</v>
      </c>
      <c r="D1066" s="200">
        <v>4</v>
      </c>
      <c r="F1066" s="200">
        <v>7</v>
      </c>
      <c r="G1066" s="200">
        <v>4</v>
      </c>
      <c r="H1066" s="200">
        <v>10</v>
      </c>
      <c r="I1066" s="200">
        <v>6</v>
      </c>
      <c r="J1066" s="200">
        <v>10</v>
      </c>
      <c r="M1066" s="204">
        <f t="shared" si="46"/>
        <v>2</v>
      </c>
      <c r="N1066" s="203">
        <f t="shared" si="47"/>
        <v>3</v>
      </c>
      <c r="O1066" s="203">
        <f t="shared" si="48"/>
        <v>6</v>
      </c>
    </row>
    <row r="1067" spans="3:15">
      <c r="C1067" s="200">
        <v>2</v>
      </c>
      <c r="D1067" s="200">
        <v>4</v>
      </c>
      <c r="F1067" s="200">
        <v>7</v>
      </c>
      <c r="G1067" s="200">
        <v>4</v>
      </c>
      <c r="H1067" s="200">
        <v>10</v>
      </c>
      <c r="I1067" s="200">
        <v>8</v>
      </c>
      <c r="J1067" s="200">
        <v>7</v>
      </c>
      <c r="M1067" s="204">
        <f t="shared" si="46"/>
        <v>2</v>
      </c>
      <c r="N1067" s="203">
        <f t="shared" si="47"/>
        <v>3</v>
      </c>
      <c r="O1067" s="203">
        <f t="shared" si="48"/>
        <v>6</v>
      </c>
    </row>
    <row r="1068" spans="3:15">
      <c r="C1068" s="200">
        <v>2</v>
      </c>
      <c r="D1068" s="200">
        <v>4</v>
      </c>
      <c r="F1068" s="200">
        <v>7</v>
      </c>
      <c r="G1068" s="200">
        <v>4</v>
      </c>
      <c r="H1068" s="200">
        <v>10</v>
      </c>
      <c r="I1068" s="200">
        <v>8</v>
      </c>
      <c r="J1068" s="200">
        <v>10</v>
      </c>
      <c r="M1068" s="204">
        <f t="shared" si="46"/>
        <v>2</v>
      </c>
      <c r="N1068" s="203">
        <f t="shared" si="47"/>
        <v>3</v>
      </c>
      <c r="O1068" s="203">
        <f t="shared" si="48"/>
        <v>6</v>
      </c>
    </row>
    <row r="1069" spans="3:15">
      <c r="C1069" s="200">
        <v>2</v>
      </c>
      <c r="D1069" s="200">
        <v>4</v>
      </c>
      <c r="F1069" s="200">
        <v>7</v>
      </c>
      <c r="G1069" s="200">
        <v>4</v>
      </c>
      <c r="H1069" s="200">
        <v>10</v>
      </c>
      <c r="I1069" s="200">
        <v>10</v>
      </c>
      <c r="J1069" s="200">
        <v>7</v>
      </c>
      <c r="M1069" s="204">
        <f t="shared" si="46"/>
        <v>2</v>
      </c>
      <c r="N1069" s="203">
        <f t="shared" si="47"/>
        <v>3</v>
      </c>
      <c r="O1069" s="203">
        <f t="shared" si="48"/>
        <v>6</v>
      </c>
    </row>
    <row r="1070" spans="3:15">
      <c r="C1070" s="200">
        <v>2</v>
      </c>
      <c r="D1070" s="200">
        <v>4</v>
      </c>
      <c r="F1070" s="200">
        <v>7</v>
      </c>
      <c r="G1070" s="200">
        <v>4</v>
      </c>
      <c r="H1070" s="200">
        <v>10</v>
      </c>
      <c r="I1070" s="200">
        <v>10</v>
      </c>
      <c r="J1070" s="200">
        <v>10</v>
      </c>
      <c r="M1070" s="204">
        <f t="shared" si="46"/>
        <v>2</v>
      </c>
      <c r="N1070" s="203">
        <f t="shared" si="47"/>
        <v>3</v>
      </c>
      <c r="O1070" s="203">
        <f t="shared" si="48"/>
        <v>7</v>
      </c>
    </row>
    <row r="1071" spans="3:15">
      <c r="C1071" s="200">
        <v>2</v>
      </c>
      <c r="D1071" s="200">
        <v>4</v>
      </c>
      <c r="F1071" s="200">
        <v>5</v>
      </c>
      <c r="G1071" s="200">
        <v>4</v>
      </c>
      <c r="H1071" s="200">
        <v>5</v>
      </c>
      <c r="I1071" s="200">
        <v>4</v>
      </c>
      <c r="J1071" s="200">
        <v>7</v>
      </c>
      <c r="M1071" s="204">
        <f t="shared" si="46"/>
        <v>2</v>
      </c>
      <c r="N1071" s="203">
        <f t="shared" si="47"/>
        <v>3</v>
      </c>
      <c r="O1071" s="203">
        <f t="shared" si="48"/>
        <v>4</v>
      </c>
    </row>
    <row r="1072" spans="3:15">
      <c r="C1072" s="200">
        <v>2</v>
      </c>
      <c r="D1072" s="200">
        <v>4</v>
      </c>
      <c r="F1072" s="200">
        <v>5</v>
      </c>
      <c r="G1072" s="200">
        <v>4</v>
      </c>
      <c r="H1072" s="200">
        <v>5</v>
      </c>
      <c r="I1072" s="200">
        <v>4</v>
      </c>
      <c r="J1072" s="200">
        <v>10</v>
      </c>
      <c r="M1072" s="204">
        <f t="shared" si="46"/>
        <v>2</v>
      </c>
      <c r="N1072" s="203">
        <f t="shared" si="47"/>
        <v>3</v>
      </c>
      <c r="O1072" s="203">
        <f t="shared" si="48"/>
        <v>5</v>
      </c>
    </row>
    <row r="1073" spans="3:15">
      <c r="C1073" s="200">
        <v>2</v>
      </c>
      <c r="D1073" s="200">
        <v>4</v>
      </c>
      <c r="F1073" s="200">
        <v>5</v>
      </c>
      <c r="G1073" s="200">
        <v>4</v>
      </c>
      <c r="H1073" s="200">
        <v>5</v>
      </c>
      <c r="I1073" s="200">
        <v>6</v>
      </c>
      <c r="J1073" s="200">
        <v>7</v>
      </c>
      <c r="M1073" s="204">
        <f t="shared" si="46"/>
        <v>2</v>
      </c>
      <c r="N1073" s="203">
        <f t="shared" si="47"/>
        <v>3</v>
      </c>
      <c r="O1073" s="203">
        <f t="shared" si="48"/>
        <v>5</v>
      </c>
    </row>
    <row r="1074" spans="3:15">
      <c r="C1074" s="200">
        <v>2</v>
      </c>
      <c r="D1074" s="200">
        <v>4</v>
      </c>
      <c r="F1074" s="200">
        <v>5</v>
      </c>
      <c r="G1074" s="200">
        <v>4</v>
      </c>
      <c r="H1074" s="200">
        <v>5</v>
      </c>
      <c r="I1074" s="200">
        <v>6</v>
      </c>
      <c r="J1074" s="200">
        <v>10</v>
      </c>
      <c r="M1074" s="204">
        <f t="shared" si="46"/>
        <v>2</v>
      </c>
      <c r="N1074" s="203">
        <f t="shared" si="47"/>
        <v>3</v>
      </c>
      <c r="O1074" s="203">
        <f t="shared" si="48"/>
        <v>5</v>
      </c>
    </row>
    <row r="1075" spans="3:15">
      <c r="C1075" s="200">
        <v>2</v>
      </c>
      <c r="D1075" s="200">
        <v>4</v>
      </c>
      <c r="F1075" s="200">
        <v>5</v>
      </c>
      <c r="G1075" s="200">
        <v>4</v>
      </c>
      <c r="H1075" s="200">
        <v>5</v>
      </c>
      <c r="I1075" s="200">
        <v>8</v>
      </c>
      <c r="J1075" s="200">
        <v>7</v>
      </c>
      <c r="M1075" s="204">
        <f t="shared" si="46"/>
        <v>2</v>
      </c>
      <c r="N1075" s="203">
        <f t="shared" si="47"/>
        <v>3</v>
      </c>
      <c r="O1075" s="203">
        <f t="shared" si="48"/>
        <v>5</v>
      </c>
    </row>
    <row r="1076" spans="3:15">
      <c r="C1076" s="200">
        <v>2</v>
      </c>
      <c r="D1076" s="200">
        <v>4</v>
      </c>
      <c r="F1076" s="200">
        <v>5</v>
      </c>
      <c r="G1076" s="200">
        <v>4</v>
      </c>
      <c r="H1076" s="200">
        <v>5</v>
      </c>
      <c r="I1076" s="200">
        <v>8</v>
      </c>
      <c r="J1076" s="200">
        <v>10</v>
      </c>
      <c r="M1076" s="204">
        <f t="shared" si="46"/>
        <v>2</v>
      </c>
      <c r="N1076" s="203">
        <f t="shared" si="47"/>
        <v>3</v>
      </c>
      <c r="O1076" s="203">
        <f t="shared" si="48"/>
        <v>5</v>
      </c>
    </row>
    <row r="1077" spans="3:15">
      <c r="C1077" s="200">
        <v>2</v>
      </c>
      <c r="D1077" s="200">
        <v>4</v>
      </c>
      <c r="F1077" s="200">
        <v>5</v>
      </c>
      <c r="G1077" s="200">
        <v>4</v>
      </c>
      <c r="H1077" s="200">
        <v>5</v>
      </c>
      <c r="I1077" s="200">
        <v>10</v>
      </c>
      <c r="J1077" s="200">
        <v>7</v>
      </c>
      <c r="M1077" s="204">
        <f t="shared" si="46"/>
        <v>2</v>
      </c>
      <c r="N1077" s="203">
        <f t="shared" si="47"/>
        <v>3</v>
      </c>
      <c r="O1077" s="203">
        <f t="shared" si="48"/>
        <v>5</v>
      </c>
    </row>
    <row r="1078" spans="3:15">
      <c r="C1078" s="200">
        <v>2</v>
      </c>
      <c r="D1078" s="200">
        <v>4</v>
      </c>
      <c r="F1078" s="200">
        <v>5</v>
      </c>
      <c r="G1078" s="200">
        <v>4</v>
      </c>
      <c r="H1078" s="200">
        <v>5</v>
      </c>
      <c r="I1078" s="200">
        <v>10</v>
      </c>
      <c r="J1078" s="200">
        <v>10</v>
      </c>
      <c r="M1078" s="204">
        <f t="shared" si="46"/>
        <v>2</v>
      </c>
      <c r="N1078" s="203">
        <f t="shared" si="47"/>
        <v>3</v>
      </c>
      <c r="O1078" s="203">
        <f t="shared" si="48"/>
        <v>6</v>
      </c>
    </row>
    <row r="1079" spans="3:15">
      <c r="C1079" s="200">
        <v>2</v>
      </c>
      <c r="D1079" s="200">
        <v>4</v>
      </c>
      <c r="F1079" s="200">
        <v>7</v>
      </c>
      <c r="G1079" s="200">
        <v>4</v>
      </c>
      <c r="H1079" s="200">
        <v>10</v>
      </c>
      <c r="I1079" s="200">
        <v>4</v>
      </c>
      <c r="J1079" s="200">
        <v>7</v>
      </c>
      <c r="M1079" s="204">
        <f t="shared" si="46"/>
        <v>2</v>
      </c>
      <c r="N1079" s="203">
        <f t="shared" si="47"/>
        <v>3</v>
      </c>
      <c r="O1079" s="203">
        <f t="shared" si="48"/>
        <v>5</v>
      </c>
    </row>
    <row r="1080" spans="3:15">
      <c r="C1080" s="200">
        <v>2</v>
      </c>
      <c r="D1080" s="200">
        <v>4</v>
      </c>
      <c r="F1080" s="200">
        <v>7</v>
      </c>
      <c r="G1080" s="200">
        <v>4</v>
      </c>
      <c r="H1080" s="200">
        <v>10</v>
      </c>
      <c r="I1080" s="200">
        <v>4</v>
      </c>
      <c r="J1080" s="200">
        <v>10</v>
      </c>
      <c r="M1080" s="204">
        <f t="shared" si="46"/>
        <v>2</v>
      </c>
      <c r="N1080" s="203">
        <f t="shared" si="47"/>
        <v>3</v>
      </c>
      <c r="O1080" s="203">
        <f t="shared" si="48"/>
        <v>6</v>
      </c>
    </row>
    <row r="1081" spans="3:15">
      <c r="C1081" s="200">
        <v>2</v>
      </c>
      <c r="D1081" s="200">
        <v>4</v>
      </c>
      <c r="F1081" s="200">
        <v>7</v>
      </c>
      <c r="G1081" s="200">
        <v>4</v>
      </c>
      <c r="H1081" s="200">
        <v>10</v>
      </c>
      <c r="I1081" s="200">
        <v>6</v>
      </c>
      <c r="J1081" s="200">
        <v>7</v>
      </c>
      <c r="M1081" s="204">
        <f t="shared" si="46"/>
        <v>2</v>
      </c>
      <c r="N1081" s="203">
        <f t="shared" si="47"/>
        <v>3</v>
      </c>
      <c r="O1081" s="203">
        <f t="shared" si="48"/>
        <v>6</v>
      </c>
    </row>
    <row r="1082" spans="3:15">
      <c r="C1082" s="200">
        <v>2</v>
      </c>
      <c r="D1082" s="200">
        <v>4</v>
      </c>
      <c r="F1082" s="200">
        <v>7</v>
      </c>
      <c r="G1082" s="200">
        <v>4</v>
      </c>
      <c r="H1082" s="200">
        <v>10</v>
      </c>
      <c r="I1082" s="200">
        <v>6</v>
      </c>
      <c r="J1082" s="200">
        <v>10</v>
      </c>
      <c r="M1082" s="204">
        <f t="shared" si="46"/>
        <v>2</v>
      </c>
      <c r="N1082" s="203">
        <f t="shared" si="47"/>
        <v>3</v>
      </c>
      <c r="O1082" s="203">
        <f t="shared" si="48"/>
        <v>6</v>
      </c>
    </row>
    <row r="1083" spans="3:15">
      <c r="C1083" s="200">
        <v>2</v>
      </c>
      <c r="D1083" s="200">
        <v>4</v>
      </c>
      <c r="F1083" s="200">
        <v>7</v>
      </c>
      <c r="G1083" s="200">
        <v>4</v>
      </c>
      <c r="H1083" s="200">
        <v>10</v>
      </c>
      <c r="I1083" s="200">
        <v>8</v>
      </c>
      <c r="J1083" s="200">
        <v>7</v>
      </c>
      <c r="M1083" s="204">
        <f t="shared" si="46"/>
        <v>2</v>
      </c>
      <c r="N1083" s="203">
        <f t="shared" si="47"/>
        <v>3</v>
      </c>
      <c r="O1083" s="203">
        <f t="shared" si="48"/>
        <v>6</v>
      </c>
    </row>
    <row r="1084" spans="3:15">
      <c r="C1084" s="200">
        <v>2</v>
      </c>
      <c r="D1084" s="200">
        <v>4</v>
      </c>
      <c r="F1084" s="200">
        <v>7</v>
      </c>
      <c r="G1084" s="200">
        <v>4</v>
      </c>
      <c r="H1084" s="200">
        <v>10</v>
      </c>
      <c r="I1084" s="200">
        <v>8</v>
      </c>
      <c r="J1084" s="200">
        <v>10</v>
      </c>
      <c r="M1084" s="204">
        <f t="shared" si="46"/>
        <v>2</v>
      </c>
      <c r="N1084" s="203">
        <f t="shared" si="47"/>
        <v>3</v>
      </c>
      <c r="O1084" s="203">
        <f t="shared" si="48"/>
        <v>6</v>
      </c>
    </row>
    <row r="1085" spans="3:15">
      <c r="C1085" s="200">
        <v>2</v>
      </c>
      <c r="D1085" s="200">
        <v>4</v>
      </c>
      <c r="F1085" s="200">
        <v>7</v>
      </c>
      <c r="G1085" s="200">
        <v>4</v>
      </c>
      <c r="H1085" s="200">
        <v>10</v>
      </c>
      <c r="I1085" s="200">
        <v>10</v>
      </c>
      <c r="J1085" s="200">
        <v>7</v>
      </c>
      <c r="M1085" s="204">
        <f t="shared" si="46"/>
        <v>2</v>
      </c>
      <c r="N1085" s="203">
        <f t="shared" si="47"/>
        <v>3</v>
      </c>
      <c r="O1085" s="203">
        <f t="shared" si="48"/>
        <v>6</v>
      </c>
    </row>
    <row r="1086" spans="3:15">
      <c r="C1086" s="200">
        <v>2</v>
      </c>
      <c r="D1086" s="200">
        <v>6</v>
      </c>
      <c r="F1086" s="200">
        <v>7</v>
      </c>
      <c r="G1086" s="200">
        <v>6</v>
      </c>
      <c r="H1086" s="200">
        <v>10</v>
      </c>
      <c r="I1086" s="200">
        <v>10</v>
      </c>
      <c r="J1086" s="200">
        <v>10</v>
      </c>
      <c r="M1086" s="204">
        <f t="shared" si="46"/>
        <v>2</v>
      </c>
      <c r="N1086" s="203">
        <f t="shared" si="47"/>
        <v>3</v>
      </c>
      <c r="O1086" s="203">
        <f t="shared" si="48"/>
        <v>7</v>
      </c>
    </row>
    <row r="1087" spans="3:15">
      <c r="C1087" s="200">
        <v>2</v>
      </c>
      <c r="D1087" s="200">
        <v>6</v>
      </c>
      <c r="F1087" s="200">
        <v>5</v>
      </c>
      <c r="G1087" s="200">
        <v>6</v>
      </c>
      <c r="H1087" s="200">
        <v>5</v>
      </c>
      <c r="I1087" s="200">
        <v>4</v>
      </c>
      <c r="J1087" s="200">
        <v>7</v>
      </c>
      <c r="M1087" s="204">
        <f t="shared" si="46"/>
        <v>2</v>
      </c>
      <c r="N1087" s="203">
        <f t="shared" si="47"/>
        <v>3</v>
      </c>
      <c r="O1087" s="203">
        <f t="shared" si="48"/>
        <v>5</v>
      </c>
    </row>
    <row r="1088" spans="3:15">
      <c r="C1088" s="200">
        <v>2</v>
      </c>
      <c r="D1088" s="200">
        <v>6</v>
      </c>
      <c r="F1088" s="200">
        <v>5</v>
      </c>
      <c r="G1088" s="200">
        <v>6</v>
      </c>
      <c r="H1088" s="200">
        <v>5</v>
      </c>
      <c r="I1088" s="200">
        <v>4</v>
      </c>
      <c r="J1088" s="200">
        <v>10</v>
      </c>
      <c r="M1088" s="204">
        <f t="shared" si="46"/>
        <v>2</v>
      </c>
      <c r="N1088" s="203">
        <f t="shared" si="47"/>
        <v>3</v>
      </c>
      <c r="O1088" s="203">
        <f t="shared" si="48"/>
        <v>5</v>
      </c>
    </row>
    <row r="1089" spans="3:15">
      <c r="C1089" s="200">
        <v>2</v>
      </c>
      <c r="D1089" s="200">
        <v>6</v>
      </c>
      <c r="F1089" s="200">
        <v>5</v>
      </c>
      <c r="G1089" s="200">
        <v>6</v>
      </c>
      <c r="H1089" s="200">
        <v>5</v>
      </c>
      <c r="I1089" s="200">
        <v>6</v>
      </c>
      <c r="J1089" s="200">
        <v>7</v>
      </c>
      <c r="M1089" s="204">
        <f t="shared" si="46"/>
        <v>2</v>
      </c>
      <c r="N1089" s="203">
        <f t="shared" si="47"/>
        <v>3</v>
      </c>
      <c r="O1089" s="203">
        <f t="shared" si="48"/>
        <v>5</v>
      </c>
    </row>
    <row r="1090" spans="3:15">
      <c r="C1090" s="200">
        <v>2</v>
      </c>
      <c r="D1090" s="200">
        <v>6</v>
      </c>
      <c r="F1090" s="200">
        <v>5</v>
      </c>
      <c r="G1090" s="200">
        <v>6</v>
      </c>
      <c r="H1090" s="200">
        <v>5</v>
      </c>
      <c r="I1090" s="200">
        <v>6</v>
      </c>
      <c r="J1090" s="200">
        <v>10</v>
      </c>
      <c r="M1090" s="204">
        <f t="shared" si="46"/>
        <v>2</v>
      </c>
      <c r="N1090" s="203">
        <f t="shared" si="47"/>
        <v>3</v>
      </c>
      <c r="O1090" s="203">
        <f t="shared" si="48"/>
        <v>6</v>
      </c>
    </row>
    <row r="1091" spans="3:15">
      <c r="C1091" s="200">
        <v>2</v>
      </c>
      <c r="D1091" s="200">
        <v>6</v>
      </c>
      <c r="F1091" s="200">
        <v>5</v>
      </c>
      <c r="G1091" s="200">
        <v>6</v>
      </c>
      <c r="H1091" s="200">
        <v>5</v>
      </c>
      <c r="I1091" s="200">
        <v>8</v>
      </c>
      <c r="J1091" s="200">
        <v>7</v>
      </c>
      <c r="M1091" s="204">
        <f t="shared" si="46"/>
        <v>2</v>
      </c>
      <c r="N1091" s="203">
        <f t="shared" si="47"/>
        <v>3</v>
      </c>
      <c r="O1091" s="203">
        <f t="shared" si="48"/>
        <v>6</v>
      </c>
    </row>
    <row r="1092" spans="3:15">
      <c r="C1092" s="200">
        <v>2</v>
      </c>
      <c r="D1092" s="200">
        <v>6</v>
      </c>
      <c r="F1092" s="200">
        <v>5</v>
      </c>
      <c r="G1092" s="200">
        <v>6</v>
      </c>
      <c r="H1092" s="200">
        <v>5</v>
      </c>
      <c r="I1092" s="200">
        <v>8</v>
      </c>
      <c r="J1092" s="200">
        <v>10</v>
      </c>
      <c r="M1092" s="204">
        <f t="shared" si="46"/>
        <v>2</v>
      </c>
      <c r="N1092" s="203">
        <f t="shared" si="47"/>
        <v>3</v>
      </c>
      <c r="O1092" s="203">
        <f t="shared" si="48"/>
        <v>6</v>
      </c>
    </row>
    <row r="1093" spans="3:15">
      <c r="C1093" s="200">
        <v>2</v>
      </c>
      <c r="D1093" s="200">
        <v>6</v>
      </c>
      <c r="F1093" s="200">
        <v>5</v>
      </c>
      <c r="G1093" s="200">
        <v>6</v>
      </c>
      <c r="H1093" s="200">
        <v>5</v>
      </c>
      <c r="I1093" s="200">
        <v>10</v>
      </c>
      <c r="J1093" s="200">
        <v>7</v>
      </c>
      <c r="M1093" s="204">
        <f t="shared" si="46"/>
        <v>2</v>
      </c>
      <c r="N1093" s="203">
        <f t="shared" si="47"/>
        <v>3</v>
      </c>
      <c r="O1093" s="203">
        <f t="shared" si="48"/>
        <v>6</v>
      </c>
    </row>
    <row r="1094" spans="3:15">
      <c r="C1094" s="200">
        <v>2</v>
      </c>
      <c r="D1094" s="200">
        <v>6</v>
      </c>
      <c r="F1094" s="200">
        <v>5</v>
      </c>
      <c r="G1094" s="200">
        <v>6</v>
      </c>
      <c r="H1094" s="200">
        <v>5</v>
      </c>
      <c r="I1094" s="200">
        <v>10</v>
      </c>
      <c r="J1094" s="200">
        <v>10</v>
      </c>
      <c r="M1094" s="204">
        <f t="shared" si="46"/>
        <v>2</v>
      </c>
      <c r="N1094" s="203">
        <f t="shared" si="47"/>
        <v>3</v>
      </c>
      <c r="O1094" s="203">
        <f t="shared" si="48"/>
        <v>6</v>
      </c>
    </row>
    <row r="1095" spans="3:15">
      <c r="C1095" s="200">
        <v>2</v>
      </c>
      <c r="D1095" s="200">
        <v>6</v>
      </c>
      <c r="F1095" s="200">
        <v>7</v>
      </c>
      <c r="G1095" s="200">
        <v>6</v>
      </c>
      <c r="H1095" s="200">
        <v>10</v>
      </c>
      <c r="I1095" s="200">
        <v>4</v>
      </c>
      <c r="J1095" s="200">
        <v>7</v>
      </c>
      <c r="M1095" s="204">
        <f t="shared" si="46"/>
        <v>2</v>
      </c>
      <c r="N1095" s="203">
        <f t="shared" si="47"/>
        <v>3</v>
      </c>
      <c r="O1095" s="203">
        <f t="shared" si="48"/>
        <v>6</v>
      </c>
    </row>
    <row r="1096" spans="3:15">
      <c r="C1096" s="200">
        <v>2</v>
      </c>
      <c r="D1096" s="200">
        <v>6</v>
      </c>
      <c r="F1096" s="200">
        <v>7</v>
      </c>
      <c r="G1096" s="200">
        <v>6</v>
      </c>
      <c r="H1096" s="200">
        <v>10</v>
      </c>
      <c r="I1096" s="200">
        <v>4</v>
      </c>
      <c r="J1096" s="200">
        <v>10</v>
      </c>
      <c r="M1096" s="204">
        <f t="shared" si="46"/>
        <v>2</v>
      </c>
      <c r="N1096" s="203">
        <f t="shared" si="47"/>
        <v>3</v>
      </c>
      <c r="O1096" s="203">
        <f t="shared" si="48"/>
        <v>6</v>
      </c>
    </row>
    <row r="1097" spans="3:15">
      <c r="C1097" s="200">
        <v>2</v>
      </c>
      <c r="D1097" s="200">
        <v>6</v>
      </c>
      <c r="F1097" s="200">
        <v>7</v>
      </c>
      <c r="G1097" s="200">
        <v>6</v>
      </c>
      <c r="H1097" s="200">
        <v>10</v>
      </c>
      <c r="I1097" s="200">
        <v>6</v>
      </c>
      <c r="J1097" s="200">
        <v>7</v>
      </c>
      <c r="M1097" s="204">
        <f t="shared" si="46"/>
        <v>2</v>
      </c>
      <c r="N1097" s="203">
        <f t="shared" si="47"/>
        <v>3</v>
      </c>
      <c r="O1097" s="203">
        <f t="shared" si="48"/>
        <v>6</v>
      </c>
    </row>
    <row r="1098" spans="3:15">
      <c r="C1098" s="200">
        <v>2</v>
      </c>
      <c r="D1098" s="200">
        <v>6</v>
      </c>
      <c r="F1098" s="200">
        <v>7</v>
      </c>
      <c r="G1098" s="200">
        <v>6</v>
      </c>
      <c r="H1098" s="200">
        <v>10</v>
      </c>
      <c r="I1098" s="200">
        <v>6</v>
      </c>
      <c r="J1098" s="200">
        <v>10</v>
      </c>
      <c r="M1098" s="204">
        <f t="shared" si="46"/>
        <v>2</v>
      </c>
      <c r="N1098" s="203">
        <f t="shared" si="47"/>
        <v>3</v>
      </c>
      <c r="O1098" s="203">
        <f t="shared" si="48"/>
        <v>7</v>
      </c>
    </row>
    <row r="1099" spans="3:15">
      <c r="C1099" s="200">
        <v>2</v>
      </c>
      <c r="D1099" s="200">
        <v>6</v>
      </c>
      <c r="F1099" s="200">
        <v>7</v>
      </c>
      <c r="G1099" s="200">
        <v>6</v>
      </c>
      <c r="H1099" s="200">
        <v>10</v>
      </c>
      <c r="I1099" s="200">
        <v>8</v>
      </c>
      <c r="J1099" s="200">
        <v>7</v>
      </c>
      <c r="M1099" s="204">
        <f t="shared" si="46"/>
        <v>2</v>
      </c>
      <c r="N1099" s="203">
        <f t="shared" si="47"/>
        <v>3</v>
      </c>
      <c r="O1099" s="203">
        <f t="shared" si="48"/>
        <v>7</v>
      </c>
    </row>
    <row r="1100" spans="3:15">
      <c r="C1100" s="200">
        <v>2</v>
      </c>
      <c r="D1100" s="200">
        <v>6</v>
      </c>
      <c r="F1100" s="200">
        <v>7</v>
      </c>
      <c r="G1100" s="200">
        <v>6</v>
      </c>
      <c r="H1100" s="200">
        <v>10</v>
      </c>
      <c r="I1100" s="200">
        <v>8</v>
      </c>
      <c r="J1100" s="200">
        <v>10</v>
      </c>
      <c r="M1100" s="204">
        <f t="shared" si="46"/>
        <v>2</v>
      </c>
      <c r="N1100" s="203">
        <f t="shared" si="47"/>
        <v>3</v>
      </c>
      <c r="O1100" s="203">
        <f t="shared" si="48"/>
        <v>7</v>
      </c>
    </row>
    <row r="1101" spans="3:15">
      <c r="C1101" s="200">
        <v>2</v>
      </c>
      <c r="D1101" s="200">
        <v>6</v>
      </c>
      <c r="F1101" s="200">
        <v>7</v>
      </c>
      <c r="G1101" s="200">
        <v>6</v>
      </c>
      <c r="H1101" s="200">
        <v>10</v>
      </c>
      <c r="I1101" s="200">
        <v>10</v>
      </c>
      <c r="J1101" s="200">
        <v>7</v>
      </c>
      <c r="M1101" s="204">
        <f t="shared" si="46"/>
        <v>2</v>
      </c>
      <c r="N1101" s="203">
        <f t="shared" si="47"/>
        <v>3</v>
      </c>
      <c r="O1101" s="203">
        <f t="shared" si="48"/>
        <v>7</v>
      </c>
    </row>
    <row r="1102" spans="3:15">
      <c r="C1102" s="200">
        <v>2</v>
      </c>
      <c r="D1102" s="200">
        <v>4</v>
      </c>
      <c r="F1102" s="200">
        <v>7</v>
      </c>
      <c r="G1102" s="200">
        <v>4</v>
      </c>
      <c r="H1102" s="200">
        <v>10</v>
      </c>
      <c r="I1102" s="200">
        <v>10</v>
      </c>
      <c r="J1102" s="200">
        <v>10</v>
      </c>
      <c r="M1102" s="204">
        <f t="shared" si="46"/>
        <v>2</v>
      </c>
      <c r="N1102" s="203">
        <f t="shared" si="47"/>
        <v>3</v>
      </c>
      <c r="O1102" s="203">
        <f t="shared" si="48"/>
        <v>7</v>
      </c>
    </row>
    <row r="1103" spans="3:15">
      <c r="C1103" s="200">
        <v>2</v>
      </c>
      <c r="D1103" s="200">
        <v>4</v>
      </c>
      <c r="F1103" s="200">
        <v>5</v>
      </c>
      <c r="G1103" s="200">
        <v>4</v>
      </c>
      <c r="H1103" s="200">
        <v>5</v>
      </c>
      <c r="I1103" s="200">
        <v>4</v>
      </c>
      <c r="J1103" s="200">
        <v>7</v>
      </c>
      <c r="M1103" s="204">
        <f t="shared" si="46"/>
        <v>2</v>
      </c>
      <c r="N1103" s="203">
        <f t="shared" si="47"/>
        <v>3</v>
      </c>
      <c r="O1103" s="203">
        <f t="shared" si="48"/>
        <v>4</v>
      </c>
    </row>
    <row r="1104" spans="3:15">
      <c r="C1104" s="200">
        <v>2</v>
      </c>
      <c r="D1104" s="200">
        <v>4</v>
      </c>
      <c r="F1104" s="200">
        <v>5</v>
      </c>
      <c r="G1104" s="200">
        <v>4</v>
      </c>
      <c r="H1104" s="200">
        <v>5</v>
      </c>
      <c r="I1104" s="200">
        <v>4</v>
      </c>
      <c r="J1104" s="200">
        <v>10</v>
      </c>
      <c r="M1104" s="204">
        <f t="shared" si="46"/>
        <v>2</v>
      </c>
      <c r="N1104" s="203">
        <f t="shared" si="47"/>
        <v>3</v>
      </c>
      <c r="O1104" s="203">
        <f t="shared" si="48"/>
        <v>5</v>
      </c>
    </row>
    <row r="1105" spans="3:15">
      <c r="C1105" s="200">
        <v>2</v>
      </c>
      <c r="D1105" s="200">
        <v>4</v>
      </c>
      <c r="F1105" s="200">
        <v>5</v>
      </c>
      <c r="G1105" s="200">
        <v>4</v>
      </c>
      <c r="H1105" s="200">
        <v>5</v>
      </c>
      <c r="I1105" s="200">
        <v>6</v>
      </c>
      <c r="J1105" s="200">
        <v>7</v>
      </c>
      <c r="M1105" s="204">
        <f t="shared" si="46"/>
        <v>2</v>
      </c>
      <c r="N1105" s="203">
        <f t="shared" si="47"/>
        <v>3</v>
      </c>
      <c r="O1105" s="203">
        <f t="shared" si="48"/>
        <v>5</v>
      </c>
    </row>
    <row r="1106" spans="3:15">
      <c r="C1106" s="200">
        <v>2</v>
      </c>
      <c r="D1106" s="200">
        <v>4</v>
      </c>
      <c r="F1106" s="200">
        <v>5</v>
      </c>
      <c r="G1106" s="200">
        <v>4</v>
      </c>
      <c r="H1106" s="200">
        <v>5</v>
      </c>
      <c r="I1106" s="200">
        <v>6</v>
      </c>
      <c r="J1106" s="200">
        <v>10</v>
      </c>
      <c r="M1106" s="204">
        <f t="shared" si="46"/>
        <v>2</v>
      </c>
      <c r="N1106" s="203">
        <f t="shared" si="47"/>
        <v>3</v>
      </c>
      <c r="O1106" s="203">
        <f t="shared" si="48"/>
        <v>5</v>
      </c>
    </row>
    <row r="1107" spans="3:15">
      <c r="C1107" s="200">
        <v>2</v>
      </c>
      <c r="D1107" s="200">
        <v>4</v>
      </c>
      <c r="F1107" s="200">
        <v>5</v>
      </c>
      <c r="G1107" s="200">
        <v>4</v>
      </c>
      <c r="H1107" s="200">
        <v>5</v>
      </c>
      <c r="I1107" s="200">
        <v>8</v>
      </c>
      <c r="J1107" s="200">
        <v>7</v>
      </c>
      <c r="M1107" s="204">
        <f t="shared" si="46"/>
        <v>2</v>
      </c>
      <c r="N1107" s="203">
        <f t="shared" si="47"/>
        <v>3</v>
      </c>
      <c r="O1107" s="203">
        <f t="shared" si="48"/>
        <v>5</v>
      </c>
    </row>
    <row r="1108" spans="3:15">
      <c r="C1108" s="200">
        <v>2</v>
      </c>
      <c r="D1108" s="200">
        <v>4</v>
      </c>
      <c r="F1108" s="200">
        <v>5</v>
      </c>
      <c r="G1108" s="200">
        <v>4</v>
      </c>
      <c r="H1108" s="200">
        <v>5</v>
      </c>
      <c r="I1108" s="200">
        <v>8</v>
      </c>
      <c r="J1108" s="200">
        <v>10</v>
      </c>
      <c r="M1108" s="204">
        <f t="shared" si="46"/>
        <v>2</v>
      </c>
      <c r="N1108" s="203">
        <f t="shared" si="47"/>
        <v>3</v>
      </c>
      <c r="O1108" s="203">
        <f t="shared" si="48"/>
        <v>5</v>
      </c>
    </row>
    <row r="1109" spans="3:15">
      <c r="C1109" s="200">
        <v>2</v>
      </c>
      <c r="D1109" s="200">
        <v>4</v>
      </c>
      <c r="F1109" s="200">
        <v>5</v>
      </c>
      <c r="G1109" s="200">
        <v>4</v>
      </c>
      <c r="H1109" s="200">
        <v>5</v>
      </c>
      <c r="I1109" s="200">
        <v>10</v>
      </c>
      <c r="J1109" s="200">
        <v>7</v>
      </c>
      <c r="M1109" s="204">
        <f t="shared" si="46"/>
        <v>2</v>
      </c>
      <c r="N1109" s="203">
        <f t="shared" si="47"/>
        <v>3</v>
      </c>
      <c r="O1109" s="203">
        <f t="shared" si="48"/>
        <v>5</v>
      </c>
    </row>
    <row r="1110" spans="3:15">
      <c r="C1110" s="200">
        <v>2</v>
      </c>
      <c r="D1110" s="200">
        <v>4</v>
      </c>
      <c r="F1110" s="200">
        <v>5</v>
      </c>
      <c r="G1110" s="200">
        <v>4</v>
      </c>
      <c r="H1110" s="200">
        <v>5</v>
      </c>
      <c r="I1110" s="200">
        <v>10</v>
      </c>
      <c r="J1110" s="200">
        <v>10</v>
      </c>
      <c r="M1110" s="204">
        <f t="shared" si="46"/>
        <v>2</v>
      </c>
      <c r="N1110" s="203">
        <f t="shared" si="47"/>
        <v>3</v>
      </c>
      <c r="O1110" s="203">
        <f t="shared" si="48"/>
        <v>6</v>
      </c>
    </row>
    <row r="1111" spans="3:15">
      <c r="C1111" s="200">
        <v>2</v>
      </c>
      <c r="D1111" s="200">
        <v>4</v>
      </c>
      <c r="F1111" s="200">
        <v>7</v>
      </c>
      <c r="G1111" s="200">
        <v>4</v>
      </c>
      <c r="H1111" s="200">
        <v>10</v>
      </c>
      <c r="I1111" s="200">
        <v>4</v>
      </c>
      <c r="J1111" s="200">
        <v>7</v>
      </c>
      <c r="M1111" s="204">
        <f t="shared" si="46"/>
        <v>2</v>
      </c>
      <c r="N1111" s="203">
        <f t="shared" si="47"/>
        <v>3</v>
      </c>
      <c r="O1111" s="203">
        <f t="shared" si="48"/>
        <v>5</v>
      </c>
    </row>
    <row r="1112" spans="3:15">
      <c r="C1112" s="200">
        <v>2</v>
      </c>
      <c r="D1112" s="200">
        <v>4</v>
      </c>
      <c r="F1112" s="200">
        <v>7</v>
      </c>
      <c r="G1112" s="200">
        <v>4</v>
      </c>
      <c r="H1112" s="200">
        <v>10</v>
      </c>
      <c r="I1112" s="200">
        <v>4</v>
      </c>
      <c r="J1112" s="200">
        <v>10</v>
      </c>
      <c r="M1112" s="204">
        <f t="shared" si="46"/>
        <v>2</v>
      </c>
      <c r="N1112" s="203">
        <f t="shared" si="47"/>
        <v>3</v>
      </c>
      <c r="O1112" s="203">
        <f t="shared" si="48"/>
        <v>6</v>
      </c>
    </row>
    <row r="1113" spans="3:15">
      <c r="C1113" s="200">
        <v>2</v>
      </c>
      <c r="D1113" s="200">
        <v>4</v>
      </c>
      <c r="F1113" s="200">
        <v>7</v>
      </c>
      <c r="G1113" s="200">
        <v>4</v>
      </c>
      <c r="H1113" s="200">
        <v>10</v>
      </c>
      <c r="I1113" s="200">
        <v>6</v>
      </c>
      <c r="J1113" s="200">
        <v>7</v>
      </c>
      <c r="M1113" s="204">
        <f t="shared" si="46"/>
        <v>2</v>
      </c>
      <c r="N1113" s="203">
        <f t="shared" si="47"/>
        <v>3</v>
      </c>
      <c r="O1113" s="203">
        <f t="shared" si="48"/>
        <v>6</v>
      </c>
    </row>
    <row r="1114" spans="3:15">
      <c r="C1114" s="200">
        <v>2</v>
      </c>
      <c r="D1114" s="200">
        <v>4</v>
      </c>
      <c r="F1114" s="200">
        <v>7</v>
      </c>
      <c r="G1114" s="200">
        <v>4</v>
      </c>
      <c r="H1114" s="200">
        <v>10</v>
      </c>
      <c r="I1114" s="200">
        <v>6</v>
      </c>
      <c r="J1114" s="200">
        <v>10</v>
      </c>
      <c r="M1114" s="204">
        <f t="shared" si="46"/>
        <v>2</v>
      </c>
      <c r="N1114" s="203">
        <f t="shared" si="47"/>
        <v>3</v>
      </c>
      <c r="O1114" s="203">
        <f t="shared" si="48"/>
        <v>6</v>
      </c>
    </row>
    <row r="1115" spans="3:15">
      <c r="C1115" s="200">
        <v>2</v>
      </c>
      <c r="D1115" s="200">
        <v>4</v>
      </c>
      <c r="F1115" s="200">
        <v>7</v>
      </c>
      <c r="G1115" s="200">
        <v>4</v>
      </c>
      <c r="H1115" s="200">
        <v>10</v>
      </c>
      <c r="I1115" s="200">
        <v>8</v>
      </c>
      <c r="J1115" s="200">
        <v>7</v>
      </c>
      <c r="M1115" s="204">
        <f t="shared" si="46"/>
        <v>2</v>
      </c>
      <c r="N1115" s="203">
        <f t="shared" si="47"/>
        <v>3</v>
      </c>
      <c r="O1115" s="203">
        <f t="shared" si="48"/>
        <v>6</v>
      </c>
    </row>
    <row r="1116" spans="3:15">
      <c r="C1116" s="200">
        <v>2</v>
      </c>
      <c r="D1116" s="200">
        <v>4</v>
      </c>
      <c r="F1116" s="200">
        <v>7</v>
      </c>
      <c r="G1116" s="200">
        <v>4</v>
      </c>
      <c r="H1116" s="200">
        <v>10</v>
      </c>
      <c r="I1116" s="200">
        <v>8</v>
      </c>
      <c r="J1116" s="200">
        <v>10</v>
      </c>
      <c r="M1116" s="204">
        <f t="shared" si="46"/>
        <v>2</v>
      </c>
      <c r="N1116" s="203">
        <f t="shared" si="47"/>
        <v>3</v>
      </c>
      <c r="O1116" s="203">
        <f t="shared" si="48"/>
        <v>6</v>
      </c>
    </row>
    <row r="1117" spans="3:15">
      <c r="C1117" s="200">
        <v>2</v>
      </c>
      <c r="D1117" s="200">
        <v>4</v>
      </c>
      <c r="F1117" s="200">
        <v>7</v>
      </c>
      <c r="G1117" s="200">
        <v>4</v>
      </c>
      <c r="H1117" s="200">
        <v>10</v>
      </c>
      <c r="I1117" s="200">
        <v>10</v>
      </c>
      <c r="J1117" s="200">
        <v>7</v>
      </c>
      <c r="M1117" s="204">
        <f t="shared" si="46"/>
        <v>2</v>
      </c>
      <c r="N1117" s="203">
        <f t="shared" si="47"/>
        <v>3</v>
      </c>
      <c r="O1117" s="203">
        <f t="shared" si="48"/>
        <v>6</v>
      </c>
    </row>
    <row r="1118" spans="3:15">
      <c r="C1118" s="200">
        <v>2</v>
      </c>
      <c r="D1118" s="200">
        <v>4</v>
      </c>
      <c r="F1118" s="200">
        <v>7</v>
      </c>
      <c r="G1118" s="200">
        <v>4</v>
      </c>
      <c r="H1118" s="200">
        <v>10</v>
      </c>
      <c r="I1118" s="200">
        <v>10</v>
      </c>
      <c r="J1118" s="200">
        <v>10</v>
      </c>
      <c r="M1118" s="204">
        <f t="shared" si="46"/>
        <v>2</v>
      </c>
      <c r="N1118" s="203">
        <f t="shared" si="47"/>
        <v>3</v>
      </c>
      <c r="O1118" s="203">
        <f t="shared" si="48"/>
        <v>7</v>
      </c>
    </row>
    <row r="1119" spans="3:15">
      <c r="C1119" s="200">
        <v>2</v>
      </c>
      <c r="D1119" s="200">
        <v>4</v>
      </c>
      <c r="F1119" s="200">
        <v>5</v>
      </c>
      <c r="G1119" s="200">
        <v>4</v>
      </c>
      <c r="H1119" s="200">
        <v>5</v>
      </c>
      <c r="I1119" s="200">
        <v>4</v>
      </c>
      <c r="J1119" s="200">
        <v>7</v>
      </c>
      <c r="M1119" s="204">
        <f t="shared" ref="M1119:M1182" si="49">MIN(C1119:L1119)</f>
        <v>2</v>
      </c>
      <c r="N1119" s="203">
        <f t="shared" si="47"/>
        <v>3</v>
      </c>
      <c r="O1119" s="203">
        <f t="shared" si="48"/>
        <v>4</v>
      </c>
    </row>
    <row r="1120" spans="3:15">
      <c r="C1120" s="200">
        <v>2</v>
      </c>
      <c r="D1120" s="200">
        <v>4</v>
      </c>
      <c r="F1120" s="200">
        <v>5</v>
      </c>
      <c r="G1120" s="200">
        <v>4</v>
      </c>
      <c r="H1120" s="200">
        <v>5</v>
      </c>
      <c r="I1120" s="200">
        <v>4</v>
      </c>
      <c r="J1120" s="200">
        <v>10</v>
      </c>
      <c r="M1120" s="204">
        <f t="shared" si="49"/>
        <v>2</v>
      </c>
      <c r="N1120" s="203">
        <f t="shared" ref="N1120:N1183" si="50">IF(SMALL(C1120:J1120,2)&gt;M1120,M1120+1,M1120)</f>
        <v>3</v>
      </c>
      <c r="O1120" s="203">
        <f t="shared" ref="O1120:O1183" si="51">ROUND(AVERAGE(C1120:J1120),0)</f>
        <v>5</v>
      </c>
    </row>
    <row r="1121" spans="3:15">
      <c r="C1121" s="200">
        <v>2</v>
      </c>
      <c r="D1121" s="200">
        <v>4</v>
      </c>
      <c r="F1121" s="200">
        <v>5</v>
      </c>
      <c r="G1121" s="200">
        <v>4</v>
      </c>
      <c r="H1121" s="200">
        <v>5</v>
      </c>
      <c r="I1121" s="200">
        <v>6</v>
      </c>
      <c r="J1121" s="200">
        <v>7</v>
      </c>
      <c r="M1121" s="204">
        <f t="shared" si="49"/>
        <v>2</v>
      </c>
      <c r="N1121" s="203">
        <f t="shared" si="50"/>
        <v>3</v>
      </c>
      <c r="O1121" s="203">
        <f t="shared" si="51"/>
        <v>5</v>
      </c>
    </row>
    <row r="1122" spans="3:15">
      <c r="C1122" s="200">
        <v>2</v>
      </c>
      <c r="D1122" s="200">
        <v>4</v>
      </c>
      <c r="F1122" s="200">
        <v>5</v>
      </c>
      <c r="G1122" s="200">
        <v>4</v>
      </c>
      <c r="H1122" s="200">
        <v>5</v>
      </c>
      <c r="I1122" s="200">
        <v>6</v>
      </c>
      <c r="J1122" s="200">
        <v>10</v>
      </c>
      <c r="M1122" s="204">
        <f t="shared" si="49"/>
        <v>2</v>
      </c>
      <c r="N1122" s="203">
        <f t="shared" si="50"/>
        <v>3</v>
      </c>
      <c r="O1122" s="203">
        <f t="shared" si="51"/>
        <v>5</v>
      </c>
    </row>
    <row r="1123" spans="3:15">
      <c r="C1123" s="200">
        <v>2</v>
      </c>
      <c r="D1123" s="200">
        <v>4</v>
      </c>
      <c r="F1123" s="200">
        <v>5</v>
      </c>
      <c r="G1123" s="200">
        <v>4</v>
      </c>
      <c r="H1123" s="200">
        <v>5</v>
      </c>
      <c r="I1123" s="200">
        <v>8</v>
      </c>
      <c r="J1123" s="200">
        <v>7</v>
      </c>
      <c r="M1123" s="204">
        <f t="shared" si="49"/>
        <v>2</v>
      </c>
      <c r="N1123" s="203">
        <f t="shared" si="50"/>
        <v>3</v>
      </c>
      <c r="O1123" s="203">
        <f t="shared" si="51"/>
        <v>5</v>
      </c>
    </row>
    <row r="1124" spans="3:15">
      <c r="C1124" s="200">
        <v>2</v>
      </c>
      <c r="D1124" s="200">
        <v>4</v>
      </c>
      <c r="F1124" s="200">
        <v>5</v>
      </c>
      <c r="G1124" s="200">
        <v>4</v>
      </c>
      <c r="H1124" s="200">
        <v>5</v>
      </c>
      <c r="I1124" s="200">
        <v>8</v>
      </c>
      <c r="J1124" s="200">
        <v>10</v>
      </c>
      <c r="M1124" s="204">
        <f t="shared" si="49"/>
        <v>2</v>
      </c>
      <c r="N1124" s="203">
        <f t="shared" si="50"/>
        <v>3</v>
      </c>
      <c r="O1124" s="203">
        <f t="shared" si="51"/>
        <v>5</v>
      </c>
    </row>
    <row r="1125" spans="3:15">
      <c r="C1125" s="200">
        <v>2</v>
      </c>
      <c r="D1125" s="200">
        <v>4</v>
      </c>
      <c r="F1125" s="200">
        <v>5</v>
      </c>
      <c r="G1125" s="200">
        <v>4</v>
      </c>
      <c r="H1125" s="200">
        <v>5</v>
      </c>
      <c r="I1125" s="200">
        <v>10</v>
      </c>
      <c r="J1125" s="200">
        <v>7</v>
      </c>
      <c r="M1125" s="204">
        <f t="shared" si="49"/>
        <v>2</v>
      </c>
      <c r="N1125" s="203">
        <f t="shared" si="50"/>
        <v>3</v>
      </c>
      <c r="O1125" s="203">
        <f t="shared" si="51"/>
        <v>5</v>
      </c>
    </row>
    <row r="1126" spans="3:15">
      <c r="C1126" s="200">
        <v>2</v>
      </c>
      <c r="D1126" s="200">
        <v>4</v>
      </c>
      <c r="F1126" s="200">
        <v>5</v>
      </c>
      <c r="G1126" s="200">
        <v>4</v>
      </c>
      <c r="H1126" s="200">
        <v>5</v>
      </c>
      <c r="I1126" s="200">
        <v>10</v>
      </c>
      <c r="J1126" s="200">
        <v>10</v>
      </c>
      <c r="M1126" s="204">
        <f t="shared" si="49"/>
        <v>2</v>
      </c>
      <c r="N1126" s="203">
        <f t="shared" si="50"/>
        <v>3</v>
      </c>
      <c r="O1126" s="203">
        <f t="shared" si="51"/>
        <v>6</v>
      </c>
    </row>
    <row r="1127" spans="3:15">
      <c r="C1127" s="200">
        <v>2</v>
      </c>
      <c r="D1127" s="200">
        <v>4</v>
      </c>
      <c r="F1127" s="200">
        <v>7</v>
      </c>
      <c r="G1127" s="200">
        <v>4</v>
      </c>
      <c r="H1127" s="200">
        <v>10</v>
      </c>
      <c r="I1127" s="200">
        <v>4</v>
      </c>
      <c r="J1127" s="200">
        <v>7</v>
      </c>
      <c r="M1127" s="204">
        <f t="shared" si="49"/>
        <v>2</v>
      </c>
      <c r="N1127" s="203">
        <f t="shared" si="50"/>
        <v>3</v>
      </c>
      <c r="O1127" s="203">
        <f t="shared" si="51"/>
        <v>5</v>
      </c>
    </row>
    <row r="1128" spans="3:15">
      <c r="C1128" s="200">
        <v>2</v>
      </c>
      <c r="D1128" s="200">
        <v>4</v>
      </c>
      <c r="F1128" s="200">
        <v>7</v>
      </c>
      <c r="G1128" s="200">
        <v>4</v>
      </c>
      <c r="H1128" s="200">
        <v>10</v>
      </c>
      <c r="I1128" s="200">
        <v>4</v>
      </c>
      <c r="J1128" s="200">
        <v>10</v>
      </c>
      <c r="M1128" s="204">
        <f t="shared" si="49"/>
        <v>2</v>
      </c>
      <c r="N1128" s="203">
        <f t="shared" si="50"/>
        <v>3</v>
      </c>
      <c r="O1128" s="203">
        <f t="shared" si="51"/>
        <v>6</v>
      </c>
    </row>
    <row r="1129" spans="3:15">
      <c r="C1129" s="200">
        <v>2</v>
      </c>
      <c r="D1129" s="200">
        <v>4</v>
      </c>
      <c r="F1129" s="200">
        <v>7</v>
      </c>
      <c r="G1129" s="200">
        <v>4</v>
      </c>
      <c r="H1129" s="200">
        <v>10</v>
      </c>
      <c r="I1129" s="200">
        <v>6</v>
      </c>
      <c r="J1129" s="200">
        <v>7</v>
      </c>
      <c r="M1129" s="204">
        <f t="shared" si="49"/>
        <v>2</v>
      </c>
      <c r="N1129" s="203">
        <f t="shared" si="50"/>
        <v>3</v>
      </c>
      <c r="O1129" s="203">
        <f t="shared" si="51"/>
        <v>6</v>
      </c>
    </row>
    <row r="1130" spans="3:15">
      <c r="C1130" s="200">
        <v>2</v>
      </c>
      <c r="D1130" s="200">
        <v>4</v>
      </c>
      <c r="F1130" s="200">
        <v>7</v>
      </c>
      <c r="G1130" s="200">
        <v>4</v>
      </c>
      <c r="H1130" s="200">
        <v>10</v>
      </c>
      <c r="I1130" s="200">
        <v>6</v>
      </c>
      <c r="J1130" s="200">
        <v>10</v>
      </c>
      <c r="M1130" s="204">
        <f t="shared" si="49"/>
        <v>2</v>
      </c>
      <c r="N1130" s="203">
        <f t="shared" si="50"/>
        <v>3</v>
      </c>
      <c r="O1130" s="203">
        <f t="shared" si="51"/>
        <v>6</v>
      </c>
    </row>
    <row r="1131" spans="3:15">
      <c r="C1131" s="200">
        <v>2</v>
      </c>
      <c r="D1131" s="200">
        <v>4</v>
      </c>
      <c r="F1131" s="200">
        <v>7</v>
      </c>
      <c r="G1131" s="200">
        <v>4</v>
      </c>
      <c r="H1131" s="200">
        <v>10</v>
      </c>
      <c r="I1131" s="200">
        <v>8</v>
      </c>
      <c r="J1131" s="200">
        <v>7</v>
      </c>
      <c r="M1131" s="204">
        <f t="shared" si="49"/>
        <v>2</v>
      </c>
      <c r="N1131" s="203">
        <f t="shared" si="50"/>
        <v>3</v>
      </c>
      <c r="O1131" s="203">
        <f t="shared" si="51"/>
        <v>6</v>
      </c>
    </row>
    <row r="1132" spans="3:15">
      <c r="C1132" s="200">
        <v>2</v>
      </c>
      <c r="D1132" s="200">
        <v>4</v>
      </c>
      <c r="F1132" s="200">
        <v>7</v>
      </c>
      <c r="G1132" s="200">
        <v>4</v>
      </c>
      <c r="H1132" s="200">
        <v>10</v>
      </c>
      <c r="I1132" s="200">
        <v>8</v>
      </c>
      <c r="J1132" s="200">
        <v>10</v>
      </c>
      <c r="M1132" s="204">
        <f t="shared" si="49"/>
        <v>2</v>
      </c>
      <c r="N1132" s="203">
        <f t="shared" si="50"/>
        <v>3</v>
      </c>
      <c r="O1132" s="203">
        <f t="shared" si="51"/>
        <v>6</v>
      </c>
    </row>
    <row r="1133" spans="3:15">
      <c r="C1133" s="200">
        <v>2</v>
      </c>
      <c r="D1133" s="200">
        <v>4</v>
      </c>
      <c r="F1133" s="200">
        <v>7</v>
      </c>
      <c r="G1133" s="200">
        <v>4</v>
      </c>
      <c r="H1133" s="200">
        <v>10</v>
      </c>
      <c r="I1133" s="200">
        <v>10</v>
      </c>
      <c r="J1133" s="200">
        <v>7</v>
      </c>
      <c r="M1133" s="204">
        <f t="shared" si="49"/>
        <v>2</v>
      </c>
      <c r="N1133" s="203">
        <f t="shared" si="50"/>
        <v>3</v>
      </c>
      <c r="O1133" s="203">
        <f t="shared" si="51"/>
        <v>6</v>
      </c>
    </row>
    <row r="1134" spans="3:15">
      <c r="C1134" s="200">
        <v>2</v>
      </c>
      <c r="D1134" s="200">
        <v>4</v>
      </c>
      <c r="F1134" s="200">
        <v>7</v>
      </c>
      <c r="G1134" s="200">
        <v>4</v>
      </c>
      <c r="H1134" s="200">
        <v>10</v>
      </c>
      <c r="I1134" s="200">
        <v>10</v>
      </c>
      <c r="J1134" s="200">
        <v>10</v>
      </c>
      <c r="M1134" s="204">
        <f t="shared" si="49"/>
        <v>2</v>
      </c>
      <c r="N1134" s="203">
        <f t="shared" si="50"/>
        <v>3</v>
      </c>
      <c r="O1134" s="203">
        <f t="shared" si="51"/>
        <v>7</v>
      </c>
    </row>
    <row r="1135" spans="3:15">
      <c r="C1135" s="200">
        <v>2</v>
      </c>
      <c r="D1135" s="200">
        <v>4</v>
      </c>
      <c r="F1135" s="200">
        <v>10</v>
      </c>
      <c r="G1135" s="200">
        <v>4</v>
      </c>
      <c r="H1135" s="200">
        <v>7</v>
      </c>
      <c r="I1135" s="200">
        <v>4</v>
      </c>
      <c r="J1135" s="200">
        <v>7</v>
      </c>
      <c r="M1135" s="204">
        <f t="shared" si="49"/>
        <v>2</v>
      </c>
      <c r="N1135" s="203">
        <f t="shared" si="50"/>
        <v>3</v>
      </c>
      <c r="O1135" s="203">
        <f t="shared" si="51"/>
        <v>5</v>
      </c>
    </row>
    <row r="1136" spans="3:15">
      <c r="C1136" s="200">
        <v>2</v>
      </c>
      <c r="D1136" s="200">
        <v>4</v>
      </c>
      <c r="F1136" s="200">
        <v>10</v>
      </c>
      <c r="G1136" s="200">
        <v>4</v>
      </c>
      <c r="H1136" s="200">
        <v>7</v>
      </c>
      <c r="I1136" s="200">
        <v>4</v>
      </c>
      <c r="J1136" s="200">
        <v>10</v>
      </c>
      <c r="M1136" s="204">
        <f t="shared" si="49"/>
        <v>2</v>
      </c>
      <c r="N1136" s="203">
        <f t="shared" si="50"/>
        <v>3</v>
      </c>
      <c r="O1136" s="203">
        <f t="shared" si="51"/>
        <v>6</v>
      </c>
    </row>
    <row r="1137" spans="3:15">
      <c r="C1137" s="200">
        <v>2</v>
      </c>
      <c r="D1137" s="200">
        <v>4</v>
      </c>
      <c r="F1137" s="200">
        <v>10</v>
      </c>
      <c r="G1137" s="200">
        <v>4</v>
      </c>
      <c r="H1137" s="200">
        <v>7</v>
      </c>
      <c r="I1137" s="200">
        <v>6</v>
      </c>
      <c r="J1137" s="200">
        <v>7</v>
      </c>
      <c r="M1137" s="204">
        <f t="shared" si="49"/>
        <v>2</v>
      </c>
      <c r="N1137" s="203">
        <f t="shared" si="50"/>
        <v>3</v>
      </c>
      <c r="O1137" s="203">
        <f t="shared" si="51"/>
        <v>6</v>
      </c>
    </row>
    <row r="1138" spans="3:15">
      <c r="C1138" s="200">
        <v>2</v>
      </c>
      <c r="D1138" s="200">
        <v>4</v>
      </c>
      <c r="F1138" s="200">
        <v>10</v>
      </c>
      <c r="G1138" s="200">
        <v>4</v>
      </c>
      <c r="H1138" s="200">
        <v>7</v>
      </c>
      <c r="I1138" s="200">
        <v>6</v>
      </c>
      <c r="J1138" s="200">
        <v>10</v>
      </c>
      <c r="M1138" s="204">
        <f t="shared" si="49"/>
        <v>2</v>
      </c>
      <c r="N1138" s="203">
        <f t="shared" si="50"/>
        <v>3</v>
      </c>
      <c r="O1138" s="203">
        <f t="shared" si="51"/>
        <v>6</v>
      </c>
    </row>
    <row r="1139" spans="3:15">
      <c r="C1139" s="200">
        <v>2</v>
      </c>
      <c r="D1139" s="200">
        <v>4</v>
      </c>
      <c r="F1139" s="200">
        <v>10</v>
      </c>
      <c r="G1139" s="200">
        <v>4</v>
      </c>
      <c r="H1139" s="200">
        <v>7</v>
      </c>
      <c r="I1139" s="200">
        <v>8</v>
      </c>
      <c r="J1139" s="200">
        <v>7</v>
      </c>
      <c r="M1139" s="204">
        <f t="shared" si="49"/>
        <v>2</v>
      </c>
      <c r="N1139" s="203">
        <f t="shared" si="50"/>
        <v>3</v>
      </c>
      <c r="O1139" s="203">
        <f t="shared" si="51"/>
        <v>6</v>
      </c>
    </row>
    <row r="1140" spans="3:15">
      <c r="C1140" s="200">
        <v>2</v>
      </c>
      <c r="D1140" s="200">
        <v>4</v>
      </c>
      <c r="F1140" s="200">
        <v>10</v>
      </c>
      <c r="G1140" s="200">
        <v>4</v>
      </c>
      <c r="H1140" s="200">
        <v>7</v>
      </c>
      <c r="I1140" s="200">
        <v>8</v>
      </c>
      <c r="J1140" s="200">
        <v>10</v>
      </c>
      <c r="M1140" s="204">
        <f t="shared" si="49"/>
        <v>2</v>
      </c>
      <c r="N1140" s="203">
        <f t="shared" si="50"/>
        <v>3</v>
      </c>
      <c r="O1140" s="203">
        <f t="shared" si="51"/>
        <v>6</v>
      </c>
    </row>
    <row r="1141" spans="3:15">
      <c r="C1141" s="200">
        <v>2</v>
      </c>
      <c r="D1141" s="200">
        <v>4</v>
      </c>
      <c r="F1141" s="200">
        <v>10</v>
      </c>
      <c r="G1141" s="200">
        <v>4</v>
      </c>
      <c r="H1141" s="200">
        <v>7</v>
      </c>
      <c r="I1141" s="200">
        <v>10</v>
      </c>
      <c r="J1141" s="200">
        <v>7</v>
      </c>
      <c r="M1141" s="204">
        <f t="shared" si="49"/>
        <v>2</v>
      </c>
      <c r="N1141" s="203">
        <f t="shared" si="50"/>
        <v>3</v>
      </c>
      <c r="O1141" s="203">
        <f t="shared" si="51"/>
        <v>6</v>
      </c>
    </row>
    <row r="1142" spans="3:15">
      <c r="C1142" s="200">
        <v>2</v>
      </c>
      <c r="D1142" s="200">
        <v>4</v>
      </c>
      <c r="F1142" s="200">
        <v>10</v>
      </c>
      <c r="G1142" s="200">
        <v>4</v>
      </c>
      <c r="H1142" s="200">
        <v>7</v>
      </c>
      <c r="I1142" s="200">
        <v>10</v>
      </c>
      <c r="J1142" s="200">
        <v>10</v>
      </c>
      <c r="M1142" s="204">
        <f t="shared" si="49"/>
        <v>2</v>
      </c>
      <c r="N1142" s="203">
        <f t="shared" si="50"/>
        <v>3</v>
      </c>
      <c r="O1142" s="203">
        <f t="shared" si="51"/>
        <v>7</v>
      </c>
    </row>
    <row r="1143" spans="3:15">
      <c r="C1143" s="200">
        <v>2</v>
      </c>
      <c r="D1143" s="200">
        <v>4</v>
      </c>
      <c r="F1143" s="200">
        <v>10</v>
      </c>
      <c r="G1143" s="200">
        <v>4</v>
      </c>
      <c r="H1143" s="200">
        <v>10</v>
      </c>
      <c r="I1143" s="200">
        <v>4</v>
      </c>
      <c r="J1143" s="200">
        <v>7</v>
      </c>
      <c r="M1143" s="204">
        <f t="shared" si="49"/>
        <v>2</v>
      </c>
      <c r="N1143" s="203">
        <f t="shared" si="50"/>
        <v>3</v>
      </c>
      <c r="O1143" s="203">
        <f t="shared" si="51"/>
        <v>6</v>
      </c>
    </row>
    <row r="1144" spans="3:15">
      <c r="C1144" s="200">
        <v>2</v>
      </c>
      <c r="D1144" s="200">
        <v>4</v>
      </c>
      <c r="F1144" s="200">
        <v>10</v>
      </c>
      <c r="G1144" s="200">
        <v>4</v>
      </c>
      <c r="H1144" s="200">
        <v>10</v>
      </c>
      <c r="I1144" s="200">
        <v>4</v>
      </c>
      <c r="J1144" s="200">
        <v>10</v>
      </c>
      <c r="M1144" s="204">
        <f t="shared" si="49"/>
        <v>2</v>
      </c>
      <c r="N1144" s="203">
        <f t="shared" si="50"/>
        <v>3</v>
      </c>
      <c r="O1144" s="203">
        <f t="shared" si="51"/>
        <v>6</v>
      </c>
    </row>
    <row r="1145" spans="3:15">
      <c r="C1145" s="200">
        <v>2</v>
      </c>
      <c r="D1145" s="200">
        <v>4</v>
      </c>
      <c r="F1145" s="200">
        <v>10</v>
      </c>
      <c r="G1145" s="200">
        <v>4</v>
      </c>
      <c r="H1145" s="200">
        <v>10</v>
      </c>
      <c r="I1145" s="200">
        <v>6</v>
      </c>
      <c r="J1145" s="200">
        <v>7</v>
      </c>
      <c r="M1145" s="204">
        <f t="shared" si="49"/>
        <v>2</v>
      </c>
      <c r="N1145" s="203">
        <f t="shared" si="50"/>
        <v>3</v>
      </c>
      <c r="O1145" s="203">
        <f t="shared" si="51"/>
        <v>6</v>
      </c>
    </row>
    <row r="1146" spans="3:15">
      <c r="C1146" s="200">
        <v>2</v>
      </c>
      <c r="D1146" s="200">
        <v>4</v>
      </c>
      <c r="F1146" s="200">
        <v>10</v>
      </c>
      <c r="G1146" s="200">
        <v>4</v>
      </c>
      <c r="H1146" s="200">
        <v>10</v>
      </c>
      <c r="I1146" s="200">
        <v>6</v>
      </c>
      <c r="J1146" s="200">
        <v>10</v>
      </c>
      <c r="M1146" s="204">
        <f t="shared" si="49"/>
        <v>2</v>
      </c>
      <c r="N1146" s="203">
        <f t="shared" si="50"/>
        <v>3</v>
      </c>
      <c r="O1146" s="203">
        <f t="shared" si="51"/>
        <v>7</v>
      </c>
    </row>
    <row r="1147" spans="3:15">
      <c r="C1147" s="200">
        <v>2</v>
      </c>
      <c r="D1147" s="200">
        <v>4</v>
      </c>
      <c r="F1147" s="200">
        <v>10</v>
      </c>
      <c r="G1147" s="200">
        <v>4</v>
      </c>
      <c r="H1147" s="200">
        <v>10</v>
      </c>
      <c r="I1147" s="200">
        <v>8</v>
      </c>
      <c r="J1147" s="200">
        <v>7</v>
      </c>
      <c r="M1147" s="204">
        <f t="shared" si="49"/>
        <v>2</v>
      </c>
      <c r="N1147" s="203">
        <f t="shared" si="50"/>
        <v>3</v>
      </c>
      <c r="O1147" s="203">
        <f t="shared" si="51"/>
        <v>6</v>
      </c>
    </row>
    <row r="1148" spans="3:15">
      <c r="C1148" s="200">
        <v>2</v>
      </c>
      <c r="D1148" s="200">
        <v>4</v>
      </c>
      <c r="F1148" s="200">
        <v>10</v>
      </c>
      <c r="G1148" s="200">
        <v>4</v>
      </c>
      <c r="H1148" s="200">
        <v>10</v>
      </c>
      <c r="I1148" s="200">
        <v>8</v>
      </c>
      <c r="J1148" s="200">
        <v>10</v>
      </c>
      <c r="M1148" s="204">
        <f t="shared" si="49"/>
        <v>2</v>
      </c>
      <c r="N1148" s="203">
        <f t="shared" si="50"/>
        <v>3</v>
      </c>
      <c r="O1148" s="203">
        <f t="shared" si="51"/>
        <v>7</v>
      </c>
    </row>
    <row r="1149" spans="3:15">
      <c r="C1149" s="200">
        <v>2</v>
      </c>
      <c r="D1149" s="200">
        <v>4</v>
      </c>
      <c r="F1149" s="200">
        <v>10</v>
      </c>
      <c r="G1149" s="200">
        <v>4</v>
      </c>
      <c r="H1149" s="200">
        <v>10</v>
      </c>
      <c r="I1149" s="200">
        <v>10</v>
      </c>
      <c r="J1149" s="200">
        <v>7</v>
      </c>
      <c r="M1149" s="204">
        <f t="shared" si="49"/>
        <v>2</v>
      </c>
      <c r="N1149" s="203">
        <f t="shared" si="50"/>
        <v>3</v>
      </c>
      <c r="O1149" s="203">
        <f t="shared" si="51"/>
        <v>7</v>
      </c>
    </row>
    <row r="1150" spans="3:15">
      <c r="C1150" s="200">
        <v>2</v>
      </c>
      <c r="D1150" s="200">
        <v>4</v>
      </c>
      <c r="F1150" s="200">
        <v>10</v>
      </c>
      <c r="G1150" s="200">
        <v>4</v>
      </c>
      <c r="H1150" s="200">
        <v>10</v>
      </c>
      <c r="I1150" s="200">
        <v>10</v>
      </c>
      <c r="J1150" s="200">
        <v>10</v>
      </c>
      <c r="M1150" s="204">
        <f t="shared" si="49"/>
        <v>2</v>
      </c>
      <c r="N1150" s="203">
        <f t="shared" si="50"/>
        <v>3</v>
      </c>
      <c r="O1150" s="203">
        <f t="shared" si="51"/>
        <v>7</v>
      </c>
    </row>
    <row r="1151" spans="3:15">
      <c r="C1151" s="200">
        <v>2</v>
      </c>
      <c r="D1151" s="200">
        <v>4</v>
      </c>
      <c r="F1151" s="200">
        <v>10</v>
      </c>
      <c r="G1151" s="200">
        <v>4</v>
      </c>
      <c r="H1151" s="200">
        <v>7</v>
      </c>
      <c r="I1151" s="200">
        <v>4</v>
      </c>
      <c r="J1151" s="200">
        <v>7</v>
      </c>
      <c r="M1151" s="204">
        <f t="shared" si="49"/>
        <v>2</v>
      </c>
      <c r="N1151" s="203">
        <f t="shared" si="50"/>
        <v>3</v>
      </c>
      <c r="O1151" s="203">
        <f t="shared" si="51"/>
        <v>5</v>
      </c>
    </row>
    <row r="1152" spans="3:15">
      <c r="C1152" s="200">
        <v>2</v>
      </c>
      <c r="D1152" s="200">
        <v>4</v>
      </c>
      <c r="F1152" s="200">
        <v>10</v>
      </c>
      <c r="G1152" s="200">
        <v>4</v>
      </c>
      <c r="H1152" s="200">
        <v>7</v>
      </c>
      <c r="I1152" s="200">
        <v>4</v>
      </c>
      <c r="J1152" s="200">
        <v>10</v>
      </c>
      <c r="M1152" s="204">
        <f t="shared" si="49"/>
        <v>2</v>
      </c>
      <c r="N1152" s="203">
        <f t="shared" si="50"/>
        <v>3</v>
      </c>
      <c r="O1152" s="203">
        <f t="shared" si="51"/>
        <v>6</v>
      </c>
    </row>
    <row r="1153" spans="3:15">
      <c r="C1153" s="200">
        <v>2</v>
      </c>
      <c r="D1153" s="200">
        <v>4</v>
      </c>
      <c r="F1153" s="200">
        <v>10</v>
      </c>
      <c r="G1153" s="200">
        <v>4</v>
      </c>
      <c r="H1153" s="200">
        <v>7</v>
      </c>
      <c r="I1153" s="200">
        <v>6</v>
      </c>
      <c r="J1153" s="200">
        <v>7</v>
      </c>
      <c r="M1153" s="204">
        <f t="shared" si="49"/>
        <v>2</v>
      </c>
      <c r="N1153" s="203">
        <f t="shared" si="50"/>
        <v>3</v>
      </c>
      <c r="O1153" s="203">
        <f t="shared" si="51"/>
        <v>6</v>
      </c>
    </row>
    <row r="1154" spans="3:15">
      <c r="C1154" s="200">
        <v>2</v>
      </c>
      <c r="D1154" s="200">
        <v>4</v>
      </c>
      <c r="F1154" s="200">
        <v>10</v>
      </c>
      <c r="G1154" s="200">
        <v>4</v>
      </c>
      <c r="H1154" s="200">
        <v>7</v>
      </c>
      <c r="I1154" s="200">
        <v>6</v>
      </c>
      <c r="J1154" s="200">
        <v>10</v>
      </c>
      <c r="M1154" s="204">
        <f t="shared" si="49"/>
        <v>2</v>
      </c>
      <c r="N1154" s="203">
        <f t="shared" si="50"/>
        <v>3</v>
      </c>
      <c r="O1154" s="203">
        <f t="shared" si="51"/>
        <v>6</v>
      </c>
    </row>
    <row r="1155" spans="3:15">
      <c r="C1155" s="200">
        <v>2</v>
      </c>
      <c r="D1155" s="200">
        <v>4</v>
      </c>
      <c r="F1155" s="200">
        <v>10</v>
      </c>
      <c r="G1155" s="200">
        <v>4</v>
      </c>
      <c r="H1155" s="200">
        <v>7</v>
      </c>
      <c r="I1155" s="200">
        <v>8</v>
      </c>
      <c r="J1155" s="200">
        <v>7</v>
      </c>
      <c r="M1155" s="204">
        <f t="shared" si="49"/>
        <v>2</v>
      </c>
      <c r="N1155" s="203">
        <f t="shared" si="50"/>
        <v>3</v>
      </c>
      <c r="O1155" s="203">
        <f t="shared" si="51"/>
        <v>6</v>
      </c>
    </row>
    <row r="1156" spans="3:15">
      <c r="C1156" s="200">
        <v>2</v>
      </c>
      <c r="D1156" s="200">
        <v>4</v>
      </c>
      <c r="F1156" s="200">
        <v>10</v>
      </c>
      <c r="G1156" s="200">
        <v>4</v>
      </c>
      <c r="H1156" s="200">
        <v>7</v>
      </c>
      <c r="I1156" s="200">
        <v>8</v>
      </c>
      <c r="J1156" s="200">
        <v>10</v>
      </c>
      <c r="M1156" s="204">
        <f t="shared" si="49"/>
        <v>2</v>
      </c>
      <c r="N1156" s="203">
        <f t="shared" si="50"/>
        <v>3</v>
      </c>
      <c r="O1156" s="203">
        <f t="shared" si="51"/>
        <v>6</v>
      </c>
    </row>
    <row r="1157" spans="3:15">
      <c r="C1157" s="200">
        <v>2</v>
      </c>
      <c r="D1157" s="200">
        <v>4</v>
      </c>
      <c r="F1157" s="200">
        <v>10</v>
      </c>
      <c r="G1157" s="200">
        <v>4</v>
      </c>
      <c r="H1157" s="200">
        <v>7</v>
      </c>
      <c r="I1157" s="200">
        <v>10</v>
      </c>
      <c r="J1157" s="200">
        <v>7</v>
      </c>
      <c r="M1157" s="204">
        <f t="shared" si="49"/>
        <v>2</v>
      </c>
      <c r="N1157" s="203">
        <f t="shared" si="50"/>
        <v>3</v>
      </c>
      <c r="O1157" s="203">
        <f t="shared" si="51"/>
        <v>6</v>
      </c>
    </row>
    <row r="1158" spans="3:15">
      <c r="C1158" s="200">
        <v>2</v>
      </c>
      <c r="D1158" s="200">
        <v>4</v>
      </c>
      <c r="F1158" s="200">
        <v>10</v>
      </c>
      <c r="G1158" s="200">
        <v>4</v>
      </c>
      <c r="H1158" s="200">
        <v>7</v>
      </c>
      <c r="I1158" s="200">
        <v>10</v>
      </c>
      <c r="J1158" s="200">
        <v>10</v>
      </c>
      <c r="M1158" s="204">
        <f t="shared" si="49"/>
        <v>2</v>
      </c>
      <c r="N1158" s="203">
        <f t="shared" si="50"/>
        <v>3</v>
      </c>
      <c r="O1158" s="203">
        <f t="shared" si="51"/>
        <v>7</v>
      </c>
    </row>
    <row r="1159" spans="3:15">
      <c r="C1159" s="200">
        <v>2</v>
      </c>
      <c r="D1159" s="200">
        <v>4</v>
      </c>
      <c r="F1159" s="200">
        <v>10</v>
      </c>
      <c r="G1159" s="200">
        <v>4</v>
      </c>
      <c r="H1159" s="200">
        <v>10</v>
      </c>
      <c r="I1159" s="200">
        <v>4</v>
      </c>
      <c r="J1159" s="200">
        <v>7</v>
      </c>
      <c r="M1159" s="204">
        <f t="shared" si="49"/>
        <v>2</v>
      </c>
      <c r="N1159" s="203">
        <f t="shared" si="50"/>
        <v>3</v>
      </c>
      <c r="O1159" s="203">
        <f t="shared" si="51"/>
        <v>6</v>
      </c>
    </row>
    <row r="1160" spans="3:15">
      <c r="C1160" s="200">
        <v>2</v>
      </c>
      <c r="D1160" s="200">
        <v>4</v>
      </c>
      <c r="F1160" s="200">
        <v>10</v>
      </c>
      <c r="G1160" s="200">
        <v>4</v>
      </c>
      <c r="H1160" s="200">
        <v>10</v>
      </c>
      <c r="I1160" s="200">
        <v>4</v>
      </c>
      <c r="J1160" s="200">
        <v>10</v>
      </c>
      <c r="M1160" s="204">
        <f t="shared" si="49"/>
        <v>2</v>
      </c>
      <c r="N1160" s="203">
        <f t="shared" si="50"/>
        <v>3</v>
      </c>
      <c r="O1160" s="203">
        <f t="shared" si="51"/>
        <v>6</v>
      </c>
    </row>
    <row r="1161" spans="3:15">
      <c r="C1161" s="200">
        <v>2</v>
      </c>
      <c r="D1161" s="200">
        <v>4</v>
      </c>
      <c r="F1161" s="200">
        <v>10</v>
      </c>
      <c r="G1161" s="200">
        <v>4</v>
      </c>
      <c r="H1161" s="200">
        <v>10</v>
      </c>
      <c r="I1161" s="200">
        <v>6</v>
      </c>
      <c r="J1161" s="200">
        <v>7</v>
      </c>
      <c r="M1161" s="204">
        <f t="shared" si="49"/>
        <v>2</v>
      </c>
      <c r="N1161" s="203">
        <f t="shared" si="50"/>
        <v>3</v>
      </c>
      <c r="O1161" s="203">
        <f t="shared" si="51"/>
        <v>6</v>
      </c>
    </row>
    <row r="1162" spans="3:15">
      <c r="C1162" s="200">
        <v>2</v>
      </c>
      <c r="D1162" s="200">
        <v>4</v>
      </c>
      <c r="F1162" s="200">
        <v>10</v>
      </c>
      <c r="G1162" s="200">
        <v>4</v>
      </c>
      <c r="H1162" s="200">
        <v>10</v>
      </c>
      <c r="I1162" s="200">
        <v>6</v>
      </c>
      <c r="J1162" s="200">
        <v>10</v>
      </c>
      <c r="M1162" s="204">
        <f t="shared" si="49"/>
        <v>2</v>
      </c>
      <c r="N1162" s="203">
        <f t="shared" si="50"/>
        <v>3</v>
      </c>
      <c r="O1162" s="203">
        <f t="shared" si="51"/>
        <v>7</v>
      </c>
    </row>
    <row r="1163" spans="3:15">
      <c r="C1163" s="200">
        <v>2</v>
      </c>
      <c r="D1163" s="200">
        <v>4</v>
      </c>
      <c r="F1163" s="200">
        <v>10</v>
      </c>
      <c r="G1163" s="200">
        <v>4</v>
      </c>
      <c r="H1163" s="200">
        <v>10</v>
      </c>
      <c r="I1163" s="200">
        <v>8</v>
      </c>
      <c r="J1163" s="200">
        <v>7</v>
      </c>
      <c r="M1163" s="204">
        <f t="shared" si="49"/>
        <v>2</v>
      </c>
      <c r="N1163" s="203">
        <f t="shared" si="50"/>
        <v>3</v>
      </c>
      <c r="O1163" s="203">
        <f t="shared" si="51"/>
        <v>6</v>
      </c>
    </row>
    <row r="1164" spans="3:15">
      <c r="C1164" s="200">
        <v>2</v>
      </c>
      <c r="D1164" s="200">
        <v>4</v>
      </c>
      <c r="F1164" s="200">
        <v>10</v>
      </c>
      <c r="G1164" s="200">
        <v>4</v>
      </c>
      <c r="H1164" s="200">
        <v>10</v>
      </c>
      <c r="I1164" s="200">
        <v>8</v>
      </c>
      <c r="J1164" s="200">
        <v>10</v>
      </c>
      <c r="M1164" s="204">
        <f t="shared" si="49"/>
        <v>2</v>
      </c>
      <c r="N1164" s="203">
        <f t="shared" si="50"/>
        <v>3</v>
      </c>
      <c r="O1164" s="203">
        <f t="shared" si="51"/>
        <v>7</v>
      </c>
    </row>
    <row r="1165" spans="3:15">
      <c r="C1165" s="200">
        <v>2</v>
      </c>
      <c r="D1165" s="200">
        <v>4</v>
      </c>
      <c r="F1165" s="200">
        <v>10</v>
      </c>
      <c r="G1165" s="200">
        <v>4</v>
      </c>
      <c r="H1165" s="200">
        <v>10</v>
      </c>
      <c r="I1165" s="200">
        <v>10</v>
      </c>
      <c r="J1165" s="200">
        <v>7</v>
      </c>
      <c r="M1165" s="204">
        <f t="shared" si="49"/>
        <v>2</v>
      </c>
      <c r="N1165" s="203">
        <f t="shared" si="50"/>
        <v>3</v>
      </c>
      <c r="O1165" s="203">
        <f t="shared" si="51"/>
        <v>7</v>
      </c>
    </row>
    <row r="1166" spans="3:15">
      <c r="C1166" s="200">
        <v>2</v>
      </c>
      <c r="D1166" s="200">
        <v>6</v>
      </c>
      <c r="F1166" s="200">
        <v>10</v>
      </c>
      <c r="G1166" s="200">
        <v>6</v>
      </c>
      <c r="H1166" s="200">
        <v>10</v>
      </c>
      <c r="I1166" s="200">
        <v>10</v>
      </c>
      <c r="J1166" s="200">
        <v>10</v>
      </c>
      <c r="M1166" s="204">
        <f t="shared" si="49"/>
        <v>2</v>
      </c>
      <c r="N1166" s="203">
        <f t="shared" si="50"/>
        <v>3</v>
      </c>
      <c r="O1166" s="203">
        <f t="shared" si="51"/>
        <v>8</v>
      </c>
    </row>
    <row r="1167" spans="3:15">
      <c r="C1167" s="200">
        <v>2</v>
      </c>
      <c r="D1167" s="200">
        <v>6</v>
      </c>
      <c r="F1167" s="200">
        <v>10</v>
      </c>
      <c r="G1167" s="200">
        <v>6</v>
      </c>
      <c r="H1167" s="200">
        <v>7</v>
      </c>
      <c r="I1167" s="200">
        <v>4</v>
      </c>
      <c r="J1167" s="200">
        <v>7</v>
      </c>
      <c r="M1167" s="204">
        <f t="shared" si="49"/>
        <v>2</v>
      </c>
      <c r="N1167" s="203">
        <f t="shared" si="50"/>
        <v>3</v>
      </c>
      <c r="O1167" s="203">
        <f t="shared" si="51"/>
        <v>6</v>
      </c>
    </row>
    <row r="1168" spans="3:15">
      <c r="C1168" s="200">
        <v>2</v>
      </c>
      <c r="D1168" s="200">
        <v>6</v>
      </c>
      <c r="F1168" s="200">
        <v>10</v>
      </c>
      <c r="G1168" s="200">
        <v>6</v>
      </c>
      <c r="H1168" s="200">
        <v>7</v>
      </c>
      <c r="I1168" s="200">
        <v>4</v>
      </c>
      <c r="J1168" s="200">
        <v>10</v>
      </c>
      <c r="M1168" s="204">
        <f t="shared" si="49"/>
        <v>2</v>
      </c>
      <c r="N1168" s="203">
        <f t="shared" si="50"/>
        <v>3</v>
      </c>
      <c r="O1168" s="203">
        <f t="shared" si="51"/>
        <v>6</v>
      </c>
    </row>
    <row r="1169" spans="3:15">
      <c r="C1169" s="200">
        <v>2</v>
      </c>
      <c r="D1169" s="200">
        <v>6</v>
      </c>
      <c r="F1169" s="200">
        <v>10</v>
      </c>
      <c r="G1169" s="200">
        <v>6</v>
      </c>
      <c r="H1169" s="200">
        <v>7</v>
      </c>
      <c r="I1169" s="200">
        <v>6</v>
      </c>
      <c r="J1169" s="200">
        <v>7</v>
      </c>
      <c r="M1169" s="204">
        <f t="shared" si="49"/>
        <v>2</v>
      </c>
      <c r="N1169" s="203">
        <f t="shared" si="50"/>
        <v>3</v>
      </c>
      <c r="O1169" s="203">
        <f t="shared" si="51"/>
        <v>6</v>
      </c>
    </row>
    <row r="1170" spans="3:15">
      <c r="C1170" s="200">
        <v>2</v>
      </c>
      <c r="D1170" s="200">
        <v>6</v>
      </c>
      <c r="F1170" s="200">
        <v>10</v>
      </c>
      <c r="G1170" s="200">
        <v>6</v>
      </c>
      <c r="H1170" s="200">
        <v>7</v>
      </c>
      <c r="I1170" s="200">
        <v>6</v>
      </c>
      <c r="J1170" s="200">
        <v>10</v>
      </c>
      <c r="M1170" s="204">
        <f t="shared" si="49"/>
        <v>2</v>
      </c>
      <c r="N1170" s="203">
        <f t="shared" si="50"/>
        <v>3</v>
      </c>
      <c r="O1170" s="203">
        <f t="shared" si="51"/>
        <v>7</v>
      </c>
    </row>
    <row r="1171" spans="3:15">
      <c r="C1171" s="200">
        <v>2</v>
      </c>
      <c r="D1171" s="200">
        <v>6</v>
      </c>
      <c r="F1171" s="200">
        <v>10</v>
      </c>
      <c r="G1171" s="200">
        <v>6</v>
      </c>
      <c r="H1171" s="200">
        <v>7</v>
      </c>
      <c r="I1171" s="200">
        <v>8</v>
      </c>
      <c r="J1171" s="200">
        <v>7</v>
      </c>
      <c r="M1171" s="204">
        <f t="shared" si="49"/>
        <v>2</v>
      </c>
      <c r="N1171" s="203">
        <f t="shared" si="50"/>
        <v>3</v>
      </c>
      <c r="O1171" s="203">
        <f t="shared" si="51"/>
        <v>7</v>
      </c>
    </row>
    <row r="1172" spans="3:15">
      <c r="C1172" s="200">
        <v>2</v>
      </c>
      <c r="D1172" s="200">
        <v>6</v>
      </c>
      <c r="F1172" s="200">
        <v>10</v>
      </c>
      <c r="G1172" s="200">
        <v>6</v>
      </c>
      <c r="H1172" s="200">
        <v>7</v>
      </c>
      <c r="I1172" s="200">
        <v>8</v>
      </c>
      <c r="J1172" s="200">
        <v>10</v>
      </c>
      <c r="M1172" s="204">
        <f t="shared" si="49"/>
        <v>2</v>
      </c>
      <c r="N1172" s="203">
        <f t="shared" si="50"/>
        <v>3</v>
      </c>
      <c r="O1172" s="203">
        <f t="shared" si="51"/>
        <v>7</v>
      </c>
    </row>
    <row r="1173" spans="3:15">
      <c r="C1173" s="200">
        <v>2</v>
      </c>
      <c r="D1173" s="200">
        <v>6</v>
      </c>
      <c r="F1173" s="200">
        <v>10</v>
      </c>
      <c r="G1173" s="200">
        <v>6</v>
      </c>
      <c r="H1173" s="200">
        <v>7</v>
      </c>
      <c r="I1173" s="200">
        <v>10</v>
      </c>
      <c r="J1173" s="200">
        <v>7</v>
      </c>
      <c r="M1173" s="204">
        <f t="shared" si="49"/>
        <v>2</v>
      </c>
      <c r="N1173" s="203">
        <f t="shared" si="50"/>
        <v>3</v>
      </c>
      <c r="O1173" s="203">
        <f t="shared" si="51"/>
        <v>7</v>
      </c>
    </row>
    <row r="1174" spans="3:15">
      <c r="C1174" s="200">
        <v>2</v>
      </c>
      <c r="D1174" s="200">
        <v>6</v>
      </c>
      <c r="F1174" s="200">
        <v>10</v>
      </c>
      <c r="G1174" s="200">
        <v>6</v>
      </c>
      <c r="H1174" s="200">
        <v>7</v>
      </c>
      <c r="I1174" s="200">
        <v>10</v>
      </c>
      <c r="J1174" s="200">
        <v>10</v>
      </c>
      <c r="M1174" s="204">
        <f t="shared" si="49"/>
        <v>2</v>
      </c>
      <c r="N1174" s="203">
        <f t="shared" si="50"/>
        <v>3</v>
      </c>
      <c r="O1174" s="203">
        <f t="shared" si="51"/>
        <v>7</v>
      </c>
    </row>
    <row r="1175" spans="3:15">
      <c r="C1175" s="200">
        <v>2</v>
      </c>
      <c r="D1175" s="200">
        <v>6</v>
      </c>
      <c r="F1175" s="200">
        <v>10</v>
      </c>
      <c r="G1175" s="200">
        <v>6</v>
      </c>
      <c r="H1175" s="200">
        <v>10</v>
      </c>
      <c r="I1175" s="200">
        <v>4</v>
      </c>
      <c r="J1175" s="200">
        <v>7</v>
      </c>
      <c r="M1175" s="204">
        <f t="shared" si="49"/>
        <v>2</v>
      </c>
      <c r="N1175" s="203">
        <f t="shared" si="50"/>
        <v>3</v>
      </c>
      <c r="O1175" s="203">
        <f t="shared" si="51"/>
        <v>6</v>
      </c>
    </row>
    <row r="1176" spans="3:15">
      <c r="C1176" s="200">
        <v>2</v>
      </c>
      <c r="D1176" s="200">
        <v>6</v>
      </c>
      <c r="F1176" s="200">
        <v>10</v>
      </c>
      <c r="G1176" s="200">
        <v>6</v>
      </c>
      <c r="H1176" s="200">
        <v>10</v>
      </c>
      <c r="I1176" s="200">
        <v>4</v>
      </c>
      <c r="J1176" s="200">
        <v>10</v>
      </c>
      <c r="M1176" s="204">
        <f t="shared" si="49"/>
        <v>2</v>
      </c>
      <c r="N1176" s="203">
        <f t="shared" si="50"/>
        <v>3</v>
      </c>
      <c r="O1176" s="203">
        <f t="shared" si="51"/>
        <v>7</v>
      </c>
    </row>
    <row r="1177" spans="3:15">
      <c r="C1177" s="200">
        <v>2</v>
      </c>
      <c r="D1177" s="200">
        <v>6</v>
      </c>
      <c r="F1177" s="200">
        <v>10</v>
      </c>
      <c r="G1177" s="200">
        <v>6</v>
      </c>
      <c r="H1177" s="200">
        <v>10</v>
      </c>
      <c r="I1177" s="200">
        <v>6</v>
      </c>
      <c r="J1177" s="200">
        <v>7</v>
      </c>
      <c r="M1177" s="204">
        <f t="shared" si="49"/>
        <v>2</v>
      </c>
      <c r="N1177" s="203">
        <f t="shared" si="50"/>
        <v>3</v>
      </c>
      <c r="O1177" s="203">
        <f t="shared" si="51"/>
        <v>7</v>
      </c>
    </row>
    <row r="1178" spans="3:15">
      <c r="C1178" s="200">
        <v>2</v>
      </c>
      <c r="D1178" s="200">
        <v>6</v>
      </c>
      <c r="F1178" s="200">
        <v>10</v>
      </c>
      <c r="G1178" s="200">
        <v>6</v>
      </c>
      <c r="H1178" s="200">
        <v>10</v>
      </c>
      <c r="I1178" s="200">
        <v>6</v>
      </c>
      <c r="J1178" s="200">
        <v>10</v>
      </c>
      <c r="M1178" s="204">
        <f t="shared" si="49"/>
        <v>2</v>
      </c>
      <c r="N1178" s="203">
        <f t="shared" si="50"/>
        <v>3</v>
      </c>
      <c r="O1178" s="203">
        <f t="shared" si="51"/>
        <v>7</v>
      </c>
    </row>
    <row r="1179" spans="3:15">
      <c r="C1179" s="200">
        <v>2</v>
      </c>
      <c r="D1179" s="200">
        <v>6</v>
      </c>
      <c r="F1179" s="200">
        <v>10</v>
      </c>
      <c r="G1179" s="200">
        <v>6</v>
      </c>
      <c r="H1179" s="200">
        <v>10</v>
      </c>
      <c r="I1179" s="200">
        <v>8</v>
      </c>
      <c r="J1179" s="200">
        <v>7</v>
      </c>
      <c r="M1179" s="204">
        <f t="shared" si="49"/>
        <v>2</v>
      </c>
      <c r="N1179" s="203">
        <f t="shared" si="50"/>
        <v>3</v>
      </c>
      <c r="O1179" s="203">
        <f t="shared" si="51"/>
        <v>7</v>
      </c>
    </row>
    <row r="1180" spans="3:15">
      <c r="C1180" s="200">
        <v>2</v>
      </c>
      <c r="D1180" s="200">
        <v>6</v>
      </c>
      <c r="F1180" s="200">
        <v>10</v>
      </c>
      <c r="G1180" s="200">
        <v>6</v>
      </c>
      <c r="H1180" s="200">
        <v>10</v>
      </c>
      <c r="I1180" s="200">
        <v>8</v>
      </c>
      <c r="J1180" s="200">
        <v>10</v>
      </c>
      <c r="M1180" s="204">
        <f t="shared" si="49"/>
        <v>2</v>
      </c>
      <c r="N1180" s="203">
        <f t="shared" si="50"/>
        <v>3</v>
      </c>
      <c r="O1180" s="203">
        <f t="shared" si="51"/>
        <v>7</v>
      </c>
    </row>
    <row r="1181" spans="3:15">
      <c r="C1181" s="200">
        <v>2</v>
      </c>
      <c r="D1181" s="200">
        <v>6</v>
      </c>
      <c r="F1181" s="200">
        <v>10</v>
      </c>
      <c r="G1181" s="200">
        <v>6</v>
      </c>
      <c r="H1181" s="200">
        <v>10</v>
      </c>
      <c r="I1181" s="200">
        <v>10</v>
      </c>
      <c r="J1181" s="200">
        <v>7</v>
      </c>
      <c r="M1181" s="204">
        <f t="shared" si="49"/>
        <v>2</v>
      </c>
      <c r="N1181" s="203">
        <f t="shared" si="50"/>
        <v>3</v>
      </c>
      <c r="O1181" s="203">
        <f t="shared" si="51"/>
        <v>7</v>
      </c>
    </row>
    <row r="1182" spans="3:15">
      <c r="C1182" s="200">
        <v>2</v>
      </c>
      <c r="D1182" s="200">
        <v>4</v>
      </c>
      <c r="F1182" s="200">
        <v>10</v>
      </c>
      <c r="G1182" s="200">
        <v>4</v>
      </c>
      <c r="H1182" s="200">
        <v>10</v>
      </c>
      <c r="I1182" s="200">
        <v>10</v>
      </c>
      <c r="J1182" s="200">
        <v>10</v>
      </c>
      <c r="M1182" s="204">
        <f t="shared" si="49"/>
        <v>2</v>
      </c>
      <c r="N1182" s="203">
        <f t="shared" si="50"/>
        <v>3</v>
      </c>
      <c r="O1182" s="203">
        <f t="shared" si="51"/>
        <v>7</v>
      </c>
    </row>
    <row r="1183" spans="3:15">
      <c r="C1183" s="200">
        <v>2</v>
      </c>
      <c r="D1183" s="200">
        <v>4</v>
      </c>
      <c r="F1183" s="200">
        <v>10</v>
      </c>
      <c r="G1183" s="200">
        <v>4</v>
      </c>
      <c r="H1183" s="200">
        <v>7</v>
      </c>
      <c r="I1183" s="200">
        <v>4</v>
      </c>
      <c r="J1183" s="200">
        <v>7</v>
      </c>
      <c r="M1183" s="204">
        <f t="shared" ref="M1183:M1246" si="52">MIN(C1183:L1183)</f>
        <v>2</v>
      </c>
      <c r="N1183" s="203">
        <f t="shared" si="50"/>
        <v>3</v>
      </c>
      <c r="O1183" s="203">
        <f t="shared" si="51"/>
        <v>5</v>
      </c>
    </row>
    <row r="1184" spans="3:15">
      <c r="C1184" s="200">
        <v>2</v>
      </c>
      <c r="D1184" s="200">
        <v>4</v>
      </c>
      <c r="F1184" s="200">
        <v>10</v>
      </c>
      <c r="G1184" s="200">
        <v>4</v>
      </c>
      <c r="H1184" s="200">
        <v>7</v>
      </c>
      <c r="I1184" s="200">
        <v>4</v>
      </c>
      <c r="J1184" s="200">
        <v>10</v>
      </c>
      <c r="M1184" s="204">
        <f t="shared" si="52"/>
        <v>2</v>
      </c>
      <c r="N1184" s="203">
        <f t="shared" ref="N1184:N1247" si="53">IF(SMALL(C1184:J1184,2)&gt;M1184,M1184+1,M1184)</f>
        <v>3</v>
      </c>
      <c r="O1184" s="203">
        <f t="shared" ref="O1184:O1247" si="54">ROUND(AVERAGE(C1184:J1184),0)</f>
        <v>6</v>
      </c>
    </row>
    <row r="1185" spans="3:15">
      <c r="C1185" s="200">
        <v>2</v>
      </c>
      <c r="D1185" s="200">
        <v>4</v>
      </c>
      <c r="F1185" s="200">
        <v>10</v>
      </c>
      <c r="G1185" s="200">
        <v>4</v>
      </c>
      <c r="H1185" s="200">
        <v>7</v>
      </c>
      <c r="I1185" s="200">
        <v>6</v>
      </c>
      <c r="J1185" s="200">
        <v>7</v>
      </c>
      <c r="M1185" s="204">
        <f t="shared" si="52"/>
        <v>2</v>
      </c>
      <c r="N1185" s="203">
        <f t="shared" si="53"/>
        <v>3</v>
      </c>
      <c r="O1185" s="203">
        <f t="shared" si="54"/>
        <v>6</v>
      </c>
    </row>
    <row r="1186" spans="3:15">
      <c r="C1186" s="200">
        <v>2</v>
      </c>
      <c r="D1186" s="200">
        <v>4</v>
      </c>
      <c r="F1186" s="200">
        <v>10</v>
      </c>
      <c r="G1186" s="200">
        <v>4</v>
      </c>
      <c r="H1186" s="200">
        <v>7</v>
      </c>
      <c r="I1186" s="200">
        <v>6</v>
      </c>
      <c r="J1186" s="200">
        <v>10</v>
      </c>
      <c r="M1186" s="204">
        <f t="shared" si="52"/>
        <v>2</v>
      </c>
      <c r="N1186" s="203">
        <f t="shared" si="53"/>
        <v>3</v>
      </c>
      <c r="O1186" s="203">
        <f t="shared" si="54"/>
        <v>6</v>
      </c>
    </row>
    <row r="1187" spans="3:15">
      <c r="C1187" s="200">
        <v>2</v>
      </c>
      <c r="D1187" s="200">
        <v>4</v>
      </c>
      <c r="F1187" s="200">
        <v>10</v>
      </c>
      <c r="G1187" s="200">
        <v>4</v>
      </c>
      <c r="H1187" s="200">
        <v>7</v>
      </c>
      <c r="I1187" s="200">
        <v>8</v>
      </c>
      <c r="J1187" s="200">
        <v>7</v>
      </c>
      <c r="M1187" s="204">
        <f t="shared" si="52"/>
        <v>2</v>
      </c>
      <c r="N1187" s="203">
        <f t="shared" si="53"/>
        <v>3</v>
      </c>
      <c r="O1187" s="203">
        <f t="shared" si="54"/>
        <v>6</v>
      </c>
    </row>
    <row r="1188" spans="3:15">
      <c r="C1188" s="200">
        <v>2</v>
      </c>
      <c r="D1188" s="200">
        <v>4</v>
      </c>
      <c r="F1188" s="200">
        <v>10</v>
      </c>
      <c r="G1188" s="200">
        <v>4</v>
      </c>
      <c r="H1188" s="200">
        <v>7</v>
      </c>
      <c r="I1188" s="200">
        <v>8</v>
      </c>
      <c r="J1188" s="200">
        <v>10</v>
      </c>
      <c r="M1188" s="204">
        <f t="shared" si="52"/>
        <v>2</v>
      </c>
      <c r="N1188" s="203">
        <f t="shared" si="53"/>
        <v>3</v>
      </c>
      <c r="O1188" s="203">
        <f t="shared" si="54"/>
        <v>6</v>
      </c>
    </row>
    <row r="1189" spans="3:15">
      <c r="C1189" s="200">
        <v>2</v>
      </c>
      <c r="D1189" s="200">
        <v>4</v>
      </c>
      <c r="F1189" s="200">
        <v>10</v>
      </c>
      <c r="G1189" s="200">
        <v>4</v>
      </c>
      <c r="H1189" s="200">
        <v>7</v>
      </c>
      <c r="I1189" s="200">
        <v>10</v>
      </c>
      <c r="J1189" s="200">
        <v>7</v>
      </c>
      <c r="M1189" s="204">
        <f t="shared" si="52"/>
        <v>2</v>
      </c>
      <c r="N1189" s="203">
        <f t="shared" si="53"/>
        <v>3</v>
      </c>
      <c r="O1189" s="203">
        <f t="shared" si="54"/>
        <v>6</v>
      </c>
    </row>
    <row r="1190" spans="3:15">
      <c r="C1190" s="200">
        <v>2</v>
      </c>
      <c r="D1190" s="200">
        <v>4</v>
      </c>
      <c r="F1190" s="200">
        <v>10</v>
      </c>
      <c r="G1190" s="200">
        <v>4</v>
      </c>
      <c r="H1190" s="200">
        <v>7</v>
      </c>
      <c r="I1190" s="200">
        <v>10</v>
      </c>
      <c r="J1190" s="200">
        <v>10</v>
      </c>
      <c r="M1190" s="204">
        <f t="shared" si="52"/>
        <v>2</v>
      </c>
      <c r="N1190" s="203">
        <f t="shared" si="53"/>
        <v>3</v>
      </c>
      <c r="O1190" s="203">
        <f t="shared" si="54"/>
        <v>7</v>
      </c>
    </row>
    <row r="1191" spans="3:15">
      <c r="C1191" s="200">
        <v>2</v>
      </c>
      <c r="D1191" s="200">
        <v>4</v>
      </c>
      <c r="F1191" s="200">
        <v>10</v>
      </c>
      <c r="G1191" s="200">
        <v>4</v>
      </c>
      <c r="H1191" s="200">
        <v>10</v>
      </c>
      <c r="I1191" s="200">
        <v>4</v>
      </c>
      <c r="J1191" s="200">
        <v>7</v>
      </c>
      <c r="M1191" s="204">
        <f t="shared" si="52"/>
        <v>2</v>
      </c>
      <c r="N1191" s="203">
        <f t="shared" si="53"/>
        <v>3</v>
      </c>
      <c r="O1191" s="203">
        <f t="shared" si="54"/>
        <v>6</v>
      </c>
    </row>
    <row r="1192" spans="3:15">
      <c r="C1192" s="200">
        <v>2</v>
      </c>
      <c r="D1192" s="200">
        <v>4</v>
      </c>
      <c r="F1192" s="200">
        <v>10</v>
      </c>
      <c r="G1192" s="200">
        <v>4</v>
      </c>
      <c r="H1192" s="200">
        <v>10</v>
      </c>
      <c r="I1192" s="200">
        <v>4</v>
      </c>
      <c r="J1192" s="200">
        <v>10</v>
      </c>
      <c r="M1192" s="204">
        <f t="shared" si="52"/>
        <v>2</v>
      </c>
      <c r="N1192" s="203">
        <f t="shared" si="53"/>
        <v>3</v>
      </c>
      <c r="O1192" s="203">
        <f t="shared" si="54"/>
        <v>6</v>
      </c>
    </row>
    <row r="1193" spans="3:15">
      <c r="C1193" s="200">
        <v>2</v>
      </c>
      <c r="D1193" s="200">
        <v>4</v>
      </c>
      <c r="F1193" s="200">
        <v>10</v>
      </c>
      <c r="G1193" s="200">
        <v>4</v>
      </c>
      <c r="H1193" s="200">
        <v>10</v>
      </c>
      <c r="I1193" s="200">
        <v>6</v>
      </c>
      <c r="J1193" s="200">
        <v>7</v>
      </c>
      <c r="M1193" s="204">
        <f t="shared" si="52"/>
        <v>2</v>
      </c>
      <c r="N1193" s="203">
        <f t="shared" si="53"/>
        <v>3</v>
      </c>
      <c r="O1193" s="203">
        <f t="shared" si="54"/>
        <v>6</v>
      </c>
    </row>
    <row r="1194" spans="3:15">
      <c r="C1194" s="200">
        <v>2</v>
      </c>
      <c r="D1194" s="200">
        <v>4</v>
      </c>
      <c r="F1194" s="200">
        <v>10</v>
      </c>
      <c r="G1194" s="200">
        <v>4</v>
      </c>
      <c r="H1194" s="200">
        <v>10</v>
      </c>
      <c r="I1194" s="200">
        <v>6</v>
      </c>
      <c r="J1194" s="200">
        <v>10</v>
      </c>
      <c r="M1194" s="204">
        <f t="shared" si="52"/>
        <v>2</v>
      </c>
      <c r="N1194" s="203">
        <f t="shared" si="53"/>
        <v>3</v>
      </c>
      <c r="O1194" s="203">
        <f t="shared" si="54"/>
        <v>7</v>
      </c>
    </row>
    <row r="1195" spans="3:15">
      <c r="C1195" s="200">
        <v>2</v>
      </c>
      <c r="D1195" s="200">
        <v>4</v>
      </c>
      <c r="F1195" s="200">
        <v>10</v>
      </c>
      <c r="G1195" s="200">
        <v>4</v>
      </c>
      <c r="H1195" s="200">
        <v>10</v>
      </c>
      <c r="I1195" s="200">
        <v>8</v>
      </c>
      <c r="J1195" s="200">
        <v>7</v>
      </c>
      <c r="M1195" s="204">
        <f t="shared" si="52"/>
        <v>2</v>
      </c>
      <c r="N1195" s="203">
        <f t="shared" si="53"/>
        <v>3</v>
      </c>
      <c r="O1195" s="203">
        <f t="shared" si="54"/>
        <v>6</v>
      </c>
    </row>
    <row r="1196" spans="3:15">
      <c r="C1196" s="200">
        <v>2</v>
      </c>
      <c r="D1196" s="200">
        <v>4</v>
      </c>
      <c r="F1196" s="200">
        <v>10</v>
      </c>
      <c r="G1196" s="200">
        <v>4</v>
      </c>
      <c r="H1196" s="200">
        <v>10</v>
      </c>
      <c r="I1196" s="200">
        <v>8</v>
      </c>
      <c r="J1196" s="200">
        <v>10</v>
      </c>
      <c r="M1196" s="204">
        <f t="shared" si="52"/>
        <v>2</v>
      </c>
      <c r="N1196" s="203">
        <f t="shared" si="53"/>
        <v>3</v>
      </c>
      <c r="O1196" s="203">
        <f t="shared" si="54"/>
        <v>7</v>
      </c>
    </row>
    <row r="1197" spans="3:15">
      <c r="C1197" s="200">
        <v>2</v>
      </c>
      <c r="D1197" s="200">
        <v>4</v>
      </c>
      <c r="F1197" s="200">
        <v>10</v>
      </c>
      <c r="G1197" s="200">
        <v>4</v>
      </c>
      <c r="H1197" s="200">
        <v>10</v>
      </c>
      <c r="I1197" s="200">
        <v>10</v>
      </c>
      <c r="J1197" s="200">
        <v>7</v>
      </c>
      <c r="M1197" s="204">
        <f t="shared" si="52"/>
        <v>2</v>
      </c>
      <c r="N1197" s="203">
        <f t="shared" si="53"/>
        <v>3</v>
      </c>
      <c r="O1197" s="203">
        <f t="shared" si="54"/>
        <v>7</v>
      </c>
    </row>
    <row r="1198" spans="3:15">
      <c r="C1198" s="200">
        <v>2</v>
      </c>
      <c r="D1198" s="200">
        <v>4</v>
      </c>
      <c r="F1198" s="200">
        <v>10</v>
      </c>
      <c r="G1198" s="200">
        <v>4</v>
      </c>
      <c r="H1198" s="200">
        <v>10</v>
      </c>
      <c r="I1198" s="200">
        <v>10</v>
      </c>
      <c r="J1198" s="200">
        <v>10</v>
      </c>
      <c r="M1198" s="204">
        <f t="shared" si="52"/>
        <v>2</v>
      </c>
      <c r="N1198" s="203">
        <f t="shared" si="53"/>
        <v>3</v>
      </c>
      <c r="O1198" s="203">
        <f t="shared" si="54"/>
        <v>7</v>
      </c>
    </row>
    <row r="1199" spans="3:15">
      <c r="C1199" s="200">
        <v>2</v>
      </c>
      <c r="D1199" s="200">
        <v>4</v>
      </c>
      <c r="F1199" s="200">
        <v>10</v>
      </c>
      <c r="G1199" s="200">
        <v>4</v>
      </c>
      <c r="H1199" s="200">
        <v>7</v>
      </c>
      <c r="I1199" s="200">
        <v>4</v>
      </c>
      <c r="J1199" s="200">
        <v>7</v>
      </c>
      <c r="M1199" s="204">
        <f t="shared" si="52"/>
        <v>2</v>
      </c>
      <c r="N1199" s="203">
        <f t="shared" si="53"/>
        <v>3</v>
      </c>
      <c r="O1199" s="203">
        <f t="shared" si="54"/>
        <v>5</v>
      </c>
    </row>
    <row r="1200" spans="3:15">
      <c r="C1200" s="200">
        <v>2</v>
      </c>
      <c r="D1200" s="200">
        <v>4</v>
      </c>
      <c r="F1200" s="200">
        <v>10</v>
      </c>
      <c r="G1200" s="200">
        <v>4</v>
      </c>
      <c r="H1200" s="200">
        <v>7</v>
      </c>
      <c r="I1200" s="200">
        <v>4</v>
      </c>
      <c r="J1200" s="200">
        <v>10</v>
      </c>
      <c r="M1200" s="204">
        <f t="shared" si="52"/>
        <v>2</v>
      </c>
      <c r="N1200" s="203">
        <f t="shared" si="53"/>
        <v>3</v>
      </c>
      <c r="O1200" s="203">
        <f t="shared" si="54"/>
        <v>6</v>
      </c>
    </row>
    <row r="1201" spans="3:15">
      <c r="C1201" s="200">
        <v>2</v>
      </c>
      <c r="D1201" s="200">
        <v>4</v>
      </c>
      <c r="F1201" s="200">
        <v>10</v>
      </c>
      <c r="G1201" s="200">
        <v>4</v>
      </c>
      <c r="H1201" s="200">
        <v>7</v>
      </c>
      <c r="I1201" s="200">
        <v>6</v>
      </c>
      <c r="J1201" s="200">
        <v>7</v>
      </c>
      <c r="M1201" s="204">
        <f t="shared" si="52"/>
        <v>2</v>
      </c>
      <c r="N1201" s="203">
        <f t="shared" si="53"/>
        <v>3</v>
      </c>
      <c r="O1201" s="203">
        <f t="shared" si="54"/>
        <v>6</v>
      </c>
    </row>
    <row r="1202" spans="3:15">
      <c r="C1202" s="200">
        <v>2</v>
      </c>
      <c r="D1202" s="200">
        <v>4</v>
      </c>
      <c r="F1202" s="200">
        <v>10</v>
      </c>
      <c r="G1202" s="200">
        <v>4</v>
      </c>
      <c r="H1202" s="200">
        <v>7</v>
      </c>
      <c r="I1202" s="200">
        <v>6</v>
      </c>
      <c r="J1202" s="200">
        <v>10</v>
      </c>
      <c r="M1202" s="204">
        <f t="shared" si="52"/>
        <v>2</v>
      </c>
      <c r="N1202" s="203">
        <f t="shared" si="53"/>
        <v>3</v>
      </c>
      <c r="O1202" s="203">
        <f t="shared" si="54"/>
        <v>6</v>
      </c>
    </row>
    <row r="1203" spans="3:15">
      <c r="C1203" s="200">
        <v>2</v>
      </c>
      <c r="D1203" s="200">
        <v>4</v>
      </c>
      <c r="F1203" s="200">
        <v>10</v>
      </c>
      <c r="G1203" s="200">
        <v>4</v>
      </c>
      <c r="H1203" s="200">
        <v>7</v>
      </c>
      <c r="I1203" s="200">
        <v>8</v>
      </c>
      <c r="J1203" s="200">
        <v>7</v>
      </c>
      <c r="M1203" s="204">
        <f t="shared" si="52"/>
        <v>2</v>
      </c>
      <c r="N1203" s="203">
        <f t="shared" si="53"/>
        <v>3</v>
      </c>
      <c r="O1203" s="203">
        <f t="shared" si="54"/>
        <v>6</v>
      </c>
    </row>
    <row r="1204" spans="3:15">
      <c r="C1204" s="200">
        <v>2</v>
      </c>
      <c r="D1204" s="200">
        <v>4</v>
      </c>
      <c r="F1204" s="200">
        <v>10</v>
      </c>
      <c r="G1204" s="200">
        <v>4</v>
      </c>
      <c r="H1204" s="200">
        <v>7</v>
      </c>
      <c r="I1204" s="200">
        <v>8</v>
      </c>
      <c r="J1204" s="200">
        <v>10</v>
      </c>
      <c r="M1204" s="204">
        <f t="shared" si="52"/>
        <v>2</v>
      </c>
      <c r="N1204" s="203">
        <f t="shared" si="53"/>
        <v>3</v>
      </c>
      <c r="O1204" s="203">
        <f t="shared" si="54"/>
        <v>6</v>
      </c>
    </row>
    <row r="1205" spans="3:15">
      <c r="C1205" s="200">
        <v>2</v>
      </c>
      <c r="D1205" s="200">
        <v>4</v>
      </c>
      <c r="F1205" s="200">
        <v>10</v>
      </c>
      <c r="G1205" s="200">
        <v>4</v>
      </c>
      <c r="H1205" s="200">
        <v>7</v>
      </c>
      <c r="I1205" s="200">
        <v>10</v>
      </c>
      <c r="J1205" s="200">
        <v>7</v>
      </c>
      <c r="M1205" s="204">
        <f t="shared" si="52"/>
        <v>2</v>
      </c>
      <c r="N1205" s="203">
        <f t="shared" si="53"/>
        <v>3</v>
      </c>
      <c r="O1205" s="203">
        <f t="shared" si="54"/>
        <v>6</v>
      </c>
    </row>
    <row r="1206" spans="3:15">
      <c r="C1206" s="200">
        <v>2</v>
      </c>
      <c r="D1206" s="200">
        <v>4</v>
      </c>
      <c r="F1206" s="200">
        <v>10</v>
      </c>
      <c r="G1206" s="200">
        <v>4</v>
      </c>
      <c r="H1206" s="200">
        <v>7</v>
      </c>
      <c r="I1206" s="200">
        <v>10</v>
      </c>
      <c r="J1206" s="200">
        <v>10</v>
      </c>
      <c r="M1206" s="204">
        <f t="shared" si="52"/>
        <v>2</v>
      </c>
      <c r="N1206" s="203">
        <f t="shared" si="53"/>
        <v>3</v>
      </c>
      <c r="O1206" s="203">
        <f t="shared" si="54"/>
        <v>7</v>
      </c>
    </row>
    <row r="1207" spans="3:15">
      <c r="C1207" s="200">
        <v>2</v>
      </c>
      <c r="D1207" s="200">
        <v>4</v>
      </c>
      <c r="F1207" s="200">
        <v>10</v>
      </c>
      <c r="G1207" s="200">
        <v>4</v>
      </c>
      <c r="H1207" s="200">
        <v>10</v>
      </c>
      <c r="I1207" s="200">
        <v>4</v>
      </c>
      <c r="J1207" s="200">
        <v>7</v>
      </c>
      <c r="M1207" s="204">
        <f t="shared" si="52"/>
        <v>2</v>
      </c>
      <c r="N1207" s="203">
        <f t="shared" si="53"/>
        <v>3</v>
      </c>
      <c r="O1207" s="203">
        <f t="shared" si="54"/>
        <v>6</v>
      </c>
    </row>
    <row r="1208" spans="3:15">
      <c r="C1208" s="200">
        <v>2</v>
      </c>
      <c r="D1208" s="200">
        <v>4</v>
      </c>
      <c r="F1208" s="200">
        <v>10</v>
      </c>
      <c r="G1208" s="200">
        <v>4</v>
      </c>
      <c r="H1208" s="200">
        <v>10</v>
      </c>
      <c r="I1208" s="200">
        <v>4</v>
      </c>
      <c r="J1208" s="200">
        <v>10</v>
      </c>
      <c r="M1208" s="204">
        <f t="shared" si="52"/>
        <v>2</v>
      </c>
      <c r="N1208" s="203">
        <f t="shared" si="53"/>
        <v>3</v>
      </c>
      <c r="O1208" s="203">
        <f t="shared" si="54"/>
        <v>6</v>
      </c>
    </row>
    <row r="1209" spans="3:15">
      <c r="C1209" s="200">
        <v>2</v>
      </c>
      <c r="D1209" s="200">
        <v>4</v>
      </c>
      <c r="F1209" s="200">
        <v>10</v>
      </c>
      <c r="G1209" s="200">
        <v>4</v>
      </c>
      <c r="H1209" s="200">
        <v>10</v>
      </c>
      <c r="I1209" s="200">
        <v>6</v>
      </c>
      <c r="J1209" s="200">
        <v>7</v>
      </c>
      <c r="M1209" s="204">
        <f t="shared" si="52"/>
        <v>2</v>
      </c>
      <c r="N1209" s="203">
        <f t="shared" si="53"/>
        <v>3</v>
      </c>
      <c r="O1209" s="203">
        <f t="shared" si="54"/>
        <v>6</v>
      </c>
    </row>
    <row r="1210" spans="3:15">
      <c r="C1210" s="200">
        <v>2</v>
      </c>
      <c r="D1210" s="200">
        <v>4</v>
      </c>
      <c r="F1210" s="200">
        <v>10</v>
      </c>
      <c r="G1210" s="200">
        <v>4</v>
      </c>
      <c r="H1210" s="200">
        <v>10</v>
      </c>
      <c r="I1210" s="200">
        <v>6</v>
      </c>
      <c r="J1210" s="200">
        <v>10</v>
      </c>
      <c r="M1210" s="204">
        <f t="shared" si="52"/>
        <v>2</v>
      </c>
      <c r="N1210" s="203">
        <f t="shared" si="53"/>
        <v>3</v>
      </c>
      <c r="O1210" s="203">
        <f t="shared" si="54"/>
        <v>7</v>
      </c>
    </row>
    <row r="1211" spans="3:15">
      <c r="C1211" s="200">
        <v>2</v>
      </c>
      <c r="D1211" s="200">
        <v>4</v>
      </c>
      <c r="F1211" s="200">
        <v>10</v>
      </c>
      <c r="G1211" s="200">
        <v>4</v>
      </c>
      <c r="H1211" s="200">
        <v>10</v>
      </c>
      <c r="I1211" s="200">
        <v>8</v>
      </c>
      <c r="J1211" s="200">
        <v>7</v>
      </c>
      <c r="M1211" s="204">
        <f t="shared" si="52"/>
        <v>2</v>
      </c>
      <c r="N1211" s="203">
        <f t="shared" si="53"/>
        <v>3</v>
      </c>
      <c r="O1211" s="203">
        <f t="shared" si="54"/>
        <v>6</v>
      </c>
    </row>
    <row r="1212" spans="3:15">
      <c r="C1212" s="200">
        <v>2</v>
      </c>
      <c r="D1212" s="200">
        <v>4</v>
      </c>
      <c r="F1212" s="200">
        <v>10</v>
      </c>
      <c r="G1212" s="200">
        <v>4</v>
      </c>
      <c r="H1212" s="200">
        <v>10</v>
      </c>
      <c r="I1212" s="200">
        <v>8</v>
      </c>
      <c r="J1212" s="200">
        <v>10</v>
      </c>
      <c r="M1212" s="204">
        <f t="shared" si="52"/>
        <v>2</v>
      </c>
      <c r="N1212" s="203">
        <f t="shared" si="53"/>
        <v>3</v>
      </c>
      <c r="O1212" s="203">
        <f t="shared" si="54"/>
        <v>7</v>
      </c>
    </row>
    <row r="1213" spans="3:15">
      <c r="C1213" s="200">
        <v>2</v>
      </c>
      <c r="D1213" s="200">
        <v>4</v>
      </c>
      <c r="F1213" s="200">
        <v>10</v>
      </c>
      <c r="G1213" s="200">
        <v>4</v>
      </c>
      <c r="H1213" s="200">
        <v>10</v>
      </c>
      <c r="I1213" s="200">
        <v>10</v>
      </c>
      <c r="J1213" s="200">
        <v>7</v>
      </c>
      <c r="M1213" s="204">
        <f t="shared" si="52"/>
        <v>2</v>
      </c>
      <c r="N1213" s="203">
        <f t="shared" si="53"/>
        <v>3</v>
      </c>
      <c r="O1213" s="203">
        <f t="shared" si="54"/>
        <v>7</v>
      </c>
    </row>
    <row r="1214" spans="3:15">
      <c r="C1214" s="200">
        <v>2</v>
      </c>
      <c r="D1214" s="200">
        <v>6</v>
      </c>
      <c r="F1214" s="200">
        <v>10</v>
      </c>
      <c r="G1214" s="200">
        <v>6</v>
      </c>
      <c r="H1214" s="200">
        <v>10</v>
      </c>
      <c r="I1214" s="200">
        <v>10</v>
      </c>
      <c r="J1214" s="200">
        <v>10</v>
      </c>
      <c r="M1214" s="204">
        <f t="shared" si="52"/>
        <v>2</v>
      </c>
      <c r="N1214" s="203">
        <f t="shared" si="53"/>
        <v>3</v>
      </c>
      <c r="O1214" s="203">
        <f t="shared" si="54"/>
        <v>8</v>
      </c>
    </row>
    <row r="1215" spans="3:15">
      <c r="C1215" s="200">
        <v>2</v>
      </c>
      <c r="D1215" s="200">
        <v>6</v>
      </c>
      <c r="F1215" s="200">
        <v>5</v>
      </c>
      <c r="G1215" s="200">
        <v>6</v>
      </c>
      <c r="H1215" s="200">
        <v>5</v>
      </c>
      <c r="I1215" s="200">
        <v>4</v>
      </c>
      <c r="J1215" s="200">
        <v>7</v>
      </c>
      <c r="M1215" s="204">
        <f t="shared" si="52"/>
        <v>2</v>
      </c>
      <c r="N1215" s="203">
        <f t="shared" si="53"/>
        <v>3</v>
      </c>
      <c r="O1215" s="203">
        <f t="shared" si="54"/>
        <v>5</v>
      </c>
    </row>
    <row r="1216" spans="3:15">
      <c r="C1216" s="200">
        <v>2</v>
      </c>
      <c r="D1216" s="200">
        <v>6</v>
      </c>
      <c r="F1216" s="200">
        <v>5</v>
      </c>
      <c r="G1216" s="200">
        <v>6</v>
      </c>
      <c r="H1216" s="200">
        <v>5</v>
      </c>
      <c r="I1216" s="200">
        <v>4</v>
      </c>
      <c r="J1216" s="200">
        <v>10</v>
      </c>
      <c r="M1216" s="204">
        <f t="shared" si="52"/>
        <v>2</v>
      </c>
      <c r="N1216" s="203">
        <f t="shared" si="53"/>
        <v>3</v>
      </c>
      <c r="O1216" s="203">
        <f t="shared" si="54"/>
        <v>5</v>
      </c>
    </row>
    <row r="1217" spans="3:15">
      <c r="C1217" s="200">
        <v>2</v>
      </c>
      <c r="D1217" s="200">
        <v>6</v>
      </c>
      <c r="F1217" s="200">
        <v>5</v>
      </c>
      <c r="G1217" s="200">
        <v>6</v>
      </c>
      <c r="H1217" s="200">
        <v>5</v>
      </c>
      <c r="I1217" s="200">
        <v>6</v>
      </c>
      <c r="J1217" s="200">
        <v>7</v>
      </c>
      <c r="M1217" s="204">
        <f t="shared" si="52"/>
        <v>2</v>
      </c>
      <c r="N1217" s="203">
        <f t="shared" si="53"/>
        <v>3</v>
      </c>
      <c r="O1217" s="203">
        <f t="shared" si="54"/>
        <v>5</v>
      </c>
    </row>
    <row r="1218" spans="3:15">
      <c r="C1218" s="200">
        <v>2</v>
      </c>
      <c r="D1218" s="200">
        <v>6</v>
      </c>
      <c r="F1218" s="200">
        <v>5</v>
      </c>
      <c r="G1218" s="200">
        <v>6</v>
      </c>
      <c r="H1218" s="200">
        <v>5</v>
      </c>
      <c r="I1218" s="200">
        <v>6</v>
      </c>
      <c r="J1218" s="200">
        <v>10</v>
      </c>
      <c r="M1218" s="204">
        <f t="shared" si="52"/>
        <v>2</v>
      </c>
      <c r="N1218" s="203">
        <f t="shared" si="53"/>
        <v>3</v>
      </c>
      <c r="O1218" s="203">
        <f t="shared" si="54"/>
        <v>6</v>
      </c>
    </row>
    <row r="1219" spans="3:15">
      <c r="C1219" s="200">
        <v>2</v>
      </c>
      <c r="D1219" s="200">
        <v>6</v>
      </c>
      <c r="F1219" s="200">
        <v>5</v>
      </c>
      <c r="G1219" s="200">
        <v>6</v>
      </c>
      <c r="H1219" s="200">
        <v>5</v>
      </c>
      <c r="I1219" s="200">
        <v>8</v>
      </c>
      <c r="J1219" s="200">
        <v>7</v>
      </c>
      <c r="M1219" s="204">
        <f t="shared" si="52"/>
        <v>2</v>
      </c>
      <c r="N1219" s="203">
        <f t="shared" si="53"/>
        <v>3</v>
      </c>
      <c r="O1219" s="203">
        <f t="shared" si="54"/>
        <v>6</v>
      </c>
    </row>
    <row r="1220" spans="3:15">
      <c r="C1220" s="200">
        <v>2</v>
      </c>
      <c r="D1220" s="200">
        <v>6</v>
      </c>
      <c r="F1220" s="200">
        <v>5</v>
      </c>
      <c r="G1220" s="200">
        <v>6</v>
      </c>
      <c r="H1220" s="200">
        <v>5</v>
      </c>
      <c r="I1220" s="200">
        <v>8</v>
      </c>
      <c r="J1220" s="200">
        <v>10</v>
      </c>
      <c r="M1220" s="204">
        <f t="shared" si="52"/>
        <v>2</v>
      </c>
      <c r="N1220" s="203">
        <f t="shared" si="53"/>
        <v>3</v>
      </c>
      <c r="O1220" s="203">
        <f t="shared" si="54"/>
        <v>6</v>
      </c>
    </row>
    <row r="1221" spans="3:15">
      <c r="C1221" s="200">
        <v>2</v>
      </c>
      <c r="D1221" s="200">
        <v>6</v>
      </c>
      <c r="F1221" s="200">
        <v>5</v>
      </c>
      <c r="G1221" s="200">
        <v>6</v>
      </c>
      <c r="H1221" s="200">
        <v>5</v>
      </c>
      <c r="I1221" s="200">
        <v>10</v>
      </c>
      <c r="J1221" s="200">
        <v>7</v>
      </c>
      <c r="M1221" s="204">
        <f t="shared" si="52"/>
        <v>2</v>
      </c>
      <c r="N1221" s="203">
        <f t="shared" si="53"/>
        <v>3</v>
      </c>
      <c r="O1221" s="203">
        <f t="shared" si="54"/>
        <v>6</v>
      </c>
    </row>
    <row r="1222" spans="3:15">
      <c r="C1222" s="200">
        <v>2</v>
      </c>
      <c r="D1222" s="200">
        <v>6</v>
      </c>
      <c r="F1222" s="200">
        <v>5</v>
      </c>
      <c r="G1222" s="200">
        <v>6</v>
      </c>
      <c r="H1222" s="200">
        <v>5</v>
      </c>
      <c r="I1222" s="200">
        <v>10</v>
      </c>
      <c r="J1222" s="200">
        <v>10</v>
      </c>
      <c r="M1222" s="204">
        <f t="shared" si="52"/>
        <v>2</v>
      </c>
      <c r="N1222" s="203">
        <f t="shared" si="53"/>
        <v>3</v>
      </c>
      <c r="O1222" s="203">
        <f t="shared" si="54"/>
        <v>6</v>
      </c>
    </row>
    <row r="1223" spans="3:15">
      <c r="C1223" s="200">
        <v>2</v>
      </c>
      <c r="D1223" s="200">
        <v>6</v>
      </c>
      <c r="F1223" s="200">
        <v>7</v>
      </c>
      <c r="G1223" s="200">
        <v>6</v>
      </c>
      <c r="H1223" s="200">
        <v>10</v>
      </c>
      <c r="I1223" s="200">
        <v>4</v>
      </c>
      <c r="J1223" s="200">
        <v>7</v>
      </c>
      <c r="M1223" s="204">
        <f t="shared" si="52"/>
        <v>2</v>
      </c>
      <c r="N1223" s="203">
        <f t="shared" si="53"/>
        <v>3</v>
      </c>
      <c r="O1223" s="203">
        <f t="shared" si="54"/>
        <v>6</v>
      </c>
    </row>
    <row r="1224" spans="3:15">
      <c r="C1224" s="200">
        <v>2</v>
      </c>
      <c r="D1224" s="200">
        <v>6</v>
      </c>
      <c r="F1224" s="200">
        <v>7</v>
      </c>
      <c r="G1224" s="200">
        <v>6</v>
      </c>
      <c r="H1224" s="200">
        <v>10</v>
      </c>
      <c r="I1224" s="200">
        <v>4</v>
      </c>
      <c r="J1224" s="200">
        <v>10</v>
      </c>
      <c r="M1224" s="204">
        <f t="shared" si="52"/>
        <v>2</v>
      </c>
      <c r="N1224" s="203">
        <f t="shared" si="53"/>
        <v>3</v>
      </c>
      <c r="O1224" s="203">
        <f t="shared" si="54"/>
        <v>6</v>
      </c>
    </row>
    <row r="1225" spans="3:15">
      <c r="C1225" s="200">
        <v>2</v>
      </c>
      <c r="D1225" s="200">
        <v>6</v>
      </c>
      <c r="F1225" s="200">
        <v>7</v>
      </c>
      <c r="G1225" s="200">
        <v>6</v>
      </c>
      <c r="H1225" s="200">
        <v>10</v>
      </c>
      <c r="I1225" s="200">
        <v>6</v>
      </c>
      <c r="J1225" s="200">
        <v>7</v>
      </c>
      <c r="M1225" s="204">
        <f t="shared" si="52"/>
        <v>2</v>
      </c>
      <c r="N1225" s="203">
        <f t="shared" si="53"/>
        <v>3</v>
      </c>
      <c r="O1225" s="203">
        <f t="shared" si="54"/>
        <v>6</v>
      </c>
    </row>
    <row r="1226" spans="3:15">
      <c r="C1226" s="200">
        <v>2</v>
      </c>
      <c r="D1226" s="200">
        <v>6</v>
      </c>
      <c r="F1226" s="200">
        <v>7</v>
      </c>
      <c r="G1226" s="200">
        <v>6</v>
      </c>
      <c r="H1226" s="200">
        <v>10</v>
      </c>
      <c r="I1226" s="200">
        <v>6</v>
      </c>
      <c r="J1226" s="200">
        <v>10</v>
      </c>
      <c r="M1226" s="204">
        <f t="shared" si="52"/>
        <v>2</v>
      </c>
      <c r="N1226" s="203">
        <f t="shared" si="53"/>
        <v>3</v>
      </c>
      <c r="O1226" s="203">
        <f t="shared" si="54"/>
        <v>7</v>
      </c>
    </row>
    <row r="1227" spans="3:15">
      <c r="C1227" s="200">
        <v>2</v>
      </c>
      <c r="D1227" s="200">
        <v>6</v>
      </c>
      <c r="F1227" s="200">
        <v>7</v>
      </c>
      <c r="G1227" s="200">
        <v>6</v>
      </c>
      <c r="H1227" s="200">
        <v>10</v>
      </c>
      <c r="I1227" s="200">
        <v>8</v>
      </c>
      <c r="J1227" s="200">
        <v>7</v>
      </c>
      <c r="M1227" s="204">
        <f t="shared" si="52"/>
        <v>2</v>
      </c>
      <c r="N1227" s="203">
        <f t="shared" si="53"/>
        <v>3</v>
      </c>
      <c r="O1227" s="203">
        <f t="shared" si="54"/>
        <v>7</v>
      </c>
    </row>
    <row r="1228" spans="3:15">
      <c r="C1228" s="200">
        <v>2</v>
      </c>
      <c r="D1228" s="200">
        <v>6</v>
      </c>
      <c r="F1228" s="200">
        <v>7</v>
      </c>
      <c r="G1228" s="200">
        <v>6</v>
      </c>
      <c r="H1228" s="200">
        <v>10</v>
      </c>
      <c r="I1228" s="200">
        <v>8</v>
      </c>
      <c r="J1228" s="200">
        <v>10</v>
      </c>
      <c r="M1228" s="204">
        <f t="shared" si="52"/>
        <v>2</v>
      </c>
      <c r="N1228" s="203">
        <f t="shared" si="53"/>
        <v>3</v>
      </c>
      <c r="O1228" s="203">
        <f t="shared" si="54"/>
        <v>7</v>
      </c>
    </row>
    <row r="1229" spans="3:15">
      <c r="C1229" s="200">
        <v>2</v>
      </c>
      <c r="D1229" s="200">
        <v>6</v>
      </c>
      <c r="F1229" s="200">
        <v>7</v>
      </c>
      <c r="G1229" s="200">
        <v>6</v>
      </c>
      <c r="H1229" s="200">
        <v>10</v>
      </c>
      <c r="I1229" s="200">
        <v>10</v>
      </c>
      <c r="J1229" s="200">
        <v>7</v>
      </c>
      <c r="M1229" s="204">
        <f t="shared" si="52"/>
        <v>2</v>
      </c>
      <c r="N1229" s="203">
        <f t="shared" si="53"/>
        <v>3</v>
      </c>
      <c r="O1229" s="203">
        <f t="shared" si="54"/>
        <v>7</v>
      </c>
    </row>
    <row r="1230" spans="3:15">
      <c r="C1230" s="200">
        <v>2</v>
      </c>
      <c r="D1230" s="200">
        <v>6</v>
      </c>
      <c r="F1230" s="200">
        <v>7</v>
      </c>
      <c r="G1230" s="200">
        <v>6</v>
      </c>
      <c r="H1230" s="200">
        <v>10</v>
      </c>
      <c r="I1230" s="200">
        <v>10</v>
      </c>
      <c r="J1230" s="200">
        <v>10</v>
      </c>
      <c r="M1230" s="204">
        <f t="shared" si="52"/>
        <v>2</v>
      </c>
      <c r="N1230" s="203">
        <f t="shared" si="53"/>
        <v>3</v>
      </c>
      <c r="O1230" s="203">
        <f t="shared" si="54"/>
        <v>7</v>
      </c>
    </row>
    <row r="1231" spans="3:15">
      <c r="C1231" s="200">
        <v>2</v>
      </c>
      <c r="D1231" s="200">
        <v>6</v>
      </c>
      <c r="F1231" s="200">
        <v>5</v>
      </c>
      <c r="G1231" s="200">
        <v>6</v>
      </c>
      <c r="H1231" s="200">
        <v>5</v>
      </c>
      <c r="I1231" s="200">
        <v>4</v>
      </c>
      <c r="J1231" s="200">
        <v>7</v>
      </c>
      <c r="M1231" s="204">
        <f t="shared" si="52"/>
        <v>2</v>
      </c>
      <c r="N1231" s="203">
        <f t="shared" si="53"/>
        <v>3</v>
      </c>
      <c r="O1231" s="203">
        <f t="shared" si="54"/>
        <v>5</v>
      </c>
    </row>
    <row r="1232" spans="3:15">
      <c r="C1232" s="200">
        <v>2</v>
      </c>
      <c r="D1232" s="200">
        <v>6</v>
      </c>
      <c r="F1232" s="200">
        <v>5</v>
      </c>
      <c r="G1232" s="200">
        <v>6</v>
      </c>
      <c r="H1232" s="200">
        <v>5</v>
      </c>
      <c r="I1232" s="200">
        <v>4</v>
      </c>
      <c r="J1232" s="200">
        <v>10</v>
      </c>
      <c r="M1232" s="204">
        <f t="shared" si="52"/>
        <v>2</v>
      </c>
      <c r="N1232" s="203">
        <f t="shared" si="53"/>
        <v>3</v>
      </c>
      <c r="O1232" s="203">
        <f t="shared" si="54"/>
        <v>5</v>
      </c>
    </row>
    <row r="1233" spans="3:15">
      <c r="C1233" s="200">
        <v>2</v>
      </c>
      <c r="D1233" s="200">
        <v>6</v>
      </c>
      <c r="F1233" s="200">
        <v>5</v>
      </c>
      <c r="G1233" s="200">
        <v>6</v>
      </c>
      <c r="H1233" s="200">
        <v>5</v>
      </c>
      <c r="I1233" s="200">
        <v>6</v>
      </c>
      <c r="J1233" s="200">
        <v>7</v>
      </c>
      <c r="M1233" s="204">
        <f t="shared" si="52"/>
        <v>2</v>
      </c>
      <c r="N1233" s="203">
        <f t="shared" si="53"/>
        <v>3</v>
      </c>
      <c r="O1233" s="203">
        <f t="shared" si="54"/>
        <v>5</v>
      </c>
    </row>
    <row r="1234" spans="3:15">
      <c r="C1234" s="200">
        <v>2</v>
      </c>
      <c r="D1234" s="200">
        <v>6</v>
      </c>
      <c r="F1234" s="200">
        <v>5</v>
      </c>
      <c r="G1234" s="200">
        <v>6</v>
      </c>
      <c r="H1234" s="200">
        <v>5</v>
      </c>
      <c r="I1234" s="200">
        <v>6</v>
      </c>
      <c r="J1234" s="200">
        <v>10</v>
      </c>
      <c r="M1234" s="204">
        <f t="shared" si="52"/>
        <v>2</v>
      </c>
      <c r="N1234" s="203">
        <f t="shared" si="53"/>
        <v>3</v>
      </c>
      <c r="O1234" s="203">
        <f t="shared" si="54"/>
        <v>6</v>
      </c>
    </row>
    <row r="1235" spans="3:15">
      <c r="C1235" s="200">
        <v>2</v>
      </c>
      <c r="D1235" s="200">
        <v>6</v>
      </c>
      <c r="F1235" s="200">
        <v>5</v>
      </c>
      <c r="G1235" s="200">
        <v>6</v>
      </c>
      <c r="H1235" s="200">
        <v>5</v>
      </c>
      <c r="I1235" s="200">
        <v>8</v>
      </c>
      <c r="J1235" s="200">
        <v>7</v>
      </c>
      <c r="M1235" s="204">
        <f t="shared" si="52"/>
        <v>2</v>
      </c>
      <c r="N1235" s="203">
        <f t="shared" si="53"/>
        <v>3</v>
      </c>
      <c r="O1235" s="203">
        <f t="shared" si="54"/>
        <v>6</v>
      </c>
    </row>
    <row r="1236" spans="3:15">
      <c r="C1236" s="200">
        <v>2</v>
      </c>
      <c r="D1236" s="200">
        <v>6</v>
      </c>
      <c r="F1236" s="200">
        <v>5</v>
      </c>
      <c r="G1236" s="200">
        <v>6</v>
      </c>
      <c r="H1236" s="200">
        <v>5</v>
      </c>
      <c r="I1236" s="200">
        <v>8</v>
      </c>
      <c r="J1236" s="200">
        <v>10</v>
      </c>
      <c r="M1236" s="204">
        <f t="shared" si="52"/>
        <v>2</v>
      </c>
      <c r="N1236" s="203">
        <f t="shared" si="53"/>
        <v>3</v>
      </c>
      <c r="O1236" s="203">
        <f t="shared" si="54"/>
        <v>6</v>
      </c>
    </row>
    <row r="1237" spans="3:15">
      <c r="C1237" s="200">
        <v>2</v>
      </c>
      <c r="D1237" s="200">
        <v>6</v>
      </c>
      <c r="F1237" s="200">
        <v>5</v>
      </c>
      <c r="G1237" s="200">
        <v>6</v>
      </c>
      <c r="H1237" s="200">
        <v>5</v>
      </c>
      <c r="I1237" s="200">
        <v>10</v>
      </c>
      <c r="J1237" s="200">
        <v>7</v>
      </c>
      <c r="M1237" s="204">
        <f t="shared" si="52"/>
        <v>2</v>
      </c>
      <c r="N1237" s="203">
        <f t="shared" si="53"/>
        <v>3</v>
      </c>
      <c r="O1237" s="203">
        <f t="shared" si="54"/>
        <v>6</v>
      </c>
    </row>
    <row r="1238" spans="3:15">
      <c r="C1238" s="200">
        <v>2</v>
      </c>
      <c r="D1238" s="200">
        <v>6</v>
      </c>
      <c r="F1238" s="200">
        <v>5</v>
      </c>
      <c r="G1238" s="200">
        <v>6</v>
      </c>
      <c r="H1238" s="200">
        <v>5</v>
      </c>
      <c r="I1238" s="200">
        <v>10</v>
      </c>
      <c r="J1238" s="200">
        <v>10</v>
      </c>
      <c r="M1238" s="204">
        <f t="shared" si="52"/>
        <v>2</v>
      </c>
      <c r="N1238" s="203">
        <f t="shared" si="53"/>
        <v>3</v>
      </c>
      <c r="O1238" s="203">
        <f t="shared" si="54"/>
        <v>6</v>
      </c>
    </row>
    <row r="1239" spans="3:15">
      <c r="C1239" s="200">
        <v>2</v>
      </c>
      <c r="D1239" s="200">
        <v>6</v>
      </c>
      <c r="F1239" s="200">
        <v>7</v>
      </c>
      <c r="G1239" s="200">
        <v>6</v>
      </c>
      <c r="H1239" s="200">
        <v>10</v>
      </c>
      <c r="I1239" s="200">
        <v>4</v>
      </c>
      <c r="J1239" s="200">
        <v>7</v>
      </c>
      <c r="M1239" s="204">
        <f t="shared" si="52"/>
        <v>2</v>
      </c>
      <c r="N1239" s="203">
        <f t="shared" si="53"/>
        <v>3</v>
      </c>
      <c r="O1239" s="203">
        <f t="shared" si="54"/>
        <v>6</v>
      </c>
    </row>
    <row r="1240" spans="3:15">
      <c r="C1240" s="200">
        <v>2</v>
      </c>
      <c r="D1240" s="200">
        <v>6</v>
      </c>
      <c r="F1240" s="200">
        <v>7</v>
      </c>
      <c r="G1240" s="200">
        <v>6</v>
      </c>
      <c r="H1240" s="200">
        <v>10</v>
      </c>
      <c r="I1240" s="200">
        <v>4</v>
      </c>
      <c r="J1240" s="200">
        <v>10</v>
      </c>
      <c r="M1240" s="204">
        <f t="shared" si="52"/>
        <v>2</v>
      </c>
      <c r="N1240" s="203">
        <f t="shared" si="53"/>
        <v>3</v>
      </c>
      <c r="O1240" s="203">
        <f t="shared" si="54"/>
        <v>6</v>
      </c>
    </row>
    <row r="1241" spans="3:15">
      <c r="C1241" s="200">
        <v>2</v>
      </c>
      <c r="D1241" s="200">
        <v>6</v>
      </c>
      <c r="F1241" s="200">
        <v>7</v>
      </c>
      <c r="G1241" s="200">
        <v>6</v>
      </c>
      <c r="H1241" s="200">
        <v>10</v>
      </c>
      <c r="I1241" s="200">
        <v>6</v>
      </c>
      <c r="J1241" s="200">
        <v>7</v>
      </c>
      <c r="M1241" s="204">
        <f t="shared" si="52"/>
        <v>2</v>
      </c>
      <c r="N1241" s="203">
        <f t="shared" si="53"/>
        <v>3</v>
      </c>
      <c r="O1241" s="203">
        <f t="shared" si="54"/>
        <v>6</v>
      </c>
    </row>
    <row r="1242" spans="3:15">
      <c r="C1242" s="200">
        <v>2</v>
      </c>
      <c r="D1242" s="200">
        <v>6</v>
      </c>
      <c r="F1242" s="200">
        <v>7</v>
      </c>
      <c r="G1242" s="200">
        <v>6</v>
      </c>
      <c r="H1242" s="200">
        <v>10</v>
      </c>
      <c r="I1242" s="200">
        <v>6</v>
      </c>
      <c r="J1242" s="200">
        <v>10</v>
      </c>
      <c r="M1242" s="204">
        <f t="shared" si="52"/>
        <v>2</v>
      </c>
      <c r="N1242" s="203">
        <f t="shared" si="53"/>
        <v>3</v>
      </c>
      <c r="O1242" s="203">
        <f t="shared" si="54"/>
        <v>7</v>
      </c>
    </row>
    <row r="1243" spans="3:15">
      <c r="C1243" s="200">
        <v>2</v>
      </c>
      <c r="D1243" s="200">
        <v>6</v>
      </c>
      <c r="F1243" s="200">
        <v>7</v>
      </c>
      <c r="G1243" s="200">
        <v>6</v>
      </c>
      <c r="H1243" s="200">
        <v>10</v>
      </c>
      <c r="I1243" s="200">
        <v>8</v>
      </c>
      <c r="J1243" s="200">
        <v>7</v>
      </c>
      <c r="M1243" s="204">
        <f t="shared" si="52"/>
        <v>2</v>
      </c>
      <c r="N1243" s="203">
        <f t="shared" si="53"/>
        <v>3</v>
      </c>
      <c r="O1243" s="203">
        <f t="shared" si="54"/>
        <v>7</v>
      </c>
    </row>
    <row r="1244" spans="3:15">
      <c r="C1244" s="200">
        <v>2</v>
      </c>
      <c r="D1244" s="200">
        <v>6</v>
      </c>
      <c r="F1244" s="200">
        <v>7</v>
      </c>
      <c r="G1244" s="200">
        <v>6</v>
      </c>
      <c r="H1244" s="200">
        <v>10</v>
      </c>
      <c r="I1244" s="200">
        <v>8</v>
      </c>
      <c r="J1244" s="200">
        <v>10</v>
      </c>
      <c r="M1244" s="204">
        <f t="shared" si="52"/>
        <v>2</v>
      </c>
      <c r="N1244" s="203">
        <f t="shared" si="53"/>
        <v>3</v>
      </c>
      <c r="O1244" s="203">
        <f t="shared" si="54"/>
        <v>7</v>
      </c>
    </row>
    <row r="1245" spans="3:15">
      <c r="C1245" s="200">
        <v>2</v>
      </c>
      <c r="D1245" s="200">
        <v>6</v>
      </c>
      <c r="F1245" s="200">
        <v>7</v>
      </c>
      <c r="G1245" s="200">
        <v>6</v>
      </c>
      <c r="H1245" s="200">
        <v>10</v>
      </c>
      <c r="I1245" s="200">
        <v>10</v>
      </c>
      <c r="J1245" s="200">
        <v>7</v>
      </c>
      <c r="M1245" s="204">
        <f t="shared" si="52"/>
        <v>2</v>
      </c>
      <c r="N1245" s="203">
        <f t="shared" si="53"/>
        <v>3</v>
      </c>
      <c r="O1245" s="203">
        <f t="shared" si="54"/>
        <v>7</v>
      </c>
    </row>
    <row r="1246" spans="3:15">
      <c r="C1246" s="200">
        <v>2</v>
      </c>
      <c r="D1246" s="200">
        <v>6</v>
      </c>
      <c r="F1246" s="200">
        <v>7</v>
      </c>
      <c r="G1246" s="200">
        <v>6</v>
      </c>
      <c r="H1246" s="200">
        <v>10</v>
      </c>
      <c r="I1246" s="200">
        <v>10</v>
      </c>
      <c r="J1246" s="200">
        <v>10</v>
      </c>
      <c r="M1246" s="204">
        <f t="shared" si="52"/>
        <v>2</v>
      </c>
      <c r="N1246" s="203">
        <f t="shared" si="53"/>
        <v>3</v>
      </c>
      <c r="O1246" s="203">
        <f t="shared" si="54"/>
        <v>7</v>
      </c>
    </row>
    <row r="1247" spans="3:15">
      <c r="C1247" s="200">
        <v>2</v>
      </c>
      <c r="D1247" s="200">
        <v>6</v>
      </c>
      <c r="F1247" s="200">
        <v>5</v>
      </c>
      <c r="G1247" s="200">
        <v>6</v>
      </c>
      <c r="H1247" s="200">
        <v>5</v>
      </c>
      <c r="I1247" s="200">
        <v>4</v>
      </c>
      <c r="J1247" s="200">
        <v>7</v>
      </c>
      <c r="M1247" s="204">
        <f t="shared" ref="M1247:M1310" si="55">MIN(C1247:L1247)</f>
        <v>2</v>
      </c>
      <c r="N1247" s="203">
        <f t="shared" si="53"/>
        <v>3</v>
      </c>
      <c r="O1247" s="203">
        <f t="shared" si="54"/>
        <v>5</v>
      </c>
    </row>
    <row r="1248" spans="3:15">
      <c r="C1248" s="200">
        <v>2</v>
      </c>
      <c r="D1248" s="200">
        <v>6</v>
      </c>
      <c r="F1248" s="200">
        <v>5</v>
      </c>
      <c r="G1248" s="200">
        <v>6</v>
      </c>
      <c r="H1248" s="200">
        <v>5</v>
      </c>
      <c r="I1248" s="200">
        <v>4</v>
      </c>
      <c r="J1248" s="200">
        <v>10</v>
      </c>
      <c r="M1248" s="204">
        <f t="shared" si="55"/>
        <v>2</v>
      </c>
      <c r="N1248" s="203">
        <f t="shared" ref="N1248:N1311" si="56">IF(SMALL(C1248:J1248,2)&gt;M1248,M1248+1,M1248)</f>
        <v>3</v>
      </c>
      <c r="O1248" s="203">
        <f t="shared" ref="O1248:O1311" si="57">ROUND(AVERAGE(C1248:J1248),0)</f>
        <v>5</v>
      </c>
    </row>
    <row r="1249" spans="3:15">
      <c r="C1249" s="200">
        <v>2</v>
      </c>
      <c r="D1249" s="200">
        <v>6</v>
      </c>
      <c r="F1249" s="200">
        <v>5</v>
      </c>
      <c r="G1249" s="200">
        <v>6</v>
      </c>
      <c r="H1249" s="200">
        <v>5</v>
      </c>
      <c r="I1249" s="200">
        <v>6</v>
      </c>
      <c r="J1249" s="200">
        <v>7</v>
      </c>
      <c r="M1249" s="204">
        <f t="shared" si="55"/>
        <v>2</v>
      </c>
      <c r="N1249" s="203">
        <f t="shared" si="56"/>
        <v>3</v>
      </c>
      <c r="O1249" s="203">
        <f t="shared" si="57"/>
        <v>5</v>
      </c>
    </row>
    <row r="1250" spans="3:15">
      <c r="C1250" s="200">
        <v>2</v>
      </c>
      <c r="D1250" s="200">
        <v>6</v>
      </c>
      <c r="F1250" s="200">
        <v>5</v>
      </c>
      <c r="G1250" s="200">
        <v>6</v>
      </c>
      <c r="H1250" s="200">
        <v>5</v>
      </c>
      <c r="I1250" s="200">
        <v>6</v>
      </c>
      <c r="J1250" s="200">
        <v>10</v>
      </c>
      <c r="M1250" s="204">
        <f t="shared" si="55"/>
        <v>2</v>
      </c>
      <c r="N1250" s="203">
        <f t="shared" si="56"/>
        <v>3</v>
      </c>
      <c r="O1250" s="203">
        <f t="shared" si="57"/>
        <v>6</v>
      </c>
    </row>
    <row r="1251" spans="3:15">
      <c r="C1251" s="200">
        <v>2</v>
      </c>
      <c r="D1251" s="200">
        <v>6</v>
      </c>
      <c r="F1251" s="200">
        <v>5</v>
      </c>
      <c r="G1251" s="200">
        <v>6</v>
      </c>
      <c r="H1251" s="200">
        <v>5</v>
      </c>
      <c r="I1251" s="200">
        <v>8</v>
      </c>
      <c r="J1251" s="200">
        <v>7</v>
      </c>
      <c r="M1251" s="204">
        <f t="shared" si="55"/>
        <v>2</v>
      </c>
      <c r="N1251" s="203">
        <f t="shared" si="56"/>
        <v>3</v>
      </c>
      <c r="O1251" s="203">
        <f t="shared" si="57"/>
        <v>6</v>
      </c>
    </row>
    <row r="1252" spans="3:15">
      <c r="C1252" s="200">
        <v>2</v>
      </c>
      <c r="D1252" s="200">
        <v>6</v>
      </c>
      <c r="F1252" s="200">
        <v>5</v>
      </c>
      <c r="G1252" s="200">
        <v>6</v>
      </c>
      <c r="H1252" s="200">
        <v>5</v>
      </c>
      <c r="I1252" s="200">
        <v>8</v>
      </c>
      <c r="J1252" s="200">
        <v>10</v>
      </c>
      <c r="M1252" s="204">
        <f t="shared" si="55"/>
        <v>2</v>
      </c>
      <c r="N1252" s="203">
        <f t="shared" si="56"/>
        <v>3</v>
      </c>
      <c r="O1252" s="203">
        <f t="shared" si="57"/>
        <v>6</v>
      </c>
    </row>
    <row r="1253" spans="3:15">
      <c r="C1253" s="200">
        <v>2</v>
      </c>
      <c r="D1253" s="200">
        <v>6</v>
      </c>
      <c r="F1253" s="200">
        <v>5</v>
      </c>
      <c r="G1253" s="200">
        <v>6</v>
      </c>
      <c r="H1253" s="200">
        <v>5</v>
      </c>
      <c r="I1253" s="200">
        <v>10</v>
      </c>
      <c r="J1253" s="200">
        <v>7</v>
      </c>
      <c r="M1253" s="204">
        <f t="shared" si="55"/>
        <v>2</v>
      </c>
      <c r="N1253" s="203">
        <f t="shared" si="56"/>
        <v>3</v>
      </c>
      <c r="O1253" s="203">
        <f t="shared" si="57"/>
        <v>6</v>
      </c>
    </row>
    <row r="1254" spans="3:15">
      <c r="C1254" s="200">
        <v>2</v>
      </c>
      <c r="D1254" s="200">
        <v>6</v>
      </c>
      <c r="F1254" s="200">
        <v>5</v>
      </c>
      <c r="G1254" s="200">
        <v>6</v>
      </c>
      <c r="H1254" s="200">
        <v>5</v>
      </c>
      <c r="I1254" s="200">
        <v>10</v>
      </c>
      <c r="J1254" s="200">
        <v>10</v>
      </c>
      <c r="M1254" s="204">
        <f t="shared" si="55"/>
        <v>2</v>
      </c>
      <c r="N1254" s="203">
        <f t="shared" si="56"/>
        <v>3</v>
      </c>
      <c r="O1254" s="203">
        <f t="shared" si="57"/>
        <v>6</v>
      </c>
    </row>
    <row r="1255" spans="3:15">
      <c r="C1255" s="200">
        <v>2</v>
      </c>
      <c r="D1255" s="200">
        <v>6</v>
      </c>
      <c r="F1255" s="200">
        <v>7</v>
      </c>
      <c r="G1255" s="200">
        <v>6</v>
      </c>
      <c r="H1255" s="200">
        <v>10</v>
      </c>
      <c r="I1255" s="200">
        <v>4</v>
      </c>
      <c r="J1255" s="200">
        <v>7</v>
      </c>
      <c r="M1255" s="204">
        <f t="shared" si="55"/>
        <v>2</v>
      </c>
      <c r="N1255" s="203">
        <f t="shared" si="56"/>
        <v>3</v>
      </c>
      <c r="O1255" s="203">
        <f t="shared" si="57"/>
        <v>6</v>
      </c>
    </row>
    <row r="1256" spans="3:15">
      <c r="C1256" s="200">
        <v>2</v>
      </c>
      <c r="D1256" s="200">
        <v>6</v>
      </c>
      <c r="F1256" s="200">
        <v>7</v>
      </c>
      <c r="G1256" s="200">
        <v>6</v>
      </c>
      <c r="H1256" s="200">
        <v>10</v>
      </c>
      <c r="I1256" s="200">
        <v>4</v>
      </c>
      <c r="J1256" s="200">
        <v>10</v>
      </c>
      <c r="M1256" s="204">
        <f t="shared" si="55"/>
        <v>2</v>
      </c>
      <c r="N1256" s="203">
        <f t="shared" si="56"/>
        <v>3</v>
      </c>
      <c r="O1256" s="203">
        <f t="shared" si="57"/>
        <v>6</v>
      </c>
    </row>
    <row r="1257" spans="3:15">
      <c r="C1257" s="200">
        <v>2</v>
      </c>
      <c r="D1257" s="200">
        <v>6</v>
      </c>
      <c r="F1257" s="200">
        <v>7</v>
      </c>
      <c r="G1257" s="200">
        <v>6</v>
      </c>
      <c r="H1257" s="200">
        <v>10</v>
      </c>
      <c r="I1257" s="200">
        <v>6</v>
      </c>
      <c r="J1257" s="200">
        <v>7</v>
      </c>
      <c r="M1257" s="204">
        <f t="shared" si="55"/>
        <v>2</v>
      </c>
      <c r="N1257" s="203">
        <f t="shared" si="56"/>
        <v>3</v>
      </c>
      <c r="O1257" s="203">
        <f t="shared" si="57"/>
        <v>6</v>
      </c>
    </row>
    <row r="1258" spans="3:15">
      <c r="C1258" s="200">
        <v>2</v>
      </c>
      <c r="D1258" s="200">
        <v>6</v>
      </c>
      <c r="F1258" s="200">
        <v>7</v>
      </c>
      <c r="G1258" s="200">
        <v>6</v>
      </c>
      <c r="H1258" s="200">
        <v>10</v>
      </c>
      <c r="I1258" s="200">
        <v>6</v>
      </c>
      <c r="J1258" s="200">
        <v>10</v>
      </c>
      <c r="M1258" s="204">
        <f t="shared" si="55"/>
        <v>2</v>
      </c>
      <c r="N1258" s="203">
        <f t="shared" si="56"/>
        <v>3</v>
      </c>
      <c r="O1258" s="203">
        <f t="shared" si="57"/>
        <v>7</v>
      </c>
    </row>
    <row r="1259" spans="3:15">
      <c r="C1259" s="200">
        <v>2</v>
      </c>
      <c r="D1259" s="200">
        <v>6</v>
      </c>
      <c r="F1259" s="200">
        <v>7</v>
      </c>
      <c r="G1259" s="200">
        <v>6</v>
      </c>
      <c r="H1259" s="200">
        <v>10</v>
      </c>
      <c r="I1259" s="200">
        <v>8</v>
      </c>
      <c r="J1259" s="200">
        <v>7</v>
      </c>
      <c r="M1259" s="204">
        <f t="shared" si="55"/>
        <v>2</v>
      </c>
      <c r="N1259" s="203">
        <f t="shared" si="56"/>
        <v>3</v>
      </c>
      <c r="O1259" s="203">
        <f t="shared" si="57"/>
        <v>7</v>
      </c>
    </row>
    <row r="1260" spans="3:15">
      <c r="C1260" s="200">
        <v>2</v>
      </c>
      <c r="D1260" s="200">
        <v>6</v>
      </c>
      <c r="F1260" s="200">
        <v>7</v>
      </c>
      <c r="G1260" s="200">
        <v>6</v>
      </c>
      <c r="H1260" s="200">
        <v>10</v>
      </c>
      <c r="I1260" s="200">
        <v>8</v>
      </c>
      <c r="J1260" s="200">
        <v>10</v>
      </c>
      <c r="M1260" s="204">
        <f t="shared" si="55"/>
        <v>2</v>
      </c>
      <c r="N1260" s="203">
        <f t="shared" si="56"/>
        <v>3</v>
      </c>
      <c r="O1260" s="203">
        <f t="shared" si="57"/>
        <v>7</v>
      </c>
    </row>
    <row r="1261" spans="3:15">
      <c r="C1261" s="200">
        <v>2</v>
      </c>
      <c r="D1261" s="200">
        <v>6</v>
      </c>
      <c r="F1261" s="200">
        <v>7</v>
      </c>
      <c r="G1261" s="200">
        <v>6</v>
      </c>
      <c r="H1261" s="200">
        <v>10</v>
      </c>
      <c r="I1261" s="200">
        <v>10</v>
      </c>
      <c r="J1261" s="200">
        <v>7</v>
      </c>
      <c r="M1261" s="204">
        <f t="shared" si="55"/>
        <v>2</v>
      </c>
      <c r="N1261" s="203">
        <f t="shared" si="56"/>
        <v>3</v>
      </c>
      <c r="O1261" s="203">
        <f t="shared" si="57"/>
        <v>7</v>
      </c>
    </row>
    <row r="1262" spans="3:15">
      <c r="C1262" s="200">
        <v>2</v>
      </c>
      <c r="D1262" s="200">
        <v>6</v>
      </c>
      <c r="F1262" s="200">
        <v>7</v>
      </c>
      <c r="G1262" s="200">
        <v>6</v>
      </c>
      <c r="H1262" s="200">
        <v>10</v>
      </c>
      <c r="I1262" s="200">
        <v>10</v>
      </c>
      <c r="J1262" s="200">
        <v>10</v>
      </c>
      <c r="M1262" s="204">
        <f t="shared" si="55"/>
        <v>2</v>
      </c>
      <c r="N1262" s="203">
        <f t="shared" si="56"/>
        <v>3</v>
      </c>
      <c r="O1262" s="203">
        <f t="shared" si="57"/>
        <v>7</v>
      </c>
    </row>
    <row r="1263" spans="3:15">
      <c r="C1263" s="200">
        <v>2</v>
      </c>
      <c r="D1263" s="200">
        <v>6</v>
      </c>
      <c r="F1263" s="200">
        <v>5</v>
      </c>
      <c r="G1263" s="200">
        <v>6</v>
      </c>
      <c r="H1263" s="200">
        <v>5</v>
      </c>
      <c r="I1263" s="200">
        <v>4</v>
      </c>
      <c r="J1263" s="200">
        <v>7</v>
      </c>
      <c r="M1263" s="204">
        <f t="shared" si="55"/>
        <v>2</v>
      </c>
      <c r="N1263" s="203">
        <f t="shared" si="56"/>
        <v>3</v>
      </c>
      <c r="O1263" s="203">
        <f t="shared" si="57"/>
        <v>5</v>
      </c>
    </row>
    <row r="1264" spans="3:15">
      <c r="C1264" s="200">
        <v>2</v>
      </c>
      <c r="D1264" s="200">
        <v>6</v>
      </c>
      <c r="F1264" s="200">
        <v>5</v>
      </c>
      <c r="G1264" s="200">
        <v>6</v>
      </c>
      <c r="H1264" s="200">
        <v>5</v>
      </c>
      <c r="I1264" s="200">
        <v>4</v>
      </c>
      <c r="J1264" s="200">
        <v>10</v>
      </c>
      <c r="M1264" s="204">
        <f t="shared" si="55"/>
        <v>2</v>
      </c>
      <c r="N1264" s="203">
        <f t="shared" si="56"/>
        <v>3</v>
      </c>
      <c r="O1264" s="203">
        <f t="shared" si="57"/>
        <v>5</v>
      </c>
    </row>
    <row r="1265" spans="3:15">
      <c r="C1265" s="200">
        <v>2</v>
      </c>
      <c r="D1265" s="200">
        <v>6</v>
      </c>
      <c r="F1265" s="200">
        <v>5</v>
      </c>
      <c r="G1265" s="200">
        <v>6</v>
      </c>
      <c r="H1265" s="200">
        <v>5</v>
      </c>
      <c r="I1265" s="200">
        <v>6</v>
      </c>
      <c r="J1265" s="200">
        <v>7</v>
      </c>
      <c r="M1265" s="204">
        <f t="shared" si="55"/>
        <v>2</v>
      </c>
      <c r="N1265" s="203">
        <f t="shared" si="56"/>
        <v>3</v>
      </c>
      <c r="O1265" s="203">
        <f t="shared" si="57"/>
        <v>5</v>
      </c>
    </row>
    <row r="1266" spans="3:15">
      <c r="C1266" s="200">
        <v>2</v>
      </c>
      <c r="D1266" s="200">
        <v>6</v>
      </c>
      <c r="F1266" s="200">
        <v>5</v>
      </c>
      <c r="G1266" s="200">
        <v>6</v>
      </c>
      <c r="H1266" s="200">
        <v>5</v>
      </c>
      <c r="I1266" s="200">
        <v>6</v>
      </c>
      <c r="J1266" s="200">
        <v>10</v>
      </c>
      <c r="M1266" s="204">
        <f t="shared" si="55"/>
        <v>2</v>
      </c>
      <c r="N1266" s="203">
        <f t="shared" si="56"/>
        <v>3</v>
      </c>
      <c r="O1266" s="203">
        <f t="shared" si="57"/>
        <v>6</v>
      </c>
    </row>
    <row r="1267" spans="3:15">
      <c r="C1267" s="200">
        <v>2</v>
      </c>
      <c r="D1267" s="200">
        <v>6</v>
      </c>
      <c r="F1267" s="200">
        <v>5</v>
      </c>
      <c r="G1267" s="200">
        <v>6</v>
      </c>
      <c r="H1267" s="200">
        <v>5</v>
      </c>
      <c r="I1267" s="200">
        <v>8</v>
      </c>
      <c r="J1267" s="200">
        <v>7</v>
      </c>
      <c r="M1267" s="204">
        <f t="shared" si="55"/>
        <v>2</v>
      </c>
      <c r="N1267" s="203">
        <f t="shared" si="56"/>
        <v>3</v>
      </c>
      <c r="O1267" s="203">
        <f t="shared" si="57"/>
        <v>6</v>
      </c>
    </row>
    <row r="1268" spans="3:15">
      <c r="C1268" s="200">
        <v>2</v>
      </c>
      <c r="D1268" s="200">
        <v>6</v>
      </c>
      <c r="F1268" s="200">
        <v>5</v>
      </c>
      <c r="G1268" s="200">
        <v>6</v>
      </c>
      <c r="H1268" s="200">
        <v>5</v>
      </c>
      <c r="I1268" s="200">
        <v>8</v>
      </c>
      <c r="J1268" s="200">
        <v>10</v>
      </c>
      <c r="M1268" s="204">
        <f t="shared" si="55"/>
        <v>2</v>
      </c>
      <c r="N1268" s="203">
        <f t="shared" si="56"/>
        <v>3</v>
      </c>
      <c r="O1268" s="203">
        <f t="shared" si="57"/>
        <v>6</v>
      </c>
    </row>
    <row r="1269" spans="3:15">
      <c r="C1269" s="200">
        <v>2</v>
      </c>
      <c r="D1269" s="200">
        <v>6</v>
      </c>
      <c r="F1269" s="200">
        <v>5</v>
      </c>
      <c r="G1269" s="200">
        <v>6</v>
      </c>
      <c r="H1269" s="200">
        <v>5</v>
      </c>
      <c r="I1269" s="200">
        <v>10</v>
      </c>
      <c r="J1269" s="200">
        <v>7</v>
      </c>
      <c r="M1269" s="204">
        <f t="shared" si="55"/>
        <v>2</v>
      </c>
      <c r="N1269" s="203">
        <f t="shared" si="56"/>
        <v>3</v>
      </c>
      <c r="O1269" s="203">
        <f t="shared" si="57"/>
        <v>6</v>
      </c>
    </row>
    <row r="1270" spans="3:15">
      <c r="C1270" s="200">
        <v>2</v>
      </c>
      <c r="D1270" s="200">
        <v>6</v>
      </c>
      <c r="F1270" s="200">
        <v>5</v>
      </c>
      <c r="G1270" s="200">
        <v>6</v>
      </c>
      <c r="H1270" s="200">
        <v>5</v>
      </c>
      <c r="I1270" s="200">
        <v>10</v>
      </c>
      <c r="J1270" s="200">
        <v>10</v>
      </c>
      <c r="M1270" s="204">
        <f t="shared" si="55"/>
        <v>2</v>
      </c>
      <c r="N1270" s="203">
        <f t="shared" si="56"/>
        <v>3</v>
      </c>
      <c r="O1270" s="203">
        <f t="shared" si="57"/>
        <v>6</v>
      </c>
    </row>
    <row r="1271" spans="3:15">
      <c r="C1271" s="200">
        <v>2</v>
      </c>
      <c r="D1271" s="200">
        <v>6</v>
      </c>
      <c r="F1271" s="200">
        <v>7</v>
      </c>
      <c r="G1271" s="200">
        <v>6</v>
      </c>
      <c r="H1271" s="200">
        <v>10</v>
      </c>
      <c r="I1271" s="200">
        <v>4</v>
      </c>
      <c r="J1271" s="200">
        <v>7</v>
      </c>
      <c r="M1271" s="204">
        <f t="shared" si="55"/>
        <v>2</v>
      </c>
      <c r="N1271" s="203">
        <f t="shared" si="56"/>
        <v>3</v>
      </c>
      <c r="O1271" s="203">
        <f t="shared" si="57"/>
        <v>6</v>
      </c>
    </row>
    <row r="1272" spans="3:15">
      <c r="C1272" s="200">
        <v>2</v>
      </c>
      <c r="D1272" s="200">
        <v>6</v>
      </c>
      <c r="F1272" s="200">
        <v>7</v>
      </c>
      <c r="G1272" s="200">
        <v>6</v>
      </c>
      <c r="H1272" s="200">
        <v>10</v>
      </c>
      <c r="I1272" s="200">
        <v>4</v>
      </c>
      <c r="J1272" s="200">
        <v>10</v>
      </c>
      <c r="M1272" s="204">
        <f t="shared" si="55"/>
        <v>2</v>
      </c>
      <c r="N1272" s="203">
        <f t="shared" si="56"/>
        <v>3</v>
      </c>
      <c r="O1272" s="203">
        <f t="shared" si="57"/>
        <v>6</v>
      </c>
    </row>
    <row r="1273" spans="3:15">
      <c r="C1273" s="200">
        <v>2</v>
      </c>
      <c r="D1273" s="200">
        <v>6</v>
      </c>
      <c r="F1273" s="200">
        <v>7</v>
      </c>
      <c r="G1273" s="200">
        <v>6</v>
      </c>
      <c r="H1273" s="200">
        <v>10</v>
      </c>
      <c r="I1273" s="200">
        <v>6</v>
      </c>
      <c r="J1273" s="200">
        <v>7</v>
      </c>
      <c r="M1273" s="204">
        <f t="shared" si="55"/>
        <v>2</v>
      </c>
      <c r="N1273" s="203">
        <f t="shared" si="56"/>
        <v>3</v>
      </c>
      <c r="O1273" s="203">
        <f t="shared" si="57"/>
        <v>6</v>
      </c>
    </row>
    <row r="1274" spans="3:15">
      <c r="C1274" s="200">
        <v>2</v>
      </c>
      <c r="D1274" s="200">
        <v>6</v>
      </c>
      <c r="F1274" s="200">
        <v>7</v>
      </c>
      <c r="G1274" s="200">
        <v>6</v>
      </c>
      <c r="H1274" s="200">
        <v>10</v>
      </c>
      <c r="I1274" s="200">
        <v>6</v>
      </c>
      <c r="J1274" s="200">
        <v>10</v>
      </c>
      <c r="M1274" s="204">
        <f t="shared" si="55"/>
        <v>2</v>
      </c>
      <c r="N1274" s="203">
        <f t="shared" si="56"/>
        <v>3</v>
      </c>
      <c r="O1274" s="203">
        <f t="shared" si="57"/>
        <v>7</v>
      </c>
    </row>
    <row r="1275" spans="3:15">
      <c r="C1275" s="200">
        <v>2</v>
      </c>
      <c r="D1275" s="200">
        <v>6</v>
      </c>
      <c r="F1275" s="200">
        <v>7</v>
      </c>
      <c r="G1275" s="200">
        <v>6</v>
      </c>
      <c r="H1275" s="200">
        <v>10</v>
      </c>
      <c r="I1275" s="200">
        <v>8</v>
      </c>
      <c r="J1275" s="200">
        <v>7</v>
      </c>
      <c r="M1275" s="204">
        <f t="shared" si="55"/>
        <v>2</v>
      </c>
      <c r="N1275" s="203">
        <f t="shared" si="56"/>
        <v>3</v>
      </c>
      <c r="O1275" s="203">
        <f t="shared" si="57"/>
        <v>7</v>
      </c>
    </row>
    <row r="1276" spans="3:15">
      <c r="C1276" s="200">
        <v>2</v>
      </c>
      <c r="D1276" s="200">
        <v>6</v>
      </c>
      <c r="F1276" s="200">
        <v>7</v>
      </c>
      <c r="G1276" s="200">
        <v>6</v>
      </c>
      <c r="H1276" s="200">
        <v>10</v>
      </c>
      <c r="I1276" s="200">
        <v>8</v>
      </c>
      <c r="J1276" s="200">
        <v>10</v>
      </c>
      <c r="M1276" s="204">
        <f t="shared" si="55"/>
        <v>2</v>
      </c>
      <c r="N1276" s="203">
        <f t="shared" si="56"/>
        <v>3</v>
      </c>
      <c r="O1276" s="203">
        <f t="shared" si="57"/>
        <v>7</v>
      </c>
    </row>
    <row r="1277" spans="3:15">
      <c r="C1277" s="200">
        <v>2</v>
      </c>
      <c r="D1277" s="200">
        <v>6</v>
      </c>
      <c r="F1277" s="200">
        <v>7</v>
      </c>
      <c r="G1277" s="200">
        <v>6</v>
      </c>
      <c r="H1277" s="200">
        <v>10</v>
      </c>
      <c r="I1277" s="200">
        <v>10</v>
      </c>
      <c r="J1277" s="200">
        <v>7</v>
      </c>
      <c r="M1277" s="204">
        <f t="shared" si="55"/>
        <v>2</v>
      </c>
      <c r="N1277" s="203">
        <f t="shared" si="56"/>
        <v>3</v>
      </c>
      <c r="O1277" s="203">
        <f t="shared" si="57"/>
        <v>7</v>
      </c>
    </row>
    <row r="1278" spans="3:15">
      <c r="C1278" s="200">
        <v>2</v>
      </c>
      <c r="D1278" s="200">
        <v>6</v>
      </c>
      <c r="F1278" s="200">
        <v>7</v>
      </c>
      <c r="G1278" s="200">
        <v>6</v>
      </c>
      <c r="H1278" s="200">
        <v>10</v>
      </c>
      <c r="I1278" s="200">
        <v>10</v>
      </c>
      <c r="J1278" s="200">
        <v>10</v>
      </c>
      <c r="M1278" s="204">
        <f t="shared" si="55"/>
        <v>2</v>
      </c>
      <c r="N1278" s="203">
        <f t="shared" si="56"/>
        <v>3</v>
      </c>
      <c r="O1278" s="203">
        <f t="shared" si="57"/>
        <v>7</v>
      </c>
    </row>
    <row r="1279" spans="3:15">
      <c r="C1279" s="200">
        <v>2</v>
      </c>
      <c r="D1279" s="200">
        <v>6</v>
      </c>
      <c r="F1279" s="200">
        <v>5</v>
      </c>
      <c r="G1279" s="200">
        <v>6</v>
      </c>
      <c r="H1279" s="200">
        <v>5</v>
      </c>
      <c r="I1279" s="200">
        <v>4</v>
      </c>
      <c r="J1279" s="200">
        <v>7</v>
      </c>
      <c r="M1279" s="204">
        <f t="shared" si="55"/>
        <v>2</v>
      </c>
      <c r="N1279" s="203">
        <f t="shared" si="56"/>
        <v>3</v>
      </c>
      <c r="O1279" s="203">
        <f t="shared" si="57"/>
        <v>5</v>
      </c>
    </row>
    <row r="1280" spans="3:15">
      <c r="C1280" s="200">
        <v>2</v>
      </c>
      <c r="D1280" s="200">
        <v>6</v>
      </c>
      <c r="F1280" s="200">
        <v>5</v>
      </c>
      <c r="G1280" s="200">
        <v>6</v>
      </c>
      <c r="H1280" s="200">
        <v>5</v>
      </c>
      <c r="I1280" s="200">
        <v>4</v>
      </c>
      <c r="J1280" s="200">
        <v>10</v>
      </c>
      <c r="M1280" s="204">
        <f t="shared" si="55"/>
        <v>2</v>
      </c>
      <c r="N1280" s="203">
        <f t="shared" si="56"/>
        <v>3</v>
      </c>
      <c r="O1280" s="203">
        <f t="shared" si="57"/>
        <v>5</v>
      </c>
    </row>
    <row r="1281" spans="3:15">
      <c r="C1281" s="200">
        <v>2</v>
      </c>
      <c r="D1281" s="200">
        <v>6</v>
      </c>
      <c r="F1281" s="200">
        <v>5</v>
      </c>
      <c r="G1281" s="200">
        <v>6</v>
      </c>
      <c r="H1281" s="200">
        <v>5</v>
      </c>
      <c r="I1281" s="200">
        <v>6</v>
      </c>
      <c r="J1281" s="200">
        <v>7</v>
      </c>
      <c r="M1281" s="204">
        <f t="shared" si="55"/>
        <v>2</v>
      </c>
      <c r="N1281" s="203">
        <f t="shared" si="56"/>
        <v>3</v>
      </c>
      <c r="O1281" s="203">
        <f t="shared" si="57"/>
        <v>5</v>
      </c>
    </row>
    <row r="1282" spans="3:15">
      <c r="C1282" s="200">
        <v>2</v>
      </c>
      <c r="D1282" s="200">
        <v>6</v>
      </c>
      <c r="F1282" s="200">
        <v>5</v>
      </c>
      <c r="G1282" s="200">
        <v>6</v>
      </c>
      <c r="H1282" s="200">
        <v>5</v>
      </c>
      <c r="I1282" s="200">
        <v>6</v>
      </c>
      <c r="J1282" s="200">
        <v>10</v>
      </c>
      <c r="M1282" s="204">
        <f t="shared" si="55"/>
        <v>2</v>
      </c>
      <c r="N1282" s="203">
        <f t="shared" si="56"/>
        <v>3</v>
      </c>
      <c r="O1282" s="203">
        <f t="shared" si="57"/>
        <v>6</v>
      </c>
    </row>
    <row r="1283" spans="3:15">
      <c r="C1283" s="200">
        <v>2</v>
      </c>
      <c r="D1283" s="200">
        <v>6</v>
      </c>
      <c r="F1283" s="200">
        <v>5</v>
      </c>
      <c r="G1283" s="200">
        <v>6</v>
      </c>
      <c r="H1283" s="200">
        <v>5</v>
      </c>
      <c r="I1283" s="200">
        <v>8</v>
      </c>
      <c r="J1283" s="200">
        <v>7</v>
      </c>
      <c r="M1283" s="204">
        <f t="shared" si="55"/>
        <v>2</v>
      </c>
      <c r="N1283" s="203">
        <f t="shared" si="56"/>
        <v>3</v>
      </c>
      <c r="O1283" s="203">
        <f t="shared" si="57"/>
        <v>6</v>
      </c>
    </row>
    <row r="1284" spans="3:15">
      <c r="C1284" s="200">
        <v>2</v>
      </c>
      <c r="D1284" s="200">
        <v>6</v>
      </c>
      <c r="F1284" s="200">
        <v>5</v>
      </c>
      <c r="G1284" s="200">
        <v>6</v>
      </c>
      <c r="H1284" s="200">
        <v>5</v>
      </c>
      <c r="I1284" s="200">
        <v>8</v>
      </c>
      <c r="J1284" s="200">
        <v>10</v>
      </c>
      <c r="M1284" s="204">
        <f t="shared" si="55"/>
        <v>2</v>
      </c>
      <c r="N1284" s="203">
        <f t="shared" si="56"/>
        <v>3</v>
      </c>
      <c r="O1284" s="203">
        <f t="shared" si="57"/>
        <v>6</v>
      </c>
    </row>
    <row r="1285" spans="3:15">
      <c r="C1285" s="200">
        <v>2</v>
      </c>
      <c r="D1285" s="200">
        <v>6</v>
      </c>
      <c r="F1285" s="200">
        <v>5</v>
      </c>
      <c r="G1285" s="200">
        <v>6</v>
      </c>
      <c r="H1285" s="200">
        <v>5</v>
      </c>
      <c r="I1285" s="200">
        <v>10</v>
      </c>
      <c r="J1285" s="200">
        <v>7</v>
      </c>
      <c r="M1285" s="204">
        <f t="shared" si="55"/>
        <v>2</v>
      </c>
      <c r="N1285" s="203">
        <f t="shared" si="56"/>
        <v>3</v>
      </c>
      <c r="O1285" s="203">
        <f t="shared" si="57"/>
        <v>6</v>
      </c>
    </row>
    <row r="1286" spans="3:15">
      <c r="C1286" s="200">
        <v>2</v>
      </c>
      <c r="D1286" s="200">
        <v>6</v>
      </c>
      <c r="F1286" s="200">
        <v>5</v>
      </c>
      <c r="G1286" s="200">
        <v>6</v>
      </c>
      <c r="H1286" s="200">
        <v>5</v>
      </c>
      <c r="I1286" s="200">
        <v>10</v>
      </c>
      <c r="J1286" s="200">
        <v>10</v>
      </c>
      <c r="M1286" s="204">
        <f t="shared" si="55"/>
        <v>2</v>
      </c>
      <c r="N1286" s="203">
        <f t="shared" si="56"/>
        <v>3</v>
      </c>
      <c r="O1286" s="203">
        <f t="shared" si="57"/>
        <v>6</v>
      </c>
    </row>
    <row r="1287" spans="3:15">
      <c r="C1287" s="200">
        <v>2</v>
      </c>
      <c r="D1287" s="200">
        <v>6</v>
      </c>
      <c r="F1287" s="200">
        <v>7</v>
      </c>
      <c r="G1287" s="200">
        <v>6</v>
      </c>
      <c r="H1287" s="200">
        <v>10</v>
      </c>
      <c r="I1287" s="200">
        <v>4</v>
      </c>
      <c r="J1287" s="200">
        <v>7</v>
      </c>
      <c r="M1287" s="204">
        <f t="shared" si="55"/>
        <v>2</v>
      </c>
      <c r="N1287" s="203">
        <f t="shared" si="56"/>
        <v>3</v>
      </c>
      <c r="O1287" s="203">
        <f t="shared" si="57"/>
        <v>6</v>
      </c>
    </row>
    <row r="1288" spans="3:15">
      <c r="C1288" s="200">
        <v>2</v>
      </c>
      <c r="D1288" s="200">
        <v>6</v>
      </c>
      <c r="F1288" s="200">
        <v>7</v>
      </c>
      <c r="G1288" s="200">
        <v>6</v>
      </c>
      <c r="H1288" s="200">
        <v>10</v>
      </c>
      <c r="I1288" s="200">
        <v>4</v>
      </c>
      <c r="J1288" s="200">
        <v>10</v>
      </c>
      <c r="M1288" s="204">
        <f t="shared" si="55"/>
        <v>2</v>
      </c>
      <c r="N1288" s="203">
        <f t="shared" si="56"/>
        <v>3</v>
      </c>
      <c r="O1288" s="203">
        <f t="shared" si="57"/>
        <v>6</v>
      </c>
    </row>
    <row r="1289" spans="3:15">
      <c r="C1289" s="200">
        <v>2</v>
      </c>
      <c r="D1289" s="200">
        <v>6</v>
      </c>
      <c r="F1289" s="200">
        <v>7</v>
      </c>
      <c r="G1289" s="200">
        <v>6</v>
      </c>
      <c r="H1289" s="200">
        <v>10</v>
      </c>
      <c r="I1289" s="200">
        <v>6</v>
      </c>
      <c r="J1289" s="200">
        <v>7</v>
      </c>
      <c r="M1289" s="204">
        <f t="shared" si="55"/>
        <v>2</v>
      </c>
      <c r="N1289" s="203">
        <f t="shared" si="56"/>
        <v>3</v>
      </c>
      <c r="O1289" s="203">
        <f t="shared" si="57"/>
        <v>6</v>
      </c>
    </row>
    <row r="1290" spans="3:15">
      <c r="C1290" s="200">
        <v>2</v>
      </c>
      <c r="D1290" s="200">
        <v>6</v>
      </c>
      <c r="F1290" s="200">
        <v>7</v>
      </c>
      <c r="G1290" s="200">
        <v>6</v>
      </c>
      <c r="H1290" s="200">
        <v>10</v>
      </c>
      <c r="I1290" s="200">
        <v>6</v>
      </c>
      <c r="J1290" s="200">
        <v>10</v>
      </c>
      <c r="M1290" s="204">
        <f t="shared" si="55"/>
        <v>2</v>
      </c>
      <c r="N1290" s="203">
        <f t="shared" si="56"/>
        <v>3</v>
      </c>
      <c r="O1290" s="203">
        <f t="shared" si="57"/>
        <v>7</v>
      </c>
    </row>
    <row r="1291" spans="3:15">
      <c r="C1291" s="200">
        <v>2</v>
      </c>
      <c r="D1291" s="200">
        <v>6</v>
      </c>
      <c r="F1291" s="200">
        <v>7</v>
      </c>
      <c r="G1291" s="200">
        <v>6</v>
      </c>
      <c r="H1291" s="200">
        <v>10</v>
      </c>
      <c r="I1291" s="200">
        <v>8</v>
      </c>
      <c r="J1291" s="200">
        <v>7</v>
      </c>
      <c r="M1291" s="204">
        <f t="shared" si="55"/>
        <v>2</v>
      </c>
      <c r="N1291" s="203">
        <f t="shared" si="56"/>
        <v>3</v>
      </c>
      <c r="O1291" s="203">
        <f t="shared" si="57"/>
        <v>7</v>
      </c>
    </row>
    <row r="1292" spans="3:15">
      <c r="C1292" s="200">
        <v>2</v>
      </c>
      <c r="D1292" s="200">
        <v>6</v>
      </c>
      <c r="F1292" s="200">
        <v>7</v>
      </c>
      <c r="G1292" s="200">
        <v>6</v>
      </c>
      <c r="H1292" s="200">
        <v>10</v>
      </c>
      <c r="I1292" s="200">
        <v>8</v>
      </c>
      <c r="J1292" s="200">
        <v>10</v>
      </c>
      <c r="M1292" s="204">
        <f t="shared" si="55"/>
        <v>2</v>
      </c>
      <c r="N1292" s="203">
        <f t="shared" si="56"/>
        <v>3</v>
      </c>
      <c r="O1292" s="203">
        <f t="shared" si="57"/>
        <v>7</v>
      </c>
    </row>
    <row r="1293" spans="3:15">
      <c r="C1293" s="200">
        <v>2</v>
      </c>
      <c r="D1293" s="200">
        <v>6</v>
      </c>
      <c r="F1293" s="200">
        <v>7</v>
      </c>
      <c r="G1293" s="200">
        <v>6</v>
      </c>
      <c r="H1293" s="200">
        <v>10</v>
      </c>
      <c r="I1293" s="200">
        <v>10</v>
      </c>
      <c r="J1293" s="200">
        <v>7</v>
      </c>
      <c r="M1293" s="204">
        <f t="shared" si="55"/>
        <v>2</v>
      </c>
      <c r="N1293" s="203">
        <f t="shared" si="56"/>
        <v>3</v>
      </c>
      <c r="O1293" s="203">
        <f t="shared" si="57"/>
        <v>7</v>
      </c>
    </row>
    <row r="1294" spans="3:15">
      <c r="C1294" s="200">
        <v>2</v>
      </c>
      <c r="D1294" s="200">
        <v>6</v>
      </c>
      <c r="F1294" s="200">
        <v>7</v>
      </c>
      <c r="G1294" s="200">
        <v>6</v>
      </c>
      <c r="H1294" s="200">
        <v>10</v>
      </c>
      <c r="I1294" s="200">
        <v>10</v>
      </c>
      <c r="J1294" s="200">
        <v>10</v>
      </c>
      <c r="M1294" s="204">
        <f t="shared" si="55"/>
        <v>2</v>
      </c>
      <c r="N1294" s="203">
        <f t="shared" si="56"/>
        <v>3</v>
      </c>
      <c r="O1294" s="203">
        <f t="shared" si="57"/>
        <v>7</v>
      </c>
    </row>
    <row r="1295" spans="3:15">
      <c r="C1295" s="200">
        <v>2</v>
      </c>
      <c r="D1295" s="200">
        <v>6</v>
      </c>
      <c r="F1295" s="200">
        <v>10</v>
      </c>
      <c r="G1295" s="200">
        <v>6</v>
      </c>
      <c r="H1295" s="200">
        <v>7</v>
      </c>
      <c r="I1295" s="200">
        <v>4</v>
      </c>
      <c r="J1295" s="200">
        <v>7</v>
      </c>
      <c r="M1295" s="204">
        <f t="shared" si="55"/>
        <v>2</v>
      </c>
      <c r="N1295" s="203">
        <f t="shared" si="56"/>
        <v>3</v>
      </c>
      <c r="O1295" s="203">
        <f t="shared" si="57"/>
        <v>6</v>
      </c>
    </row>
    <row r="1296" spans="3:15">
      <c r="C1296" s="200">
        <v>2</v>
      </c>
      <c r="D1296" s="200">
        <v>6</v>
      </c>
      <c r="F1296" s="200">
        <v>10</v>
      </c>
      <c r="G1296" s="200">
        <v>6</v>
      </c>
      <c r="H1296" s="200">
        <v>7</v>
      </c>
      <c r="I1296" s="200">
        <v>4</v>
      </c>
      <c r="J1296" s="200">
        <v>10</v>
      </c>
      <c r="M1296" s="204">
        <f t="shared" si="55"/>
        <v>2</v>
      </c>
      <c r="N1296" s="203">
        <f t="shared" si="56"/>
        <v>3</v>
      </c>
      <c r="O1296" s="203">
        <f t="shared" si="57"/>
        <v>6</v>
      </c>
    </row>
    <row r="1297" spans="3:15">
      <c r="C1297" s="200">
        <v>2</v>
      </c>
      <c r="D1297" s="200">
        <v>6</v>
      </c>
      <c r="F1297" s="200">
        <v>10</v>
      </c>
      <c r="G1297" s="200">
        <v>6</v>
      </c>
      <c r="H1297" s="200">
        <v>7</v>
      </c>
      <c r="I1297" s="200">
        <v>6</v>
      </c>
      <c r="J1297" s="200">
        <v>7</v>
      </c>
      <c r="M1297" s="204">
        <f t="shared" si="55"/>
        <v>2</v>
      </c>
      <c r="N1297" s="203">
        <f t="shared" si="56"/>
        <v>3</v>
      </c>
      <c r="O1297" s="203">
        <f t="shared" si="57"/>
        <v>6</v>
      </c>
    </row>
    <row r="1298" spans="3:15">
      <c r="C1298" s="200">
        <v>2</v>
      </c>
      <c r="D1298" s="200">
        <v>6</v>
      </c>
      <c r="F1298" s="200">
        <v>10</v>
      </c>
      <c r="G1298" s="200">
        <v>6</v>
      </c>
      <c r="H1298" s="200">
        <v>7</v>
      </c>
      <c r="I1298" s="200">
        <v>6</v>
      </c>
      <c r="J1298" s="200">
        <v>10</v>
      </c>
      <c r="M1298" s="204">
        <f t="shared" si="55"/>
        <v>2</v>
      </c>
      <c r="N1298" s="203">
        <f t="shared" si="56"/>
        <v>3</v>
      </c>
      <c r="O1298" s="203">
        <f t="shared" si="57"/>
        <v>7</v>
      </c>
    </row>
    <row r="1299" spans="3:15">
      <c r="C1299" s="200">
        <v>2</v>
      </c>
      <c r="D1299" s="200">
        <v>6</v>
      </c>
      <c r="F1299" s="200">
        <v>10</v>
      </c>
      <c r="G1299" s="200">
        <v>6</v>
      </c>
      <c r="H1299" s="200">
        <v>7</v>
      </c>
      <c r="I1299" s="200">
        <v>8</v>
      </c>
      <c r="J1299" s="200">
        <v>7</v>
      </c>
      <c r="M1299" s="204">
        <f t="shared" si="55"/>
        <v>2</v>
      </c>
      <c r="N1299" s="203">
        <f t="shared" si="56"/>
        <v>3</v>
      </c>
      <c r="O1299" s="203">
        <f t="shared" si="57"/>
        <v>7</v>
      </c>
    </row>
    <row r="1300" spans="3:15">
      <c r="C1300" s="200">
        <v>2</v>
      </c>
      <c r="D1300" s="200">
        <v>6</v>
      </c>
      <c r="F1300" s="200">
        <v>10</v>
      </c>
      <c r="G1300" s="200">
        <v>6</v>
      </c>
      <c r="H1300" s="200">
        <v>7</v>
      </c>
      <c r="I1300" s="200">
        <v>8</v>
      </c>
      <c r="J1300" s="200">
        <v>10</v>
      </c>
      <c r="M1300" s="204">
        <f t="shared" si="55"/>
        <v>2</v>
      </c>
      <c r="N1300" s="203">
        <f t="shared" si="56"/>
        <v>3</v>
      </c>
      <c r="O1300" s="203">
        <f t="shared" si="57"/>
        <v>7</v>
      </c>
    </row>
    <row r="1301" spans="3:15">
      <c r="C1301" s="200">
        <v>2</v>
      </c>
      <c r="D1301" s="200">
        <v>6</v>
      </c>
      <c r="F1301" s="200">
        <v>10</v>
      </c>
      <c r="G1301" s="200">
        <v>6</v>
      </c>
      <c r="H1301" s="200">
        <v>7</v>
      </c>
      <c r="I1301" s="200">
        <v>10</v>
      </c>
      <c r="J1301" s="200">
        <v>7</v>
      </c>
      <c r="M1301" s="204">
        <f t="shared" si="55"/>
        <v>2</v>
      </c>
      <c r="N1301" s="203">
        <f t="shared" si="56"/>
        <v>3</v>
      </c>
      <c r="O1301" s="203">
        <f t="shared" si="57"/>
        <v>7</v>
      </c>
    </row>
    <row r="1302" spans="3:15">
      <c r="C1302" s="200">
        <v>2</v>
      </c>
      <c r="D1302" s="200">
        <v>6</v>
      </c>
      <c r="F1302" s="200">
        <v>10</v>
      </c>
      <c r="G1302" s="200">
        <v>6</v>
      </c>
      <c r="H1302" s="200">
        <v>7</v>
      </c>
      <c r="I1302" s="200">
        <v>10</v>
      </c>
      <c r="J1302" s="200">
        <v>10</v>
      </c>
      <c r="M1302" s="204">
        <f t="shared" si="55"/>
        <v>2</v>
      </c>
      <c r="N1302" s="203">
        <f t="shared" si="56"/>
        <v>3</v>
      </c>
      <c r="O1302" s="203">
        <f t="shared" si="57"/>
        <v>7</v>
      </c>
    </row>
    <row r="1303" spans="3:15">
      <c r="C1303" s="200">
        <v>2</v>
      </c>
      <c r="D1303" s="200">
        <v>6</v>
      </c>
      <c r="F1303" s="200">
        <v>10</v>
      </c>
      <c r="G1303" s="200">
        <v>6</v>
      </c>
      <c r="H1303" s="200">
        <v>10</v>
      </c>
      <c r="I1303" s="200">
        <v>4</v>
      </c>
      <c r="J1303" s="200">
        <v>7</v>
      </c>
      <c r="M1303" s="204">
        <f t="shared" si="55"/>
        <v>2</v>
      </c>
      <c r="N1303" s="203">
        <f t="shared" si="56"/>
        <v>3</v>
      </c>
      <c r="O1303" s="203">
        <f t="shared" si="57"/>
        <v>6</v>
      </c>
    </row>
    <row r="1304" spans="3:15">
      <c r="C1304" s="200">
        <v>2</v>
      </c>
      <c r="D1304" s="200">
        <v>6</v>
      </c>
      <c r="F1304" s="200">
        <v>10</v>
      </c>
      <c r="G1304" s="200">
        <v>6</v>
      </c>
      <c r="H1304" s="200">
        <v>10</v>
      </c>
      <c r="I1304" s="200">
        <v>4</v>
      </c>
      <c r="J1304" s="200">
        <v>10</v>
      </c>
      <c r="M1304" s="204">
        <f t="shared" si="55"/>
        <v>2</v>
      </c>
      <c r="N1304" s="203">
        <f t="shared" si="56"/>
        <v>3</v>
      </c>
      <c r="O1304" s="203">
        <f t="shared" si="57"/>
        <v>7</v>
      </c>
    </row>
    <row r="1305" spans="3:15">
      <c r="C1305" s="200">
        <v>2</v>
      </c>
      <c r="D1305" s="200">
        <v>6</v>
      </c>
      <c r="F1305" s="200">
        <v>10</v>
      </c>
      <c r="G1305" s="200">
        <v>6</v>
      </c>
      <c r="H1305" s="200">
        <v>10</v>
      </c>
      <c r="I1305" s="200">
        <v>6</v>
      </c>
      <c r="J1305" s="200">
        <v>7</v>
      </c>
      <c r="M1305" s="204">
        <f t="shared" si="55"/>
        <v>2</v>
      </c>
      <c r="N1305" s="203">
        <f t="shared" si="56"/>
        <v>3</v>
      </c>
      <c r="O1305" s="203">
        <f t="shared" si="57"/>
        <v>7</v>
      </c>
    </row>
    <row r="1306" spans="3:15">
      <c r="C1306" s="200">
        <v>2</v>
      </c>
      <c r="D1306" s="200">
        <v>6</v>
      </c>
      <c r="F1306" s="200">
        <v>10</v>
      </c>
      <c r="G1306" s="200">
        <v>6</v>
      </c>
      <c r="H1306" s="200">
        <v>10</v>
      </c>
      <c r="I1306" s="200">
        <v>6</v>
      </c>
      <c r="J1306" s="200">
        <v>10</v>
      </c>
      <c r="M1306" s="204">
        <f t="shared" si="55"/>
        <v>2</v>
      </c>
      <c r="N1306" s="203">
        <f t="shared" si="56"/>
        <v>3</v>
      </c>
      <c r="O1306" s="203">
        <f t="shared" si="57"/>
        <v>7</v>
      </c>
    </row>
    <row r="1307" spans="3:15">
      <c r="C1307" s="200">
        <v>2</v>
      </c>
      <c r="D1307" s="200">
        <v>6</v>
      </c>
      <c r="F1307" s="200">
        <v>10</v>
      </c>
      <c r="G1307" s="200">
        <v>6</v>
      </c>
      <c r="H1307" s="200">
        <v>10</v>
      </c>
      <c r="I1307" s="200">
        <v>8</v>
      </c>
      <c r="J1307" s="200">
        <v>7</v>
      </c>
      <c r="M1307" s="204">
        <f t="shared" si="55"/>
        <v>2</v>
      </c>
      <c r="N1307" s="203">
        <f t="shared" si="56"/>
        <v>3</v>
      </c>
      <c r="O1307" s="203">
        <f t="shared" si="57"/>
        <v>7</v>
      </c>
    </row>
    <row r="1308" spans="3:15">
      <c r="C1308" s="200">
        <v>2</v>
      </c>
      <c r="D1308" s="200">
        <v>6</v>
      </c>
      <c r="F1308" s="200">
        <v>10</v>
      </c>
      <c r="G1308" s="200">
        <v>6</v>
      </c>
      <c r="H1308" s="200">
        <v>10</v>
      </c>
      <c r="I1308" s="200">
        <v>8</v>
      </c>
      <c r="J1308" s="200">
        <v>10</v>
      </c>
      <c r="M1308" s="204">
        <f t="shared" si="55"/>
        <v>2</v>
      </c>
      <c r="N1308" s="203">
        <f t="shared" si="56"/>
        <v>3</v>
      </c>
      <c r="O1308" s="203">
        <f t="shared" si="57"/>
        <v>7</v>
      </c>
    </row>
    <row r="1309" spans="3:15">
      <c r="C1309" s="200">
        <v>2</v>
      </c>
      <c r="D1309" s="200">
        <v>6</v>
      </c>
      <c r="F1309" s="200">
        <v>10</v>
      </c>
      <c r="G1309" s="200">
        <v>6</v>
      </c>
      <c r="H1309" s="200">
        <v>10</v>
      </c>
      <c r="I1309" s="200">
        <v>10</v>
      </c>
      <c r="J1309" s="200">
        <v>7</v>
      </c>
      <c r="M1309" s="204">
        <f t="shared" si="55"/>
        <v>2</v>
      </c>
      <c r="N1309" s="203">
        <f t="shared" si="56"/>
        <v>3</v>
      </c>
      <c r="O1309" s="203">
        <f t="shared" si="57"/>
        <v>7</v>
      </c>
    </row>
    <row r="1310" spans="3:15">
      <c r="C1310" s="200">
        <v>2</v>
      </c>
      <c r="D1310" s="200">
        <v>6</v>
      </c>
      <c r="F1310" s="200">
        <v>10</v>
      </c>
      <c r="G1310" s="200">
        <v>6</v>
      </c>
      <c r="H1310" s="200">
        <v>10</v>
      </c>
      <c r="I1310" s="200">
        <v>10</v>
      </c>
      <c r="J1310" s="200">
        <v>10</v>
      </c>
      <c r="M1310" s="204">
        <f t="shared" si="55"/>
        <v>2</v>
      </c>
      <c r="N1310" s="203">
        <f t="shared" si="56"/>
        <v>3</v>
      </c>
      <c r="O1310" s="203">
        <f t="shared" si="57"/>
        <v>8</v>
      </c>
    </row>
    <row r="1311" spans="3:15">
      <c r="C1311" s="200">
        <v>2</v>
      </c>
      <c r="D1311" s="200">
        <v>6</v>
      </c>
      <c r="F1311" s="200">
        <v>10</v>
      </c>
      <c r="G1311" s="200">
        <v>6</v>
      </c>
      <c r="H1311" s="200">
        <v>7</v>
      </c>
      <c r="I1311" s="200">
        <v>4</v>
      </c>
      <c r="J1311" s="200">
        <v>7</v>
      </c>
      <c r="M1311" s="204">
        <f t="shared" ref="M1311:M1374" si="58">MIN(C1311:L1311)</f>
        <v>2</v>
      </c>
      <c r="N1311" s="203">
        <f t="shared" si="56"/>
        <v>3</v>
      </c>
      <c r="O1311" s="203">
        <f t="shared" si="57"/>
        <v>6</v>
      </c>
    </row>
    <row r="1312" spans="3:15">
      <c r="C1312" s="200">
        <v>2</v>
      </c>
      <c r="D1312" s="200">
        <v>6</v>
      </c>
      <c r="F1312" s="200">
        <v>10</v>
      </c>
      <c r="G1312" s="200">
        <v>6</v>
      </c>
      <c r="H1312" s="200">
        <v>7</v>
      </c>
      <c r="I1312" s="200">
        <v>4</v>
      </c>
      <c r="J1312" s="200">
        <v>10</v>
      </c>
      <c r="M1312" s="204">
        <f t="shared" si="58"/>
        <v>2</v>
      </c>
      <c r="N1312" s="203">
        <f t="shared" ref="N1312:N1375" si="59">IF(SMALL(C1312:J1312,2)&gt;M1312,M1312+1,M1312)</f>
        <v>3</v>
      </c>
      <c r="O1312" s="203">
        <f t="shared" ref="O1312:O1375" si="60">ROUND(AVERAGE(C1312:J1312),0)</f>
        <v>6</v>
      </c>
    </row>
    <row r="1313" spans="3:15">
      <c r="C1313" s="200">
        <v>2</v>
      </c>
      <c r="D1313" s="200">
        <v>6</v>
      </c>
      <c r="F1313" s="200">
        <v>10</v>
      </c>
      <c r="G1313" s="200">
        <v>6</v>
      </c>
      <c r="H1313" s="200">
        <v>7</v>
      </c>
      <c r="I1313" s="200">
        <v>6</v>
      </c>
      <c r="J1313" s="200">
        <v>7</v>
      </c>
      <c r="M1313" s="204">
        <f t="shared" si="58"/>
        <v>2</v>
      </c>
      <c r="N1313" s="203">
        <f t="shared" si="59"/>
        <v>3</v>
      </c>
      <c r="O1313" s="203">
        <f t="shared" si="60"/>
        <v>6</v>
      </c>
    </row>
    <row r="1314" spans="3:15">
      <c r="C1314" s="200">
        <v>2</v>
      </c>
      <c r="D1314" s="200">
        <v>6</v>
      </c>
      <c r="F1314" s="200">
        <v>10</v>
      </c>
      <c r="G1314" s="200">
        <v>6</v>
      </c>
      <c r="H1314" s="200">
        <v>7</v>
      </c>
      <c r="I1314" s="200">
        <v>6</v>
      </c>
      <c r="J1314" s="200">
        <v>10</v>
      </c>
      <c r="M1314" s="204">
        <f t="shared" si="58"/>
        <v>2</v>
      </c>
      <c r="N1314" s="203">
        <f t="shared" si="59"/>
        <v>3</v>
      </c>
      <c r="O1314" s="203">
        <f t="shared" si="60"/>
        <v>7</v>
      </c>
    </row>
    <row r="1315" spans="3:15">
      <c r="C1315" s="200">
        <v>2</v>
      </c>
      <c r="D1315" s="200">
        <v>6</v>
      </c>
      <c r="F1315" s="200">
        <v>10</v>
      </c>
      <c r="G1315" s="200">
        <v>6</v>
      </c>
      <c r="H1315" s="200">
        <v>7</v>
      </c>
      <c r="I1315" s="200">
        <v>8</v>
      </c>
      <c r="J1315" s="200">
        <v>7</v>
      </c>
      <c r="M1315" s="204">
        <f t="shared" si="58"/>
        <v>2</v>
      </c>
      <c r="N1315" s="203">
        <f t="shared" si="59"/>
        <v>3</v>
      </c>
      <c r="O1315" s="203">
        <f t="shared" si="60"/>
        <v>7</v>
      </c>
    </row>
    <row r="1316" spans="3:15">
      <c r="C1316" s="200">
        <v>2</v>
      </c>
      <c r="D1316" s="200">
        <v>6</v>
      </c>
      <c r="F1316" s="200">
        <v>10</v>
      </c>
      <c r="G1316" s="200">
        <v>6</v>
      </c>
      <c r="H1316" s="200">
        <v>7</v>
      </c>
      <c r="I1316" s="200">
        <v>8</v>
      </c>
      <c r="J1316" s="200">
        <v>10</v>
      </c>
      <c r="M1316" s="204">
        <f t="shared" si="58"/>
        <v>2</v>
      </c>
      <c r="N1316" s="203">
        <f t="shared" si="59"/>
        <v>3</v>
      </c>
      <c r="O1316" s="203">
        <f t="shared" si="60"/>
        <v>7</v>
      </c>
    </row>
    <row r="1317" spans="3:15">
      <c r="C1317" s="200">
        <v>2</v>
      </c>
      <c r="D1317" s="200">
        <v>6</v>
      </c>
      <c r="F1317" s="200">
        <v>10</v>
      </c>
      <c r="G1317" s="200">
        <v>6</v>
      </c>
      <c r="H1317" s="200">
        <v>7</v>
      </c>
      <c r="I1317" s="200">
        <v>10</v>
      </c>
      <c r="J1317" s="200">
        <v>7</v>
      </c>
      <c r="M1317" s="204">
        <f t="shared" si="58"/>
        <v>2</v>
      </c>
      <c r="N1317" s="203">
        <f t="shared" si="59"/>
        <v>3</v>
      </c>
      <c r="O1317" s="203">
        <f t="shared" si="60"/>
        <v>7</v>
      </c>
    </row>
    <row r="1318" spans="3:15">
      <c r="C1318" s="200">
        <v>2</v>
      </c>
      <c r="D1318" s="200">
        <v>6</v>
      </c>
      <c r="F1318" s="200">
        <v>10</v>
      </c>
      <c r="G1318" s="200">
        <v>6</v>
      </c>
      <c r="H1318" s="200">
        <v>7</v>
      </c>
      <c r="I1318" s="200">
        <v>10</v>
      </c>
      <c r="J1318" s="200">
        <v>10</v>
      </c>
      <c r="M1318" s="204">
        <f t="shared" si="58"/>
        <v>2</v>
      </c>
      <c r="N1318" s="203">
        <f t="shared" si="59"/>
        <v>3</v>
      </c>
      <c r="O1318" s="203">
        <f t="shared" si="60"/>
        <v>7</v>
      </c>
    </row>
    <row r="1319" spans="3:15">
      <c r="C1319" s="200">
        <v>2</v>
      </c>
      <c r="D1319" s="200">
        <v>6</v>
      </c>
      <c r="F1319" s="200">
        <v>10</v>
      </c>
      <c r="G1319" s="200">
        <v>6</v>
      </c>
      <c r="H1319" s="200">
        <v>10</v>
      </c>
      <c r="I1319" s="200">
        <v>4</v>
      </c>
      <c r="J1319" s="200">
        <v>7</v>
      </c>
      <c r="M1319" s="204">
        <f t="shared" si="58"/>
        <v>2</v>
      </c>
      <c r="N1319" s="203">
        <f t="shared" si="59"/>
        <v>3</v>
      </c>
      <c r="O1319" s="203">
        <f t="shared" si="60"/>
        <v>6</v>
      </c>
    </row>
    <row r="1320" spans="3:15">
      <c r="C1320" s="200">
        <v>2</v>
      </c>
      <c r="D1320" s="200">
        <v>6</v>
      </c>
      <c r="F1320" s="200">
        <v>10</v>
      </c>
      <c r="G1320" s="200">
        <v>6</v>
      </c>
      <c r="H1320" s="200">
        <v>10</v>
      </c>
      <c r="I1320" s="200">
        <v>4</v>
      </c>
      <c r="J1320" s="200">
        <v>10</v>
      </c>
      <c r="M1320" s="204">
        <f t="shared" si="58"/>
        <v>2</v>
      </c>
      <c r="N1320" s="203">
        <f t="shared" si="59"/>
        <v>3</v>
      </c>
      <c r="O1320" s="203">
        <f t="shared" si="60"/>
        <v>7</v>
      </c>
    </row>
    <row r="1321" spans="3:15">
      <c r="C1321" s="200">
        <v>2</v>
      </c>
      <c r="D1321" s="200">
        <v>6</v>
      </c>
      <c r="F1321" s="200">
        <v>10</v>
      </c>
      <c r="G1321" s="200">
        <v>6</v>
      </c>
      <c r="H1321" s="200">
        <v>10</v>
      </c>
      <c r="I1321" s="200">
        <v>6</v>
      </c>
      <c r="J1321" s="200">
        <v>7</v>
      </c>
      <c r="M1321" s="204">
        <f t="shared" si="58"/>
        <v>2</v>
      </c>
      <c r="N1321" s="203">
        <f t="shared" si="59"/>
        <v>3</v>
      </c>
      <c r="O1321" s="203">
        <f t="shared" si="60"/>
        <v>7</v>
      </c>
    </row>
    <row r="1322" spans="3:15">
      <c r="C1322" s="200">
        <v>2</v>
      </c>
      <c r="D1322" s="200">
        <v>6</v>
      </c>
      <c r="F1322" s="200">
        <v>10</v>
      </c>
      <c r="G1322" s="200">
        <v>6</v>
      </c>
      <c r="H1322" s="200">
        <v>10</v>
      </c>
      <c r="I1322" s="200">
        <v>6</v>
      </c>
      <c r="J1322" s="200">
        <v>10</v>
      </c>
      <c r="M1322" s="204">
        <f t="shared" si="58"/>
        <v>2</v>
      </c>
      <c r="N1322" s="203">
        <f t="shared" si="59"/>
        <v>3</v>
      </c>
      <c r="O1322" s="203">
        <f t="shared" si="60"/>
        <v>7</v>
      </c>
    </row>
    <row r="1323" spans="3:15">
      <c r="C1323" s="200">
        <v>2</v>
      </c>
      <c r="D1323" s="200">
        <v>6</v>
      </c>
      <c r="F1323" s="200">
        <v>10</v>
      </c>
      <c r="G1323" s="200">
        <v>6</v>
      </c>
      <c r="H1323" s="200">
        <v>10</v>
      </c>
      <c r="I1323" s="200">
        <v>8</v>
      </c>
      <c r="J1323" s="200">
        <v>7</v>
      </c>
      <c r="M1323" s="204">
        <f t="shared" si="58"/>
        <v>2</v>
      </c>
      <c r="N1323" s="203">
        <f t="shared" si="59"/>
        <v>3</v>
      </c>
      <c r="O1323" s="203">
        <f t="shared" si="60"/>
        <v>7</v>
      </c>
    </row>
    <row r="1324" spans="3:15">
      <c r="C1324" s="200">
        <v>2</v>
      </c>
      <c r="D1324" s="200">
        <v>6</v>
      </c>
      <c r="F1324" s="200">
        <v>10</v>
      </c>
      <c r="G1324" s="200">
        <v>6</v>
      </c>
      <c r="H1324" s="200">
        <v>10</v>
      </c>
      <c r="I1324" s="200">
        <v>8</v>
      </c>
      <c r="J1324" s="200">
        <v>10</v>
      </c>
      <c r="M1324" s="204">
        <f t="shared" si="58"/>
        <v>2</v>
      </c>
      <c r="N1324" s="203">
        <f t="shared" si="59"/>
        <v>3</v>
      </c>
      <c r="O1324" s="203">
        <f t="shared" si="60"/>
        <v>7</v>
      </c>
    </row>
    <row r="1325" spans="3:15">
      <c r="C1325" s="200">
        <v>2</v>
      </c>
      <c r="D1325" s="200">
        <v>6</v>
      </c>
      <c r="F1325" s="200">
        <v>10</v>
      </c>
      <c r="G1325" s="200">
        <v>6</v>
      </c>
      <c r="H1325" s="200">
        <v>10</v>
      </c>
      <c r="I1325" s="200">
        <v>10</v>
      </c>
      <c r="J1325" s="200">
        <v>7</v>
      </c>
      <c r="M1325" s="204">
        <f t="shared" si="58"/>
        <v>2</v>
      </c>
      <c r="N1325" s="203">
        <f t="shared" si="59"/>
        <v>3</v>
      </c>
      <c r="O1325" s="203">
        <f t="shared" si="60"/>
        <v>7</v>
      </c>
    </row>
    <row r="1326" spans="3:15">
      <c r="C1326" s="200">
        <v>2</v>
      </c>
      <c r="D1326" s="200">
        <v>6</v>
      </c>
      <c r="F1326" s="200">
        <v>10</v>
      </c>
      <c r="G1326" s="200">
        <v>6</v>
      </c>
      <c r="H1326" s="200">
        <v>10</v>
      </c>
      <c r="I1326" s="200">
        <v>10</v>
      </c>
      <c r="J1326" s="200">
        <v>10</v>
      </c>
      <c r="M1326" s="204">
        <f t="shared" si="58"/>
        <v>2</v>
      </c>
      <c r="N1326" s="203">
        <f t="shared" si="59"/>
        <v>3</v>
      </c>
      <c r="O1326" s="203">
        <f t="shared" si="60"/>
        <v>8</v>
      </c>
    </row>
    <row r="1327" spans="3:15">
      <c r="C1327" s="200">
        <v>2</v>
      </c>
      <c r="D1327" s="200">
        <v>6</v>
      </c>
      <c r="F1327" s="200">
        <v>10</v>
      </c>
      <c r="G1327" s="200">
        <v>6</v>
      </c>
      <c r="H1327" s="200">
        <v>7</v>
      </c>
      <c r="I1327" s="200">
        <v>4</v>
      </c>
      <c r="J1327" s="200">
        <v>7</v>
      </c>
      <c r="M1327" s="204">
        <f t="shared" si="58"/>
        <v>2</v>
      </c>
      <c r="N1327" s="203">
        <f t="shared" si="59"/>
        <v>3</v>
      </c>
      <c r="O1327" s="203">
        <f t="shared" si="60"/>
        <v>6</v>
      </c>
    </row>
    <row r="1328" spans="3:15">
      <c r="C1328" s="200">
        <v>2</v>
      </c>
      <c r="D1328" s="200">
        <v>6</v>
      </c>
      <c r="F1328" s="200">
        <v>10</v>
      </c>
      <c r="G1328" s="200">
        <v>6</v>
      </c>
      <c r="H1328" s="200">
        <v>7</v>
      </c>
      <c r="I1328" s="200">
        <v>4</v>
      </c>
      <c r="J1328" s="200">
        <v>10</v>
      </c>
      <c r="M1328" s="204">
        <f t="shared" si="58"/>
        <v>2</v>
      </c>
      <c r="N1328" s="203">
        <f t="shared" si="59"/>
        <v>3</v>
      </c>
      <c r="O1328" s="203">
        <f t="shared" si="60"/>
        <v>6</v>
      </c>
    </row>
    <row r="1329" spans="3:15">
      <c r="C1329" s="200">
        <v>2</v>
      </c>
      <c r="D1329" s="200">
        <v>6</v>
      </c>
      <c r="F1329" s="200">
        <v>10</v>
      </c>
      <c r="G1329" s="200">
        <v>6</v>
      </c>
      <c r="H1329" s="200">
        <v>7</v>
      </c>
      <c r="I1329" s="200">
        <v>6</v>
      </c>
      <c r="J1329" s="200">
        <v>7</v>
      </c>
      <c r="M1329" s="204">
        <f t="shared" si="58"/>
        <v>2</v>
      </c>
      <c r="N1329" s="203">
        <f t="shared" si="59"/>
        <v>3</v>
      </c>
      <c r="O1329" s="203">
        <f t="shared" si="60"/>
        <v>6</v>
      </c>
    </row>
    <row r="1330" spans="3:15">
      <c r="C1330" s="200">
        <v>2</v>
      </c>
      <c r="D1330" s="200">
        <v>6</v>
      </c>
      <c r="F1330" s="200">
        <v>10</v>
      </c>
      <c r="G1330" s="200">
        <v>6</v>
      </c>
      <c r="H1330" s="200">
        <v>7</v>
      </c>
      <c r="I1330" s="200">
        <v>6</v>
      </c>
      <c r="J1330" s="200">
        <v>10</v>
      </c>
      <c r="M1330" s="204">
        <f t="shared" si="58"/>
        <v>2</v>
      </c>
      <c r="N1330" s="203">
        <f t="shared" si="59"/>
        <v>3</v>
      </c>
      <c r="O1330" s="203">
        <f t="shared" si="60"/>
        <v>7</v>
      </c>
    </row>
    <row r="1331" spans="3:15">
      <c r="C1331" s="200">
        <v>2</v>
      </c>
      <c r="D1331" s="200">
        <v>6</v>
      </c>
      <c r="F1331" s="200">
        <v>10</v>
      </c>
      <c r="G1331" s="200">
        <v>6</v>
      </c>
      <c r="H1331" s="200">
        <v>7</v>
      </c>
      <c r="I1331" s="200">
        <v>8</v>
      </c>
      <c r="J1331" s="200">
        <v>7</v>
      </c>
      <c r="M1331" s="204">
        <f t="shared" si="58"/>
        <v>2</v>
      </c>
      <c r="N1331" s="203">
        <f t="shared" si="59"/>
        <v>3</v>
      </c>
      <c r="O1331" s="203">
        <f t="shared" si="60"/>
        <v>7</v>
      </c>
    </row>
    <row r="1332" spans="3:15">
      <c r="C1332" s="200">
        <v>2</v>
      </c>
      <c r="D1332" s="200">
        <v>6</v>
      </c>
      <c r="F1332" s="200">
        <v>10</v>
      </c>
      <c r="G1332" s="200">
        <v>6</v>
      </c>
      <c r="H1332" s="200">
        <v>7</v>
      </c>
      <c r="I1332" s="200">
        <v>8</v>
      </c>
      <c r="J1332" s="200">
        <v>10</v>
      </c>
      <c r="M1332" s="204">
        <f t="shared" si="58"/>
        <v>2</v>
      </c>
      <c r="N1332" s="203">
        <f t="shared" si="59"/>
        <v>3</v>
      </c>
      <c r="O1332" s="203">
        <f t="shared" si="60"/>
        <v>7</v>
      </c>
    </row>
    <row r="1333" spans="3:15">
      <c r="C1333" s="200">
        <v>2</v>
      </c>
      <c r="D1333" s="200">
        <v>6</v>
      </c>
      <c r="F1333" s="200">
        <v>10</v>
      </c>
      <c r="G1333" s="200">
        <v>6</v>
      </c>
      <c r="H1333" s="200">
        <v>7</v>
      </c>
      <c r="I1333" s="200">
        <v>10</v>
      </c>
      <c r="J1333" s="200">
        <v>7</v>
      </c>
      <c r="M1333" s="204">
        <f t="shared" si="58"/>
        <v>2</v>
      </c>
      <c r="N1333" s="203">
        <f t="shared" si="59"/>
        <v>3</v>
      </c>
      <c r="O1333" s="203">
        <f t="shared" si="60"/>
        <v>7</v>
      </c>
    </row>
    <row r="1334" spans="3:15">
      <c r="C1334" s="200">
        <v>2</v>
      </c>
      <c r="D1334" s="200">
        <v>6</v>
      </c>
      <c r="F1334" s="200">
        <v>10</v>
      </c>
      <c r="G1334" s="200">
        <v>6</v>
      </c>
      <c r="H1334" s="200">
        <v>7</v>
      </c>
      <c r="I1334" s="200">
        <v>10</v>
      </c>
      <c r="J1334" s="200">
        <v>10</v>
      </c>
      <c r="M1334" s="204">
        <f t="shared" si="58"/>
        <v>2</v>
      </c>
      <c r="N1334" s="203">
        <f t="shared" si="59"/>
        <v>3</v>
      </c>
      <c r="O1334" s="203">
        <f t="shared" si="60"/>
        <v>7</v>
      </c>
    </row>
    <row r="1335" spans="3:15">
      <c r="C1335" s="200">
        <v>2</v>
      </c>
      <c r="D1335" s="200">
        <v>6</v>
      </c>
      <c r="F1335" s="200">
        <v>10</v>
      </c>
      <c r="G1335" s="200">
        <v>6</v>
      </c>
      <c r="H1335" s="200">
        <v>10</v>
      </c>
      <c r="I1335" s="200">
        <v>4</v>
      </c>
      <c r="J1335" s="200">
        <v>7</v>
      </c>
      <c r="M1335" s="204">
        <f t="shared" si="58"/>
        <v>2</v>
      </c>
      <c r="N1335" s="203">
        <f t="shared" si="59"/>
        <v>3</v>
      </c>
      <c r="O1335" s="203">
        <f t="shared" si="60"/>
        <v>6</v>
      </c>
    </row>
    <row r="1336" spans="3:15">
      <c r="C1336" s="200">
        <v>2</v>
      </c>
      <c r="D1336" s="200">
        <v>6</v>
      </c>
      <c r="F1336" s="200">
        <v>10</v>
      </c>
      <c r="G1336" s="200">
        <v>6</v>
      </c>
      <c r="H1336" s="200">
        <v>10</v>
      </c>
      <c r="I1336" s="200">
        <v>4</v>
      </c>
      <c r="J1336" s="200">
        <v>10</v>
      </c>
      <c r="M1336" s="204">
        <f t="shared" si="58"/>
        <v>2</v>
      </c>
      <c r="N1336" s="203">
        <f t="shared" si="59"/>
        <v>3</v>
      </c>
      <c r="O1336" s="203">
        <f t="shared" si="60"/>
        <v>7</v>
      </c>
    </row>
    <row r="1337" spans="3:15">
      <c r="C1337" s="200">
        <v>2</v>
      </c>
      <c r="D1337" s="200">
        <v>6</v>
      </c>
      <c r="F1337" s="200">
        <v>10</v>
      </c>
      <c r="G1337" s="200">
        <v>6</v>
      </c>
      <c r="H1337" s="200">
        <v>10</v>
      </c>
      <c r="I1337" s="200">
        <v>6</v>
      </c>
      <c r="J1337" s="200">
        <v>7</v>
      </c>
      <c r="M1337" s="204">
        <f t="shared" si="58"/>
        <v>2</v>
      </c>
      <c r="N1337" s="203">
        <f t="shared" si="59"/>
        <v>3</v>
      </c>
      <c r="O1337" s="203">
        <f t="shared" si="60"/>
        <v>7</v>
      </c>
    </row>
    <row r="1338" spans="3:15">
      <c r="C1338" s="200">
        <v>2</v>
      </c>
      <c r="D1338" s="200">
        <v>6</v>
      </c>
      <c r="F1338" s="200">
        <v>10</v>
      </c>
      <c r="G1338" s="200">
        <v>6</v>
      </c>
      <c r="H1338" s="200">
        <v>10</v>
      </c>
      <c r="I1338" s="200">
        <v>6</v>
      </c>
      <c r="J1338" s="200">
        <v>10</v>
      </c>
      <c r="M1338" s="204">
        <f t="shared" si="58"/>
        <v>2</v>
      </c>
      <c r="N1338" s="203">
        <f t="shared" si="59"/>
        <v>3</v>
      </c>
      <c r="O1338" s="203">
        <f t="shared" si="60"/>
        <v>7</v>
      </c>
    </row>
    <row r="1339" spans="3:15">
      <c r="C1339" s="200">
        <v>2</v>
      </c>
      <c r="D1339" s="200">
        <v>6</v>
      </c>
      <c r="F1339" s="200">
        <v>10</v>
      </c>
      <c r="G1339" s="200">
        <v>6</v>
      </c>
      <c r="H1339" s="200">
        <v>10</v>
      </c>
      <c r="I1339" s="200">
        <v>8</v>
      </c>
      <c r="J1339" s="200">
        <v>7</v>
      </c>
      <c r="M1339" s="204">
        <f t="shared" si="58"/>
        <v>2</v>
      </c>
      <c r="N1339" s="203">
        <f t="shared" si="59"/>
        <v>3</v>
      </c>
      <c r="O1339" s="203">
        <f t="shared" si="60"/>
        <v>7</v>
      </c>
    </row>
    <row r="1340" spans="3:15">
      <c r="C1340" s="200">
        <v>2</v>
      </c>
      <c r="D1340" s="200">
        <v>6</v>
      </c>
      <c r="F1340" s="200">
        <v>10</v>
      </c>
      <c r="G1340" s="200">
        <v>6</v>
      </c>
      <c r="H1340" s="200">
        <v>10</v>
      </c>
      <c r="I1340" s="200">
        <v>8</v>
      </c>
      <c r="J1340" s="200">
        <v>10</v>
      </c>
      <c r="M1340" s="204">
        <f t="shared" si="58"/>
        <v>2</v>
      </c>
      <c r="N1340" s="203">
        <f t="shared" si="59"/>
        <v>3</v>
      </c>
      <c r="O1340" s="203">
        <f t="shared" si="60"/>
        <v>7</v>
      </c>
    </row>
    <row r="1341" spans="3:15">
      <c r="C1341" s="200">
        <v>2</v>
      </c>
      <c r="D1341" s="200">
        <v>6</v>
      </c>
      <c r="F1341" s="200">
        <v>10</v>
      </c>
      <c r="G1341" s="200">
        <v>6</v>
      </c>
      <c r="H1341" s="200">
        <v>10</v>
      </c>
      <c r="I1341" s="200">
        <v>10</v>
      </c>
      <c r="J1341" s="200">
        <v>7</v>
      </c>
      <c r="M1341" s="204">
        <f t="shared" si="58"/>
        <v>2</v>
      </c>
      <c r="N1341" s="203">
        <f t="shared" si="59"/>
        <v>3</v>
      </c>
      <c r="O1341" s="203">
        <f t="shared" si="60"/>
        <v>7</v>
      </c>
    </row>
    <row r="1342" spans="3:15">
      <c r="C1342" s="200">
        <v>2</v>
      </c>
      <c r="D1342" s="200">
        <v>6</v>
      </c>
      <c r="F1342" s="200">
        <v>10</v>
      </c>
      <c r="G1342" s="200">
        <v>6</v>
      </c>
      <c r="H1342" s="200">
        <v>10</v>
      </c>
      <c r="I1342" s="200">
        <v>10</v>
      </c>
      <c r="J1342" s="200">
        <v>10</v>
      </c>
      <c r="M1342" s="204">
        <f t="shared" si="58"/>
        <v>2</v>
      </c>
      <c r="N1342" s="203">
        <f t="shared" si="59"/>
        <v>3</v>
      </c>
      <c r="O1342" s="203">
        <f t="shared" si="60"/>
        <v>8</v>
      </c>
    </row>
    <row r="1343" spans="3:15">
      <c r="C1343" s="200">
        <v>2</v>
      </c>
      <c r="D1343" s="200">
        <v>6</v>
      </c>
      <c r="F1343" s="200">
        <v>10</v>
      </c>
      <c r="G1343" s="200">
        <v>6</v>
      </c>
      <c r="H1343" s="200">
        <v>7</v>
      </c>
      <c r="I1343" s="200">
        <v>4</v>
      </c>
      <c r="J1343" s="200">
        <v>7</v>
      </c>
      <c r="M1343" s="204">
        <f t="shared" si="58"/>
        <v>2</v>
      </c>
      <c r="N1343" s="203">
        <f t="shared" si="59"/>
        <v>3</v>
      </c>
      <c r="O1343" s="203">
        <f t="shared" si="60"/>
        <v>6</v>
      </c>
    </row>
    <row r="1344" spans="3:15">
      <c r="C1344" s="200">
        <v>2</v>
      </c>
      <c r="D1344" s="200">
        <v>6</v>
      </c>
      <c r="F1344" s="200">
        <v>10</v>
      </c>
      <c r="G1344" s="200">
        <v>6</v>
      </c>
      <c r="H1344" s="200">
        <v>7</v>
      </c>
      <c r="I1344" s="200">
        <v>4</v>
      </c>
      <c r="J1344" s="200">
        <v>10</v>
      </c>
      <c r="M1344" s="204">
        <f t="shared" si="58"/>
        <v>2</v>
      </c>
      <c r="N1344" s="203">
        <f t="shared" si="59"/>
        <v>3</v>
      </c>
      <c r="O1344" s="203">
        <f t="shared" si="60"/>
        <v>6</v>
      </c>
    </row>
    <row r="1345" spans="3:15">
      <c r="C1345" s="200">
        <v>2</v>
      </c>
      <c r="D1345" s="200">
        <v>6</v>
      </c>
      <c r="F1345" s="200">
        <v>10</v>
      </c>
      <c r="G1345" s="200">
        <v>6</v>
      </c>
      <c r="H1345" s="200">
        <v>7</v>
      </c>
      <c r="I1345" s="200">
        <v>6</v>
      </c>
      <c r="J1345" s="200">
        <v>7</v>
      </c>
      <c r="M1345" s="204">
        <f t="shared" si="58"/>
        <v>2</v>
      </c>
      <c r="N1345" s="203">
        <f t="shared" si="59"/>
        <v>3</v>
      </c>
      <c r="O1345" s="203">
        <f t="shared" si="60"/>
        <v>6</v>
      </c>
    </row>
    <row r="1346" spans="3:15">
      <c r="C1346" s="200">
        <v>2</v>
      </c>
      <c r="D1346" s="200">
        <v>6</v>
      </c>
      <c r="F1346" s="200">
        <v>10</v>
      </c>
      <c r="G1346" s="200">
        <v>6</v>
      </c>
      <c r="H1346" s="200">
        <v>7</v>
      </c>
      <c r="I1346" s="200">
        <v>6</v>
      </c>
      <c r="J1346" s="200">
        <v>10</v>
      </c>
      <c r="M1346" s="204">
        <f t="shared" si="58"/>
        <v>2</v>
      </c>
      <c r="N1346" s="203">
        <f t="shared" si="59"/>
        <v>3</v>
      </c>
      <c r="O1346" s="203">
        <f t="shared" si="60"/>
        <v>7</v>
      </c>
    </row>
    <row r="1347" spans="3:15">
      <c r="C1347" s="200">
        <v>2</v>
      </c>
      <c r="D1347" s="200">
        <v>6</v>
      </c>
      <c r="F1347" s="200">
        <v>10</v>
      </c>
      <c r="G1347" s="200">
        <v>6</v>
      </c>
      <c r="H1347" s="200">
        <v>7</v>
      </c>
      <c r="I1347" s="200">
        <v>8</v>
      </c>
      <c r="J1347" s="200">
        <v>7</v>
      </c>
      <c r="M1347" s="204">
        <f t="shared" si="58"/>
        <v>2</v>
      </c>
      <c r="N1347" s="203">
        <f t="shared" si="59"/>
        <v>3</v>
      </c>
      <c r="O1347" s="203">
        <f t="shared" si="60"/>
        <v>7</v>
      </c>
    </row>
    <row r="1348" spans="3:15">
      <c r="C1348" s="200">
        <v>2</v>
      </c>
      <c r="D1348" s="200">
        <v>6</v>
      </c>
      <c r="F1348" s="200">
        <v>10</v>
      </c>
      <c r="G1348" s="200">
        <v>6</v>
      </c>
      <c r="H1348" s="200">
        <v>7</v>
      </c>
      <c r="I1348" s="200">
        <v>8</v>
      </c>
      <c r="J1348" s="200">
        <v>10</v>
      </c>
      <c r="M1348" s="204">
        <f t="shared" si="58"/>
        <v>2</v>
      </c>
      <c r="N1348" s="203">
        <f t="shared" si="59"/>
        <v>3</v>
      </c>
      <c r="O1348" s="203">
        <f t="shared" si="60"/>
        <v>7</v>
      </c>
    </row>
    <row r="1349" spans="3:15">
      <c r="C1349" s="200">
        <v>2</v>
      </c>
      <c r="D1349" s="200">
        <v>6</v>
      </c>
      <c r="F1349" s="200">
        <v>10</v>
      </c>
      <c r="G1349" s="200">
        <v>6</v>
      </c>
      <c r="H1349" s="200">
        <v>7</v>
      </c>
      <c r="I1349" s="200">
        <v>10</v>
      </c>
      <c r="J1349" s="200">
        <v>7</v>
      </c>
      <c r="M1349" s="204">
        <f t="shared" si="58"/>
        <v>2</v>
      </c>
      <c r="N1349" s="203">
        <f t="shared" si="59"/>
        <v>3</v>
      </c>
      <c r="O1349" s="203">
        <f t="shared" si="60"/>
        <v>7</v>
      </c>
    </row>
    <row r="1350" spans="3:15">
      <c r="C1350" s="200">
        <v>2</v>
      </c>
      <c r="D1350" s="200">
        <v>6</v>
      </c>
      <c r="F1350" s="200">
        <v>10</v>
      </c>
      <c r="G1350" s="200">
        <v>6</v>
      </c>
      <c r="H1350" s="200">
        <v>7</v>
      </c>
      <c r="I1350" s="200">
        <v>10</v>
      </c>
      <c r="J1350" s="200">
        <v>10</v>
      </c>
      <c r="M1350" s="204">
        <f t="shared" si="58"/>
        <v>2</v>
      </c>
      <c r="N1350" s="203">
        <f t="shared" si="59"/>
        <v>3</v>
      </c>
      <c r="O1350" s="203">
        <f t="shared" si="60"/>
        <v>7</v>
      </c>
    </row>
    <row r="1351" spans="3:15">
      <c r="C1351" s="200">
        <v>2</v>
      </c>
      <c r="D1351" s="200">
        <v>6</v>
      </c>
      <c r="F1351" s="200">
        <v>10</v>
      </c>
      <c r="G1351" s="200">
        <v>6</v>
      </c>
      <c r="H1351" s="200">
        <v>10</v>
      </c>
      <c r="I1351" s="200">
        <v>4</v>
      </c>
      <c r="J1351" s="200">
        <v>7</v>
      </c>
      <c r="M1351" s="204">
        <f t="shared" si="58"/>
        <v>2</v>
      </c>
      <c r="N1351" s="203">
        <f t="shared" si="59"/>
        <v>3</v>
      </c>
      <c r="O1351" s="203">
        <f t="shared" si="60"/>
        <v>6</v>
      </c>
    </row>
    <row r="1352" spans="3:15">
      <c r="C1352" s="200">
        <v>2</v>
      </c>
      <c r="D1352" s="200">
        <v>6</v>
      </c>
      <c r="F1352" s="200">
        <v>10</v>
      </c>
      <c r="G1352" s="200">
        <v>6</v>
      </c>
      <c r="H1352" s="200">
        <v>10</v>
      </c>
      <c r="I1352" s="200">
        <v>4</v>
      </c>
      <c r="J1352" s="200">
        <v>10</v>
      </c>
      <c r="M1352" s="204">
        <f t="shared" si="58"/>
        <v>2</v>
      </c>
      <c r="N1352" s="203">
        <f t="shared" si="59"/>
        <v>3</v>
      </c>
      <c r="O1352" s="203">
        <f t="shared" si="60"/>
        <v>7</v>
      </c>
    </row>
    <row r="1353" spans="3:15">
      <c r="C1353" s="200">
        <v>2</v>
      </c>
      <c r="D1353" s="200">
        <v>6</v>
      </c>
      <c r="F1353" s="200">
        <v>10</v>
      </c>
      <c r="G1353" s="200">
        <v>6</v>
      </c>
      <c r="H1353" s="200">
        <v>10</v>
      </c>
      <c r="I1353" s="200">
        <v>6</v>
      </c>
      <c r="J1353" s="200">
        <v>7</v>
      </c>
      <c r="M1353" s="204">
        <f t="shared" si="58"/>
        <v>2</v>
      </c>
      <c r="N1353" s="203">
        <f t="shared" si="59"/>
        <v>3</v>
      </c>
      <c r="O1353" s="203">
        <f t="shared" si="60"/>
        <v>7</v>
      </c>
    </row>
    <row r="1354" spans="3:15">
      <c r="C1354" s="200">
        <v>2</v>
      </c>
      <c r="D1354" s="200">
        <v>6</v>
      </c>
      <c r="F1354" s="200">
        <v>10</v>
      </c>
      <c r="G1354" s="200">
        <v>6</v>
      </c>
      <c r="H1354" s="200">
        <v>10</v>
      </c>
      <c r="I1354" s="200">
        <v>6</v>
      </c>
      <c r="J1354" s="200">
        <v>10</v>
      </c>
      <c r="M1354" s="204">
        <f t="shared" si="58"/>
        <v>2</v>
      </c>
      <c r="N1354" s="203">
        <f t="shared" si="59"/>
        <v>3</v>
      </c>
      <c r="O1354" s="203">
        <f t="shared" si="60"/>
        <v>7</v>
      </c>
    </row>
    <row r="1355" spans="3:15">
      <c r="C1355" s="200">
        <v>2</v>
      </c>
      <c r="D1355" s="200">
        <v>6</v>
      </c>
      <c r="F1355" s="200">
        <v>10</v>
      </c>
      <c r="G1355" s="200">
        <v>6</v>
      </c>
      <c r="H1355" s="200">
        <v>10</v>
      </c>
      <c r="I1355" s="200">
        <v>8</v>
      </c>
      <c r="J1355" s="200">
        <v>7</v>
      </c>
      <c r="M1355" s="204">
        <f t="shared" si="58"/>
        <v>2</v>
      </c>
      <c r="N1355" s="203">
        <f t="shared" si="59"/>
        <v>3</v>
      </c>
      <c r="O1355" s="203">
        <f t="shared" si="60"/>
        <v>7</v>
      </c>
    </row>
    <row r="1356" spans="3:15">
      <c r="C1356" s="200">
        <v>2</v>
      </c>
      <c r="D1356" s="200">
        <v>6</v>
      </c>
      <c r="F1356" s="200">
        <v>10</v>
      </c>
      <c r="G1356" s="200">
        <v>6</v>
      </c>
      <c r="H1356" s="200">
        <v>10</v>
      </c>
      <c r="I1356" s="200">
        <v>8</v>
      </c>
      <c r="J1356" s="200">
        <v>10</v>
      </c>
      <c r="M1356" s="204">
        <f t="shared" si="58"/>
        <v>2</v>
      </c>
      <c r="N1356" s="203">
        <f t="shared" si="59"/>
        <v>3</v>
      </c>
      <c r="O1356" s="203">
        <f t="shared" si="60"/>
        <v>7</v>
      </c>
    </row>
    <row r="1357" spans="3:15">
      <c r="C1357" s="200">
        <v>2</v>
      </c>
      <c r="D1357" s="200">
        <v>6</v>
      </c>
      <c r="F1357" s="200">
        <v>10</v>
      </c>
      <c r="G1357" s="200">
        <v>6</v>
      </c>
      <c r="H1357" s="200">
        <v>10</v>
      </c>
      <c r="I1357" s="200">
        <v>10</v>
      </c>
      <c r="J1357" s="200">
        <v>7</v>
      </c>
      <c r="M1357" s="204">
        <f t="shared" si="58"/>
        <v>2</v>
      </c>
      <c r="N1357" s="203">
        <f t="shared" si="59"/>
        <v>3</v>
      </c>
      <c r="O1357" s="203">
        <f t="shared" si="60"/>
        <v>7</v>
      </c>
    </row>
    <row r="1358" spans="3:15">
      <c r="C1358" s="200">
        <v>2</v>
      </c>
      <c r="D1358" s="200">
        <v>6</v>
      </c>
      <c r="F1358" s="200">
        <v>10</v>
      </c>
      <c r="G1358" s="200">
        <v>6</v>
      </c>
      <c r="H1358" s="200">
        <v>10</v>
      </c>
      <c r="I1358" s="200">
        <v>10</v>
      </c>
      <c r="J1358" s="200">
        <v>10</v>
      </c>
      <c r="M1358" s="204">
        <f t="shared" si="58"/>
        <v>2</v>
      </c>
      <c r="N1358" s="203">
        <f t="shared" si="59"/>
        <v>3</v>
      </c>
      <c r="O1358" s="203">
        <f t="shared" si="60"/>
        <v>8</v>
      </c>
    </row>
    <row r="1359" spans="3:15">
      <c r="C1359" s="200">
        <v>2</v>
      </c>
      <c r="D1359" s="200">
        <v>6</v>
      </c>
      <c r="F1359" s="200">
        <v>10</v>
      </c>
      <c r="G1359" s="200">
        <v>6</v>
      </c>
      <c r="H1359" s="200">
        <v>7</v>
      </c>
      <c r="I1359" s="200">
        <v>4</v>
      </c>
      <c r="J1359" s="200">
        <v>7</v>
      </c>
      <c r="M1359" s="204">
        <f t="shared" si="58"/>
        <v>2</v>
      </c>
      <c r="N1359" s="203">
        <f t="shared" si="59"/>
        <v>3</v>
      </c>
      <c r="O1359" s="203">
        <f t="shared" si="60"/>
        <v>6</v>
      </c>
    </row>
    <row r="1360" spans="3:15">
      <c r="C1360" s="200">
        <v>2</v>
      </c>
      <c r="D1360" s="200">
        <v>6</v>
      </c>
      <c r="F1360" s="200">
        <v>10</v>
      </c>
      <c r="G1360" s="200">
        <v>6</v>
      </c>
      <c r="H1360" s="200">
        <v>7</v>
      </c>
      <c r="I1360" s="200">
        <v>4</v>
      </c>
      <c r="J1360" s="200">
        <v>10</v>
      </c>
      <c r="M1360" s="204">
        <f t="shared" si="58"/>
        <v>2</v>
      </c>
      <c r="N1360" s="203">
        <f t="shared" si="59"/>
        <v>3</v>
      </c>
      <c r="O1360" s="203">
        <f t="shared" si="60"/>
        <v>6</v>
      </c>
    </row>
    <row r="1361" spans="3:15">
      <c r="C1361" s="200">
        <v>2</v>
      </c>
      <c r="D1361" s="200">
        <v>6</v>
      </c>
      <c r="F1361" s="200">
        <v>10</v>
      </c>
      <c r="G1361" s="200">
        <v>6</v>
      </c>
      <c r="H1361" s="200">
        <v>7</v>
      </c>
      <c r="I1361" s="200">
        <v>6</v>
      </c>
      <c r="J1361" s="200">
        <v>7</v>
      </c>
      <c r="M1361" s="204">
        <f t="shared" si="58"/>
        <v>2</v>
      </c>
      <c r="N1361" s="203">
        <f t="shared" si="59"/>
        <v>3</v>
      </c>
      <c r="O1361" s="203">
        <f t="shared" si="60"/>
        <v>6</v>
      </c>
    </row>
    <row r="1362" spans="3:15">
      <c r="C1362" s="200">
        <v>2</v>
      </c>
      <c r="D1362" s="200">
        <v>6</v>
      </c>
      <c r="F1362" s="200">
        <v>10</v>
      </c>
      <c r="G1362" s="200">
        <v>6</v>
      </c>
      <c r="H1362" s="200">
        <v>7</v>
      </c>
      <c r="I1362" s="200">
        <v>6</v>
      </c>
      <c r="J1362" s="200">
        <v>10</v>
      </c>
      <c r="M1362" s="204">
        <f t="shared" si="58"/>
        <v>2</v>
      </c>
      <c r="N1362" s="203">
        <f t="shared" si="59"/>
        <v>3</v>
      </c>
      <c r="O1362" s="203">
        <f t="shared" si="60"/>
        <v>7</v>
      </c>
    </row>
    <row r="1363" spans="3:15">
      <c r="C1363" s="200">
        <v>2</v>
      </c>
      <c r="D1363" s="200">
        <v>6</v>
      </c>
      <c r="F1363" s="200">
        <v>10</v>
      </c>
      <c r="G1363" s="200">
        <v>6</v>
      </c>
      <c r="H1363" s="200">
        <v>7</v>
      </c>
      <c r="I1363" s="200">
        <v>8</v>
      </c>
      <c r="J1363" s="200">
        <v>7</v>
      </c>
      <c r="M1363" s="204">
        <f t="shared" si="58"/>
        <v>2</v>
      </c>
      <c r="N1363" s="203">
        <f t="shared" si="59"/>
        <v>3</v>
      </c>
      <c r="O1363" s="203">
        <f t="shared" si="60"/>
        <v>7</v>
      </c>
    </row>
    <row r="1364" spans="3:15">
      <c r="C1364" s="200">
        <v>2</v>
      </c>
      <c r="D1364" s="200">
        <v>6</v>
      </c>
      <c r="F1364" s="200">
        <v>10</v>
      </c>
      <c r="G1364" s="200">
        <v>6</v>
      </c>
      <c r="H1364" s="200">
        <v>7</v>
      </c>
      <c r="I1364" s="200">
        <v>8</v>
      </c>
      <c r="J1364" s="200">
        <v>10</v>
      </c>
      <c r="M1364" s="204">
        <f t="shared" si="58"/>
        <v>2</v>
      </c>
      <c r="N1364" s="203">
        <f t="shared" si="59"/>
        <v>3</v>
      </c>
      <c r="O1364" s="203">
        <f t="shared" si="60"/>
        <v>7</v>
      </c>
    </row>
    <row r="1365" spans="3:15">
      <c r="C1365" s="200">
        <v>2</v>
      </c>
      <c r="D1365" s="200">
        <v>6</v>
      </c>
      <c r="F1365" s="200">
        <v>10</v>
      </c>
      <c r="G1365" s="200">
        <v>6</v>
      </c>
      <c r="H1365" s="200">
        <v>7</v>
      </c>
      <c r="I1365" s="200">
        <v>10</v>
      </c>
      <c r="J1365" s="200">
        <v>7</v>
      </c>
      <c r="M1365" s="204">
        <f t="shared" si="58"/>
        <v>2</v>
      </c>
      <c r="N1365" s="203">
        <f t="shared" si="59"/>
        <v>3</v>
      </c>
      <c r="O1365" s="203">
        <f t="shared" si="60"/>
        <v>7</v>
      </c>
    </row>
    <row r="1366" spans="3:15">
      <c r="C1366" s="200">
        <v>2</v>
      </c>
      <c r="D1366" s="200">
        <v>6</v>
      </c>
      <c r="F1366" s="200">
        <v>10</v>
      </c>
      <c r="G1366" s="200">
        <v>6</v>
      </c>
      <c r="H1366" s="200">
        <v>7</v>
      </c>
      <c r="I1366" s="200">
        <v>10</v>
      </c>
      <c r="J1366" s="200">
        <v>10</v>
      </c>
      <c r="M1366" s="204">
        <f t="shared" si="58"/>
        <v>2</v>
      </c>
      <c r="N1366" s="203">
        <f t="shared" si="59"/>
        <v>3</v>
      </c>
      <c r="O1366" s="203">
        <f t="shared" si="60"/>
        <v>7</v>
      </c>
    </row>
    <row r="1367" spans="3:15">
      <c r="C1367" s="200">
        <v>2</v>
      </c>
      <c r="D1367" s="200">
        <v>6</v>
      </c>
      <c r="F1367" s="200">
        <v>10</v>
      </c>
      <c r="G1367" s="200">
        <v>6</v>
      </c>
      <c r="H1367" s="200">
        <v>10</v>
      </c>
      <c r="I1367" s="200">
        <v>4</v>
      </c>
      <c r="J1367" s="200">
        <v>7</v>
      </c>
      <c r="M1367" s="204">
        <f t="shared" si="58"/>
        <v>2</v>
      </c>
      <c r="N1367" s="203">
        <f t="shared" si="59"/>
        <v>3</v>
      </c>
      <c r="O1367" s="203">
        <f t="shared" si="60"/>
        <v>6</v>
      </c>
    </row>
    <row r="1368" spans="3:15">
      <c r="C1368" s="200">
        <v>2</v>
      </c>
      <c r="D1368" s="200">
        <v>6</v>
      </c>
      <c r="F1368" s="200">
        <v>10</v>
      </c>
      <c r="G1368" s="200">
        <v>6</v>
      </c>
      <c r="H1368" s="200">
        <v>10</v>
      </c>
      <c r="I1368" s="200">
        <v>4</v>
      </c>
      <c r="J1368" s="200">
        <v>10</v>
      </c>
      <c r="M1368" s="204">
        <f t="shared" si="58"/>
        <v>2</v>
      </c>
      <c r="N1368" s="203">
        <f t="shared" si="59"/>
        <v>3</v>
      </c>
      <c r="O1368" s="203">
        <f t="shared" si="60"/>
        <v>7</v>
      </c>
    </row>
    <row r="1369" spans="3:15">
      <c r="C1369" s="200">
        <v>2</v>
      </c>
      <c r="D1369" s="200">
        <v>6</v>
      </c>
      <c r="F1369" s="200">
        <v>10</v>
      </c>
      <c r="G1369" s="200">
        <v>6</v>
      </c>
      <c r="H1369" s="200">
        <v>10</v>
      </c>
      <c r="I1369" s="200">
        <v>6</v>
      </c>
      <c r="J1369" s="200">
        <v>7</v>
      </c>
      <c r="M1369" s="204">
        <f t="shared" si="58"/>
        <v>2</v>
      </c>
      <c r="N1369" s="203">
        <f t="shared" si="59"/>
        <v>3</v>
      </c>
      <c r="O1369" s="203">
        <f t="shared" si="60"/>
        <v>7</v>
      </c>
    </row>
    <row r="1370" spans="3:15">
      <c r="C1370" s="200">
        <v>2</v>
      </c>
      <c r="D1370" s="200">
        <v>6</v>
      </c>
      <c r="F1370" s="200">
        <v>10</v>
      </c>
      <c r="G1370" s="200">
        <v>6</v>
      </c>
      <c r="H1370" s="200">
        <v>10</v>
      </c>
      <c r="I1370" s="200">
        <v>6</v>
      </c>
      <c r="J1370" s="200">
        <v>10</v>
      </c>
      <c r="M1370" s="204">
        <f t="shared" si="58"/>
        <v>2</v>
      </c>
      <c r="N1370" s="203">
        <f t="shared" si="59"/>
        <v>3</v>
      </c>
      <c r="O1370" s="203">
        <f t="shared" si="60"/>
        <v>7</v>
      </c>
    </row>
    <row r="1371" spans="3:15">
      <c r="C1371" s="200">
        <v>2</v>
      </c>
      <c r="D1371" s="200">
        <v>6</v>
      </c>
      <c r="F1371" s="200">
        <v>10</v>
      </c>
      <c r="G1371" s="200">
        <v>6</v>
      </c>
      <c r="H1371" s="200">
        <v>10</v>
      </c>
      <c r="I1371" s="200">
        <v>8</v>
      </c>
      <c r="J1371" s="200">
        <v>7</v>
      </c>
      <c r="M1371" s="204">
        <f t="shared" si="58"/>
        <v>2</v>
      </c>
      <c r="N1371" s="203">
        <f t="shared" si="59"/>
        <v>3</v>
      </c>
      <c r="O1371" s="203">
        <f t="shared" si="60"/>
        <v>7</v>
      </c>
    </row>
    <row r="1372" spans="3:15">
      <c r="C1372" s="200">
        <v>2</v>
      </c>
      <c r="D1372" s="200">
        <v>6</v>
      </c>
      <c r="F1372" s="200">
        <v>10</v>
      </c>
      <c r="G1372" s="200">
        <v>6</v>
      </c>
      <c r="H1372" s="200">
        <v>10</v>
      </c>
      <c r="I1372" s="200">
        <v>8</v>
      </c>
      <c r="J1372" s="200">
        <v>10</v>
      </c>
      <c r="M1372" s="204">
        <f t="shared" si="58"/>
        <v>2</v>
      </c>
      <c r="N1372" s="203">
        <f t="shared" si="59"/>
        <v>3</v>
      </c>
      <c r="O1372" s="203">
        <f t="shared" si="60"/>
        <v>7</v>
      </c>
    </row>
    <row r="1373" spans="3:15">
      <c r="C1373" s="200">
        <v>2</v>
      </c>
      <c r="D1373" s="200">
        <v>6</v>
      </c>
      <c r="F1373" s="200">
        <v>10</v>
      </c>
      <c r="G1373" s="200">
        <v>6</v>
      </c>
      <c r="H1373" s="200">
        <v>10</v>
      </c>
      <c r="I1373" s="200">
        <v>10</v>
      </c>
      <c r="J1373" s="200">
        <v>7</v>
      </c>
      <c r="M1373" s="204">
        <f t="shared" si="58"/>
        <v>2</v>
      </c>
      <c r="N1373" s="203">
        <f t="shared" si="59"/>
        <v>3</v>
      </c>
      <c r="O1373" s="203">
        <f t="shared" si="60"/>
        <v>7</v>
      </c>
    </row>
    <row r="1374" spans="3:15">
      <c r="C1374" s="200">
        <v>2</v>
      </c>
      <c r="D1374" s="200">
        <v>8</v>
      </c>
      <c r="F1374" s="200">
        <v>10</v>
      </c>
      <c r="G1374" s="200">
        <v>8</v>
      </c>
      <c r="H1374" s="200">
        <v>10</v>
      </c>
      <c r="I1374" s="200">
        <v>10</v>
      </c>
      <c r="J1374" s="200">
        <v>10</v>
      </c>
      <c r="M1374" s="204">
        <f t="shared" si="58"/>
        <v>2</v>
      </c>
      <c r="N1374" s="203">
        <f t="shared" si="59"/>
        <v>3</v>
      </c>
      <c r="O1374" s="203">
        <f t="shared" si="60"/>
        <v>8</v>
      </c>
    </row>
    <row r="1375" spans="3:15">
      <c r="C1375" s="200">
        <v>2</v>
      </c>
      <c r="D1375" s="200">
        <v>8</v>
      </c>
      <c r="F1375" s="200">
        <v>5</v>
      </c>
      <c r="G1375" s="200">
        <v>8</v>
      </c>
      <c r="H1375" s="200">
        <v>5</v>
      </c>
      <c r="I1375" s="200">
        <v>4</v>
      </c>
      <c r="J1375" s="200">
        <v>7</v>
      </c>
      <c r="M1375" s="204">
        <f t="shared" ref="M1375:M1438" si="61">MIN(C1375:L1375)</f>
        <v>2</v>
      </c>
      <c r="N1375" s="203">
        <f t="shared" si="59"/>
        <v>3</v>
      </c>
      <c r="O1375" s="203">
        <f t="shared" si="60"/>
        <v>6</v>
      </c>
    </row>
    <row r="1376" spans="3:15">
      <c r="C1376" s="200">
        <v>2</v>
      </c>
      <c r="D1376" s="200">
        <v>8</v>
      </c>
      <c r="F1376" s="200">
        <v>5</v>
      </c>
      <c r="G1376" s="200">
        <v>8</v>
      </c>
      <c r="H1376" s="200">
        <v>5</v>
      </c>
      <c r="I1376" s="200">
        <v>4</v>
      </c>
      <c r="J1376" s="200">
        <v>10</v>
      </c>
      <c r="M1376" s="204">
        <f t="shared" si="61"/>
        <v>2</v>
      </c>
      <c r="N1376" s="203">
        <f t="shared" ref="N1376:N1439" si="62">IF(SMALL(C1376:J1376,2)&gt;M1376,M1376+1,M1376)</f>
        <v>3</v>
      </c>
      <c r="O1376" s="203">
        <f t="shared" ref="O1376:O1439" si="63">ROUND(AVERAGE(C1376:J1376),0)</f>
        <v>6</v>
      </c>
    </row>
    <row r="1377" spans="3:15">
      <c r="C1377" s="200">
        <v>2</v>
      </c>
      <c r="D1377" s="200">
        <v>8</v>
      </c>
      <c r="F1377" s="200">
        <v>5</v>
      </c>
      <c r="G1377" s="200">
        <v>8</v>
      </c>
      <c r="H1377" s="200">
        <v>5</v>
      </c>
      <c r="I1377" s="200">
        <v>6</v>
      </c>
      <c r="J1377" s="200">
        <v>7</v>
      </c>
      <c r="M1377" s="204">
        <f t="shared" si="61"/>
        <v>2</v>
      </c>
      <c r="N1377" s="203">
        <f t="shared" si="62"/>
        <v>3</v>
      </c>
      <c r="O1377" s="203">
        <f t="shared" si="63"/>
        <v>6</v>
      </c>
    </row>
    <row r="1378" spans="3:15">
      <c r="C1378" s="200">
        <v>2</v>
      </c>
      <c r="D1378" s="200">
        <v>8</v>
      </c>
      <c r="F1378" s="200">
        <v>5</v>
      </c>
      <c r="G1378" s="200">
        <v>8</v>
      </c>
      <c r="H1378" s="200">
        <v>5</v>
      </c>
      <c r="I1378" s="200">
        <v>6</v>
      </c>
      <c r="J1378" s="200">
        <v>10</v>
      </c>
      <c r="M1378" s="204">
        <f t="shared" si="61"/>
        <v>2</v>
      </c>
      <c r="N1378" s="203">
        <f t="shared" si="62"/>
        <v>3</v>
      </c>
      <c r="O1378" s="203">
        <f t="shared" si="63"/>
        <v>6</v>
      </c>
    </row>
    <row r="1379" spans="3:15">
      <c r="C1379" s="200">
        <v>2</v>
      </c>
      <c r="D1379" s="200">
        <v>8</v>
      </c>
      <c r="F1379" s="200">
        <v>5</v>
      </c>
      <c r="G1379" s="200">
        <v>8</v>
      </c>
      <c r="H1379" s="200">
        <v>5</v>
      </c>
      <c r="I1379" s="200">
        <v>8</v>
      </c>
      <c r="J1379" s="200">
        <v>7</v>
      </c>
      <c r="M1379" s="204">
        <f t="shared" si="61"/>
        <v>2</v>
      </c>
      <c r="N1379" s="203">
        <f t="shared" si="62"/>
        <v>3</v>
      </c>
      <c r="O1379" s="203">
        <f t="shared" si="63"/>
        <v>6</v>
      </c>
    </row>
    <row r="1380" spans="3:15">
      <c r="C1380" s="200">
        <v>2</v>
      </c>
      <c r="D1380" s="200">
        <v>8</v>
      </c>
      <c r="F1380" s="200">
        <v>5</v>
      </c>
      <c r="G1380" s="200">
        <v>8</v>
      </c>
      <c r="H1380" s="200">
        <v>5</v>
      </c>
      <c r="I1380" s="200">
        <v>8</v>
      </c>
      <c r="J1380" s="200">
        <v>10</v>
      </c>
      <c r="M1380" s="204">
        <f t="shared" si="61"/>
        <v>2</v>
      </c>
      <c r="N1380" s="203">
        <f t="shared" si="62"/>
        <v>3</v>
      </c>
      <c r="O1380" s="203">
        <f t="shared" si="63"/>
        <v>7</v>
      </c>
    </row>
    <row r="1381" spans="3:15">
      <c r="C1381" s="200">
        <v>2</v>
      </c>
      <c r="D1381" s="200">
        <v>8</v>
      </c>
      <c r="F1381" s="200">
        <v>5</v>
      </c>
      <c r="G1381" s="200">
        <v>8</v>
      </c>
      <c r="H1381" s="200">
        <v>5</v>
      </c>
      <c r="I1381" s="200">
        <v>10</v>
      </c>
      <c r="J1381" s="200">
        <v>7</v>
      </c>
      <c r="M1381" s="204">
        <f t="shared" si="61"/>
        <v>2</v>
      </c>
      <c r="N1381" s="203">
        <f t="shared" si="62"/>
        <v>3</v>
      </c>
      <c r="O1381" s="203">
        <f t="shared" si="63"/>
        <v>6</v>
      </c>
    </row>
    <row r="1382" spans="3:15">
      <c r="C1382" s="200">
        <v>2</v>
      </c>
      <c r="D1382" s="200">
        <v>8</v>
      </c>
      <c r="F1382" s="200">
        <v>5</v>
      </c>
      <c r="G1382" s="200">
        <v>8</v>
      </c>
      <c r="H1382" s="200">
        <v>5</v>
      </c>
      <c r="I1382" s="200">
        <v>10</v>
      </c>
      <c r="J1382" s="200">
        <v>10</v>
      </c>
      <c r="M1382" s="204">
        <f t="shared" si="61"/>
        <v>2</v>
      </c>
      <c r="N1382" s="203">
        <f t="shared" si="62"/>
        <v>3</v>
      </c>
      <c r="O1382" s="203">
        <f t="shared" si="63"/>
        <v>7</v>
      </c>
    </row>
    <row r="1383" spans="3:15">
      <c r="C1383" s="200">
        <v>2</v>
      </c>
      <c r="D1383" s="200">
        <v>8</v>
      </c>
      <c r="F1383" s="200">
        <v>7</v>
      </c>
      <c r="G1383" s="200">
        <v>8</v>
      </c>
      <c r="H1383" s="200">
        <v>10</v>
      </c>
      <c r="I1383" s="200">
        <v>4</v>
      </c>
      <c r="J1383" s="200">
        <v>7</v>
      </c>
      <c r="M1383" s="204">
        <f t="shared" si="61"/>
        <v>2</v>
      </c>
      <c r="N1383" s="203">
        <f t="shared" si="62"/>
        <v>3</v>
      </c>
      <c r="O1383" s="203">
        <f t="shared" si="63"/>
        <v>7</v>
      </c>
    </row>
    <row r="1384" spans="3:15">
      <c r="C1384" s="200">
        <v>2</v>
      </c>
      <c r="D1384" s="200">
        <v>8</v>
      </c>
      <c r="F1384" s="200">
        <v>7</v>
      </c>
      <c r="G1384" s="200">
        <v>8</v>
      </c>
      <c r="H1384" s="200">
        <v>10</v>
      </c>
      <c r="I1384" s="200">
        <v>4</v>
      </c>
      <c r="J1384" s="200">
        <v>10</v>
      </c>
      <c r="M1384" s="204">
        <f t="shared" si="61"/>
        <v>2</v>
      </c>
      <c r="N1384" s="203">
        <f t="shared" si="62"/>
        <v>3</v>
      </c>
      <c r="O1384" s="203">
        <f t="shared" si="63"/>
        <v>7</v>
      </c>
    </row>
    <row r="1385" spans="3:15">
      <c r="C1385" s="200">
        <v>2</v>
      </c>
      <c r="D1385" s="200">
        <v>8</v>
      </c>
      <c r="F1385" s="200">
        <v>7</v>
      </c>
      <c r="G1385" s="200">
        <v>8</v>
      </c>
      <c r="H1385" s="200">
        <v>10</v>
      </c>
      <c r="I1385" s="200">
        <v>6</v>
      </c>
      <c r="J1385" s="200">
        <v>7</v>
      </c>
      <c r="M1385" s="204">
        <f t="shared" si="61"/>
        <v>2</v>
      </c>
      <c r="N1385" s="203">
        <f t="shared" si="62"/>
        <v>3</v>
      </c>
      <c r="O1385" s="203">
        <f t="shared" si="63"/>
        <v>7</v>
      </c>
    </row>
    <row r="1386" spans="3:15">
      <c r="C1386" s="200">
        <v>2</v>
      </c>
      <c r="D1386" s="200">
        <v>8</v>
      </c>
      <c r="F1386" s="200">
        <v>7</v>
      </c>
      <c r="G1386" s="200">
        <v>8</v>
      </c>
      <c r="H1386" s="200">
        <v>10</v>
      </c>
      <c r="I1386" s="200">
        <v>6</v>
      </c>
      <c r="J1386" s="200">
        <v>10</v>
      </c>
      <c r="M1386" s="204">
        <f t="shared" si="61"/>
        <v>2</v>
      </c>
      <c r="N1386" s="203">
        <f t="shared" si="62"/>
        <v>3</v>
      </c>
      <c r="O1386" s="203">
        <f t="shared" si="63"/>
        <v>7</v>
      </c>
    </row>
    <row r="1387" spans="3:15">
      <c r="C1387" s="200">
        <v>2</v>
      </c>
      <c r="D1387" s="200">
        <v>8</v>
      </c>
      <c r="F1387" s="200">
        <v>7</v>
      </c>
      <c r="G1387" s="200">
        <v>8</v>
      </c>
      <c r="H1387" s="200">
        <v>10</v>
      </c>
      <c r="I1387" s="200">
        <v>8</v>
      </c>
      <c r="J1387" s="200">
        <v>7</v>
      </c>
      <c r="M1387" s="204">
        <f t="shared" si="61"/>
        <v>2</v>
      </c>
      <c r="N1387" s="203">
        <f t="shared" si="62"/>
        <v>3</v>
      </c>
      <c r="O1387" s="203">
        <f t="shared" si="63"/>
        <v>7</v>
      </c>
    </row>
    <row r="1388" spans="3:15">
      <c r="C1388" s="200">
        <v>2</v>
      </c>
      <c r="D1388" s="200">
        <v>8</v>
      </c>
      <c r="F1388" s="200">
        <v>7</v>
      </c>
      <c r="G1388" s="200">
        <v>8</v>
      </c>
      <c r="H1388" s="200">
        <v>10</v>
      </c>
      <c r="I1388" s="200">
        <v>8</v>
      </c>
      <c r="J1388" s="200">
        <v>10</v>
      </c>
      <c r="M1388" s="204">
        <f t="shared" si="61"/>
        <v>2</v>
      </c>
      <c r="N1388" s="203">
        <f t="shared" si="62"/>
        <v>3</v>
      </c>
      <c r="O1388" s="203">
        <f t="shared" si="63"/>
        <v>8</v>
      </c>
    </row>
    <row r="1389" spans="3:15">
      <c r="C1389" s="200">
        <v>2</v>
      </c>
      <c r="D1389" s="200">
        <v>8</v>
      </c>
      <c r="F1389" s="200">
        <v>7</v>
      </c>
      <c r="G1389" s="200">
        <v>8</v>
      </c>
      <c r="H1389" s="200">
        <v>10</v>
      </c>
      <c r="I1389" s="200">
        <v>10</v>
      </c>
      <c r="J1389" s="200">
        <v>7</v>
      </c>
      <c r="M1389" s="204">
        <f t="shared" si="61"/>
        <v>2</v>
      </c>
      <c r="N1389" s="203">
        <f t="shared" si="62"/>
        <v>3</v>
      </c>
      <c r="O1389" s="203">
        <f t="shared" si="63"/>
        <v>7</v>
      </c>
    </row>
    <row r="1390" spans="3:15">
      <c r="C1390" s="200">
        <v>2</v>
      </c>
      <c r="D1390" s="200">
        <v>8</v>
      </c>
      <c r="F1390" s="200">
        <v>7</v>
      </c>
      <c r="G1390" s="200">
        <v>8</v>
      </c>
      <c r="H1390" s="200">
        <v>10</v>
      </c>
      <c r="I1390" s="200">
        <v>10</v>
      </c>
      <c r="J1390" s="200">
        <v>10</v>
      </c>
      <c r="M1390" s="204">
        <f t="shared" si="61"/>
        <v>2</v>
      </c>
      <c r="N1390" s="203">
        <f t="shared" si="62"/>
        <v>3</v>
      </c>
      <c r="O1390" s="203">
        <f t="shared" si="63"/>
        <v>8</v>
      </c>
    </row>
    <row r="1391" spans="3:15">
      <c r="C1391" s="200">
        <v>2</v>
      </c>
      <c r="D1391" s="200">
        <v>8</v>
      </c>
      <c r="F1391" s="200">
        <v>5</v>
      </c>
      <c r="G1391" s="200">
        <v>8</v>
      </c>
      <c r="H1391" s="200">
        <v>5</v>
      </c>
      <c r="I1391" s="200">
        <v>4</v>
      </c>
      <c r="J1391" s="200">
        <v>7</v>
      </c>
      <c r="M1391" s="204">
        <f t="shared" si="61"/>
        <v>2</v>
      </c>
      <c r="N1391" s="203">
        <f t="shared" si="62"/>
        <v>3</v>
      </c>
      <c r="O1391" s="203">
        <f t="shared" si="63"/>
        <v>6</v>
      </c>
    </row>
    <row r="1392" spans="3:15">
      <c r="C1392" s="200">
        <v>2</v>
      </c>
      <c r="D1392" s="200">
        <v>8</v>
      </c>
      <c r="F1392" s="200">
        <v>5</v>
      </c>
      <c r="G1392" s="200">
        <v>8</v>
      </c>
      <c r="H1392" s="200">
        <v>5</v>
      </c>
      <c r="I1392" s="200">
        <v>4</v>
      </c>
      <c r="J1392" s="200">
        <v>10</v>
      </c>
      <c r="M1392" s="204">
        <f t="shared" si="61"/>
        <v>2</v>
      </c>
      <c r="N1392" s="203">
        <f t="shared" si="62"/>
        <v>3</v>
      </c>
      <c r="O1392" s="203">
        <f t="shared" si="63"/>
        <v>6</v>
      </c>
    </row>
    <row r="1393" spans="3:15">
      <c r="C1393" s="200">
        <v>2</v>
      </c>
      <c r="D1393" s="200">
        <v>8</v>
      </c>
      <c r="F1393" s="200">
        <v>5</v>
      </c>
      <c r="G1393" s="200">
        <v>8</v>
      </c>
      <c r="H1393" s="200">
        <v>5</v>
      </c>
      <c r="I1393" s="200">
        <v>6</v>
      </c>
      <c r="J1393" s="200">
        <v>7</v>
      </c>
      <c r="M1393" s="204">
        <f t="shared" si="61"/>
        <v>2</v>
      </c>
      <c r="N1393" s="203">
        <f t="shared" si="62"/>
        <v>3</v>
      </c>
      <c r="O1393" s="203">
        <f t="shared" si="63"/>
        <v>6</v>
      </c>
    </row>
    <row r="1394" spans="3:15">
      <c r="C1394" s="200">
        <v>2</v>
      </c>
      <c r="D1394" s="200">
        <v>8</v>
      </c>
      <c r="F1394" s="200">
        <v>5</v>
      </c>
      <c r="G1394" s="200">
        <v>8</v>
      </c>
      <c r="H1394" s="200">
        <v>5</v>
      </c>
      <c r="I1394" s="200">
        <v>6</v>
      </c>
      <c r="J1394" s="200">
        <v>10</v>
      </c>
      <c r="M1394" s="204">
        <f t="shared" si="61"/>
        <v>2</v>
      </c>
      <c r="N1394" s="203">
        <f t="shared" si="62"/>
        <v>3</v>
      </c>
      <c r="O1394" s="203">
        <f t="shared" si="63"/>
        <v>6</v>
      </c>
    </row>
    <row r="1395" spans="3:15">
      <c r="C1395" s="200">
        <v>2</v>
      </c>
      <c r="D1395" s="200">
        <v>8</v>
      </c>
      <c r="F1395" s="200">
        <v>5</v>
      </c>
      <c r="G1395" s="200">
        <v>8</v>
      </c>
      <c r="H1395" s="200">
        <v>5</v>
      </c>
      <c r="I1395" s="200">
        <v>8</v>
      </c>
      <c r="J1395" s="200">
        <v>7</v>
      </c>
      <c r="M1395" s="204">
        <f t="shared" si="61"/>
        <v>2</v>
      </c>
      <c r="N1395" s="203">
        <f t="shared" si="62"/>
        <v>3</v>
      </c>
      <c r="O1395" s="203">
        <f t="shared" si="63"/>
        <v>6</v>
      </c>
    </row>
    <row r="1396" spans="3:15">
      <c r="C1396" s="200">
        <v>2</v>
      </c>
      <c r="D1396" s="200">
        <v>8</v>
      </c>
      <c r="F1396" s="200">
        <v>5</v>
      </c>
      <c r="G1396" s="200">
        <v>8</v>
      </c>
      <c r="H1396" s="200">
        <v>5</v>
      </c>
      <c r="I1396" s="200">
        <v>8</v>
      </c>
      <c r="J1396" s="200">
        <v>10</v>
      </c>
      <c r="M1396" s="204">
        <f t="shared" si="61"/>
        <v>2</v>
      </c>
      <c r="N1396" s="203">
        <f t="shared" si="62"/>
        <v>3</v>
      </c>
      <c r="O1396" s="203">
        <f t="shared" si="63"/>
        <v>7</v>
      </c>
    </row>
    <row r="1397" spans="3:15">
      <c r="C1397" s="200">
        <v>2</v>
      </c>
      <c r="D1397" s="200">
        <v>8</v>
      </c>
      <c r="F1397" s="200">
        <v>5</v>
      </c>
      <c r="G1397" s="200">
        <v>8</v>
      </c>
      <c r="H1397" s="200">
        <v>5</v>
      </c>
      <c r="I1397" s="200">
        <v>10</v>
      </c>
      <c r="J1397" s="200">
        <v>7</v>
      </c>
      <c r="M1397" s="204">
        <f t="shared" si="61"/>
        <v>2</v>
      </c>
      <c r="N1397" s="203">
        <f t="shared" si="62"/>
        <v>3</v>
      </c>
      <c r="O1397" s="203">
        <f t="shared" si="63"/>
        <v>6</v>
      </c>
    </row>
    <row r="1398" spans="3:15">
      <c r="C1398" s="200">
        <v>2</v>
      </c>
      <c r="D1398" s="200">
        <v>8</v>
      </c>
      <c r="F1398" s="200">
        <v>5</v>
      </c>
      <c r="G1398" s="200">
        <v>8</v>
      </c>
      <c r="H1398" s="200">
        <v>5</v>
      </c>
      <c r="I1398" s="200">
        <v>10</v>
      </c>
      <c r="J1398" s="200">
        <v>10</v>
      </c>
      <c r="M1398" s="204">
        <f t="shared" si="61"/>
        <v>2</v>
      </c>
      <c r="N1398" s="203">
        <f t="shared" si="62"/>
        <v>3</v>
      </c>
      <c r="O1398" s="203">
        <f t="shared" si="63"/>
        <v>7</v>
      </c>
    </row>
    <row r="1399" spans="3:15">
      <c r="C1399" s="200">
        <v>2</v>
      </c>
      <c r="D1399" s="200">
        <v>8</v>
      </c>
      <c r="F1399" s="200">
        <v>7</v>
      </c>
      <c r="G1399" s="200">
        <v>8</v>
      </c>
      <c r="H1399" s="200">
        <v>10</v>
      </c>
      <c r="I1399" s="200">
        <v>4</v>
      </c>
      <c r="J1399" s="200">
        <v>7</v>
      </c>
      <c r="M1399" s="204">
        <f t="shared" si="61"/>
        <v>2</v>
      </c>
      <c r="N1399" s="203">
        <f t="shared" si="62"/>
        <v>3</v>
      </c>
      <c r="O1399" s="203">
        <f t="shared" si="63"/>
        <v>7</v>
      </c>
    </row>
    <row r="1400" spans="3:15">
      <c r="C1400" s="200">
        <v>2</v>
      </c>
      <c r="D1400" s="200">
        <v>8</v>
      </c>
      <c r="F1400" s="200">
        <v>7</v>
      </c>
      <c r="G1400" s="200">
        <v>8</v>
      </c>
      <c r="H1400" s="200">
        <v>10</v>
      </c>
      <c r="I1400" s="200">
        <v>4</v>
      </c>
      <c r="J1400" s="200">
        <v>10</v>
      </c>
      <c r="M1400" s="204">
        <f t="shared" si="61"/>
        <v>2</v>
      </c>
      <c r="N1400" s="203">
        <f t="shared" si="62"/>
        <v>3</v>
      </c>
      <c r="O1400" s="203">
        <f t="shared" si="63"/>
        <v>7</v>
      </c>
    </row>
    <row r="1401" spans="3:15">
      <c r="C1401" s="200">
        <v>2</v>
      </c>
      <c r="D1401" s="200">
        <v>8</v>
      </c>
      <c r="F1401" s="200">
        <v>7</v>
      </c>
      <c r="G1401" s="200">
        <v>8</v>
      </c>
      <c r="H1401" s="200">
        <v>10</v>
      </c>
      <c r="I1401" s="200">
        <v>6</v>
      </c>
      <c r="J1401" s="200">
        <v>7</v>
      </c>
      <c r="M1401" s="204">
        <f t="shared" si="61"/>
        <v>2</v>
      </c>
      <c r="N1401" s="203">
        <f t="shared" si="62"/>
        <v>3</v>
      </c>
      <c r="O1401" s="203">
        <f t="shared" si="63"/>
        <v>7</v>
      </c>
    </row>
    <row r="1402" spans="3:15">
      <c r="C1402" s="200">
        <v>2</v>
      </c>
      <c r="D1402" s="200">
        <v>8</v>
      </c>
      <c r="F1402" s="200">
        <v>7</v>
      </c>
      <c r="G1402" s="200">
        <v>8</v>
      </c>
      <c r="H1402" s="200">
        <v>10</v>
      </c>
      <c r="I1402" s="200">
        <v>6</v>
      </c>
      <c r="J1402" s="200">
        <v>10</v>
      </c>
      <c r="M1402" s="204">
        <f t="shared" si="61"/>
        <v>2</v>
      </c>
      <c r="N1402" s="203">
        <f t="shared" si="62"/>
        <v>3</v>
      </c>
      <c r="O1402" s="203">
        <f t="shared" si="63"/>
        <v>7</v>
      </c>
    </row>
    <row r="1403" spans="3:15">
      <c r="C1403" s="200">
        <v>2</v>
      </c>
      <c r="D1403" s="200">
        <v>8</v>
      </c>
      <c r="F1403" s="200">
        <v>7</v>
      </c>
      <c r="G1403" s="200">
        <v>8</v>
      </c>
      <c r="H1403" s="200">
        <v>10</v>
      </c>
      <c r="I1403" s="200">
        <v>8</v>
      </c>
      <c r="J1403" s="200">
        <v>7</v>
      </c>
      <c r="M1403" s="204">
        <f t="shared" si="61"/>
        <v>2</v>
      </c>
      <c r="N1403" s="203">
        <f t="shared" si="62"/>
        <v>3</v>
      </c>
      <c r="O1403" s="203">
        <f t="shared" si="63"/>
        <v>7</v>
      </c>
    </row>
    <row r="1404" spans="3:15">
      <c r="C1404" s="200">
        <v>2</v>
      </c>
      <c r="D1404" s="200">
        <v>8</v>
      </c>
      <c r="F1404" s="200">
        <v>7</v>
      </c>
      <c r="G1404" s="200">
        <v>8</v>
      </c>
      <c r="H1404" s="200">
        <v>10</v>
      </c>
      <c r="I1404" s="200">
        <v>8</v>
      </c>
      <c r="J1404" s="200">
        <v>10</v>
      </c>
      <c r="M1404" s="204">
        <f t="shared" si="61"/>
        <v>2</v>
      </c>
      <c r="N1404" s="203">
        <f t="shared" si="62"/>
        <v>3</v>
      </c>
      <c r="O1404" s="203">
        <f t="shared" si="63"/>
        <v>8</v>
      </c>
    </row>
    <row r="1405" spans="3:15">
      <c r="C1405" s="200">
        <v>2</v>
      </c>
      <c r="D1405" s="200">
        <v>8</v>
      </c>
      <c r="F1405" s="200">
        <v>7</v>
      </c>
      <c r="G1405" s="200">
        <v>8</v>
      </c>
      <c r="H1405" s="200">
        <v>10</v>
      </c>
      <c r="I1405" s="200">
        <v>10</v>
      </c>
      <c r="J1405" s="200">
        <v>7</v>
      </c>
      <c r="M1405" s="204">
        <f t="shared" si="61"/>
        <v>2</v>
      </c>
      <c r="N1405" s="203">
        <f t="shared" si="62"/>
        <v>3</v>
      </c>
      <c r="O1405" s="203">
        <f t="shared" si="63"/>
        <v>7</v>
      </c>
    </row>
    <row r="1406" spans="3:15">
      <c r="C1406" s="200">
        <v>2</v>
      </c>
      <c r="D1406" s="200">
        <v>8</v>
      </c>
      <c r="F1406" s="200">
        <v>7</v>
      </c>
      <c r="G1406" s="200">
        <v>8</v>
      </c>
      <c r="H1406" s="200">
        <v>10</v>
      </c>
      <c r="I1406" s="200">
        <v>10</v>
      </c>
      <c r="J1406" s="200">
        <v>10</v>
      </c>
      <c r="M1406" s="204">
        <f t="shared" si="61"/>
        <v>2</v>
      </c>
      <c r="N1406" s="203">
        <f t="shared" si="62"/>
        <v>3</v>
      </c>
      <c r="O1406" s="203">
        <f t="shared" si="63"/>
        <v>8</v>
      </c>
    </row>
    <row r="1407" spans="3:15">
      <c r="C1407" s="200">
        <v>2</v>
      </c>
      <c r="D1407" s="200">
        <v>8</v>
      </c>
      <c r="F1407" s="200">
        <v>5</v>
      </c>
      <c r="G1407" s="200">
        <v>8</v>
      </c>
      <c r="H1407" s="200">
        <v>5</v>
      </c>
      <c r="I1407" s="200">
        <v>4</v>
      </c>
      <c r="J1407" s="200">
        <v>7</v>
      </c>
      <c r="M1407" s="204">
        <f t="shared" si="61"/>
        <v>2</v>
      </c>
      <c r="N1407" s="203">
        <f t="shared" si="62"/>
        <v>3</v>
      </c>
      <c r="O1407" s="203">
        <f t="shared" si="63"/>
        <v>6</v>
      </c>
    </row>
    <row r="1408" spans="3:15">
      <c r="C1408" s="200">
        <v>2</v>
      </c>
      <c r="D1408" s="200">
        <v>8</v>
      </c>
      <c r="F1408" s="200">
        <v>5</v>
      </c>
      <c r="G1408" s="200">
        <v>8</v>
      </c>
      <c r="H1408" s="200">
        <v>5</v>
      </c>
      <c r="I1408" s="200">
        <v>4</v>
      </c>
      <c r="J1408" s="200">
        <v>10</v>
      </c>
      <c r="M1408" s="204">
        <f t="shared" si="61"/>
        <v>2</v>
      </c>
      <c r="N1408" s="203">
        <f t="shared" si="62"/>
        <v>3</v>
      </c>
      <c r="O1408" s="203">
        <f t="shared" si="63"/>
        <v>6</v>
      </c>
    </row>
    <row r="1409" spans="3:15">
      <c r="C1409" s="200">
        <v>2</v>
      </c>
      <c r="D1409" s="200">
        <v>8</v>
      </c>
      <c r="F1409" s="200">
        <v>5</v>
      </c>
      <c r="G1409" s="200">
        <v>8</v>
      </c>
      <c r="H1409" s="200">
        <v>5</v>
      </c>
      <c r="I1409" s="200">
        <v>6</v>
      </c>
      <c r="J1409" s="200">
        <v>7</v>
      </c>
      <c r="M1409" s="204">
        <f t="shared" si="61"/>
        <v>2</v>
      </c>
      <c r="N1409" s="203">
        <f t="shared" si="62"/>
        <v>3</v>
      </c>
      <c r="O1409" s="203">
        <f t="shared" si="63"/>
        <v>6</v>
      </c>
    </row>
    <row r="1410" spans="3:15">
      <c r="C1410" s="200">
        <v>2</v>
      </c>
      <c r="D1410" s="200">
        <v>8</v>
      </c>
      <c r="F1410" s="200">
        <v>5</v>
      </c>
      <c r="G1410" s="200">
        <v>8</v>
      </c>
      <c r="H1410" s="200">
        <v>5</v>
      </c>
      <c r="I1410" s="200">
        <v>6</v>
      </c>
      <c r="J1410" s="200">
        <v>10</v>
      </c>
      <c r="M1410" s="204">
        <f t="shared" si="61"/>
        <v>2</v>
      </c>
      <c r="N1410" s="203">
        <f t="shared" si="62"/>
        <v>3</v>
      </c>
      <c r="O1410" s="203">
        <f t="shared" si="63"/>
        <v>6</v>
      </c>
    </row>
    <row r="1411" spans="3:15">
      <c r="C1411" s="200">
        <v>2</v>
      </c>
      <c r="D1411" s="200">
        <v>8</v>
      </c>
      <c r="F1411" s="200">
        <v>5</v>
      </c>
      <c r="G1411" s="200">
        <v>8</v>
      </c>
      <c r="H1411" s="200">
        <v>5</v>
      </c>
      <c r="I1411" s="200">
        <v>8</v>
      </c>
      <c r="J1411" s="200">
        <v>7</v>
      </c>
      <c r="M1411" s="204">
        <f t="shared" si="61"/>
        <v>2</v>
      </c>
      <c r="N1411" s="203">
        <f t="shared" si="62"/>
        <v>3</v>
      </c>
      <c r="O1411" s="203">
        <f t="shared" si="63"/>
        <v>6</v>
      </c>
    </row>
    <row r="1412" spans="3:15">
      <c r="C1412" s="200">
        <v>2</v>
      </c>
      <c r="D1412" s="200">
        <v>8</v>
      </c>
      <c r="F1412" s="200">
        <v>5</v>
      </c>
      <c r="G1412" s="200">
        <v>8</v>
      </c>
      <c r="H1412" s="200">
        <v>5</v>
      </c>
      <c r="I1412" s="200">
        <v>8</v>
      </c>
      <c r="J1412" s="200">
        <v>10</v>
      </c>
      <c r="M1412" s="204">
        <f t="shared" si="61"/>
        <v>2</v>
      </c>
      <c r="N1412" s="203">
        <f t="shared" si="62"/>
        <v>3</v>
      </c>
      <c r="O1412" s="203">
        <f t="shared" si="63"/>
        <v>7</v>
      </c>
    </row>
    <row r="1413" spans="3:15">
      <c r="C1413" s="200">
        <v>2</v>
      </c>
      <c r="D1413" s="200">
        <v>8</v>
      </c>
      <c r="F1413" s="200">
        <v>5</v>
      </c>
      <c r="G1413" s="200">
        <v>8</v>
      </c>
      <c r="H1413" s="200">
        <v>5</v>
      </c>
      <c r="I1413" s="200">
        <v>10</v>
      </c>
      <c r="J1413" s="200">
        <v>7</v>
      </c>
      <c r="M1413" s="204">
        <f t="shared" si="61"/>
        <v>2</v>
      </c>
      <c r="N1413" s="203">
        <f t="shared" si="62"/>
        <v>3</v>
      </c>
      <c r="O1413" s="203">
        <f t="shared" si="63"/>
        <v>6</v>
      </c>
    </row>
    <row r="1414" spans="3:15">
      <c r="C1414" s="200">
        <v>2</v>
      </c>
      <c r="D1414" s="200">
        <v>8</v>
      </c>
      <c r="F1414" s="200">
        <v>5</v>
      </c>
      <c r="G1414" s="200">
        <v>8</v>
      </c>
      <c r="H1414" s="200">
        <v>5</v>
      </c>
      <c r="I1414" s="200">
        <v>10</v>
      </c>
      <c r="J1414" s="200">
        <v>10</v>
      </c>
      <c r="M1414" s="204">
        <f t="shared" si="61"/>
        <v>2</v>
      </c>
      <c r="N1414" s="203">
        <f t="shared" si="62"/>
        <v>3</v>
      </c>
      <c r="O1414" s="203">
        <f t="shared" si="63"/>
        <v>7</v>
      </c>
    </row>
    <row r="1415" spans="3:15">
      <c r="C1415" s="200">
        <v>2</v>
      </c>
      <c r="D1415" s="200">
        <v>8</v>
      </c>
      <c r="F1415" s="200">
        <v>7</v>
      </c>
      <c r="G1415" s="200">
        <v>8</v>
      </c>
      <c r="H1415" s="200">
        <v>10</v>
      </c>
      <c r="I1415" s="200">
        <v>4</v>
      </c>
      <c r="J1415" s="200">
        <v>7</v>
      </c>
      <c r="M1415" s="204">
        <f t="shared" si="61"/>
        <v>2</v>
      </c>
      <c r="N1415" s="203">
        <f t="shared" si="62"/>
        <v>3</v>
      </c>
      <c r="O1415" s="203">
        <f t="shared" si="63"/>
        <v>7</v>
      </c>
    </row>
    <row r="1416" spans="3:15">
      <c r="C1416" s="200">
        <v>2</v>
      </c>
      <c r="D1416" s="200">
        <v>8</v>
      </c>
      <c r="F1416" s="200">
        <v>7</v>
      </c>
      <c r="G1416" s="200">
        <v>8</v>
      </c>
      <c r="H1416" s="200">
        <v>10</v>
      </c>
      <c r="I1416" s="200">
        <v>4</v>
      </c>
      <c r="J1416" s="200">
        <v>10</v>
      </c>
      <c r="M1416" s="204">
        <f t="shared" si="61"/>
        <v>2</v>
      </c>
      <c r="N1416" s="203">
        <f t="shared" si="62"/>
        <v>3</v>
      </c>
      <c r="O1416" s="203">
        <f t="shared" si="63"/>
        <v>7</v>
      </c>
    </row>
    <row r="1417" spans="3:15">
      <c r="C1417" s="200">
        <v>2</v>
      </c>
      <c r="D1417" s="200">
        <v>8</v>
      </c>
      <c r="F1417" s="200">
        <v>7</v>
      </c>
      <c r="G1417" s="200">
        <v>8</v>
      </c>
      <c r="H1417" s="200">
        <v>10</v>
      </c>
      <c r="I1417" s="200">
        <v>6</v>
      </c>
      <c r="J1417" s="200">
        <v>7</v>
      </c>
      <c r="M1417" s="204">
        <f t="shared" si="61"/>
        <v>2</v>
      </c>
      <c r="N1417" s="203">
        <f t="shared" si="62"/>
        <v>3</v>
      </c>
      <c r="O1417" s="203">
        <f t="shared" si="63"/>
        <v>7</v>
      </c>
    </row>
    <row r="1418" spans="3:15">
      <c r="C1418" s="200">
        <v>2</v>
      </c>
      <c r="D1418" s="200">
        <v>8</v>
      </c>
      <c r="F1418" s="200">
        <v>7</v>
      </c>
      <c r="G1418" s="200">
        <v>8</v>
      </c>
      <c r="H1418" s="200">
        <v>10</v>
      </c>
      <c r="I1418" s="200">
        <v>6</v>
      </c>
      <c r="J1418" s="200">
        <v>10</v>
      </c>
      <c r="M1418" s="204">
        <f t="shared" si="61"/>
        <v>2</v>
      </c>
      <c r="N1418" s="203">
        <f t="shared" si="62"/>
        <v>3</v>
      </c>
      <c r="O1418" s="203">
        <f t="shared" si="63"/>
        <v>7</v>
      </c>
    </row>
    <row r="1419" spans="3:15">
      <c r="C1419" s="200">
        <v>2</v>
      </c>
      <c r="D1419" s="200">
        <v>8</v>
      </c>
      <c r="F1419" s="200">
        <v>7</v>
      </c>
      <c r="G1419" s="200">
        <v>8</v>
      </c>
      <c r="H1419" s="200">
        <v>10</v>
      </c>
      <c r="I1419" s="200">
        <v>8</v>
      </c>
      <c r="J1419" s="200">
        <v>7</v>
      </c>
      <c r="M1419" s="204">
        <f t="shared" si="61"/>
        <v>2</v>
      </c>
      <c r="N1419" s="203">
        <f t="shared" si="62"/>
        <v>3</v>
      </c>
      <c r="O1419" s="203">
        <f t="shared" si="63"/>
        <v>7</v>
      </c>
    </row>
    <row r="1420" spans="3:15">
      <c r="C1420" s="200">
        <v>2</v>
      </c>
      <c r="D1420" s="200">
        <v>8</v>
      </c>
      <c r="F1420" s="200">
        <v>7</v>
      </c>
      <c r="G1420" s="200">
        <v>8</v>
      </c>
      <c r="H1420" s="200">
        <v>10</v>
      </c>
      <c r="I1420" s="200">
        <v>8</v>
      </c>
      <c r="J1420" s="200">
        <v>10</v>
      </c>
      <c r="M1420" s="204">
        <f t="shared" si="61"/>
        <v>2</v>
      </c>
      <c r="N1420" s="203">
        <f t="shared" si="62"/>
        <v>3</v>
      </c>
      <c r="O1420" s="203">
        <f t="shared" si="63"/>
        <v>8</v>
      </c>
    </row>
    <row r="1421" spans="3:15">
      <c r="C1421" s="200">
        <v>2</v>
      </c>
      <c r="D1421" s="200">
        <v>8</v>
      </c>
      <c r="F1421" s="200">
        <v>7</v>
      </c>
      <c r="G1421" s="200">
        <v>8</v>
      </c>
      <c r="H1421" s="200">
        <v>10</v>
      </c>
      <c r="I1421" s="200">
        <v>10</v>
      </c>
      <c r="J1421" s="200">
        <v>7</v>
      </c>
      <c r="M1421" s="204">
        <f t="shared" si="61"/>
        <v>2</v>
      </c>
      <c r="N1421" s="203">
        <f t="shared" si="62"/>
        <v>3</v>
      </c>
      <c r="O1421" s="203">
        <f t="shared" si="63"/>
        <v>7</v>
      </c>
    </row>
    <row r="1422" spans="3:15">
      <c r="C1422" s="200">
        <v>2</v>
      </c>
      <c r="D1422" s="200">
        <v>8</v>
      </c>
      <c r="F1422" s="200">
        <v>7</v>
      </c>
      <c r="G1422" s="200">
        <v>8</v>
      </c>
      <c r="H1422" s="200">
        <v>10</v>
      </c>
      <c r="I1422" s="200">
        <v>10</v>
      </c>
      <c r="J1422" s="200">
        <v>10</v>
      </c>
      <c r="M1422" s="204">
        <f t="shared" si="61"/>
        <v>2</v>
      </c>
      <c r="N1422" s="203">
        <f t="shared" si="62"/>
        <v>3</v>
      </c>
      <c r="O1422" s="203">
        <f t="shared" si="63"/>
        <v>8</v>
      </c>
    </row>
    <row r="1423" spans="3:15">
      <c r="C1423" s="200">
        <v>2</v>
      </c>
      <c r="D1423" s="200">
        <v>8</v>
      </c>
      <c r="F1423" s="200">
        <v>5</v>
      </c>
      <c r="G1423" s="200">
        <v>8</v>
      </c>
      <c r="H1423" s="200">
        <v>5</v>
      </c>
      <c r="I1423" s="200">
        <v>4</v>
      </c>
      <c r="J1423" s="200">
        <v>7</v>
      </c>
      <c r="M1423" s="204">
        <f t="shared" si="61"/>
        <v>2</v>
      </c>
      <c r="N1423" s="203">
        <f t="shared" si="62"/>
        <v>3</v>
      </c>
      <c r="O1423" s="203">
        <f t="shared" si="63"/>
        <v>6</v>
      </c>
    </row>
    <row r="1424" spans="3:15">
      <c r="C1424" s="200">
        <v>2</v>
      </c>
      <c r="D1424" s="200">
        <v>8</v>
      </c>
      <c r="F1424" s="200">
        <v>5</v>
      </c>
      <c r="G1424" s="200">
        <v>8</v>
      </c>
      <c r="H1424" s="200">
        <v>5</v>
      </c>
      <c r="I1424" s="200">
        <v>4</v>
      </c>
      <c r="J1424" s="200">
        <v>10</v>
      </c>
      <c r="M1424" s="204">
        <f t="shared" si="61"/>
        <v>2</v>
      </c>
      <c r="N1424" s="203">
        <f t="shared" si="62"/>
        <v>3</v>
      </c>
      <c r="O1424" s="203">
        <f t="shared" si="63"/>
        <v>6</v>
      </c>
    </row>
    <row r="1425" spans="3:15">
      <c r="C1425" s="200">
        <v>2</v>
      </c>
      <c r="D1425" s="200">
        <v>8</v>
      </c>
      <c r="F1425" s="200">
        <v>5</v>
      </c>
      <c r="G1425" s="200">
        <v>8</v>
      </c>
      <c r="H1425" s="200">
        <v>5</v>
      </c>
      <c r="I1425" s="200">
        <v>6</v>
      </c>
      <c r="J1425" s="200">
        <v>7</v>
      </c>
      <c r="M1425" s="204">
        <f t="shared" si="61"/>
        <v>2</v>
      </c>
      <c r="N1425" s="203">
        <f t="shared" si="62"/>
        <v>3</v>
      </c>
      <c r="O1425" s="203">
        <f t="shared" si="63"/>
        <v>6</v>
      </c>
    </row>
    <row r="1426" spans="3:15">
      <c r="C1426" s="200">
        <v>2</v>
      </c>
      <c r="D1426" s="200">
        <v>8</v>
      </c>
      <c r="F1426" s="200">
        <v>5</v>
      </c>
      <c r="G1426" s="200">
        <v>8</v>
      </c>
      <c r="H1426" s="200">
        <v>5</v>
      </c>
      <c r="I1426" s="200">
        <v>6</v>
      </c>
      <c r="J1426" s="200">
        <v>10</v>
      </c>
      <c r="M1426" s="204">
        <f t="shared" si="61"/>
        <v>2</v>
      </c>
      <c r="N1426" s="203">
        <f t="shared" si="62"/>
        <v>3</v>
      </c>
      <c r="O1426" s="203">
        <f t="shared" si="63"/>
        <v>6</v>
      </c>
    </row>
    <row r="1427" spans="3:15">
      <c r="C1427" s="200">
        <v>2</v>
      </c>
      <c r="D1427" s="200">
        <v>8</v>
      </c>
      <c r="F1427" s="200">
        <v>5</v>
      </c>
      <c r="G1427" s="200">
        <v>8</v>
      </c>
      <c r="H1427" s="200">
        <v>5</v>
      </c>
      <c r="I1427" s="200">
        <v>8</v>
      </c>
      <c r="J1427" s="200">
        <v>7</v>
      </c>
      <c r="M1427" s="204">
        <f t="shared" si="61"/>
        <v>2</v>
      </c>
      <c r="N1427" s="203">
        <f t="shared" si="62"/>
        <v>3</v>
      </c>
      <c r="O1427" s="203">
        <f t="shared" si="63"/>
        <v>6</v>
      </c>
    </row>
    <row r="1428" spans="3:15">
      <c r="C1428" s="200">
        <v>2</v>
      </c>
      <c r="D1428" s="200">
        <v>8</v>
      </c>
      <c r="F1428" s="200">
        <v>5</v>
      </c>
      <c r="G1428" s="200">
        <v>8</v>
      </c>
      <c r="H1428" s="200">
        <v>5</v>
      </c>
      <c r="I1428" s="200">
        <v>8</v>
      </c>
      <c r="J1428" s="200">
        <v>10</v>
      </c>
      <c r="M1428" s="204">
        <f t="shared" si="61"/>
        <v>2</v>
      </c>
      <c r="N1428" s="203">
        <f t="shared" si="62"/>
        <v>3</v>
      </c>
      <c r="O1428" s="203">
        <f t="shared" si="63"/>
        <v>7</v>
      </c>
    </row>
    <row r="1429" spans="3:15">
      <c r="C1429" s="200">
        <v>2</v>
      </c>
      <c r="D1429" s="200">
        <v>8</v>
      </c>
      <c r="F1429" s="200">
        <v>5</v>
      </c>
      <c r="G1429" s="200">
        <v>8</v>
      </c>
      <c r="H1429" s="200">
        <v>5</v>
      </c>
      <c r="I1429" s="200">
        <v>10</v>
      </c>
      <c r="J1429" s="200">
        <v>7</v>
      </c>
      <c r="M1429" s="204">
        <f t="shared" si="61"/>
        <v>2</v>
      </c>
      <c r="N1429" s="203">
        <f t="shared" si="62"/>
        <v>3</v>
      </c>
      <c r="O1429" s="203">
        <f t="shared" si="63"/>
        <v>6</v>
      </c>
    </row>
    <row r="1430" spans="3:15">
      <c r="C1430" s="200">
        <v>2</v>
      </c>
      <c r="D1430" s="200">
        <v>8</v>
      </c>
      <c r="F1430" s="200">
        <v>5</v>
      </c>
      <c r="G1430" s="200">
        <v>8</v>
      </c>
      <c r="H1430" s="200">
        <v>5</v>
      </c>
      <c r="I1430" s="200">
        <v>10</v>
      </c>
      <c r="J1430" s="200">
        <v>10</v>
      </c>
      <c r="M1430" s="204">
        <f t="shared" si="61"/>
        <v>2</v>
      </c>
      <c r="N1430" s="203">
        <f t="shared" si="62"/>
        <v>3</v>
      </c>
      <c r="O1430" s="203">
        <f t="shared" si="63"/>
        <v>7</v>
      </c>
    </row>
    <row r="1431" spans="3:15">
      <c r="C1431" s="200">
        <v>2</v>
      </c>
      <c r="D1431" s="200">
        <v>8</v>
      </c>
      <c r="F1431" s="200">
        <v>7</v>
      </c>
      <c r="G1431" s="200">
        <v>8</v>
      </c>
      <c r="H1431" s="200">
        <v>10</v>
      </c>
      <c r="I1431" s="200">
        <v>4</v>
      </c>
      <c r="J1431" s="200">
        <v>7</v>
      </c>
      <c r="M1431" s="204">
        <f t="shared" si="61"/>
        <v>2</v>
      </c>
      <c r="N1431" s="203">
        <f t="shared" si="62"/>
        <v>3</v>
      </c>
      <c r="O1431" s="203">
        <f t="shared" si="63"/>
        <v>7</v>
      </c>
    </row>
    <row r="1432" spans="3:15">
      <c r="C1432" s="200">
        <v>2</v>
      </c>
      <c r="D1432" s="200">
        <v>8</v>
      </c>
      <c r="F1432" s="200">
        <v>7</v>
      </c>
      <c r="G1432" s="200">
        <v>8</v>
      </c>
      <c r="H1432" s="200">
        <v>10</v>
      </c>
      <c r="I1432" s="200">
        <v>4</v>
      </c>
      <c r="J1432" s="200">
        <v>10</v>
      </c>
      <c r="M1432" s="204">
        <f t="shared" si="61"/>
        <v>2</v>
      </c>
      <c r="N1432" s="203">
        <f t="shared" si="62"/>
        <v>3</v>
      </c>
      <c r="O1432" s="203">
        <f t="shared" si="63"/>
        <v>7</v>
      </c>
    </row>
    <row r="1433" spans="3:15">
      <c r="C1433" s="200">
        <v>2</v>
      </c>
      <c r="D1433" s="200">
        <v>8</v>
      </c>
      <c r="F1433" s="200">
        <v>7</v>
      </c>
      <c r="G1433" s="200">
        <v>8</v>
      </c>
      <c r="H1433" s="200">
        <v>10</v>
      </c>
      <c r="I1433" s="200">
        <v>6</v>
      </c>
      <c r="J1433" s="200">
        <v>7</v>
      </c>
      <c r="M1433" s="204">
        <f t="shared" si="61"/>
        <v>2</v>
      </c>
      <c r="N1433" s="203">
        <f t="shared" si="62"/>
        <v>3</v>
      </c>
      <c r="O1433" s="203">
        <f t="shared" si="63"/>
        <v>7</v>
      </c>
    </row>
    <row r="1434" spans="3:15">
      <c r="C1434" s="200">
        <v>2</v>
      </c>
      <c r="D1434" s="200">
        <v>8</v>
      </c>
      <c r="F1434" s="200">
        <v>7</v>
      </c>
      <c r="G1434" s="200">
        <v>8</v>
      </c>
      <c r="H1434" s="200">
        <v>10</v>
      </c>
      <c r="I1434" s="200">
        <v>6</v>
      </c>
      <c r="J1434" s="200">
        <v>10</v>
      </c>
      <c r="M1434" s="204">
        <f t="shared" si="61"/>
        <v>2</v>
      </c>
      <c r="N1434" s="203">
        <f t="shared" si="62"/>
        <v>3</v>
      </c>
      <c r="O1434" s="203">
        <f t="shared" si="63"/>
        <v>7</v>
      </c>
    </row>
    <row r="1435" spans="3:15">
      <c r="C1435" s="200">
        <v>2</v>
      </c>
      <c r="D1435" s="200">
        <v>8</v>
      </c>
      <c r="F1435" s="200">
        <v>7</v>
      </c>
      <c r="G1435" s="200">
        <v>8</v>
      </c>
      <c r="H1435" s="200">
        <v>10</v>
      </c>
      <c r="I1435" s="200">
        <v>8</v>
      </c>
      <c r="J1435" s="200">
        <v>7</v>
      </c>
      <c r="M1435" s="204">
        <f t="shared" si="61"/>
        <v>2</v>
      </c>
      <c r="N1435" s="203">
        <f t="shared" si="62"/>
        <v>3</v>
      </c>
      <c r="O1435" s="203">
        <f t="shared" si="63"/>
        <v>7</v>
      </c>
    </row>
    <row r="1436" spans="3:15">
      <c r="C1436" s="200">
        <v>2</v>
      </c>
      <c r="D1436" s="200">
        <v>8</v>
      </c>
      <c r="F1436" s="200">
        <v>7</v>
      </c>
      <c r="G1436" s="200">
        <v>8</v>
      </c>
      <c r="H1436" s="200">
        <v>10</v>
      </c>
      <c r="I1436" s="200">
        <v>8</v>
      </c>
      <c r="J1436" s="200">
        <v>10</v>
      </c>
      <c r="M1436" s="204">
        <f t="shared" si="61"/>
        <v>2</v>
      </c>
      <c r="N1436" s="203">
        <f t="shared" si="62"/>
        <v>3</v>
      </c>
      <c r="O1436" s="203">
        <f t="shared" si="63"/>
        <v>8</v>
      </c>
    </row>
    <row r="1437" spans="3:15">
      <c r="C1437" s="200">
        <v>2</v>
      </c>
      <c r="D1437" s="200">
        <v>8</v>
      </c>
      <c r="F1437" s="200">
        <v>7</v>
      </c>
      <c r="G1437" s="200">
        <v>8</v>
      </c>
      <c r="H1437" s="200">
        <v>10</v>
      </c>
      <c r="I1437" s="200">
        <v>10</v>
      </c>
      <c r="J1437" s="200">
        <v>7</v>
      </c>
      <c r="M1437" s="204">
        <f t="shared" si="61"/>
        <v>2</v>
      </c>
      <c r="N1437" s="203">
        <f t="shared" si="62"/>
        <v>3</v>
      </c>
      <c r="O1437" s="203">
        <f t="shared" si="63"/>
        <v>7</v>
      </c>
    </row>
    <row r="1438" spans="3:15">
      <c r="C1438" s="200">
        <v>2</v>
      </c>
      <c r="D1438" s="200">
        <v>8</v>
      </c>
      <c r="F1438" s="200">
        <v>7</v>
      </c>
      <c r="G1438" s="200">
        <v>8</v>
      </c>
      <c r="H1438" s="200">
        <v>10</v>
      </c>
      <c r="I1438" s="200">
        <v>10</v>
      </c>
      <c r="J1438" s="200">
        <v>10</v>
      </c>
      <c r="M1438" s="204">
        <f t="shared" si="61"/>
        <v>2</v>
      </c>
      <c r="N1438" s="203">
        <f t="shared" si="62"/>
        <v>3</v>
      </c>
      <c r="O1438" s="203">
        <f t="shared" si="63"/>
        <v>8</v>
      </c>
    </row>
    <row r="1439" spans="3:15">
      <c r="C1439" s="200">
        <v>2</v>
      </c>
      <c r="D1439" s="200">
        <v>8</v>
      </c>
      <c r="F1439" s="200">
        <v>5</v>
      </c>
      <c r="G1439" s="200">
        <v>8</v>
      </c>
      <c r="H1439" s="200">
        <v>5</v>
      </c>
      <c r="I1439" s="200">
        <v>4</v>
      </c>
      <c r="J1439" s="200">
        <v>7</v>
      </c>
      <c r="M1439" s="204">
        <f t="shared" ref="M1439:M1502" si="64">MIN(C1439:L1439)</f>
        <v>2</v>
      </c>
      <c r="N1439" s="203">
        <f t="shared" si="62"/>
        <v>3</v>
      </c>
      <c r="O1439" s="203">
        <f t="shared" si="63"/>
        <v>6</v>
      </c>
    </row>
    <row r="1440" spans="3:15">
      <c r="C1440" s="200">
        <v>2</v>
      </c>
      <c r="D1440" s="200">
        <v>8</v>
      </c>
      <c r="F1440" s="200">
        <v>5</v>
      </c>
      <c r="G1440" s="200">
        <v>8</v>
      </c>
      <c r="H1440" s="200">
        <v>5</v>
      </c>
      <c r="I1440" s="200">
        <v>4</v>
      </c>
      <c r="J1440" s="200">
        <v>10</v>
      </c>
      <c r="M1440" s="204">
        <f t="shared" si="64"/>
        <v>2</v>
      </c>
      <c r="N1440" s="203">
        <f t="shared" ref="N1440:N1503" si="65">IF(SMALL(C1440:J1440,2)&gt;M1440,M1440+1,M1440)</f>
        <v>3</v>
      </c>
      <c r="O1440" s="203">
        <f t="shared" ref="O1440:O1503" si="66">ROUND(AVERAGE(C1440:J1440),0)</f>
        <v>6</v>
      </c>
    </row>
    <row r="1441" spans="3:15">
      <c r="C1441" s="200">
        <v>2</v>
      </c>
      <c r="D1441" s="200">
        <v>8</v>
      </c>
      <c r="F1441" s="200">
        <v>5</v>
      </c>
      <c r="G1441" s="200">
        <v>8</v>
      </c>
      <c r="H1441" s="200">
        <v>5</v>
      </c>
      <c r="I1441" s="200">
        <v>6</v>
      </c>
      <c r="J1441" s="200">
        <v>7</v>
      </c>
      <c r="M1441" s="204">
        <f t="shared" si="64"/>
        <v>2</v>
      </c>
      <c r="N1441" s="203">
        <f t="shared" si="65"/>
        <v>3</v>
      </c>
      <c r="O1441" s="203">
        <f t="shared" si="66"/>
        <v>6</v>
      </c>
    </row>
    <row r="1442" spans="3:15">
      <c r="C1442" s="200">
        <v>2</v>
      </c>
      <c r="D1442" s="200">
        <v>8</v>
      </c>
      <c r="F1442" s="200">
        <v>5</v>
      </c>
      <c r="G1442" s="200">
        <v>8</v>
      </c>
      <c r="H1442" s="200">
        <v>5</v>
      </c>
      <c r="I1442" s="200">
        <v>6</v>
      </c>
      <c r="J1442" s="200">
        <v>10</v>
      </c>
      <c r="M1442" s="204">
        <f t="shared" si="64"/>
        <v>2</v>
      </c>
      <c r="N1442" s="203">
        <f t="shared" si="65"/>
        <v>3</v>
      </c>
      <c r="O1442" s="203">
        <f t="shared" si="66"/>
        <v>6</v>
      </c>
    </row>
    <row r="1443" spans="3:15">
      <c r="C1443" s="200">
        <v>2</v>
      </c>
      <c r="D1443" s="200">
        <v>8</v>
      </c>
      <c r="F1443" s="200">
        <v>5</v>
      </c>
      <c r="G1443" s="200">
        <v>8</v>
      </c>
      <c r="H1443" s="200">
        <v>5</v>
      </c>
      <c r="I1443" s="200">
        <v>8</v>
      </c>
      <c r="J1443" s="200">
        <v>7</v>
      </c>
      <c r="M1443" s="204">
        <f t="shared" si="64"/>
        <v>2</v>
      </c>
      <c r="N1443" s="203">
        <f t="shared" si="65"/>
        <v>3</v>
      </c>
      <c r="O1443" s="203">
        <f t="shared" si="66"/>
        <v>6</v>
      </c>
    </row>
    <row r="1444" spans="3:15">
      <c r="C1444" s="200">
        <v>2</v>
      </c>
      <c r="D1444" s="200">
        <v>8</v>
      </c>
      <c r="F1444" s="200">
        <v>5</v>
      </c>
      <c r="G1444" s="200">
        <v>8</v>
      </c>
      <c r="H1444" s="200">
        <v>5</v>
      </c>
      <c r="I1444" s="200">
        <v>8</v>
      </c>
      <c r="J1444" s="200">
        <v>10</v>
      </c>
      <c r="M1444" s="204">
        <f t="shared" si="64"/>
        <v>2</v>
      </c>
      <c r="N1444" s="203">
        <f t="shared" si="65"/>
        <v>3</v>
      </c>
      <c r="O1444" s="203">
        <f t="shared" si="66"/>
        <v>7</v>
      </c>
    </row>
    <row r="1445" spans="3:15">
      <c r="C1445" s="200">
        <v>2</v>
      </c>
      <c r="D1445" s="200">
        <v>8</v>
      </c>
      <c r="F1445" s="200">
        <v>5</v>
      </c>
      <c r="G1445" s="200">
        <v>8</v>
      </c>
      <c r="H1445" s="200">
        <v>5</v>
      </c>
      <c r="I1445" s="200">
        <v>10</v>
      </c>
      <c r="J1445" s="200">
        <v>7</v>
      </c>
      <c r="M1445" s="204">
        <f t="shared" si="64"/>
        <v>2</v>
      </c>
      <c r="N1445" s="203">
        <f t="shared" si="65"/>
        <v>3</v>
      </c>
      <c r="O1445" s="203">
        <f t="shared" si="66"/>
        <v>6</v>
      </c>
    </row>
    <row r="1446" spans="3:15">
      <c r="C1446" s="200">
        <v>2</v>
      </c>
      <c r="D1446" s="200">
        <v>8</v>
      </c>
      <c r="F1446" s="200">
        <v>5</v>
      </c>
      <c r="G1446" s="200">
        <v>8</v>
      </c>
      <c r="H1446" s="200">
        <v>5</v>
      </c>
      <c r="I1446" s="200">
        <v>10</v>
      </c>
      <c r="J1446" s="200">
        <v>10</v>
      </c>
      <c r="M1446" s="204">
        <f t="shared" si="64"/>
        <v>2</v>
      </c>
      <c r="N1446" s="203">
        <f t="shared" si="65"/>
        <v>3</v>
      </c>
      <c r="O1446" s="203">
        <f t="shared" si="66"/>
        <v>7</v>
      </c>
    </row>
    <row r="1447" spans="3:15">
      <c r="C1447" s="200">
        <v>2</v>
      </c>
      <c r="D1447" s="200">
        <v>8</v>
      </c>
      <c r="F1447" s="200">
        <v>7</v>
      </c>
      <c r="G1447" s="200">
        <v>8</v>
      </c>
      <c r="H1447" s="200">
        <v>10</v>
      </c>
      <c r="I1447" s="200">
        <v>4</v>
      </c>
      <c r="J1447" s="200">
        <v>7</v>
      </c>
      <c r="M1447" s="204">
        <f t="shared" si="64"/>
        <v>2</v>
      </c>
      <c r="N1447" s="203">
        <f t="shared" si="65"/>
        <v>3</v>
      </c>
      <c r="O1447" s="203">
        <f t="shared" si="66"/>
        <v>7</v>
      </c>
    </row>
    <row r="1448" spans="3:15">
      <c r="C1448" s="200">
        <v>2</v>
      </c>
      <c r="D1448" s="200">
        <v>8</v>
      </c>
      <c r="F1448" s="200">
        <v>7</v>
      </c>
      <c r="G1448" s="200">
        <v>8</v>
      </c>
      <c r="H1448" s="200">
        <v>10</v>
      </c>
      <c r="I1448" s="200">
        <v>4</v>
      </c>
      <c r="J1448" s="200">
        <v>10</v>
      </c>
      <c r="M1448" s="204">
        <f t="shared" si="64"/>
        <v>2</v>
      </c>
      <c r="N1448" s="203">
        <f t="shared" si="65"/>
        <v>3</v>
      </c>
      <c r="O1448" s="203">
        <f t="shared" si="66"/>
        <v>7</v>
      </c>
    </row>
    <row r="1449" spans="3:15">
      <c r="C1449" s="200">
        <v>2</v>
      </c>
      <c r="D1449" s="200">
        <v>8</v>
      </c>
      <c r="F1449" s="200">
        <v>7</v>
      </c>
      <c r="G1449" s="200">
        <v>8</v>
      </c>
      <c r="H1449" s="200">
        <v>10</v>
      </c>
      <c r="I1449" s="200">
        <v>6</v>
      </c>
      <c r="J1449" s="200">
        <v>7</v>
      </c>
      <c r="M1449" s="204">
        <f t="shared" si="64"/>
        <v>2</v>
      </c>
      <c r="N1449" s="203">
        <f t="shared" si="65"/>
        <v>3</v>
      </c>
      <c r="O1449" s="203">
        <f t="shared" si="66"/>
        <v>7</v>
      </c>
    </row>
    <row r="1450" spans="3:15">
      <c r="C1450" s="200">
        <v>2</v>
      </c>
      <c r="D1450" s="200">
        <v>8</v>
      </c>
      <c r="F1450" s="200">
        <v>7</v>
      </c>
      <c r="G1450" s="200">
        <v>8</v>
      </c>
      <c r="H1450" s="200">
        <v>10</v>
      </c>
      <c r="I1450" s="200">
        <v>6</v>
      </c>
      <c r="J1450" s="200">
        <v>10</v>
      </c>
      <c r="M1450" s="204">
        <f t="shared" si="64"/>
        <v>2</v>
      </c>
      <c r="N1450" s="203">
        <f t="shared" si="65"/>
        <v>3</v>
      </c>
      <c r="O1450" s="203">
        <f t="shared" si="66"/>
        <v>7</v>
      </c>
    </row>
    <row r="1451" spans="3:15">
      <c r="C1451" s="200">
        <v>2</v>
      </c>
      <c r="D1451" s="200">
        <v>8</v>
      </c>
      <c r="F1451" s="200">
        <v>7</v>
      </c>
      <c r="G1451" s="200">
        <v>8</v>
      </c>
      <c r="H1451" s="200">
        <v>10</v>
      </c>
      <c r="I1451" s="200">
        <v>8</v>
      </c>
      <c r="J1451" s="200">
        <v>7</v>
      </c>
      <c r="M1451" s="204">
        <f t="shared" si="64"/>
        <v>2</v>
      </c>
      <c r="N1451" s="203">
        <f t="shared" si="65"/>
        <v>3</v>
      </c>
      <c r="O1451" s="203">
        <f t="shared" si="66"/>
        <v>7</v>
      </c>
    </row>
    <row r="1452" spans="3:15">
      <c r="C1452" s="200">
        <v>2</v>
      </c>
      <c r="D1452" s="200">
        <v>8</v>
      </c>
      <c r="F1452" s="200">
        <v>7</v>
      </c>
      <c r="G1452" s="200">
        <v>8</v>
      </c>
      <c r="H1452" s="200">
        <v>10</v>
      </c>
      <c r="I1452" s="200">
        <v>8</v>
      </c>
      <c r="J1452" s="200">
        <v>10</v>
      </c>
      <c r="M1452" s="204">
        <f t="shared" si="64"/>
        <v>2</v>
      </c>
      <c r="N1452" s="203">
        <f t="shared" si="65"/>
        <v>3</v>
      </c>
      <c r="O1452" s="203">
        <f t="shared" si="66"/>
        <v>8</v>
      </c>
    </row>
    <row r="1453" spans="3:15">
      <c r="C1453" s="200">
        <v>2</v>
      </c>
      <c r="D1453" s="200">
        <v>8</v>
      </c>
      <c r="F1453" s="200">
        <v>7</v>
      </c>
      <c r="G1453" s="200">
        <v>8</v>
      </c>
      <c r="H1453" s="200">
        <v>10</v>
      </c>
      <c r="I1453" s="200">
        <v>10</v>
      </c>
      <c r="J1453" s="200">
        <v>7</v>
      </c>
      <c r="M1453" s="204">
        <f t="shared" si="64"/>
        <v>2</v>
      </c>
      <c r="N1453" s="203">
        <f t="shared" si="65"/>
        <v>3</v>
      </c>
      <c r="O1453" s="203">
        <f t="shared" si="66"/>
        <v>7</v>
      </c>
    </row>
    <row r="1454" spans="3:15">
      <c r="C1454" s="200">
        <v>2</v>
      </c>
      <c r="D1454" s="200">
        <v>8</v>
      </c>
      <c r="F1454" s="200">
        <v>7</v>
      </c>
      <c r="G1454" s="200">
        <v>8</v>
      </c>
      <c r="H1454" s="200">
        <v>10</v>
      </c>
      <c r="I1454" s="200">
        <v>10</v>
      </c>
      <c r="J1454" s="200">
        <v>10</v>
      </c>
      <c r="M1454" s="204">
        <f t="shared" si="64"/>
        <v>2</v>
      </c>
      <c r="N1454" s="203">
        <f t="shared" si="65"/>
        <v>3</v>
      </c>
      <c r="O1454" s="203">
        <f t="shared" si="66"/>
        <v>8</v>
      </c>
    </row>
    <row r="1455" spans="3:15">
      <c r="C1455" s="200">
        <v>2</v>
      </c>
      <c r="D1455" s="200">
        <v>8</v>
      </c>
      <c r="F1455" s="200">
        <v>10</v>
      </c>
      <c r="G1455" s="200">
        <v>8</v>
      </c>
      <c r="H1455" s="200">
        <v>7</v>
      </c>
      <c r="I1455" s="200">
        <v>4</v>
      </c>
      <c r="J1455" s="200">
        <v>7</v>
      </c>
      <c r="M1455" s="204">
        <f t="shared" si="64"/>
        <v>2</v>
      </c>
      <c r="N1455" s="203">
        <f t="shared" si="65"/>
        <v>3</v>
      </c>
      <c r="O1455" s="203">
        <f t="shared" si="66"/>
        <v>7</v>
      </c>
    </row>
    <row r="1456" spans="3:15">
      <c r="C1456" s="200">
        <v>2</v>
      </c>
      <c r="D1456" s="200">
        <v>8</v>
      </c>
      <c r="F1456" s="200">
        <v>10</v>
      </c>
      <c r="G1456" s="200">
        <v>8</v>
      </c>
      <c r="H1456" s="200">
        <v>7</v>
      </c>
      <c r="I1456" s="200">
        <v>4</v>
      </c>
      <c r="J1456" s="200">
        <v>10</v>
      </c>
      <c r="M1456" s="204">
        <f t="shared" si="64"/>
        <v>2</v>
      </c>
      <c r="N1456" s="203">
        <f t="shared" si="65"/>
        <v>3</v>
      </c>
      <c r="O1456" s="203">
        <f t="shared" si="66"/>
        <v>7</v>
      </c>
    </row>
    <row r="1457" spans="3:15">
      <c r="C1457" s="200">
        <v>2</v>
      </c>
      <c r="D1457" s="200">
        <v>8</v>
      </c>
      <c r="F1457" s="200">
        <v>10</v>
      </c>
      <c r="G1457" s="200">
        <v>8</v>
      </c>
      <c r="H1457" s="200">
        <v>7</v>
      </c>
      <c r="I1457" s="200">
        <v>6</v>
      </c>
      <c r="J1457" s="200">
        <v>7</v>
      </c>
      <c r="M1457" s="204">
        <f t="shared" si="64"/>
        <v>2</v>
      </c>
      <c r="N1457" s="203">
        <f t="shared" si="65"/>
        <v>3</v>
      </c>
      <c r="O1457" s="203">
        <f t="shared" si="66"/>
        <v>7</v>
      </c>
    </row>
    <row r="1458" spans="3:15">
      <c r="C1458" s="200">
        <v>2</v>
      </c>
      <c r="D1458" s="200">
        <v>8</v>
      </c>
      <c r="F1458" s="200">
        <v>10</v>
      </c>
      <c r="G1458" s="200">
        <v>8</v>
      </c>
      <c r="H1458" s="200">
        <v>7</v>
      </c>
      <c r="I1458" s="200">
        <v>6</v>
      </c>
      <c r="J1458" s="200">
        <v>10</v>
      </c>
      <c r="M1458" s="204">
        <f t="shared" si="64"/>
        <v>2</v>
      </c>
      <c r="N1458" s="203">
        <f t="shared" si="65"/>
        <v>3</v>
      </c>
      <c r="O1458" s="203">
        <f t="shared" si="66"/>
        <v>7</v>
      </c>
    </row>
    <row r="1459" spans="3:15">
      <c r="C1459" s="200">
        <v>2</v>
      </c>
      <c r="D1459" s="200">
        <v>8</v>
      </c>
      <c r="F1459" s="200">
        <v>10</v>
      </c>
      <c r="G1459" s="200">
        <v>8</v>
      </c>
      <c r="H1459" s="200">
        <v>7</v>
      </c>
      <c r="I1459" s="200">
        <v>8</v>
      </c>
      <c r="J1459" s="200">
        <v>7</v>
      </c>
      <c r="M1459" s="204">
        <f t="shared" si="64"/>
        <v>2</v>
      </c>
      <c r="N1459" s="203">
        <f t="shared" si="65"/>
        <v>3</v>
      </c>
      <c r="O1459" s="203">
        <f t="shared" si="66"/>
        <v>7</v>
      </c>
    </row>
    <row r="1460" spans="3:15">
      <c r="C1460" s="200">
        <v>2</v>
      </c>
      <c r="D1460" s="200">
        <v>8</v>
      </c>
      <c r="F1460" s="200">
        <v>10</v>
      </c>
      <c r="G1460" s="200">
        <v>8</v>
      </c>
      <c r="H1460" s="200">
        <v>7</v>
      </c>
      <c r="I1460" s="200">
        <v>8</v>
      </c>
      <c r="J1460" s="200">
        <v>10</v>
      </c>
      <c r="M1460" s="204">
        <f t="shared" si="64"/>
        <v>2</v>
      </c>
      <c r="N1460" s="203">
        <f t="shared" si="65"/>
        <v>3</v>
      </c>
      <c r="O1460" s="203">
        <f t="shared" si="66"/>
        <v>8</v>
      </c>
    </row>
    <row r="1461" spans="3:15">
      <c r="C1461" s="200">
        <v>2</v>
      </c>
      <c r="D1461" s="200">
        <v>8</v>
      </c>
      <c r="F1461" s="200">
        <v>10</v>
      </c>
      <c r="G1461" s="200">
        <v>8</v>
      </c>
      <c r="H1461" s="200">
        <v>7</v>
      </c>
      <c r="I1461" s="200">
        <v>10</v>
      </c>
      <c r="J1461" s="200">
        <v>7</v>
      </c>
      <c r="M1461" s="204">
        <f t="shared" si="64"/>
        <v>2</v>
      </c>
      <c r="N1461" s="203">
        <f t="shared" si="65"/>
        <v>3</v>
      </c>
      <c r="O1461" s="203">
        <f t="shared" si="66"/>
        <v>7</v>
      </c>
    </row>
    <row r="1462" spans="3:15">
      <c r="C1462" s="200">
        <v>2</v>
      </c>
      <c r="D1462" s="200">
        <v>8</v>
      </c>
      <c r="F1462" s="200">
        <v>10</v>
      </c>
      <c r="G1462" s="200">
        <v>8</v>
      </c>
      <c r="H1462" s="200">
        <v>7</v>
      </c>
      <c r="I1462" s="200">
        <v>10</v>
      </c>
      <c r="J1462" s="200">
        <v>10</v>
      </c>
      <c r="M1462" s="204">
        <f t="shared" si="64"/>
        <v>2</v>
      </c>
      <c r="N1462" s="203">
        <f t="shared" si="65"/>
        <v>3</v>
      </c>
      <c r="O1462" s="203">
        <f t="shared" si="66"/>
        <v>8</v>
      </c>
    </row>
    <row r="1463" spans="3:15">
      <c r="C1463" s="200">
        <v>2</v>
      </c>
      <c r="D1463" s="200">
        <v>8</v>
      </c>
      <c r="F1463" s="200">
        <v>10</v>
      </c>
      <c r="G1463" s="200">
        <v>8</v>
      </c>
      <c r="H1463" s="200">
        <v>10</v>
      </c>
      <c r="I1463" s="200">
        <v>4</v>
      </c>
      <c r="J1463" s="200">
        <v>7</v>
      </c>
      <c r="M1463" s="204">
        <f t="shared" si="64"/>
        <v>2</v>
      </c>
      <c r="N1463" s="203">
        <f t="shared" si="65"/>
        <v>3</v>
      </c>
      <c r="O1463" s="203">
        <f t="shared" si="66"/>
        <v>7</v>
      </c>
    </row>
    <row r="1464" spans="3:15">
      <c r="C1464" s="200">
        <v>2</v>
      </c>
      <c r="D1464" s="200">
        <v>8</v>
      </c>
      <c r="F1464" s="200">
        <v>10</v>
      </c>
      <c r="G1464" s="200">
        <v>8</v>
      </c>
      <c r="H1464" s="200">
        <v>10</v>
      </c>
      <c r="I1464" s="200">
        <v>4</v>
      </c>
      <c r="J1464" s="200">
        <v>10</v>
      </c>
      <c r="M1464" s="204">
        <f t="shared" si="64"/>
        <v>2</v>
      </c>
      <c r="N1464" s="203">
        <f t="shared" si="65"/>
        <v>3</v>
      </c>
      <c r="O1464" s="203">
        <f t="shared" si="66"/>
        <v>7</v>
      </c>
    </row>
    <row r="1465" spans="3:15">
      <c r="C1465" s="200">
        <v>2</v>
      </c>
      <c r="D1465" s="200">
        <v>8</v>
      </c>
      <c r="F1465" s="200">
        <v>10</v>
      </c>
      <c r="G1465" s="200">
        <v>8</v>
      </c>
      <c r="H1465" s="200">
        <v>10</v>
      </c>
      <c r="I1465" s="200">
        <v>6</v>
      </c>
      <c r="J1465" s="200">
        <v>7</v>
      </c>
      <c r="M1465" s="204">
        <f t="shared" si="64"/>
        <v>2</v>
      </c>
      <c r="N1465" s="203">
        <f t="shared" si="65"/>
        <v>3</v>
      </c>
      <c r="O1465" s="203">
        <f t="shared" si="66"/>
        <v>7</v>
      </c>
    </row>
    <row r="1466" spans="3:15">
      <c r="C1466" s="200">
        <v>2</v>
      </c>
      <c r="D1466" s="200">
        <v>8</v>
      </c>
      <c r="F1466" s="200">
        <v>10</v>
      </c>
      <c r="G1466" s="200">
        <v>8</v>
      </c>
      <c r="H1466" s="200">
        <v>10</v>
      </c>
      <c r="I1466" s="200">
        <v>6</v>
      </c>
      <c r="J1466" s="200">
        <v>10</v>
      </c>
      <c r="M1466" s="204">
        <f t="shared" si="64"/>
        <v>2</v>
      </c>
      <c r="N1466" s="203">
        <f t="shared" si="65"/>
        <v>3</v>
      </c>
      <c r="O1466" s="203">
        <f t="shared" si="66"/>
        <v>8</v>
      </c>
    </row>
    <row r="1467" spans="3:15">
      <c r="C1467" s="200">
        <v>2</v>
      </c>
      <c r="D1467" s="200">
        <v>8</v>
      </c>
      <c r="F1467" s="200">
        <v>10</v>
      </c>
      <c r="G1467" s="200">
        <v>8</v>
      </c>
      <c r="H1467" s="200">
        <v>10</v>
      </c>
      <c r="I1467" s="200">
        <v>8</v>
      </c>
      <c r="J1467" s="200">
        <v>7</v>
      </c>
      <c r="M1467" s="204">
        <f t="shared" si="64"/>
        <v>2</v>
      </c>
      <c r="N1467" s="203">
        <f t="shared" si="65"/>
        <v>3</v>
      </c>
      <c r="O1467" s="203">
        <f t="shared" si="66"/>
        <v>8</v>
      </c>
    </row>
    <row r="1468" spans="3:15">
      <c r="C1468" s="200">
        <v>2</v>
      </c>
      <c r="D1468" s="200">
        <v>8</v>
      </c>
      <c r="F1468" s="200">
        <v>10</v>
      </c>
      <c r="G1468" s="200">
        <v>8</v>
      </c>
      <c r="H1468" s="200">
        <v>10</v>
      </c>
      <c r="I1468" s="200">
        <v>8</v>
      </c>
      <c r="J1468" s="200">
        <v>10</v>
      </c>
      <c r="M1468" s="204">
        <f t="shared" si="64"/>
        <v>2</v>
      </c>
      <c r="N1468" s="203">
        <f t="shared" si="65"/>
        <v>3</v>
      </c>
      <c r="O1468" s="203">
        <f t="shared" si="66"/>
        <v>8</v>
      </c>
    </row>
    <row r="1469" spans="3:15">
      <c r="C1469" s="200">
        <v>2</v>
      </c>
      <c r="D1469" s="200">
        <v>8</v>
      </c>
      <c r="F1469" s="200">
        <v>10</v>
      </c>
      <c r="G1469" s="200">
        <v>8</v>
      </c>
      <c r="H1469" s="200">
        <v>10</v>
      </c>
      <c r="I1469" s="200">
        <v>10</v>
      </c>
      <c r="J1469" s="200">
        <v>7</v>
      </c>
      <c r="M1469" s="204">
        <f t="shared" si="64"/>
        <v>2</v>
      </c>
      <c r="N1469" s="203">
        <f t="shared" si="65"/>
        <v>3</v>
      </c>
      <c r="O1469" s="203">
        <f t="shared" si="66"/>
        <v>8</v>
      </c>
    </row>
    <row r="1470" spans="3:15">
      <c r="C1470" s="200">
        <v>2</v>
      </c>
      <c r="D1470" s="200">
        <v>8</v>
      </c>
      <c r="F1470" s="200">
        <v>10</v>
      </c>
      <c r="G1470" s="200">
        <v>8</v>
      </c>
      <c r="H1470" s="200">
        <v>10</v>
      </c>
      <c r="I1470" s="200">
        <v>10</v>
      </c>
      <c r="J1470" s="200">
        <v>10</v>
      </c>
      <c r="M1470" s="204">
        <f t="shared" si="64"/>
        <v>2</v>
      </c>
      <c r="N1470" s="203">
        <f t="shared" si="65"/>
        <v>3</v>
      </c>
      <c r="O1470" s="203">
        <f t="shared" si="66"/>
        <v>8</v>
      </c>
    </row>
    <row r="1471" spans="3:15">
      <c r="C1471" s="200">
        <v>2</v>
      </c>
      <c r="D1471" s="200">
        <v>8</v>
      </c>
      <c r="F1471" s="200">
        <v>10</v>
      </c>
      <c r="G1471" s="200">
        <v>8</v>
      </c>
      <c r="H1471" s="200">
        <v>7</v>
      </c>
      <c r="I1471" s="200">
        <v>4</v>
      </c>
      <c r="J1471" s="200">
        <v>7</v>
      </c>
      <c r="M1471" s="204">
        <f t="shared" si="64"/>
        <v>2</v>
      </c>
      <c r="N1471" s="203">
        <f t="shared" si="65"/>
        <v>3</v>
      </c>
      <c r="O1471" s="203">
        <f t="shared" si="66"/>
        <v>7</v>
      </c>
    </row>
    <row r="1472" spans="3:15">
      <c r="C1472" s="200">
        <v>2</v>
      </c>
      <c r="D1472" s="200">
        <v>8</v>
      </c>
      <c r="F1472" s="200">
        <v>10</v>
      </c>
      <c r="G1472" s="200">
        <v>8</v>
      </c>
      <c r="H1472" s="200">
        <v>7</v>
      </c>
      <c r="I1472" s="200">
        <v>4</v>
      </c>
      <c r="J1472" s="200">
        <v>10</v>
      </c>
      <c r="M1472" s="204">
        <f t="shared" si="64"/>
        <v>2</v>
      </c>
      <c r="N1472" s="203">
        <f t="shared" si="65"/>
        <v>3</v>
      </c>
      <c r="O1472" s="203">
        <f t="shared" si="66"/>
        <v>7</v>
      </c>
    </row>
    <row r="1473" spans="3:15">
      <c r="C1473" s="200">
        <v>2</v>
      </c>
      <c r="D1473" s="200">
        <v>8</v>
      </c>
      <c r="F1473" s="200">
        <v>10</v>
      </c>
      <c r="G1473" s="200">
        <v>8</v>
      </c>
      <c r="H1473" s="200">
        <v>7</v>
      </c>
      <c r="I1473" s="200">
        <v>6</v>
      </c>
      <c r="J1473" s="200">
        <v>7</v>
      </c>
      <c r="M1473" s="204">
        <f t="shared" si="64"/>
        <v>2</v>
      </c>
      <c r="N1473" s="203">
        <f t="shared" si="65"/>
        <v>3</v>
      </c>
      <c r="O1473" s="203">
        <f t="shared" si="66"/>
        <v>7</v>
      </c>
    </row>
    <row r="1474" spans="3:15">
      <c r="C1474" s="200">
        <v>2</v>
      </c>
      <c r="D1474" s="200">
        <v>8</v>
      </c>
      <c r="F1474" s="200">
        <v>10</v>
      </c>
      <c r="G1474" s="200">
        <v>8</v>
      </c>
      <c r="H1474" s="200">
        <v>7</v>
      </c>
      <c r="I1474" s="200">
        <v>6</v>
      </c>
      <c r="J1474" s="200">
        <v>10</v>
      </c>
      <c r="M1474" s="204">
        <f t="shared" si="64"/>
        <v>2</v>
      </c>
      <c r="N1474" s="203">
        <f t="shared" si="65"/>
        <v>3</v>
      </c>
      <c r="O1474" s="203">
        <f t="shared" si="66"/>
        <v>7</v>
      </c>
    </row>
    <row r="1475" spans="3:15">
      <c r="C1475" s="200">
        <v>2</v>
      </c>
      <c r="D1475" s="200">
        <v>8</v>
      </c>
      <c r="F1475" s="200">
        <v>10</v>
      </c>
      <c r="G1475" s="200">
        <v>8</v>
      </c>
      <c r="H1475" s="200">
        <v>7</v>
      </c>
      <c r="I1475" s="200">
        <v>8</v>
      </c>
      <c r="J1475" s="200">
        <v>7</v>
      </c>
      <c r="M1475" s="204">
        <f t="shared" si="64"/>
        <v>2</v>
      </c>
      <c r="N1475" s="203">
        <f t="shared" si="65"/>
        <v>3</v>
      </c>
      <c r="O1475" s="203">
        <f t="shared" si="66"/>
        <v>7</v>
      </c>
    </row>
    <row r="1476" spans="3:15">
      <c r="C1476" s="200">
        <v>2</v>
      </c>
      <c r="D1476" s="200">
        <v>8</v>
      </c>
      <c r="F1476" s="200">
        <v>10</v>
      </c>
      <c r="G1476" s="200">
        <v>8</v>
      </c>
      <c r="H1476" s="200">
        <v>7</v>
      </c>
      <c r="I1476" s="200">
        <v>8</v>
      </c>
      <c r="J1476" s="200">
        <v>10</v>
      </c>
      <c r="M1476" s="204">
        <f t="shared" si="64"/>
        <v>2</v>
      </c>
      <c r="N1476" s="203">
        <f t="shared" si="65"/>
        <v>3</v>
      </c>
      <c r="O1476" s="203">
        <f t="shared" si="66"/>
        <v>8</v>
      </c>
    </row>
    <row r="1477" spans="3:15">
      <c r="C1477" s="200">
        <v>2</v>
      </c>
      <c r="D1477" s="200">
        <v>8</v>
      </c>
      <c r="F1477" s="200">
        <v>10</v>
      </c>
      <c r="G1477" s="200">
        <v>8</v>
      </c>
      <c r="H1477" s="200">
        <v>7</v>
      </c>
      <c r="I1477" s="200">
        <v>10</v>
      </c>
      <c r="J1477" s="200">
        <v>7</v>
      </c>
      <c r="M1477" s="204">
        <f t="shared" si="64"/>
        <v>2</v>
      </c>
      <c r="N1477" s="203">
        <f t="shared" si="65"/>
        <v>3</v>
      </c>
      <c r="O1477" s="203">
        <f t="shared" si="66"/>
        <v>7</v>
      </c>
    </row>
    <row r="1478" spans="3:15">
      <c r="C1478" s="200">
        <v>2</v>
      </c>
      <c r="D1478" s="200">
        <v>8</v>
      </c>
      <c r="F1478" s="200">
        <v>10</v>
      </c>
      <c r="G1478" s="200">
        <v>8</v>
      </c>
      <c r="H1478" s="200">
        <v>7</v>
      </c>
      <c r="I1478" s="200">
        <v>10</v>
      </c>
      <c r="J1478" s="200">
        <v>10</v>
      </c>
      <c r="M1478" s="204">
        <f t="shared" si="64"/>
        <v>2</v>
      </c>
      <c r="N1478" s="203">
        <f t="shared" si="65"/>
        <v>3</v>
      </c>
      <c r="O1478" s="203">
        <f t="shared" si="66"/>
        <v>8</v>
      </c>
    </row>
    <row r="1479" spans="3:15">
      <c r="C1479" s="200">
        <v>2</v>
      </c>
      <c r="D1479" s="200">
        <v>8</v>
      </c>
      <c r="F1479" s="200">
        <v>10</v>
      </c>
      <c r="G1479" s="200">
        <v>8</v>
      </c>
      <c r="H1479" s="200">
        <v>10</v>
      </c>
      <c r="I1479" s="200">
        <v>4</v>
      </c>
      <c r="J1479" s="200">
        <v>7</v>
      </c>
      <c r="M1479" s="204">
        <f t="shared" si="64"/>
        <v>2</v>
      </c>
      <c r="N1479" s="203">
        <f t="shared" si="65"/>
        <v>3</v>
      </c>
      <c r="O1479" s="203">
        <f t="shared" si="66"/>
        <v>7</v>
      </c>
    </row>
    <row r="1480" spans="3:15">
      <c r="C1480" s="200">
        <v>2</v>
      </c>
      <c r="D1480" s="200">
        <v>8</v>
      </c>
      <c r="F1480" s="200">
        <v>10</v>
      </c>
      <c r="G1480" s="200">
        <v>8</v>
      </c>
      <c r="H1480" s="200">
        <v>10</v>
      </c>
      <c r="I1480" s="200">
        <v>4</v>
      </c>
      <c r="J1480" s="200">
        <v>10</v>
      </c>
      <c r="M1480" s="204">
        <f t="shared" si="64"/>
        <v>2</v>
      </c>
      <c r="N1480" s="203">
        <f t="shared" si="65"/>
        <v>3</v>
      </c>
      <c r="O1480" s="203">
        <f t="shared" si="66"/>
        <v>7</v>
      </c>
    </row>
    <row r="1481" spans="3:15">
      <c r="C1481" s="200">
        <v>2</v>
      </c>
      <c r="D1481" s="200">
        <v>8</v>
      </c>
      <c r="F1481" s="200">
        <v>10</v>
      </c>
      <c r="G1481" s="200">
        <v>8</v>
      </c>
      <c r="H1481" s="200">
        <v>10</v>
      </c>
      <c r="I1481" s="200">
        <v>6</v>
      </c>
      <c r="J1481" s="200">
        <v>7</v>
      </c>
      <c r="M1481" s="204">
        <f t="shared" si="64"/>
        <v>2</v>
      </c>
      <c r="N1481" s="203">
        <f t="shared" si="65"/>
        <v>3</v>
      </c>
      <c r="O1481" s="203">
        <f t="shared" si="66"/>
        <v>7</v>
      </c>
    </row>
    <row r="1482" spans="3:15">
      <c r="C1482" s="200">
        <v>2</v>
      </c>
      <c r="D1482" s="200">
        <v>8</v>
      </c>
      <c r="F1482" s="200">
        <v>10</v>
      </c>
      <c r="G1482" s="200">
        <v>8</v>
      </c>
      <c r="H1482" s="200">
        <v>10</v>
      </c>
      <c r="I1482" s="200">
        <v>6</v>
      </c>
      <c r="J1482" s="200">
        <v>10</v>
      </c>
      <c r="M1482" s="204">
        <f t="shared" si="64"/>
        <v>2</v>
      </c>
      <c r="N1482" s="203">
        <f t="shared" si="65"/>
        <v>3</v>
      </c>
      <c r="O1482" s="203">
        <f t="shared" si="66"/>
        <v>8</v>
      </c>
    </row>
    <row r="1483" spans="3:15">
      <c r="C1483" s="200">
        <v>2</v>
      </c>
      <c r="D1483" s="200">
        <v>8</v>
      </c>
      <c r="F1483" s="200">
        <v>10</v>
      </c>
      <c r="G1483" s="200">
        <v>8</v>
      </c>
      <c r="H1483" s="200">
        <v>10</v>
      </c>
      <c r="I1483" s="200">
        <v>8</v>
      </c>
      <c r="J1483" s="200">
        <v>7</v>
      </c>
      <c r="M1483" s="204">
        <f t="shared" si="64"/>
        <v>2</v>
      </c>
      <c r="N1483" s="203">
        <f t="shared" si="65"/>
        <v>3</v>
      </c>
      <c r="O1483" s="203">
        <f t="shared" si="66"/>
        <v>8</v>
      </c>
    </row>
    <row r="1484" spans="3:15">
      <c r="C1484" s="200">
        <v>2</v>
      </c>
      <c r="D1484" s="200">
        <v>8</v>
      </c>
      <c r="F1484" s="200">
        <v>10</v>
      </c>
      <c r="G1484" s="200">
        <v>8</v>
      </c>
      <c r="H1484" s="200">
        <v>10</v>
      </c>
      <c r="I1484" s="200">
        <v>8</v>
      </c>
      <c r="J1484" s="200">
        <v>10</v>
      </c>
      <c r="M1484" s="204">
        <f t="shared" si="64"/>
        <v>2</v>
      </c>
      <c r="N1484" s="203">
        <f t="shared" si="65"/>
        <v>3</v>
      </c>
      <c r="O1484" s="203">
        <f t="shared" si="66"/>
        <v>8</v>
      </c>
    </row>
    <row r="1485" spans="3:15">
      <c r="C1485" s="200">
        <v>2</v>
      </c>
      <c r="D1485" s="200">
        <v>8</v>
      </c>
      <c r="F1485" s="200">
        <v>10</v>
      </c>
      <c r="G1485" s="200">
        <v>8</v>
      </c>
      <c r="H1485" s="200">
        <v>10</v>
      </c>
      <c r="I1485" s="200">
        <v>10</v>
      </c>
      <c r="J1485" s="200">
        <v>7</v>
      </c>
      <c r="M1485" s="204">
        <f t="shared" si="64"/>
        <v>2</v>
      </c>
      <c r="N1485" s="203">
        <f t="shared" si="65"/>
        <v>3</v>
      </c>
      <c r="O1485" s="203">
        <f t="shared" si="66"/>
        <v>8</v>
      </c>
    </row>
    <row r="1486" spans="3:15">
      <c r="C1486" s="200">
        <v>2</v>
      </c>
      <c r="D1486" s="200">
        <v>8</v>
      </c>
      <c r="F1486" s="200">
        <v>10</v>
      </c>
      <c r="G1486" s="200">
        <v>8</v>
      </c>
      <c r="H1486" s="200">
        <v>10</v>
      </c>
      <c r="I1486" s="200">
        <v>10</v>
      </c>
      <c r="J1486" s="200">
        <v>10</v>
      </c>
      <c r="M1486" s="204">
        <f t="shared" si="64"/>
        <v>2</v>
      </c>
      <c r="N1486" s="203">
        <f t="shared" si="65"/>
        <v>3</v>
      </c>
      <c r="O1486" s="203">
        <f t="shared" si="66"/>
        <v>8</v>
      </c>
    </row>
    <row r="1487" spans="3:15">
      <c r="C1487" s="200">
        <v>2</v>
      </c>
      <c r="D1487" s="200">
        <v>8</v>
      </c>
      <c r="F1487" s="200">
        <v>10</v>
      </c>
      <c r="G1487" s="200">
        <v>8</v>
      </c>
      <c r="H1487" s="200">
        <v>7</v>
      </c>
      <c r="I1487" s="200">
        <v>4</v>
      </c>
      <c r="J1487" s="200">
        <v>7</v>
      </c>
      <c r="M1487" s="204">
        <f t="shared" si="64"/>
        <v>2</v>
      </c>
      <c r="N1487" s="203">
        <f t="shared" si="65"/>
        <v>3</v>
      </c>
      <c r="O1487" s="203">
        <f t="shared" si="66"/>
        <v>7</v>
      </c>
    </row>
    <row r="1488" spans="3:15">
      <c r="C1488" s="200">
        <v>2</v>
      </c>
      <c r="D1488" s="200">
        <v>8</v>
      </c>
      <c r="F1488" s="200">
        <v>10</v>
      </c>
      <c r="G1488" s="200">
        <v>8</v>
      </c>
      <c r="H1488" s="200">
        <v>7</v>
      </c>
      <c r="I1488" s="200">
        <v>4</v>
      </c>
      <c r="J1488" s="200">
        <v>10</v>
      </c>
      <c r="M1488" s="204">
        <f t="shared" si="64"/>
        <v>2</v>
      </c>
      <c r="N1488" s="203">
        <f t="shared" si="65"/>
        <v>3</v>
      </c>
      <c r="O1488" s="203">
        <f t="shared" si="66"/>
        <v>7</v>
      </c>
    </row>
    <row r="1489" spans="3:15">
      <c r="C1489" s="200">
        <v>2</v>
      </c>
      <c r="D1489" s="200">
        <v>8</v>
      </c>
      <c r="F1489" s="200">
        <v>10</v>
      </c>
      <c r="G1489" s="200">
        <v>8</v>
      </c>
      <c r="H1489" s="200">
        <v>7</v>
      </c>
      <c r="I1489" s="200">
        <v>6</v>
      </c>
      <c r="J1489" s="200">
        <v>7</v>
      </c>
      <c r="M1489" s="204">
        <f t="shared" si="64"/>
        <v>2</v>
      </c>
      <c r="N1489" s="203">
        <f t="shared" si="65"/>
        <v>3</v>
      </c>
      <c r="O1489" s="203">
        <f t="shared" si="66"/>
        <v>7</v>
      </c>
    </row>
    <row r="1490" spans="3:15">
      <c r="C1490" s="200">
        <v>2</v>
      </c>
      <c r="D1490" s="200">
        <v>8</v>
      </c>
      <c r="F1490" s="200">
        <v>10</v>
      </c>
      <c r="G1490" s="200">
        <v>8</v>
      </c>
      <c r="H1490" s="200">
        <v>7</v>
      </c>
      <c r="I1490" s="200">
        <v>6</v>
      </c>
      <c r="J1490" s="200">
        <v>10</v>
      </c>
      <c r="M1490" s="204">
        <f t="shared" si="64"/>
        <v>2</v>
      </c>
      <c r="N1490" s="203">
        <f t="shared" si="65"/>
        <v>3</v>
      </c>
      <c r="O1490" s="203">
        <f t="shared" si="66"/>
        <v>7</v>
      </c>
    </row>
    <row r="1491" spans="3:15">
      <c r="C1491" s="200">
        <v>2</v>
      </c>
      <c r="D1491" s="200">
        <v>8</v>
      </c>
      <c r="F1491" s="200">
        <v>10</v>
      </c>
      <c r="G1491" s="200">
        <v>8</v>
      </c>
      <c r="H1491" s="200">
        <v>7</v>
      </c>
      <c r="I1491" s="200">
        <v>8</v>
      </c>
      <c r="J1491" s="200">
        <v>7</v>
      </c>
      <c r="M1491" s="204">
        <f t="shared" si="64"/>
        <v>2</v>
      </c>
      <c r="N1491" s="203">
        <f t="shared" si="65"/>
        <v>3</v>
      </c>
      <c r="O1491" s="203">
        <f t="shared" si="66"/>
        <v>7</v>
      </c>
    </row>
    <row r="1492" spans="3:15">
      <c r="C1492" s="200">
        <v>2</v>
      </c>
      <c r="D1492" s="200">
        <v>8</v>
      </c>
      <c r="F1492" s="200">
        <v>10</v>
      </c>
      <c r="G1492" s="200">
        <v>8</v>
      </c>
      <c r="H1492" s="200">
        <v>7</v>
      </c>
      <c r="I1492" s="200">
        <v>8</v>
      </c>
      <c r="J1492" s="200">
        <v>10</v>
      </c>
      <c r="M1492" s="204">
        <f t="shared" si="64"/>
        <v>2</v>
      </c>
      <c r="N1492" s="203">
        <f t="shared" si="65"/>
        <v>3</v>
      </c>
      <c r="O1492" s="203">
        <f t="shared" si="66"/>
        <v>8</v>
      </c>
    </row>
    <row r="1493" spans="3:15">
      <c r="C1493" s="200">
        <v>2</v>
      </c>
      <c r="D1493" s="200">
        <v>8</v>
      </c>
      <c r="F1493" s="200">
        <v>10</v>
      </c>
      <c r="G1493" s="200">
        <v>8</v>
      </c>
      <c r="H1493" s="200">
        <v>7</v>
      </c>
      <c r="I1493" s="200">
        <v>10</v>
      </c>
      <c r="J1493" s="200">
        <v>7</v>
      </c>
      <c r="M1493" s="204">
        <f t="shared" si="64"/>
        <v>2</v>
      </c>
      <c r="N1493" s="203">
        <f t="shared" si="65"/>
        <v>3</v>
      </c>
      <c r="O1493" s="203">
        <f t="shared" si="66"/>
        <v>7</v>
      </c>
    </row>
    <row r="1494" spans="3:15">
      <c r="C1494" s="200">
        <v>2</v>
      </c>
      <c r="D1494" s="200">
        <v>8</v>
      </c>
      <c r="F1494" s="200">
        <v>10</v>
      </c>
      <c r="G1494" s="200">
        <v>8</v>
      </c>
      <c r="H1494" s="200">
        <v>7</v>
      </c>
      <c r="I1494" s="200">
        <v>10</v>
      </c>
      <c r="J1494" s="200">
        <v>10</v>
      </c>
      <c r="M1494" s="204">
        <f t="shared" si="64"/>
        <v>2</v>
      </c>
      <c r="N1494" s="203">
        <f t="shared" si="65"/>
        <v>3</v>
      </c>
      <c r="O1494" s="203">
        <f t="shared" si="66"/>
        <v>8</v>
      </c>
    </row>
    <row r="1495" spans="3:15">
      <c r="C1495" s="200">
        <v>2</v>
      </c>
      <c r="D1495" s="200">
        <v>8</v>
      </c>
      <c r="F1495" s="200">
        <v>10</v>
      </c>
      <c r="G1495" s="200">
        <v>8</v>
      </c>
      <c r="H1495" s="200">
        <v>10</v>
      </c>
      <c r="I1495" s="200">
        <v>4</v>
      </c>
      <c r="J1495" s="200">
        <v>7</v>
      </c>
      <c r="M1495" s="204">
        <f t="shared" si="64"/>
        <v>2</v>
      </c>
      <c r="N1495" s="203">
        <f t="shared" si="65"/>
        <v>3</v>
      </c>
      <c r="O1495" s="203">
        <f t="shared" si="66"/>
        <v>7</v>
      </c>
    </row>
    <row r="1496" spans="3:15">
      <c r="C1496" s="200">
        <v>2</v>
      </c>
      <c r="D1496" s="200">
        <v>8</v>
      </c>
      <c r="F1496" s="200">
        <v>10</v>
      </c>
      <c r="G1496" s="200">
        <v>8</v>
      </c>
      <c r="H1496" s="200">
        <v>10</v>
      </c>
      <c r="I1496" s="200">
        <v>4</v>
      </c>
      <c r="J1496" s="200">
        <v>10</v>
      </c>
      <c r="M1496" s="204">
        <f t="shared" si="64"/>
        <v>2</v>
      </c>
      <c r="N1496" s="203">
        <f t="shared" si="65"/>
        <v>3</v>
      </c>
      <c r="O1496" s="203">
        <f t="shared" si="66"/>
        <v>7</v>
      </c>
    </row>
    <row r="1497" spans="3:15">
      <c r="C1497" s="200">
        <v>2</v>
      </c>
      <c r="D1497" s="200">
        <v>8</v>
      </c>
      <c r="F1497" s="200">
        <v>10</v>
      </c>
      <c r="G1497" s="200">
        <v>8</v>
      </c>
      <c r="H1497" s="200">
        <v>10</v>
      </c>
      <c r="I1497" s="200">
        <v>6</v>
      </c>
      <c r="J1497" s="200">
        <v>7</v>
      </c>
      <c r="M1497" s="204">
        <f t="shared" si="64"/>
        <v>2</v>
      </c>
      <c r="N1497" s="203">
        <f t="shared" si="65"/>
        <v>3</v>
      </c>
      <c r="O1497" s="203">
        <f t="shared" si="66"/>
        <v>7</v>
      </c>
    </row>
    <row r="1498" spans="3:15">
      <c r="C1498" s="200">
        <v>2</v>
      </c>
      <c r="D1498" s="200">
        <v>8</v>
      </c>
      <c r="F1498" s="200">
        <v>10</v>
      </c>
      <c r="G1498" s="200">
        <v>8</v>
      </c>
      <c r="H1498" s="200">
        <v>10</v>
      </c>
      <c r="I1498" s="200">
        <v>6</v>
      </c>
      <c r="J1498" s="200">
        <v>10</v>
      </c>
      <c r="M1498" s="204">
        <f t="shared" si="64"/>
        <v>2</v>
      </c>
      <c r="N1498" s="203">
        <f t="shared" si="65"/>
        <v>3</v>
      </c>
      <c r="O1498" s="203">
        <f t="shared" si="66"/>
        <v>8</v>
      </c>
    </row>
    <row r="1499" spans="3:15">
      <c r="C1499" s="200">
        <v>2</v>
      </c>
      <c r="D1499" s="200">
        <v>8</v>
      </c>
      <c r="F1499" s="200">
        <v>10</v>
      </c>
      <c r="G1499" s="200">
        <v>8</v>
      </c>
      <c r="H1499" s="200">
        <v>10</v>
      </c>
      <c r="I1499" s="200">
        <v>8</v>
      </c>
      <c r="J1499" s="200">
        <v>7</v>
      </c>
      <c r="M1499" s="204">
        <f t="shared" si="64"/>
        <v>2</v>
      </c>
      <c r="N1499" s="203">
        <f t="shared" si="65"/>
        <v>3</v>
      </c>
      <c r="O1499" s="203">
        <f t="shared" si="66"/>
        <v>8</v>
      </c>
    </row>
    <row r="1500" spans="3:15">
      <c r="C1500" s="200">
        <v>2</v>
      </c>
      <c r="D1500" s="200">
        <v>8</v>
      </c>
      <c r="F1500" s="200">
        <v>10</v>
      </c>
      <c r="G1500" s="200">
        <v>8</v>
      </c>
      <c r="H1500" s="200">
        <v>10</v>
      </c>
      <c r="I1500" s="200">
        <v>8</v>
      </c>
      <c r="J1500" s="200">
        <v>10</v>
      </c>
      <c r="M1500" s="204">
        <f t="shared" si="64"/>
        <v>2</v>
      </c>
      <c r="N1500" s="203">
        <f t="shared" si="65"/>
        <v>3</v>
      </c>
      <c r="O1500" s="203">
        <f t="shared" si="66"/>
        <v>8</v>
      </c>
    </row>
    <row r="1501" spans="3:15">
      <c r="C1501" s="200">
        <v>2</v>
      </c>
      <c r="D1501" s="200">
        <v>8</v>
      </c>
      <c r="F1501" s="200">
        <v>10</v>
      </c>
      <c r="G1501" s="200">
        <v>8</v>
      </c>
      <c r="H1501" s="200">
        <v>10</v>
      </c>
      <c r="I1501" s="200">
        <v>10</v>
      </c>
      <c r="J1501" s="200">
        <v>7</v>
      </c>
      <c r="M1501" s="204">
        <f t="shared" si="64"/>
        <v>2</v>
      </c>
      <c r="N1501" s="203">
        <f t="shared" si="65"/>
        <v>3</v>
      </c>
      <c r="O1501" s="203">
        <f t="shared" si="66"/>
        <v>8</v>
      </c>
    </row>
    <row r="1502" spans="3:15">
      <c r="C1502" s="200">
        <v>2</v>
      </c>
      <c r="D1502" s="200">
        <v>8</v>
      </c>
      <c r="F1502" s="200">
        <v>10</v>
      </c>
      <c r="G1502" s="200">
        <v>8</v>
      </c>
      <c r="H1502" s="200">
        <v>10</v>
      </c>
      <c r="I1502" s="200">
        <v>10</v>
      </c>
      <c r="J1502" s="200">
        <v>10</v>
      </c>
      <c r="M1502" s="204">
        <f t="shared" si="64"/>
        <v>2</v>
      </c>
      <c r="N1502" s="203">
        <f t="shared" si="65"/>
        <v>3</v>
      </c>
      <c r="O1502" s="203">
        <f t="shared" si="66"/>
        <v>8</v>
      </c>
    </row>
    <row r="1503" spans="3:15">
      <c r="C1503" s="200">
        <v>2</v>
      </c>
      <c r="D1503" s="200">
        <v>8</v>
      </c>
      <c r="F1503" s="200">
        <v>10</v>
      </c>
      <c r="G1503" s="200">
        <v>8</v>
      </c>
      <c r="H1503" s="200">
        <v>7</v>
      </c>
      <c r="I1503" s="200">
        <v>4</v>
      </c>
      <c r="J1503" s="200">
        <v>7</v>
      </c>
      <c r="M1503" s="204">
        <f t="shared" ref="M1503:M1566" si="67">MIN(C1503:L1503)</f>
        <v>2</v>
      </c>
      <c r="N1503" s="203">
        <f t="shared" si="65"/>
        <v>3</v>
      </c>
      <c r="O1503" s="203">
        <f t="shared" si="66"/>
        <v>7</v>
      </c>
    </row>
    <row r="1504" spans="3:15">
      <c r="C1504" s="200">
        <v>2</v>
      </c>
      <c r="D1504" s="200">
        <v>8</v>
      </c>
      <c r="F1504" s="200">
        <v>10</v>
      </c>
      <c r="G1504" s="200">
        <v>8</v>
      </c>
      <c r="H1504" s="200">
        <v>7</v>
      </c>
      <c r="I1504" s="200">
        <v>4</v>
      </c>
      <c r="J1504" s="200">
        <v>10</v>
      </c>
      <c r="M1504" s="204">
        <f t="shared" si="67"/>
        <v>2</v>
      </c>
      <c r="N1504" s="203">
        <f t="shared" ref="N1504:N1567" si="68">IF(SMALL(C1504:J1504,2)&gt;M1504,M1504+1,M1504)</f>
        <v>3</v>
      </c>
      <c r="O1504" s="203">
        <f t="shared" ref="O1504:O1567" si="69">ROUND(AVERAGE(C1504:J1504),0)</f>
        <v>7</v>
      </c>
    </row>
    <row r="1505" spans="3:15">
      <c r="C1505" s="200">
        <v>2</v>
      </c>
      <c r="D1505" s="200">
        <v>8</v>
      </c>
      <c r="F1505" s="200">
        <v>10</v>
      </c>
      <c r="G1505" s="200">
        <v>8</v>
      </c>
      <c r="H1505" s="200">
        <v>7</v>
      </c>
      <c r="I1505" s="200">
        <v>6</v>
      </c>
      <c r="J1505" s="200">
        <v>7</v>
      </c>
      <c r="M1505" s="204">
        <f t="shared" si="67"/>
        <v>2</v>
      </c>
      <c r="N1505" s="203">
        <f t="shared" si="68"/>
        <v>3</v>
      </c>
      <c r="O1505" s="203">
        <f t="shared" si="69"/>
        <v>7</v>
      </c>
    </row>
    <row r="1506" spans="3:15">
      <c r="C1506" s="200">
        <v>2</v>
      </c>
      <c r="D1506" s="200">
        <v>8</v>
      </c>
      <c r="F1506" s="200">
        <v>10</v>
      </c>
      <c r="G1506" s="200">
        <v>8</v>
      </c>
      <c r="H1506" s="200">
        <v>7</v>
      </c>
      <c r="I1506" s="200">
        <v>6</v>
      </c>
      <c r="J1506" s="200">
        <v>10</v>
      </c>
      <c r="M1506" s="204">
        <f t="shared" si="67"/>
        <v>2</v>
      </c>
      <c r="N1506" s="203">
        <f t="shared" si="68"/>
        <v>3</v>
      </c>
      <c r="O1506" s="203">
        <f t="shared" si="69"/>
        <v>7</v>
      </c>
    </row>
    <row r="1507" spans="3:15">
      <c r="C1507" s="200">
        <v>2</v>
      </c>
      <c r="D1507" s="200">
        <v>8</v>
      </c>
      <c r="F1507" s="200">
        <v>10</v>
      </c>
      <c r="G1507" s="200">
        <v>8</v>
      </c>
      <c r="H1507" s="200">
        <v>7</v>
      </c>
      <c r="I1507" s="200">
        <v>8</v>
      </c>
      <c r="J1507" s="200">
        <v>7</v>
      </c>
      <c r="M1507" s="204">
        <f t="shared" si="67"/>
        <v>2</v>
      </c>
      <c r="N1507" s="203">
        <f t="shared" si="68"/>
        <v>3</v>
      </c>
      <c r="O1507" s="203">
        <f t="shared" si="69"/>
        <v>7</v>
      </c>
    </row>
    <row r="1508" spans="3:15">
      <c r="C1508" s="200">
        <v>2</v>
      </c>
      <c r="D1508" s="200">
        <v>8</v>
      </c>
      <c r="F1508" s="200">
        <v>10</v>
      </c>
      <c r="G1508" s="200">
        <v>8</v>
      </c>
      <c r="H1508" s="200">
        <v>7</v>
      </c>
      <c r="I1508" s="200">
        <v>8</v>
      </c>
      <c r="J1508" s="200">
        <v>10</v>
      </c>
      <c r="M1508" s="204">
        <f t="shared" si="67"/>
        <v>2</v>
      </c>
      <c r="N1508" s="203">
        <f t="shared" si="68"/>
        <v>3</v>
      </c>
      <c r="O1508" s="203">
        <f t="shared" si="69"/>
        <v>8</v>
      </c>
    </row>
    <row r="1509" spans="3:15">
      <c r="C1509" s="200">
        <v>2</v>
      </c>
      <c r="D1509" s="200">
        <v>8</v>
      </c>
      <c r="F1509" s="200">
        <v>10</v>
      </c>
      <c r="G1509" s="200">
        <v>8</v>
      </c>
      <c r="H1509" s="200">
        <v>7</v>
      </c>
      <c r="I1509" s="200">
        <v>10</v>
      </c>
      <c r="J1509" s="200">
        <v>7</v>
      </c>
      <c r="M1509" s="204">
        <f t="shared" si="67"/>
        <v>2</v>
      </c>
      <c r="N1509" s="203">
        <f t="shared" si="68"/>
        <v>3</v>
      </c>
      <c r="O1509" s="203">
        <f t="shared" si="69"/>
        <v>7</v>
      </c>
    </row>
    <row r="1510" spans="3:15">
      <c r="C1510" s="200">
        <v>2</v>
      </c>
      <c r="D1510" s="200">
        <v>8</v>
      </c>
      <c r="F1510" s="200">
        <v>10</v>
      </c>
      <c r="G1510" s="200">
        <v>8</v>
      </c>
      <c r="H1510" s="200">
        <v>7</v>
      </c>
      <c r="I1510" s="200">
        <v>10</v>
      </c>
      <c r="J1510" s="200">
        <v>10</v>
      </c>
      <c r="M1510" s="204">
        <f t="shared" si="67"/>
        <v>2</v>
      </c>
      <c r="N1510" s="203">
        <f t="shared" si="68"/>
        <v>3</v>
      </c>
      <c r="O1510" s="203">
        <f t="shared" si="69"/>
        <v>8</v>
      </c>
    </row>
    <row r="1511" spans="3:15">
      <c r="C1511" s="200">
        <v>2</v>
      </c>
      <c r="D1511" s="200">
        <v>8</v>
      </c>
      <c r="F1511" s="200">
        <v>10</v>
      </c>
      <c r="G1511" s="200">
        <v>8</v>
      </c>
      <c r="H1511" s="200">
        <v>10</v>
      </c>
      <c r="I1511" s="200">
        <v>4</v>
      </c>
      <c r="J1511" s="200">
        <v>7</v>
      </c>
      <c r="M1511" s="204">
        <f t="shared" si="67"/>
        <v>2</v>
      </c>
      <c r="N1511" s="203">
        <f t="shared" si="68"/>
        <v>3</v>
      </c>
      <c r="O1511" s="203">
        <f t="shared" si="69"/>
        <v>7</v>
      </c>
    </row>
    <row r="1512" spans="3:15">
      <c r="C1512" s="200">
        <v>2</v>
      </c>
      <c r="D1512" s="200">
        <v>8</v>
      </c>
      <c r="F1512" s="200">
        <v>10</v>
      </c>
      <c r="G1512" s="200">
        <v>8</v>
      </c>
      <c r="H1512" s="200">
        <v>10</v>
      </c>
      <c r="I1512" s="200">
        <v>4</v>
      </c>
      <c r="J1512" s="200">
        <v>10</v>
      </c>
      <c r="M1512" s="204">
        <f t="shared" si="67"/>
        <v>2</v>
      </c>
      <c r="N1512" s="203">
        <f t="shared" si="68"/>
        <v>3</v>
      </c>
      <c r="O1512" s="203">
        <f t="shared" si="69"/>
        <v>7</v>
      </c>
    </row>
    <row r="1513" spans="3:15">
      <c r="C1513" s="200">
        <v>2</v>
      </c>
      <c r="D1513" s="200">
        <v>8</v>
      </c>
      <c r="F1513" s="200">
        <v>10</v>
      </c>
      <c r="G1513" s="200">
        <v>8</v>
      </c>
      <c r="H1513" s="200">
        <v>10</v>
      </c>
      <c r="I1513" s="200">
        <v>6</v>
      </c>
      <c r="J1513" s="200">
        <v>7</v>
      </c>
      <c r="M1513" s="204">
        <f t="shared" si="67"/>
        <v>2</v>
      </c>
      <c r="N1513" s="203">
        <f t="shared" si="68"/>
        <v>3</v>
      </c>
      <c r="O1513" s="203">
        <f t="shared" si="69"/>
        <v>7</v>
      </c>
    </row>
    <row r="1514" spans="3:15">
      <c r="C1514" s="200">
        <v>2</v>
      </c>
      <c r="D1514" s="200">
        <v>8</v>
      </c>
      <c r="F1514" s="200">
        <v>10</v>
      </c>
      <c r="G1514" s="200">
        <v>8</v>
      </c>
      <c r="H1514" s="200">
        <v>10</v>
      </c>
      <c r="I1514" s="200">
        <v>6</v>
      </c>
      <c r="J1514" s="200">
        <v>10</v>
      </c>
      <c r="M1514" s="204">
        <f t="shared" si="67"/>
        <v>2</v>
      </c>
      <c r="N1514" s="203">
        <f t="shared" si="68"/>
        <v>3</v>
      </c>
      <c r="O1514" s="203">
        <f t="shared" si="69"/>
        <v>8</v>
      </c>
    </row>
    <row r="1515" spans="3:15">
      <c r="C1515" s="200">
        <v>2</v>
      </c>
      <c r="D1515" s="200">
        <v>8</v>
      </c>
      <c r="F1515" s="200">
        <v>10</v>
      </c>
      <c r="G1515" s="200">
        <v>8</v>
      </c>
      <c r="H1515" s="200">
        <v>10</v>
      </c>
      <c r="I1515" s="200">
        <v>8</v>
      </c>
      <c r="J1515" s="200">
        <v>7</v>
      </c>
      <c r="M1515" s="204">
        <f t="shared" si="67"/>
        <v>2</v>
      </c>
      <c r="N1515" s="203">
        <f t="shared" si="68"/>
        <v>3</v>
      </c>
      <c r="O1515" s="203">
        <f t="shared" si="69"/>
        <v>8</v>
      </c>
    </row>
    <row r="1516" spans="3:15">
      <c r="C1516" s="200">
        <v>2</v>
      </c>
      <c r="D1516" s="200">
        <v>8</v>
      </c>
      <c r="F1516" s="200">
        <v>10</v>
      </c>
      <c r="G1516" s="200">
        <v>8</v>
      </c>
      <c r="H1516" s="200">
        <v>10</v>
      </c>
      <c r="I1516" s="200">
        <v>8</v>
      </c>
      <c r="J1516" s="200">
        <v>10</v>
      </c>
      <c r="M1516" s="204">
        <f t="shared" si="67"/>
        <v>2</v>
      </c>
      <c r="N1516" s="203">
        <f t="shared" si="68"/>
        <v>3</v>
      </c>
      <c r="O1516" s="203">
        <f t="shared" si="69"/>
        <v>8</v>
      </c>
    </row>
    <row r="1517" spans="3:15">
      <c r="C1517" s="200">
        <v>2</v>
      </c>
      <c r="D1517" s="200">
        <v>8</v>
      </c>
      <c r="F1517" s="200">
        <v>10</v>
      </c>
      <c r="G1517" s="200">
        <v>8</v>
      </c>
      <c r="H1517" s="200">
        <v>10</v>
      </c>
      <c r="I1517" s="200">
        <v>10</v>
      </c>
      <c r="J1517" s="200">
        <v>7</v>
      </c>
      <c r="M1517" s="204">
        <f t="shared" si="67"/>
        <v>2</v>
      </c>
      <c r="N1517" s="203">
        <f t="shared" si="68"/>
        <v>3</v>
      </c>
      <c r="O1517" s="203">
        <f t="shared" si="69"/>
        <v>8</v>
      </c>
    </row>
    <row r="1518" spans="3:15">
      <c r="C1518" s="200">
        <v>2</v>
      </c>
      <c r="D1518" s="200">
        <v>8</v>
      </c>
      <c r="F1518" s="200">
        <v>10</v>
      </c>
      <c r="G1518" s="200">
        <v>8</v>
      </c>
      <c r="H1518" s="200">
        <v>10</v>
      </c>
      <c r="I1518" s="200">
        <v>10</v>
      </c>
      <c r="J1518" s="200">
        <v>10</v>
      </c>
      <c r="M1518" s="204">
        <f t="shared" si="67"/>
        <v>2</v>
      </c>
      <c r="N1518" s="203">
        <f t="shared" si="68"/>
        <v>3</v>
      </c>
      <c r="O1518" s="203">
        <f t="shared" si="69"/>
        <v>8</v>
      </c>
    </row>
    <row r="1519" spans="3:15">
      <c r="C1519" s="200">
        <v>2</v>
      </c>
      <c r="D1519" s="200">
        <v>8</v>
      </c>
      <c r="F1519" s="200">
        <v>10</v>
      </c>
      <c r="G1519" s="200">
        <v>8</v>
      </c>
      <c r="H1519" s="200">
        <v>7</v>
      </c>
      <c r="I1519" s="200">
        <v>4</v>
      </c>
      <c r="J1519" s="200">
        <v>7</v>
      </c>
      <c r="M1519" s="204">
        <f t="shared" si="67"/>
        <v>2</v>
      </c>
      <c r="N1519" s="203">
        <f t="shared" si="68"/>
        <v>3</v>
      </c>
      <c r="O1519" s="203">
        <f t="shared" si="69"/>
        <v>7</v>
      </c>
    </row>
    <row r="1520" spans="3:15">
      <c r="C1520" s="200">
        <v>2</v>
      </c>
      <c r="D1520" s="200">
        <v>8</v>
      </c>
      <c r="F1520" s="200">
        <v>10</v>
      </c>
      <c r="G1520" s="200">
        <v>8</v>
      </c>
      <c r="H1520" s="200">
        <v>7</v>
      </c>
      <c r="I1520" s="200">
        <v>4</v>
      </c>
      <c r="J1520" s="200">
        <v>10</v>
      </c>
      <c r="M1520" s="204">
        <f t="shared" si="67"/>
        <v>2</v>
      </c>
      <c r="N1520" s="203">
        <f t="shared" si="68"/>
        <v>3</v>
      </c>
      <c r="O1520" s="203">
        <f t="shared" si="69"/>
        <v>7</v>
      </c>
    </row>
    <row r="1521" spans="3:15">
      <c r="C1521" s="200">
        <v>2</v>
      </c>
      <c r="D1521" s="200">
        <v>8</v>
      </c>
      <c r="F1521" s="200">
        <v>10</v>
      </c>
      <c r="G1521" s="200">
        <v>8</v>
      </c>
      <c r="H1521" s="200">
        <v>7</v>
      </c>
      <c r="I1521" s="200">
        <v>6</v>
      </c>
      <c r="J1521" s="200">
        <v>7</v>
      </c>
      <c r="M1521" s="204">
        <f t="shared" si="67"/>
        <v>2</v>
      </c>
      <c r="N1521" s="203">
        <f t="shared" si="68"/>
        <v>3</v>
      </c>
      <c r="O1521" s="203">
        <f t="shared" si="69"/>
        <v>7</v>
      </c>
    </row>
    <row r="1522" spans="3:15">
      <c r="C1522" s="200">
        <v>2</v>
      </c>
      <c r="D1522" s="200">
        <v>8</v>
      </c>
      <c r="F1522" s="200">
        <v>10</v>
      </c>
      <c r="G1522" s="200">
        <v>8</v>
      </c>
      <c r="H1522" s="200">
        <v>7</v>
      </c>
      <c r="I1522" s="200">
        <v>6</v>
      </c>
      <c r="J1522" s="200">
        <v>10</v>
      </c>
      <c r="M1522" s="204">
        <f t="shared" si="67"/>
        <v>2</v>
      </c>
      <c r="N1522" s="203">
        <f t="shared" si="68"/>
        <v>3</v>
      </c>
      <c r="O1522" s="203">
        <f t="shared" si="69"/>
        <v>7</v>
      </c>
    </row>
    <row r="1523" spans="3:15">
      <c r="C1523" s="200">
        <v>2</v>
      </c>
      <c r="D1523" s="200">
        <v>8</v>
      </c>
      <c r="F1523" s="200">
        <v>10</v>
      </c>
      <c r="G1523" s="200">
        <v>8</v>
      </c>
      <c r="H1523" s="200">
        <v>7</v>
      </c>
      <c r="I1523" s="200">
        <v>8</v>
      </c>
      <c r="J1523" s="200">
        <v>7</v>
      </c>
      <c r="M1523" s="204">
        <f t="shared" si="67"/>
        <v>2</v>
      </c>
      <c r="N1523" s="203">
        <f t="shared" si="68"/>
        <v>3</v>
      </c>
      <c r="O1523" s="203">
        <f t="shared" si="69"/>
        <v>7</v>
      </c>
    </row>
    <row r="1524" spans="3:15">
      <c r="C1524" s="200">
        <v>2</v>
      </c>
      <c r="D1524" s="200">
        <v>8</v>
      </c>
      <c r="F1524" s="200">
        <v>10</v>
      </c>
      <c r="G1524" s="200">
        <v>8</v>
      </c>
      <c r="H1524" s="200">
        <v>7</v>
      </c>
      <c r="I1524" s="200">
        <v>8</v>
      </c>
      <c r="J1524" s="200">
        <v>10</v>
      </c>
      <c r="M1524" s="204">
        <f t="shared" si="67"/>
        <v>2</v>
      </c>
      <c r="N1524" s="203">
        <f t="shared" si="68"/>
        <v>3</v>
      </c>
      <c r="O1524" s="203">
        <f t="shared" si="69"/>
        <v>8</v>
      </c>
    </row>
    <row r="1525" spans="3:15">
      <c r="C1525" s="200">
        <v>2</v>
      </c>
      <c r="D1525" s="200">
        <v>8</v>
      </c>
      <c r="F1525" s="200">
        <v>10</v>
      </c>
      <c r="G1525" s="200">
        <v>8</v>
      </c>
      <c r="H1525" s="200">
        <v>7</v>
      </c>
      <c r="I1525" s="200">
        <v>10</v>
      </c>
      <c r="J1525" s="200">
        <v>7</v>
      </c>
      <c r="M1525" s="204">
        <f t="shared" si="67"/>
        <v>2</v>
      </c>
      <c r="N1525" s="203">
        <f t="shared" si="68"/>
        <v>3</v>
      </c>
      <c r="O1525" s="203">
        <f t="shared" si="69"/>
        <v>7</v>
      </c>
    </row>
    <row r="1526" spans="3:15">
      <c r="C1526" s="200">
        <v>2</v>
      </c>
      <c r="D1526" s="200">
        <v>8</v>
      </c>
      <c r="F1526" s="200">
        <v>10</v>
      </c>
      <c r="G1526" s="200">
        <v>8</v>
      </c>
      <c r="H1526" s="200">
        <v>7</v>
      </c>
      <c r="I1526" s="200">
        <v>10</v>
      </c>
      <c r="J1526" s="200">
        <v>10</v>
      </c>
      <c r="M1526" s="204">
        <f t="shared" si="67"/>
        <v>2</v>
      </c>
      <c r="N1526" s="203">
        <f t="shared" si="68"/>
        <v>3</v>
      </c>
      <c r="O1526" s="203">
        <f t="shared" si="69"/>
        <v>8</v>
      </c>
    </row>
    <row r="1527" spans="3:15">
      <c r="C1527" s="200">
        <v>2</v>
      </c>
      <c r="D1527" s="200">
        <v>8</v>
      </c>
      <c r="F1527" s="200">
        <v>10</v>
      </c>
      <c r="G1527" s="200">
        <v>8</v>
      </c>
      <c r="H1527" s="200">
        <v>10</v>
      </c>
      <c r="I1527" s="200">
        <v>4</v>
      </c>
      <c r="J1527" s="200">
        <v>7</v>
      </c>
      <c r="M1527" s="204">
        <f t="shared" si="67"/>
        <v>2</v>
      </c>
      <c r="N1527" s="203">
        <f t="shared" si="68"/>
        <v>3</v>
      </c>
      <c r="O1527" s="203">
        <f t="shared" si="69"/>
        <v>7</v>
      </c>
    </row>
    <row r="1528" spans="3:15">
      <c r="C1528" s="200">
        <v>2</v>
      </c>
      <c r="D1528" s="200">
        <v>8</v>
      </c>
      <c r="F1528" s="200">
        <v>10</v>
      </c>
      <c r="G1528" s="200">
        <v>8</v>
      </c>
      <c r="H1528" s="200">
        <v>10</v>
      </c>
      <c r="I1528" s="200">
        <v>4</v>
      </c>
      <c r="J1528" s="200">
        <v>10</v>
      </c>
      <c r="M1528" s="204">
        <f t="shared" si="67"/>
        <v>2</v>
      </c>
      <c r="N1528" s="203">
        <f t="shared" si="68"/>
        <v>3</v>
      </c>
      <c r="O1528" s="203">
        <f t="shared" si="69"/>
        <v>7</v>
      </c>
    </row>
    <row r="1529" spans="3:15">
      <c r="C1529" s="200">
        <v>2</v>
      </c>
      <c r="D1529" s="200">
        <v>8</v>
      </c>
      <c r="F1529" s="200">
        <v>10</v>
      </c>
      <c r="G1529" s="200">
        <v>8</v>
      </c>
      <c r="H1529" s="200">
        <v>10</v>
      </c>
      <c r="I1529" s="200">
        <v>6</v>
      </c>
      <c r="J1529" s="200">
        <v>7</v>
      </c>
      <c r="M1529" s="204">
        <f t="shared" si="67"/>
        <v>2</v>
      </c>
      <c r="N1529" s="203">
        <f t="shared" si="68"/>
        <v>3</v>
      </c>
      <c r="O1529" s="203">
        <f t="shared" si="69"/>
        <v>7</v>
      </c>
    </row>
    <row r="1530" spans="3:15">
      <c r="C1530" s="200">
        <v>2</v>
      </c>
      <c r="D1530" s="200">
        <v>8</v>
      </c>
      <c r="F1530" s="200">
        <v>10</v>
      </c>
      <c r="G1530" s="200">
        <v>8</v>
      </c>
      <c r="H1530" s="200">
        <v>10</v>
      </c>
      <c r="I1530" s="200">
        <v>6</v>
      </c>
      <c r="J1530" s="200">
        <v>10</v>
      </c>
      <c r="M1530" s="204">
        <f t="shared" si="67"/>
        <v>2</v>
      </c>
      <c r="N1530" s="203">
        <f t="shared" si="68"/>
        <v>3</v>
      </c>
      <c r="O1530" s="203">
        <f t="shared" si="69"/>
        <v>8</v>
      </c>
    </row>
    <row r="1531" spans="3:15">
      <c r="C1531" s="200">
        <v>2</v>
      </c>
      <c r="D1531" s="200">
        <v>8</v>
      </c>
      <c r="F1531" s="200">
        <v>10</v>
      </c>
      <c r="G1531" s="200">
        <v>8</v>
      </c>
      <c r="H1531" s="200">
        <v>10</v>
      </c>
      <c r="I1531" s="200">
        <v>8</v>
      </c>
      <c r="J1531" s="200">
        <v>7</v>
      </c>
      <c r="M1531" s="204">
        <f t="shared" si="67"/>
        <v>2</v>
      </c>
      <c r="N1531" s="203">
        <f t="shared" si="68"/>
        <v>3</v>
      </c>
      <c r="O1531" s="203">
        <f t="shared" si="69"/>
        <v>8</v>
      </c>
    </row>
    <row r="1532" spans="3:15">
      <c r="C1532" s="200">
        <v>2</v>
      </c>
      <c r="D1532" s="200">
        <v>8</v>
      </c>
      <c r="F1532" s="200">
        <v>10</v>
      </c>
      <c r="G1532" s="200">
        <v>8</v>
      </c>
      <c r="H1532" s="200">
        <v>10</v>
      </c>
      <c r="I1532" s="200">
        <v>8</v>
      </c>
      <c r="J1532" s="200">
        <v>10</v>
      </c>
      <c r="M1532" s="204">
        <f t="shared" si="67"/>
        <v>2</v>
      </c>
      <c r="N1532" s="203">
        <f t="shared" si="68"/>
        <v>3</v>
      </c>
      <c r="O1532" s="203">
        <f t="shared" si="69"/>
        <v>8</v>
      </c>
    </row>
    <row r="1533" spans="3:15">
      <c r="C1533" s="200">
        <v>2</v>
      </c>
      <c r="D1533" s="200">
        <v>8</v>
      </c>
      <c r="F1533" s="200">
        <v>10</v>
      </c>
      <c r="G1533" s="200">
        <v>8</v>
      </c>
      <c r="H1533" s="200">
        <v>10</v>
      </c>
      <c r="I1533" s="200">
        <v>10</v>
      </c>
      <c r="J1533" s="200">
        <v>7</v>
      </c>
      <c r="M1533" s="204">
        <f t="shared" si="67"/>
        <v>2</v>
      </c>
      <c r="N1533" s="203">
        <f t="shared" si="68"/>
        <v>3</v>
      </c>
      <c r="O1533" s="203">
        <f t="shared" si="69"/>
        <v>8</v>
      </c>
    </row>
    <row r="1534" spans="3:15">
      <c r="C1534" s="200">
        <v>2</v>
      </c>
      <c r="D1534" s="200">
        <v>10</v>
      </c>
      <c r="F1534" s="200">
        <v>10</v>
      </c>
      <c r="G1534" s="200">
        <v>10</v>
      </c>
      <c r="H1534" s="200">
        <v>10</v>
      </c>
      <c r="I1534" s="200">
        <v>10</v>
      </c>
      <c r="J1534" s="200">
        <v>10</v>
      </c>
      <c r="M1534" s="204">
        <f t="shared" si="67"/>
        <v>2</v>
      </c>
      <c r="N1534" s="203">
        <f t="shared" si="68"/>
        <v>3</v>
      </c>
      <c r="O1534" s="203">
        <f t="shared" si="69"/>
        <v>9</v>
      </c>
    </row>
    <row r="1535" spans="3:15">
      <c r="C1535" s="200">
        <v>2</v>
      </c>
      <c r="D1535" s="200">
        <v>10</v>
      </c>
      <c r="F1535" s="200">
        <v>5</v>
      </c>
      <c r="G1535" s="200">
        <v>10</v>
      </c>
      <c r="H1535" s="200">
        <v>5</v>
      </c>
      <c r="I1535" s="200">
        <v>4</v>
      </c>
      <c r="J1535" s="200">
        <v>7</v>
      </c>
      <c r="M1535" s="204">
        <f t="shared" si="67"/>
        <v>2</v>
      </c>
      <c r="N1535" s="203">
        <f t="shared" si="68"/>
        <v>3</v>
      </c>
      <c r="O1535" s="203">
        <f t="shared" si="69"/>
        <v>6</v>
      </c>
    </row>
    <row r="1536" spans="3:15">
      <c r="C1536" s="200">
        <v>2</v>
      </c>
      <c r="D1536" s="200">
        <v>10</v>
      </c>
      <c r="F1536" s="200">
        <v>5</v>
      </c>
      <c r="G1536" s="200">
        <v>10</v>
      </c>
      <c r="H1536" s="200">
        <v>5</v>
      </c>
      <c r="I1536" s="200">
        <v>4</v>
      </c>
      <c r="J1536" s="200">
        <v>10</v>
      </c>
      <c r="M1536" s="204">
        <f t="shared" si="67"/>
        <v>2</v>
      </c>
      <c r="N1536" s="203">
        <f t="shared" si="68"/>
        <v>3</v>
      </c>
      <c r="O1536" s="203">
        <f t="shared" si="69"/>
        <v>7</v>
      </c>
    </row>
    <row r="1537" spans="3:15">
      <c r="C1537" s="200">
        <v>2</v>
      </c>
      <c r="D1537" s="200">
        <v>10</v>
      </c>
      <c r="F1537" s="200">
        <v>5</v>
      </c>
      <c r="G1537" s="200">
        <v>10</v>
      </c>
      <c r="H1537" s="200">
        <v>5</v>
      </c>
      <c r="I1537" s="200">
        <v>6</v>
      </c>
      <c r="J1537" s="200">
        <v>7</v>
      </c>
      <c r="M1537" s="204">
        <f t="shared" si="67"/>
        <v>2</v>
      </c>
      <c r="N1537" s="203">
        <f t="shared" si="68"/>
        <v>3</v>
      </c>
      <c r="O1537" s="203">
        <f t="shared" si="69"/>
        <v>6</v>
      </c>
    </row>
    <row r="1538" spans="3:15">
      <c r="C1538" s="200">
        <v>2</v>
      </c>
      <c r="D1538" s="200">
        <v>10</v>
      </c>
      <c r="F1538" s="200">
        <v>5</v>
      </c>
      <c r="G1538" s="200">
        <v>10</v>
      </c>
      <c r="H1538" s="200">
        <v>5</v>
      </c>
      <c r="I1538" s="200">
        <v>6</v>
      </c>
      <c r="J1538" s="200">
        <v>10</v>
      </c>
      <c r="M1538" s="204">
        <f t="shared" si="67"/>
        <v>2</v>
      </c>
      <c r="N1538" s="203">
        <f t="shared" si="68"/>
        <v>3</v>
      </c>
      <c r="O1538" s="203">
        <f t="shared" si="69"/>
        <v>7</v>
      </c>
    </row>
    <row r="1539" spans="3:15">
      <c r="C1539" s="200">
        <v>2</v>
      </c>
      <c r="D1539" s="200">
        <v>10</v>
      </c>
      <c r="F1539" s="200">
        <v>5</v>
      </c>
      <c r="G1539" s="200">
        <v>10</v>
      </c>
      <c r="H1539" s="200">
        <v>5</v>
      </c>
      <c r="I1539" s="200">
        <v>8</v>
      </c>
      <c r="J1539" s="200">
        <v>7</v>
      </c>
      <c r="M1539" s="204">
        <f t="shared" si="67"/>
        <v>2</v>
      </c>
      <c r="N1539" s="203">
        <f t="shared" si="68"/>
        <v>3</v>
      </c>
      <c r="O1539" s="203">
        <f t="shared" si="69"/>
        <v>7</v>
      </c>
    </row>
    <row r="1540" spans="3:15">
      <c r="C1540" s="200">
        <v>2</v>
      </c>
      <c r="D1540" s="200">
        <v>10</v>
      </c>
      <c r="F1540" s="200">
        <v>5</v>
      </c>
      <c r="G1540" s="200">
        <v>10</v>
      </c>
      <c r="H1540" s="200">
        <v>5</v>
      </c>
      <c r="I1540" s="200">
        <v>8</v>
      </c>
      <c r="J1540" s="200">
        <v>10</v>
      </c>
      <c r="M1540" s="204">
        <f t="shared" si="67"/>
        <v>2</v>
      </c>
      <c r="N1540" s="203">
        <f t="shared" si="68"/>
        <v>3</v>
      </c>
      <c r="O1540" s="203">
        <f t="shared" si="69"/>
        <v>7</v>
      </c>
    </row>
    <row r="1541" spans="3:15">
      <c r="C1541" s="200">
        <v>2</v>
      </c>
      <c r="D1541" s="200">
        <v>10</v>
      </c>
      <c r="F1541" s="200">
        <v>5</v>
      </c>
      <c r="G1541" s="200">
        <v>10</v>
      </c>
      <c r="H1541" s="200">
        <v>5</v>
      </c>
      <c r="I1541" s="200">
        <v>10</v>
      </c>
      <c r="J1541" s="200">
        <v>7</v>
      </c>
      <c r="M1541" s="204">
        <f t="shared" si="67"/>
        <v>2</v>
      </c>
      <c r="N1541" s="203">
        <f t="shared" si="68"/>
        <v>3</v>
      </c>
      <c r="O1541" s="203">
        <f t="shared" si="69"/>
        <v>7</v>
      </c>
    </row>
    <row r="1542" spans="3:15">
      <c r="C1542" s="200">
        <v>2</v>
      </c>
      <c r="D1542" s="200">
        <v>10</v>
      </c>
      <c r="F1542" s="200">
        <v>5</v>
      </c>
      <c r="G1542" s="200">
        <v>10</v>
      </c>
      <c r="H1542" s="200">
        <v>5</v>
      </c>
      <c r="I1542" s="200">
        <v>10</v>
      </c>
      <c r="J1542" s="200">
        <v>10</v>
      </c>
      <c r="M1542" s="204">
        <f t="shared" si="67"/>
        <v>2</v>
      </c>
      <c r="N1542" s="203">
        <f t="shared" si="68"/>
        <v>3</v>
      </c>
      <c r="O1542" s="203">
        <f t="shared" si="69"/>
        <v>7</v>
      </c>
    </row>
    <row r="1543" spans="3:15">
      <c r="C1543" s="200">
        <v>2</v>
      </c>
      <c r="D1543" s="200">
        <v>10</v>
      </c>
      <c r="F1543" s="200">
        <v>7</v>
      </c>
      <c r="G1543" s="200">
        <v>10</v>
      </c>
      <c r="H1543" s="200">
        <v>10</v>
      </c>
      <c r="I1543" s="200">
        <v>4</v>
      </c>
      <c r="J1543" s="200">
        <v>7</v>
      </c>
      <c r="M1543" s="204">
        <f t="shared" si="67"/>
        <v>2</v>
      </c>
      <c r="N1543" s="203">
        <f t="shared" si="68"/>
        <v>3</v>
      </c>
      <c r="O1543" s="203">
        <f t="shared" si="69"/>
        <v>7</v>
      </c>
    </row>
    <row r="1544" spans="3:15">
      <c r="C1544" s="200">
        <v>2</v>
      </c>
      <c r="D1544" s="200">
        <v>10</v>
      </c>
      <c r="F1544" s="200">
        <v>7</v>
      </c>
      <c r="G1544" s="200">
        <v>10</v>
      </c>
      <c r="H1544" s="200">
        <v>10</v>
      </c>
      <c r="I1544" s="200">
        <v>4</v>
      </c>
      <c r="J1544" s="200">
        <v>10</v>
      </c>
      <c r="M1544" s="204">
        <f t="shared" si="67"/>
        <v>2</v>
      </c>
      <c r="N1544" s="203">
        <f t="shared" si="68"/>
        <v>3</v>
      </c>
      <c r="O1544" s="203">
        <f t="shared" si="69"/>
        <v>8</v>
      </c>
    </row>
    <row r="1545" spans="3:15">
      <c r="C1545" s="200">
        <v>2</v>
      </c>
      <c r="D1545" s="200">
        <v>10</v>
      </c>
      <c r="F1545" s="200">
        <v>7</v>
      </c>
      <c r="G1545" s="200">
        <v>10</v>
      </c>
      <c r="H1545" s="200">
        <v>10</v>
      </c>
      <c r="I1545" s="200">
        <v>6</v>
      </c>
      <c r="J1545" s="200">
        <v>7</v>
      </c>
      <c r="M1545" s="204">
        <f t="shared" si="67"/>
        <v>2</v>
      </c>
      <c r="N1545" s="203">
        <f t="shared" si="68"/>
        <v>3</v>
      </c>
      <c r="O1545" s="203">
        <f t="shared" si="69"/>
        <v>7</v>
      </c>
    </row>
    <row r="1546" spans="3:15">
      <c r="C1546" s="200">
        <v>2</v>
      </c>
      <c r="D1546" s="200">
        <v>10</v>
      </c>
      <c r="F1546" s="200">
        <v>7</v>
      </c>
      <c r="G1546" s="200">
        <v>10</v>
      </c>
      <c r="H1546" s="200">
        <v>10</v>
      </c>
      <c r="I1546" s="200">
        <v>6</v>
      </c>
      <c r="J1546" s="200">
        <v>10</v>
      </c>
      <c r="M1546" s="204">
        <f t="shared" si="67"/>
        <v>2</v>
      </c>
      <c r="N1546" s="203">
        <f t="shared" si="68"/>
        <v>3</v>
      </c>
      <c r="O1546" s="203">
        <f t="shared" si="69"/>
        <v>8</v>
      </c>
    </row>
    <row r="1547" spans="3:15">
      <c r="C1547" s="200">
        <v>2</v>
      </c>
      <c r="D1547" s="200">
        <v>10</v>
      </c>
      <c r="F1547" s="200">
        <v>7</v>
      </c>
      <c r="G1547" s="200">
        <v>10</v>
      </c>
      <c r="H1547" s="200">
        <v>10</v>
      </c>
      <c r="I1547" s="200">
        <v>8</v>
      </c>
      <c r="J1547" s="200">
        <v>7</v>
      </c>
      <c r="M1547" s="204">
        <f t="shared" si="67"/>
        <v>2</v>
      </c>
      <c r="N1547" s="203">
        <f t="shared" si="68"/>
        <v>3</v>
      </c>
      <c r="O1547" s="203">
        <f t="shared" si="69"/>
        <v>8</v>
      </c>
    </row>
    <row r="1548" spans="3:15">
      <c r="C1548" s="200">
        <v>2</v>
      </c>
      <c r="D1548" s="200">
        <v>10</v>
      </c>
      <c r="F1548" s="200">
        <v>7</v>
      </c>
      <c r="G1548" s="200">
        <v>10</v>
      </c>
      <c r="H1548" s="200">
        <v>10</v>
      </c>
      <c r="I1548" s="200">
        <v>8</v>
      </c>
      <c r="J1548" s="200">
        <v>10</v>
      </c>
      <c r="M1548" s="204">
        <f t="shared" si="67"/>
        <v>2</v>
      </c>
      <c r="N1548" s="203">
        <f t="shared" si="68"/>
        <v>3</v>
      </c>
      <c r="O1548" s="203">
        <f t="shared" si="69"/>
        <v>8</v>
      </c>
    </row>
    <row r="1549" spans="3:15">
      <c r="C1549" s="200">
        <v>2</v>
      </c>
      <c r="D1549" s="200">
        <v>10</v>
      </c>
      <c r="F1549" s="200">
        <v>7</v>
      </c>
      <c r="G1549" s="200">
        <v>10</v>
      </c>
      <c r="H1549" s="200">
        <v>10</v>
      </c>
      <c r="I1549" s="200">
        <v>10</v>
      </c>
      <c r="J1549" s="200">
        <v>7</v>
      </c>
      <c r="M1549" s="204">
        <f t="shared" si="67"/>
        <v>2</v>
      </c>
      <c r="N1549" s="203">
        <f t="shared" si="68"/>
        <v>3</v>
      </c>
      <c r="O1549" s="203">
        <f t="shared" si="69"/>
        <v>8</v>
      </c>
    </row>
    <row r="1550" spans="3:15">
      <c r="C1550" s="200">
        <v>2</v>
      </c>
      <c r="D1550" s="200">
        <v>10</v>
      </c>
      <c r="F1550" s="200">
        <v>7</v>
      </c>
      <c r="G1550" s="200">
        <v>10</v>
      </c>
      <c r="H1550" s="200">
        <v>10</v>
      </c>
      <c r="I1550" s="200">
        <v>10</v>
      </c>
      <c r="J1550" s="200">
        <v>10</v>
      </c>
      <c r="M1550" s="204">
        <f t="shared" si="67"/>
        <v>2</v>
      </c>
      <c r="N1550" s="203">
        <f t="shared" si="68"/>
        <v>3</v>
      </c>
      <c r="O1550" s="203">
        <f t="shared" si="69"/>
        <v>8</v>
      </c>
    </row>
    <row r="1551" spans="3:15">
      <c r="C1551" s="200">
        <v>2</v>
      </c>
      <c r="D1551" s="200">
        <v>10</v>
      </c>
      <c r="F1551" s="200">
        <v>5</v>
      </c>
      <c r="G1551" s="200">
        <v>10</v>
      </c>
      <c r="H1551" s="200">
        <v>5</v>
      </c>
      <c r="I1551" s="200">
        <v>4</v>
      </c>
      <c r="J1551" s="200">
        <v>7</v>
      </c>
      <c r="M1551" s="204">
        <f t="shared" si="67"/>
        <v>2</v>
      </c>
      <c r="N1551" s="203">
        <f t="shared" si="68"/>
        <v>3</v>
      </c>
      <c r="O1551" s="203">
        <f t="shared" si="69"/>
        <v>6</v>
      </c>
    </row>
    <row r="1552" spans="3:15">
      <c r="C1552" s="200">
        <v>2</v>
      </c>
      <c r="D1552" s="200">
        <v>10</v>
      </c>
      <c r="F1552" s="200">
        <v>5</v>
      </c>
      <c r="G1552" s="200">
        <v>10</v>
      </c>
      <c r="H1552" s="200">
        <v>5</v>
      </c>
      <c r="I1552" s="200">
        <v>4</v>
      </c>
      <c r="J1552" s="200">
        <v>10</v>
      </c>
      <c r="M1552" s="204">
        <f t="shared" si="67"/>
        <v>2</v>
      </c>
      <c r="N1552" s="203">
        <f t="shared" si="68"/>
        <v>3</v>
      </c>
      <c r="O1552" s="203">
        <f t="shared" si="69"/>
        <v>7</v>
      </c>
    </row>
    <row r="1553" spans="3:15">
      <c r="C1553" s="200">
        <v>2</v>
      </c>
      <c r="D1553" s="200">
        <v>10</v>
      </c>
      <c r="F1553" s="200">
        <v>5</v>
      </c>
      <c r="G1553" s="200">
        <v>10</v>
      </c>
      <c r="H1553" s="200">
        <v>5</v>
      </c>
      <c r="I1553" s="200">
        <v>6</v>
      </c>
      <c r="J1553" s="200">
        <v>7</v>
      </c>
      <c r="M1553" s="204">
        <f t="shared" si="67"/>
        <v>2</v>
      </c>
      <c r="N1553" s="203">
        <f t="shared" si="68"/>
        <v>3</v>
      </c>
      <c r="O1553" s="203">
        <f t="shared" si="69"/>
        <v>6</v>
      </c>
    </row>
    <row r="1554" spans="3:15">
      <c r="C1554" s="200">
        <v>2</v>
      </c>
      <c r="D1554" s="200">
        <v>10</v>
      </c>
      <c r="F1554" s="200">
        <v>5</v>
      </c>
      <c r="G1554" s="200">
        <v>10</v>
      </c>
      <c r="H1554" s="200">
        <v>5</v>
      </c>
      <c r="I1554" s="200">
        <v>6</v>
      </c>
      <c r="J1554" s="200">
        <v>10</v>
      </c>
      <c r="M1554" s="204">
        <f t="shared" si="67"/>
        <v>2</v>
      </c>
      <c r="N1554" s="203">
        <f t="shared" si="68"/>
        <v>3</v>
      </c>
      <c r="O1554" s="203">
        <f t="shared" si="69"/>
        <v>7</v>
      </c>
    </row>
    <row r="1555" spans="3:15">
      <c r="C1555" s="200">
        <v>2</v>
      </c>
      <c r="D1555" s="200">
        <v>10</v>
      </c>
      <c r="F1555" s="200">
        <v>5</v>
      </c>
      <c r="G1555" s="200">
        <v>10</v>
      </c>
      <c r="H1555" s="200">
        <v>5</v>
      </c>
      <c r="I1555" s="200">
        <v>8</v>
      </c>
      <c r="J1555" s="200">
        <v>7</v>
      </c>
      <c r="M1555" s="204">
        <f t="shared" si="67"/>
        <v>2</v>
      </c>
      <c r="N1555" s="203">
        <f t="shared" si="68"/>
        <v>3</v>
      </c>
      <c r="O1555" s="203">
        <f t="shared" si="69"/>
        <v>7</v>
      </c>
    </row>
    <row r="1556" spans="3:15">
      <c r="C1556" s="200">
        <v>2</v>
      </c>
      <c r="D1556" s="200">
        <v>10</v>
      </c>
      <c r="F1556" s="200">
        <v>5</v>
      </c>
      <c r="G1556" s="200">
        <v>10</v>
      </c>
      <c r="H1556" s="200">
        <v>5</v>
      </c>
      <c r="I1556" s="200">
        <v>8</v>
      </c>
      <c r="J1556" s="200">
        <v>10</v>
      </c>
      <c r="M1556" s="204">
        <f t="shared" si="67"/>
        <v>2</v>
      </c>
      <c r="N1556" s="203">
        <f t="shared" si="68"/>
        <v>3</v>
      </c>
      <c r="O1556" s="203">
        <f t="shared" si="69"/>
        <v>7</v>
      </c>
    </row>
    <row r="1557" spans="3:15">
      <c r="C1557" s="200">
        <v>2</v>
      </c>
      <c r="D1557" s="200">
        <v>10</v>
      </c>
      <c r="F1557" s="200">
        <v>5</v>
      </c>
      <c r="G1557" s="200">
        <v>10</v>
      </c>
      <c r="H1557" s="200">
        <v>5</v>
      </c>
      <c r="I1557" s="200">
        <v>10</v>
      </c>
      <c r="J1557" s="200">
        <v>7</v>
      </c>
      <c r="M1557" s="204">
        <f t="shared" si="67"/>
        <v>2</v>
      </c>
      <c r="N1557" s="203">
        <f t="shared" si="68"/>
        <v>3</v>
      </c>
      <c r="O1557" s="203">
        <f t="shared" si="69"/>
        <v>7</v>
      </c>
    </row>
    <row r="1558" spans="3:15">
      <c r="C1558" s="200">
        <v>2</v>
      </c>
      <c r="D1558" s="200">
        <v>10</v>
      </c>
      <c r="F1558" s="200">
        <v>5</v>
      </c>
      <c r="G1558" s="200">
        <v>10</v>
      </c>
      <c r="H1558" s="200">
        <v>5</v>
      </c>
      <c r="I1558" s="200">
        <v>10</v>
      </c>
      <c r="J1558" s="200">
        <v>10</v>
      </c>
      <c r="M1558" s="204">
        <f t="shared" si="67"/>
        <v>2</v>
      </c>
      <c r="N1558" s="203">
        <f t="shared" si="68"/>
        <v>3</v>
      </c>
      <c r="O1558" s="203">
        <f t="shared" si="69"/>
        <v>7</v>
      </c>
    </row>
    <row r="1559" spans="3:15">
      <c r="C1559" s="200">
        <v>2</v>
      </c>
      <c r="D1559" s="200">
        <v>10</v>
      </c>
      <c r="F1559" s="200">
        <v>7</v>
      </c>
      <c r="G1559" s="200">
        <v>10</v>
      </c>
      <c r="H1559" s="200">
        <v>10</v>
      </c>
      <c r="I1559" s="200">
        <v>4</v>
      </c>
      <c r="J1559" s="200">
        <v>7</v>
      </c>
      <c r="M1559" s="204">
        <f t="shared" si="67"/>
        <v>2</v>
      </c>
      <c r="N1559" s="203">
        <f t="shared" si="68"/>
        <v>3</v>
      </c>
      <c r="O1559" s="203">
        <f t="shared" si="69"/>
        <v>7</v>
      </c>
    </row>
    <row r="1560" spans="3:15">
      <c r="C1560" s="200">
        <v>2</v>
      </c>
      <c r="D1560" s="200">
        <v>10</v>
      </c>
      <c r="F1560" s="200">
        <v>7</v>
      </c>
      <c r="G1560" s="200">
        <v>10</v>
      </c>
      <c r="H1560" s="200">
        <v>10</v>
      </c>
      <c r="I1560" s="200">
        <v>4</v>
      </c>
      <c r="J1560" s="200">
        <v>10</v>
      </c>
      <c r="M1560" s="204">
        <f t="shared" si="67"/>
        <v>2</v>
      </c>
      <c r="N1560" s="203">
        <f t="shared" si="68"/>
        <v>3</v>
      </c>
      <c r="O1560" s="203">
        <f t="shared" si="69"/>
        <v>8</v>
      </c>
    </row>
    <row r="1561" spans="3:15">
      <c r="C1561" s="200">
        <v>2</v>
      </c>
      <c r="D1561" s="200">
        <v>10</v>
      </c>
      <c r="F1561" s="200">
        <v>7</v>
      </c>
      <c r="G1561" s="200">
        <v>10</v>
      </c>
      <c r="H1561" s="200">
        <v>10</v>
      </c>
      <c r="I1561" s="200">
        <v>6</v>
      </c>
      <c r="J1561" s="200">
        <v>7</v>
      </c>
      <c r="M1561" s="204">
        <f t="shared" si="67"/>
        <v>2</v>
      </c>
      <c r="N1561" s="203">
        <f t="shared" si="68"/>
        <v>3</v>
      </c>
      <c r="O1561" s="203">
        <f t="shared" si="69"/>
        <v>7</v>
      </c>
    </row>
    <row r="1562" spans="3:15">
      <c r="C1562" s="200">
        <v>2</v>
      </c>
      <c r="D1562" s="200">
        <v>10</v>
      </c>
      <c r="F1562" s="200">
        <v>7</v>
      </c>
      <c r="G1562" s="200">
        <v>10</v>
      </c>
      <c r="H1562" s="200">
        <v>10</v>
      </c>
      <c r="I1562" s="200">
        <v>6</v>
      </c>
      <c r="J1562" s="200">
        <v>10</v>
      </c>
      <c r="M1562" s="204">
        <f t="shared" si="67"/>
        <v>2</v>
      </c>
      <c r="N1562" s="203">
        <f t="shared" si="68"/>
        <v>3</v>
      </c>
      <c r="O1562" s="203">
        <f t="shared" si="69"/>
        <v>8</v>
      </c>
    </row>
    <row r="1563" spans="3:15">
      <c r="C1563" s="200">
        <v>2</v>
      </c>
      <c r="D1563" s="200">
        <v>10</v>
      </c>
      <c r="F1563" s="200">
        <v>7</v>
      </c>
      <c r="G1563" s="200">
        <v>10</v>
      </c>
      <c r="H1563" s="200">
        <v>10</v>
      </c>
      <c r="I1563" s="200">
        <v>8</v>
      </c>
      <c r="J1563" s="200">
        <v>7</v>
      </c>
      <c r="M1563" s="204">
        <f t="shared" si="67"/>
        <v>2</v>
      </c>
      <c r="N1563" s="203">
        <f t="shared" si="68"/>
        <v>3</v>
      </c>
      <c r="O1563" s="203">
        <f t="shared" si="69"/>
        <v>8</v>
      </c>
    </row>
    <row r="1564" spans="3:15">
      <c r="C1564" s="200">
        <v>2</v>
      </c>
      <c r="D1564" s="200">
        <v>10</v>
      </c>
      <c r="F1564" s="200">
        <v>7</v>
      </c>
      <c r="G1564" s="200">
        <v>10</v>
      </c>
      <c r="H1564" s="200">
        <v>10</v>
      </c>
      <c r="I1564" s="200">
        <v>8</v>
      </c>
      <c r="J1564" s="200">
        <v>10</v>
      </c>
      <c r="M1564" s="204">
        <f t="shared" si="67"/>
        <v>2</v>
      </c>
      <c r="N1564" s="203">
        <f t="shared" si="68"/>
        <v>3</v>
      </c>
      <c r="O1564" s="203">
        <f t="shared" si="69"/>
        <v>8</v>
      </c>
    </row>
    <row r="1565" spans="3:15">
      <c r="C1565" s="200">
        <v>2</v>
      </c>
      <c r="D1565" s="200">
        <v>10</v>
      </c>
      <c r="F1565" s="200">
        <v>7</v>
      </c>
      <c r="G1565" s="200">
        <v>10</v>
      </c>
      <c r="H1565" s="200">
        <v>10</v>
      </c>
      <c r="I1565" s="200">
        <v>10</v>
      </c>
      <c r="J1565" s="200">
        <v>7</v>
      </c>
      <c r="M1565" s="204">
        <f t="shared" si="67"/>
        <v>2</v>
      </c>
      <c r="N1565" s="203">
        <f t="shared" si="68"/>
        <v>3</v>
      </c>
      <c r="O1565" s="203">
        <f t="shared" si="69"/>
        <v>8</v>
      </c>
    </row>
    <row r="1566" spans="3:15">
      <c r="C1566" s="200">
        <v>2</v>
      </c>
      <c r="D1566" s="200">
        <v>10</v>
      </c>
      <c r="F1566" s="200">
        <v>7</v>
      </c>
      <c r="G1566" s="200">
        <v>10</v>
      </c>
      <c r="H1566" s="200">
        <v>10</v>
      </c>
      <c r="I1566" s="200">
        <v>10</v>
      </c>
      <c r="J1566" s="200">
        <v>10</v>
      </c>
      <c r="M1566" s="204">
        <f t="shared" si="67"/>
        <v>2</v>
      </c>
      <c r="N1566" s="203">
        <f t="shared" si="68"/>
        <v>3</v>
      </c>
      <c r="O1566" s="203">
        <f t="shared" si="69"/>
        <v>8</v>
      </c>
    </row>
    <row r="1567" spans="3:15">
      <c r="C1567" s="200">
        <v>2</v>
      </c>
      <c r="D1567" s="200">
        <v>10</v>
      </c>
      <c r="F1567" s="200">
        <v>5</v>
      </c>
      <c r="G1567" s="200">
        <v>10</v>
      </c>
      <c r="H1567" s="200">
        <v>5</v>
      </c>
      <c r="I1567" s="200">
        <v>4</v>
      </c>
      <c r="J1567" s="200">
        <v>7</v>
      </c>
      <c r="M1567" s="204">
        <f t="shared" ref="M1567:M1630" si="70">MIN(C1567:L1567)</f>
        <v>2</v>
      </c>
      <c r="N1567" s="203">
        <f t="shared" si="68"/>
        <v>3</v>
      </c>
      <c r="O1567" s="203">
        <f t="shared" si="69"/>
        <v>6</v>
      </c>
    </row>
    <row r="1568" spans="3:15">
      <c r="C1568" s="200">
        <v>2</v>
      </c>
      <c r="D1568" s="200">
        <v>10</v>
      </c>
      <c r="F1568" s="200">
        <v>5</v>
      </c>
      <c r="G1568" s="200">
        <v>10</v>
      </c>
      <c r="H1568" s="200">
        <v>5</v>
      </c>
      <c r="I1568" s="200">
        <v>4</v>
      </c>
      <c r="J1568" s="200">
        <v>10</v>
      </c>
      <c r="M1568" s="204">
        <f t="shared" si="70"/>
        <v>2</v>
      </c>
      <c r="N1568" s="203">
        <f t="shared" ref="N1568:N1631" si="71">IF(SMALL(C1568:J1568,2)&gt;M1568,M1568+1,M1568)</f>
        <v>3</v>
      </c>
      <c r="O1568" s="203">
        <f t="shared" ref="O1568:O1631" si="72">ROUND(AVERAGE(C1568:J1568),0)</f>
        <v>7</v>
      </c>
    </row>
    <row r="1569" spans="3:15">
      <c r="C1569" s="200">
        <v>2</v>
      </c>
      <c r="D1569" s="200">
        <v>10</v>
      </c>
      <c r="F1569" s="200">
        <v>5</v>
      </c>
      <c r="G1569" s="200">
        <v>10</v>
      </c>
      <c r="H1569" s="200">
        <v>5</v>
      </c>
      <c r="I1569" s="200">
        <v>6</v>
      </c>
      <c r="J1569" s="200">
        <v>7</v>
      </c>
      <c r="M1569" s="204">
        <f t="shared" si="70"/>
        <v>2</v>
      </c>
      <c r="N1569" s="203">
        <f t="shared" si="71"/>
        <v>3</v>
      </c>
      <c r="O1569" s="203">
        <f t="shared" si="72"/>
        <v>6</v>
      </c>
    </row>
    <row r="1570" spans="3:15">
      <c r="C1570" s="200">
        <v>2</v>
      </c>
      <c r="D1570" s="200">
        <v>10</v>
      </c>
      <c r="F1570" s="200">
        <v>5</v>
      </c>
      <c r="G1570" s="200">
        <v>10</v>
      </c>
      <c r="H1570" s="200">
        <v>5</v>
      </c>
      <c r="I1570" s="200">
        <v>6</v>
      </c>
      <c r="J1570" s="200">
        <v>10</v>
      </c>
      <c r="M1570" s="204">
        <f t="shared" si="70"/>
        <v>2</v>
      </c>
      <c r="N1570" s="203">
        <f t="shared" si="71"/>
        <v>3</v>
      </c>
      <c r="O1570" s="203">
        <f t="shared" si="72"/>
        <v>7</v>
      </c>
    </row>
    <row r="1571" spans="3:15">
      <c r="C1571" s="200">
        <v>2</v>
      </c>
      <c r="D1571" s="200">
        <v>10</v>
      </c>
      <c r="F1571" s="200">
        <v>5</v>
      </c>
      <c r="G1571" s="200">
        <v>10</v>
      </c>
      <c r="H1571" s="200">
        <v>5</v>
      </c>
      <c r="I1571" s="200">
        <v>8</v>
      </c>
      <c r="J1571" s="200">
        <v>7</v>
      </c>
      <c r="M1571" s="204">
        <f t="shared" si="70"/>
        <v>2</v>
      </c>
      <c r="N1571" s="203">
        <f t="shared" si="71"/>
        <v>3</v>
      </c>
      <c r="O1571" s="203">
        <f t="shared" si="72"/>
        <v>7</v>
      </c>
    </row>
    <row r="1572" spans="3:15">
      <c r="C1572" s="200">
        <v>2</v>
      </c>
      <c r="D1572" s="200">
        <v>10</v>
      </c>
      <c r="F1572" s="200">
        <v>5</v>
      </c>
      <c r="G1572" s="200">
        <v>10</v>
      </c>
      <c r="H1572" s="200">
        <v>5</v>
      </c>
      <c r="I1572" s="200">
        <v>8</v>
      </c>
      <c r="J1572" s="200">
        <v>10</v>
      </c>
      <c r="M1572" s="204">
        <f t="shared" si="70"/>
        <v>2</v>
      </c>
      <c r="N1572" s="203">
        <f t="shared" si="71"/>
        <v>3</v>
      </c>
      <c r="O1572" s="203">
        <f t="shared" si="72"/>
        <v>7</v>
      </c>
    </row>
    <row r="1573" spans="3:15">
      <c r="C1573" s="200">
        <v>2</v>
      </c>
      <c r="D1573" s="200">
        <v>10</v>
      </c>
      <c r="F1573" s="200">
        <v>5</v>
      </c>
      <c r="G1573" s="200">
        <v>10</v>
      </c>
      <c r="H1573" s="200">
        <v>5</v>
      </c>
      <c r="I1573" s="200">
        <v>10</v>
      </c>
      <c r="J1573" s="200">
        <v>7</v>
      </c>
      <c r="M1573" s="204">
        <f t="shared" si="70"/>
        <v>2</v>
      </c>
      <c r="N1573" s="203">
        <f t="shared" si="71"/>
        <v>3</v>
      </c>
      <c r="O1573" s="203">
        <f t="shared" si="72"/>
        <v>7</v>
      </c>
    </row>
    <row r="1574" spans="3:15">
      <c r="C1574" s="200">
        <v>2</v>
      </c>
      <c r="D1574" s="200">
        <v>10</v>
      </c>
      <c r="F1574" s="200">
        <v>5</v>
      </c>
      <c r="G1574" s="200">
        <v>10</v>
      </c>
      <c r="H1574" s="200">
        <v>5</v>
      </c>
      <c r="I1574" s="200">
        <v>10</v>
      </c>
      <c r="J1574" s="200">
        <v>10</v>
      </c>
      <c r="M1574" s="204">
        <f t="shared" si="70"/>
        <v>2</v>
      </c>
      <c r="N1574" s="203">
        <f t="shared" si="71"/>
        <v>3</v>
      </c>
      <c r="O1574" s="203">
        <f t="shared" si="72"/>
        <v>7</v>
      </c>
    </row>
    <row r="1575" spans="3:15">
      <c r="C1575" s="200">
        <v>2</v>
      </c>
      <c r="D1575" s="200">
        <v>10</v>
      </c>
      <c r="F1575" s="200">
        <v>7</v>
      </c>
      <c r="G1575" s="200">
        <v>10</v>
      </c>
      <c r="H1575" s="200">
        <v>10</v>
      </c>
      <c r="I1575" s="200">
        <v>4</v>
      </c>
      <c r="J1575" s="200">
        <v>7</v>
      </c>
      <c r="M1575" s="204">
        <f t="shared" si="70"/>
        <v>2</v>
      </c>
      <c r="N1575" s="203">
        <f t="shared" si="71"/>
        <v>3</v>
      </c>
      <c r="O1575" s="203">
        <f t="shared" si="72"/>
        <v>7</v>
      </c>
    </row>
    <row r="1576" spans="3:15">
      <c r="C1576" s="200">
        <v>2</v>
      </c>
      <c r="D1576" s="200">
        <v>10</v>
      </c>
      <c r="F1576" s="200">
        <v>7</v>
      </c>
      <c r="G1576" s="200">
        <v>10</v>
      </c>
      <c r="H1576" s="200">
        <v>10</v>
      </c>
      <c r="I1576" s="200">
        <v>4</v>
      </c>
      <c r="J1576" s="200">
        <v>10</v>
      </c>
      <c r="M1576" s="204">
        <f t="shared" si="70"/>
        <v>2</v>
      </c>
      <c r="N1576" s="203">
        <f t="shared" si="71"/>
        <v>3</v>
      </c>
      <c r="O1576" s="203">
        <f t="shared" si="72"/>
        <v>8</v>
      </c>
    </row>
    <row r="1577" spans="3:15">
      <c r="C1577" s="200">
        <v>2</v>
      </c>
      <c r="D1577" s="200">
        <v>10</v>
      </c>
      <c r="F1577" s="200">
        <v>7</v>
      </c>
      <c r="G1577" s="200">
        <v>10</v>
      </c>
      <c r="H1577" s="200">
        <v>10</v>
      </c>
      <c r="I1577" s="200">
        <v>6</v>
      </c>
      <c r="J1577" s="200">
        <v>7</v>
      </c>
      <c r="M1577" s="204">
        <f t="shared" si="70"/>
        <v>2</v>
      </c>
      <c r="N1577" s="203">
        <f t="shared" si="71"/>
        <v>3</v>
      </c>
      <c r="O1577" s="203">
        <f t="shared" si="72"/>
        <v>7</v>
      </c>
    </row>
    <row r="1578" spans="3:15">
      <c r="C1578" s="200">
        <v>2</v>
      </c>
      <c r="D1578" s="200">
        <v>10</v>
      </c>
      <c r="F1578" s="200">
        <v>7</v>
      </c>
      <c r="G1578" s="200">
        <v>10</v>
      </c>
      <c r="H1578" s="200">
        <v>10</v>
      </c>
      <c r="I1578" s="200">
        <v>6</v>
      </c>
      <c r="J1578" s="200">
        <v>10</v>
      </c>
      <c r="M1578" s="204">
        <f t="shared" si="70"/>
        <v>2</v>
      </c>
      <c r="N1578" s="203">
        <f t="shared" si="71"/>
        <v>3</v>
      </c>
      <c r="O1578" s="203">
        <f t="shared" si="72"/>
        <v>8</v>
      </c>
    </row>
    <row r="1579" spans="3:15">
      <c r="C1579" s="200">
        <v>2</v>
      </c>
      <c r="D1579" s="200">
        <v>10</v>
      </c>
      <c r="F1579" s="200">
        <v>7</v>
      </c>
      <c r="G1579" s="200">
        <v>10</v>
      </c>
      <c r="H1579" s="200">
        <v>10</v>
      </c>
      <c r="I1579" s="200">
        <v>8</v>
      </c>
      <c r="J1579" s="200">
        <v>7</v>
      </c>
      <c r="M1579" s="204">
        <f t="shared" si="70"/>
        <v>2</v>
      </c>
      <c r="N1579" s="203">
        <f t="shared" si="71"/>
        <v>3</v>
      </c>
      <c r="O1579" s="203">
        <f t="shared" si="72"/>
        <v>8</v>
      </c>
    </row>
    <row r="1580" spans="3:15">
      <c r="C1580" s="200">
        <v>2</v>
      </c>
      <c r="D1580" s="200">
        <v>10</v>
      </c>
      <c r="F1580" s="200">
        <v>7</v>
      </c>
      <c r="G1580" s="200">
        <v>10</v>
      </c>
      <c r="H1580" s="200">
        <v>10</v>
      </c>
      <c r="I1580" s="200">
        <v>8</v>
      </c>
      <c r="J1580" s="200">
        <v>10</v>
      </c>
      <c r="M1580" s="204">
        <f t="shared" si="70"/>
        <v>2</v>
      </c>
      <c r="N1580" s="203">
        <f t="shared" si="71"/>
        <v>3</v>
      </c>
      <c r="O1580" s="203">
        <f t="shared" si="72"/>
        <v>8</v>
      </c>
    </row>
    <row r="1581" spans="3:15">
      <c r="C1581" s="200">
        <v>2</v>
      </c>
      <c r="D1581" s="200">
        <v>10</v>
      </c>
      <c r="F1581" s="200">
        <v>7</v>
      </c>
      <c r="G1581" s="200">
        <v>10</v>
      </c>
      <c r="H1581" s="200">
        <v>10</v>
      </c>
      <c r="I1581" s="200">
        <v>10</v>
      </c>
      <c r="J1581" s="200">
        <v>7</v>
      </c>
      <c r="M1581" s="204">
        <f t="shared" si="70"/>
        <v>2</v>
      </c>
      <c r="N1581" s="203">
        <f t="shared" si="71"/>
        <v>3</v>
      </c>
      <c r="O1581" s="203">
        <f t="shared" si="72"/>
        <v>8</v>
      </c>
    </row>
    <row r="1582" spans="3:15">
      <c r="C1582" s="200">
        <v>2</v>
      </c>
      <c r="D1582" s="200">
        <v>10</v>
      </c>
      <c r="F1582" s="200">
        <v>7</v>
      </c>
      <c r="G1582" s="200">
        <v>10</v>
      </c>
      <c r="H1582" s="200">
        <v>10</v>
      </c>
      <c r="I1582" s="200">
        <v>10</v>
      </c>
      <c r="J1582" s="200">
        <v>10</v>
      </c>
      <c r="M1582" s="204">
        <f t="shared" si="70"/>
        <v>2</v>
      </c>
      <c r="N1582" s="203">
        <f t="shared" si="71"/>
        <v>3</v>
      </c>
      <c r="O1582" s="203">
        <f t="shared" si="72"/>
        <v>8</v>
      </c>
    </row>
    <row r="1583" spans="3:15">
      <c r="C1583" s="200">
        <v>2</v>
      </c>
      <c r="D1583" s="200">
        <v>10</v>
      </c>
      <c r="F1583" s="200">
        <v>5</v>
      </c>
      <c r="G1583" s="200">
        <v>10</v>
      </c>
      <c r="H1583" s="200">
        <v>5</v>
      </c>
      <c r="I1583" s="200">
        <v>4</v>
      </c>
      <c r="J1583" s="200">
        <v>7</v>
      </c>
      <c r="M1583" s="204">
        <f t="shared" si="70"/>
        <v>2</v>
      </c>
      <c r="N1583" s="203">
        <f t="shared" si="71"/>
        <v>3</v>
      </c>
      <c r="O1583" s="203">
        <f t="shared" si="72"/>
        <v>6</v>
      </c>
    </row>
    <row r="1584" spans="3:15">
      <c r="C1584" s="200">
        <v>2</v>
      </c>
      <c r="D1584" s="200">
        <v>10</v>
      </c>
      <c r="F1584" s="200">
        <v>5</v>
      </c>
      <c r="G1584" s="200">
        <v>10</v>
      </c>
      <c r="H1584" s="200">
        <v>5</v>
      </c>
      <c r="I1584" s="200">
        <v>4</v>
      </c>
      <c r="J1584" s="200">
        <v>10</v>
      </c>
      <c r="M1584" s="204">
        <f t="shared" si="70"/>
        <v>2</v>
      </c>
      <c r="N1584" s="203">
        <f t="shared" si="71"/>
        <v>3</v>
      </c>
      <c r="O1584" s="203">
        <f t="shared" si="72"/>
        <v>7</v>
      </c>
    </row>
    <row r="1585" spans="3:15">
      <c r="C1585" s="200">
        <v>2</v>
      </c>
      <c r="D1585" s="200">
        <v>10</v>
      </c>
      <c r="F1585" s="200">
        <v>5</v>
      </c>
      <c r="G1585" s="200">
        <v>10</v>
      </c>
      <c r="H1585" s="200">
        <v>5</v>
      </c>
      <c r="I1585" s="200">
        <v>6</v>
      </c>
      <c r="J1585" s="200">
        <v>7</v>
      </c>
      <c r="M1585" s="204">
        <f t="shared" si="70"/>
        <v>2</v>
      </c>
      <c r="N1585" s="203">
        <f t="shared" si="71"/>
        <v>3</v>
      </c>
      <c r="O1585" s="203">
        <f t="shared" si="72"/>
        <v>6</v>
      </c>
    </row>
    <row r="1586" spans="3:15">
      <c r="C1586" s="200">
        <v>2</v>
      </c>
      <c r="D1586" s="200">
        <v>10</v>
      </c>
      <c r="F1586" s="200">
        <v>5</v>
      </c>
      <c r="G1586" s="200">
        <v>10</v>
      </c>
      <c r="H1586" s="200">
        <v>5</v>
      </c>
      <c r="I1586" s="200">
        <v>6</v>
      </c>
      <c r="J1586" s="200">
        <v>10</v>
      </c>
      <c r="M1586" s="204">
        <f t="shared" si="70"/>
        <v>2</v>
      </c>
      <c r="N1586" s="203">
        <f t="shared" si="71"/>
        <v>3</v>
      </c>
      <c r="O1586" s="203">
        <f t="shared" si="72"/>
        <v>7</v>
      </c>
    </row>
    <row r="1587" spans="3:15">
      <c r="C1587" s="200">
        <v>2</v>
      </c>
      <c r="D1587" s="200">
        <v>10</v>
      </c>
      <c r="F1587" s="200">
        <v>5</v>
      </c>
      <c r="G1587" s="200">
        <v>10</v>
      </c>
      <c r="H1587" s="200">
        <v>5</v>
      </c>
      <c r="I1587" s="200">
        <v>8</v>
      </c>
      <c r="J1587" s="200">
        <v>7</v>
      </c>
      <c r="M1587" s="204">
        <f t="shared" si="70"/>
        <v>2</v>
      </c>
      <c r="N1587" s="203">
        <f t="shared" si="71"/>
        <v>3</v>
      </c>
      <c r="O1587" s="203">
        <f t="shared" si="72"/>
        <v>7</v>
      </c>
    </row>
    <row r="1588" spans="3:15">
      <c r="C1588" s="200">
        <v>2</v>
      </c>
      <c r="D1588" s="200">
        <v>10</v>
      </c>
      <c r="F1588" s="200">
        <v>5</v>
      </c>
      <c r="G1588" s="200">
        <v>10</v>
      </c>
      <c r="H1588" s="200">
        <v>5</v>
      </c>
      <c r="I1588" s="200">
        <v>8</v>
      </c>
      <c r="J1588" s="200">
        <v>10</v>
      </c>
      <c r="M1588" s="204">
        <f t="shared" si="70"/>
        <v>2</v>
      </c>
      <c r="N1588" s="203">
        <f t="shared" si="71"/>
        <v>3</v>
      </c>
      <c r="O1588" s="203">
        <f t="shared" si="72"/>
        <v>7</v>
      </c>
    </row>
    <row r="1589" spans="3:15">
      <c r="C1589" s="200">
        <v>2</v>
      </c>
      <c r="D1589" s="200">
        <v>10</v>
      </c>
      <c r="F1589" s="200">
        <v>5</v>
      </c>
      <c r="G1589" s="200">
        <v>10</v>
      </c>
      <c r="H1589" s="200">
        <v>5</v>
      </c>
      <c r="I1589" s="200">
        <v>10</v>
      </c>
      <c r="J1589" s="200">
        <v>7</v>
      </c>
      <c r="M1589" s="204">
        <f t="shared" si="70"/>
        <v>2</v>
      </c>
      <c r="N1589" s="203">
        <f t="shared" si="71"/>
        <v>3</v>
      </c>
      <c r="O1589" s="203">
        <f t="shared" si="72"/>
        <v>7</v>
      </c>
    </row>
    <row r="1590" spans="3:15">
      <c r="C1590" s="200">
        <v>2</v>
      </c>
      <c r="D1590" s="200">
        <v>10</v>
      </c>
      <c r="F1590" s="200">
        <v>5</v>
      </c>
      <c r="G1590" s="200">
        <v>10</v>
      </c>
      <c r="H1590" s="200">
        <v>5</v>
      </c>
      <c r="I1590" s="200">
        <v>10</v>
      </c>
      <c r="J1590" s="200">
        <v>10</v>
      </c>
      <c r="M1590" s="204">
        <f t="shared" si="70"/>
        <v>2</v>
      </c>
      <c r="N1590" s="203">
        <f t="shared" si="71"/>
        <v>3</v>
      </c>
      <c r="O1590" s="203">
        <f t="shared" si="72"/>
        <v>7</v>
      </c>
    </row>
    <row r="1591" spans="3:15">
      <c r="C1591" s="200">
        <v>2</v>
      </c>
      <c r="D1591" s="200">
        <v>10</v>
      </c>
      <c r="F1591" s="200">
        <v>7</v>
      </c>
      <c r="G1591" s="200">
        <v>10</v>
      </c>
      <c r="H1591" s="200">
        <v>10</v>
      </c>
      <c r="I1591" s="200">
        <v>4</v>
      </c>
      <c r="J1591" s="200">
        <v>7</v>
      </c>
      <c r="M1591" s="204">
        <f t="shared" si="70"/>
        <v>2</v>
      </c>
      <c r="N1591" s="203">
        <f t="shared" si="71"/>
        <v>3</v>
      </c>
      <c r="O1591" s="203">
        <f t="shared" si="72"/>
        <v>7</v>
      </c>
    </row>
    <row r="1592" spans="3:15">
      <c r="C1592" s="200">
        <v>2</v>
      </c>
      <c r="D1592" s="200">
        <v>10</v>
      </c>
      <c r="F1592" s="200">
        <v>7</v>
      </c>
      <c r="G1592" s="200">
        <v>10</v>
      </c>
      <c r="H1592" s="200">
        <v>10</v>
      </c>
      <c r="I1592" s="200">
        <v>4</v>
      </c>
      <c r="J1592" s="200">
        <v>10</v>
      </c>
      <c r="M1592" s="204">
        <f t="shared" si="70"/>
        <v>2</v>
      </c>
      <c r="N1592" s="203">
        <f t="shared" si="71"/>
        <v>3</v>
      </c>
      <c r="O1592" s="203">
        <f t="shared" si="72"/>
        <v>8</v>
      </c>
    </row>
    <row r="1593" spans="3:15">
      <c r="C1593" s="200">
        <v>2</v>
      </c>
      <c r="D1593" s="200">
        <v>10</v>
      </c>
      <c r="F1593" s="200">
        <v>7</v>
      </c>
      <c r="G1593" s="200">
        <v>10</v>
      </c>
      <c r="H1593" s="200">
        <v>10</v>
      </c>
      <c r="I1593" s="200">
        <v>6</v>
      </c>
      <c r="J1593" s="200">
        <v>7</v>
      </c>
      <c r="M1593" s="204">
        <f t="shared" si="70"/>
        <v>2</v>
      </c>
      <c r="N1593" s="203">
        <f t="shared" si="71"/>
        <v>3</v>
      </c>
      <c r="O1593" s="203">
        <f t="shared" si="72"/>
        <v>7</v>
      </c>
    </row>
    <row r="1594" spans="3:15">
      <c r="C1594" s="200">
        <v>2</v>
      </c>
      <c r="D1594" s="200">
        <v>10</v>
      </c>
      <c r="F1594" s="200">
        <v>7</v>
      </c>
      <c r="G1594" s="200">
        <v>10</v>
      </c>
      <c r="H1594" s="200">
        <v>10</v>
      </c>
      <c r="I1594" s="200">
        <v>6</v>
      </c>
      <c r="J1594" s="200">
        <v>10</v>
      </c>
      <c r="M1594" s="204">
        <f t="shared" si="70"/>
        <v>2</v>
      </c>
      <c r="N1594" s="203">
        <f t="shared" si="71"/>
        <v>3</v>
      </c>
      <c r="O1594" s="203">
        <f t="shared" si="72"/>
        <v>8</v>
      </c>
    </row>
    <row r="1595" spans="3:15">
      <c r="C1595" s="200">
        <v>2</v>
      </c>
      <c r="D1595" s="200">
        <v>10</v>
      </c>
      <c r="F1595" s="200">
        <v>7</v>
      </c>
      <c r="G1595" s="200">
        <v>10</v>
      </c>
      <c r="H1595" s="200">
        <v>10</v>
      </c>
      <c r="I1595" s="200">
        <v>8</v>
      </c>
      <c r="J1595" s="200">
        <v>7</v>
      </c>
      <c r="M1595" s="204">
        <f t="shared" si="70"/>
        <v>2</v>
      </c>
      <c r="N1595" s="203">
        <f t="shared" si="71"/>
        <v>3</v>
      </c>
      <c r="O1595" s="203">
        <f t="shared" si="72"/>
        <v>8</v>
      </c>
    </row>
    <row r="1596" spans="3:15">
      <c r="C1596" s="200">
        <v>2</v>
      </c>
      <c r="D1596" s="200">
        <v>10</v>
      </c>
      <c r="F1596" s="200">
        <v>7</v>
      </c>
      <c r="G1596" s="200">
        <v>10</v>
      </c>
      <c r="H1596" s="200">
        <v>10</v>
      </c>
      <c r="I1596" s="200">
        <v>8</v>
      </c>
      <c r="J1596" s="200">
        <v>10</v>
      </c>
      <c r="M1596" s="204">
        <f t="shared" si="70"/>
        <v>2</v>
      </c>
      <c r="N1596" s="203">
        <f t="shared" si="71"/>
        <v>3</v>
      </c>
      <c r="O1596" s="203">
        <f t="shared" si="72"/>
        <v>8</v>
      </c>
    </row>
    <row r="1597" spans="3:15">
      <c r="C1597" s="200">
        <v>2</v>
      </c>
      <c r="D1597" s="200">
        <v>10</v>
      </c>
      <c r="F1597" s="200">
        <v>7</v>
      </c>
      <c r="G1597" s="200">
        <v>10</v>
      </c>
      <c r="H1597" s="200">
        <v>10</v>
      </c>
      <c r="I1597" s="200">
        <v>10</v>
      </c>
      <c r="J1597" s="200">
        <v>7</v>
      </c>
      <c r="M1597" s="204">
        <f t="shared" si="70"/>
        <v>2</v>
      </c>
      <c r="N1597" s="203">
        <f t="shared" si="71"/>
        <v>3</v>
      </c>
      <c r="O1597" s="203">
        <f t="shared" si="72"/>
        <v>8</v>
      </c>
    </row>
    <row r="1598" spans="3:15">
      <c r="C1598" s="200">
        <v>2</v>
      </c>
      <c r="D1598" s="200">
        <v>10</v>
      </c>
      <c r="F1598" s="200">
        <v>7</v>
      </c>
      <c r="G1598" s="200">
        <v>10</v>
      </c>
      <c r="H1598" s="200">
        <v>10</v>
      </c>
      <c r="I1598" s="200">
        <v>10</v>
      </c>
      <c r="J1598" s="200">
        <v>10</v>
      </c>
      <c r="M1598" s="204">
        <f t="shared" si="70"/>
        <v>2</v>
      </c>
      <c r="N1598" s="203">
        <f t="shared" si="71"/>
        <v>3</v>
      </c>
      <c r="O1598" s="203">
        <f t="shared" si="72"/>
        <v>8</v>
      </c>
    </row>
    <row r="1599" spans="3:15">
      <c r="C1599" s="200">
        <v>2</v>
      </c>
      <c r="D1599" s="200">
        <v>10</v>
      </c>
      <c r="F1599" s="200">
        <v>5</v>
      </c>
      <c r="G1599" s="200">
        <v>10</v>
      </c>
      <c r="H1599" s="200">
        <v>5</v>
      </c>
      <c r="I1599" s="200">
        <v>4</v>
      </c>
      <c r="J1599" s="200">
        <v>7</v>
      </c>
      <c r="M1599" s="204">
        <f t="shared" si="70"/>
        <v>2</v>
      </c>
      <c r="N1599" s="203">
        <f t="shared" si="71"/>
        <v>3</v>
      </c>
      <c r="O1599" s="203">
        <f t="shared" si="72"/>
        <v>6</v>
      </c>
    </row>
    <row r="1600" spans="3:15">
      <c r="C1600" s="200">
        <v>2</v>
      </c>
      <c r="D1600" s="200">
        <v>10</v>
      </c>
      <c r="F1600" s="200">
        <v>5</v>
      </c>
      <c r="G1600" s="200">
        <v>10</v>
      </c>
      <c r="H1600" s="200">
        <v>5</v>
      </c>
      <c r="I1600" s="200">
        <v>4</v>
      </c>
      <c r="J1600" s="200">
        <v>10</v>
      </c>
      <c r="M1600" s="204">
        <f t="shared" si="70"/>
        <v>2</v>
      </c>
      <c r="N1600" s="203">
        <f t="shared" si="71"/>
        <v>3</v>
      </c>
      <c r="O1600" s="203">
        <f t="shared" si="72"/>
        <v>7</v>
      </c>
    </row>
    <row r="1601" spans="3:15">
      <c r="C1601" s="200">
        <v>2</v>
      </c>
      <c r="D1601" s="200">
        <v>10</v>
      </c>
      <c r="F1601" s="200">
        <v>5</v>
      </c>
      <c r="G1601" s="200">
        <v>10</v>
      </c>
      <c r="H1601" s="200">
        <v>5</v>
      </c>
      <c r="I1601" s="200">
        <v>6</v>
      </c>
      <c r="J1601" s="200">
        <v>7</v>
      </c>
      <c r="M1601" s="204">
        <f t="shared" si="70"/>
        <v>2</v>
      </c>
      <c r="N1601" s="203">
        <f t="shared" si="71"/>
        <v>3</v>
      </c>
      <c r="O1601" s="203">
        <f t="shared" si="72"/>
        <v>6</v>
      </c>
    </row>
    <row r="1602" spans="3:15">
      <c r="C1602" s="200">
        <v>2</v>
      </c>
      <c r="D1602" s="200">
        <v>10</v>
      </c>
      <c r="F1602" s="200">
        <v>5</v>
      </c>
      <c r="G1602" s="200">
        <v>10</v>
      </c>
      <c r="H1602" s="200">
        <v>5</v>
      </c>
      <c r="I1602" s="200">
        <v>6</v>
      </c>
      <c r="J1602" s="200">
        <v>10</v>
      </c>
      <c r="M1602" s="204">
        <f t="shared" si="70"/>
        <v>2</v>
      </c>
      <c r="N1602" s="203">
        <f t="shared" si="71"/>
        <v>3</v>
      </c>
      <c r="O1602" s="203">
        <f t="shared" si="72"/>
        <v>7</v>
      </c>
    </row>
    <row r="1603" spans="3:15">
      <c r="C1603" s="200">
        <v>2</v>
      </c>
      <c r="D1603" s="200">
        <v>10</v>
      </c>
      <c r="F1603" s="200">
        <v>5</v>
      </c>
      <c r="G1603" s="200">
        <v>10</v>
      </c>
      <c r="H1603" s="200">
        <v>5</v>
      </c>
      <c r="I1603" s="200">
        <v>8</v>
      </c>
      <c r="J1603" s="200">
        <v>7</v>
      </c>
      <c r="M1603" s="204">
        <f t="shared" si="70"/>
        <v>2</v>
      </c>
      <c r="N1603" s="203">
        <f t="shared" si="71"/>
        <v>3</v>
      </c>
      <c r="O1603" s="203">
        <f t="shared" si="72"/>
        <v>7</v>
      </c>
    </row>
    <row r="1604" spans="3:15">
      <c r="C1604" s="200">
        <v>2</v>
      </c>
      <c r="D1604" s="200">
        <v>10</v>
      </c>
      <c r="F1604" s="200">
        <v>5</v>
      </c>
      <c r="G1604" s="200">
        <v>10</v>
      </c>
      <c r="H1604" s="200">
        <v>5</v>
      </c>
      <c r="I1604" s="200">
        <v>8</v>
      </c>
      <c r="J1604" s="200">
        <v>10</v>
      </c>
      <c r="M1604" s="204">
        <f t="shared" si="70"/>
        <v>2</v>
      </c>
      <c r="N1604" s="203">
        <f t="shared" si="71"/>
        <v>3</v>
      </c>
      <c r="O1604" s="203">
        <f t="shared" si="72"/>
        <v>7</v>
      </c>
    </row>
    <row r="1605" spans="3:15">
      <c r="C1605" s="200">
        <v>2</v>
      </c>
      <c r="D1605" s="200">
        <v>10</v>
      </c>
      <c r="F1605" s="200">
        <v>5</v>
      </c>
      <c r="G1605" s="200">
        <v>10</v>
      </c>
      <c r="H1605" s="200">
        <v>5</v>
      </c>
      <c r="I1605" s="200">
        <v>10</v>
      </c>
      <c r="J1605" s="200">
        <v>7</v>
      </c>
      <c r="M1605" s="204">
        <f t="shared" si="70"/>
        <v>2</v>
      </c>
      <c r="N1605" s="203">
        <f t="shared" si="71"/>
        <v>3</v>
      </c>
      <c r="O1605" s="203">
        <f t="shared" si="72"/>
        <v>7</v>
      </c>
    </row>
    <row r="1606" spans="3:15">
      <c r="C1606" s="200">
        <v>2</v>
      </c>
      <c r="D1606" s="200">
        <v>10</v>
      </c>
      <c r="F1606" s="200">
        <v>5</v>
      </c>
      <c r="G1606" s="200">
        <v>10</v>
      </c>
      <c r="H1606" s="200">
        <v>5</v>
      </c>
      <c r="I1606" s="200">
        <v>10</v>
      </c>
      <c r="J1606" s="200">
        <v>10</v>
      </c>
      <c r="M1606" s="204">
        <f t="shared" si="70"/>
        <v>2</v>
      </c>
      <c r="N1606" s="203">
        <f t="shared" si="71"/>
        <v>3</v>
      </c>
      <c r="O1606" s="203">
        <f t="shared" si="72"/>
        <v>7</v>
      </c>
    </row>
    <row r="1607" spans="3:15">
      <c r="C1607" s="200">
        <v>2</v>
      </c>
      <c r="D1607" s="200">
        <v>10</v>
      </c>
      <c r="F1607" s="200">
        <v>7</v>
      </c>
      <c r="G1607" s="200">
        <v>10</v>
      </c>
      <c r="H1607" s="200">
        <v>10</v>
      </c>
      <c r="I1607" s="200">
        <v>4</v>
      </c>
      <c r="J1607" s="200">
        <v>7</v>
      </c>
      <c r="M1607" s="204">
        <f t="shared" si="70"/>
        <v>2</v>
      </c>
      <c r="N1607" s="203">
        <f t="shared" si="71"/>
        <v>3</v>
      </c>
      <c r="O1607" s="203">
        <f t="shared" si="72"/>
        <v>7</v>
      </c>
    </row>
    <row r="1608" spans="3:15">
      <c r="C1608" s="200">
        <v>2</v>
      </c>
      <c r="D1608" s="200">
        <v>10</v>
      </c>
      <c r="F1608" s="200">
        <v>7</v>
      </c>
      <c r="G1608" s="200">
        <v>10</v>
      </c>
      <c r="H1608" s="200">
        <v>10</v>
      </c>
      <c r="I1608" s="200">
        <v>4</v>
      </c>
      <c r="J1608" s="200">
        <v>10</v>
      </c>
      <c r="M1608" s="204">
        <f t="shared" si="70"/>
        <v>2</v>
      </c>
      <c r="N1608" s="203">
        <f t="shared" si="71"/>
        <v>3</v>
      </c>
      <c r="O1608" s="203">
        <f t="shared" si="72"/>
        <v>8</v>
      </c>
    </row>
    <row r="1609" spans="3:15">
      <c r="C1609" s="200">
        <v>2</v>
      </c>
      <c r="D1609" s="200">
        <v>10</v>
      </c>
      <c r="F1609" s="200">
        <v>7</v>
      </c>
      <c r="G1609" s="200">
        <v>10</v>
      </c>
      <c r="H1609" s="200">
        <v>10</v>
      </c>
      <c r="I1609" s="200">
        <v>6</v>
      </c>
      <c r="J1609" s="200">
        <v>7</v>
      </c>
      <c r="M1609" s="204">
        <f t="shared" si="70"/>
        <v>2</v>
      </c>
      <c r="N1609" s="203">
        <f t="shared" si="71"/>
        <v>3</v>
      </c>
      <c r="O1609" s="203">
        <f t="shared" si="72"/>
        <v>7</v>
      </c>
    </row>
    <row r="1610" spans="3:15">
      <c r="C1610" s="200">
        <v>2</v>
      </c>
      <c r="D1610" s="200">
        <v>10</v>
      </c>
      <c r="F1610" s="200">
        <v>7</v>
      </c>
      <c r="G1610" s="200">
        <v>10</v>
      </c>
      <c r="H1610" s="200">
        <v>10</v>
      </c>
      <c r="I1610" s="200">
        <v>6</v>
      </c>
      <c r="J1610" s="200">
        <v>10</v>
      </c>
      <c r="M1610" s="204">
        <f t="shared" si="70"/>
        <v>2</v>
      </c>
      <c r="N1610" s="203">
        <f t="shared" si="71"/>
        <v>3</v>
      </c>
      <c r="O1610" s="203">
        <f t="shared" si="72"/>
        <v>8</v>
      </c>
    </row>
    <row r="1611" spans="3:15">
      <c r="C1611" s="200">
        <v>2</v>
      </c>
      <c r="D1611" s="200">
        <v>10</v>
      </c>
      <c r="F1611" s="200">
        <v>7</v>
      </c>
      <c r="G1611" s="200">
        <v>10</v>
      </c>
      <c r="H1611" s="200">
        <v>10</v>
      </c>
      <c r="I1611" s="200">
        <v>8</v>
      </c>
      <c r="J1611" s="200">
        <v>7</v>
      </c>
      <c r="M1611" s="204">
        <f t="shared" si="70"/>
        <v>2</v>
      </c>
      <c r="N1611" s="203">
        <f t="shared" si="71"/>
        <v>3</v>
      </c>
      <c r="O1611" s="203">
        <f t="shared" si="72"/>
        <v>8</v>
      </c>
    </row>
    <row r="1612" spans="3:15">
      <c r="C1612" s="200">
        <v>2</v>
      </c>
      <c r="D1612" s="200">
        <v>10</v>
      </c>
      <c r="F1612" s="200">
        <v>7</v>
      </c>
      <c r="G1612" s="200">
        <v>10</v>
      </c>
      <c r="H1612" s="200">
        <v>10</v>
      </c>
      <c r="I1612" s="200">
        <v>8</v>
      </c>
      <c r="J1612" s="200">
        <v>10</v>
      </c>
      <c r="M1612" s="204">
        <f t="shared" si="70"/>
        <v>2</v>
      </c>
      <c r="N1612" s="203">
        <f t="shared" si="71"/>
        <v>3</v>
      </c>
      <c r="O1612" s="203">
        <f t="shared" si="72"/>
        <v>8</v>
      </c>
    </row>
    <row r="1613" spans="3:15">
      <c r="C1613" s="200">
        <v>2</v>
      </c>
      <c r="D1613" s="200">
        <v>10</v>
      </c>
      <c r="F1613" s="200">
        <v>7</v>
      </c>
      <c r="G1613" s="200">
        <v>10</v>
      </c>
      <c r="H1613" s="200">
        <v>10</v>
      </c>
      <c r="I1613" s="200">
        <v>10</v>
      </c>
      <c r="J1613" s="200">
        <v>7</v>
      </c>
      <c r="M1613" s="204">
        <f t="shared" si="70"/>
        <v>2</v>
      </c>
      <c r="N1613" s="203">
        <f t="shared" si="71"/>
        <v>3</v>
      </c>
      <c r="O1613" s="203">
        <f t="shared" si="72"/>
        <v>8</v>
      </c>
    </row>
    <row r="1614" spans="3:15">
      <c r="C1614" s="200">
        <v>2</v>
      </c>
      <c r="D1614" s="200">
        <v>10</v>
      </c>
      <c r="F1614" s="200">
        <v>7</v>
      </c>
      <c r="G1614" s="200">
        <v>10</v>
      </c>
      <c r="H1614" s="200">
        <v>10</v>
      </c>
      <c r="I1614" s="200">
        <v>10</v>
      </c>
      <c r="J1614" s="200">
        <v>10</v>
      </c>
      <c r="M1614" s="204">
        <f t="shared" si="70"/>
        <v>2</v>
      </c>
      <c r="N1614" s="203">
        <f t="shared" si="71"/>
        <v>3</v>
      </c>
      <c r="O1614" s="203">
        <f t="shared" si="72"/>
        <v>8</v>
      </c>
    </row>
    <row r="1615" spans="3:15">
      <c r="C1615" s="200">
        <v>2</v>
      </c>
      <c r="D1615" s="200">
        <v>10</v>
      </c>
      <c r="F1615" s="200">
        <v>10</v>
      </c>
      <c r="G1615" s="200">
        <v>10</v>
      </c>
      <c r="H1615" s="200">
        <v>7</v>
      </c>
      <c r="I1615" s="200">
        <v>4</v>
      </c>
      <c r="J1615" s="200">
        <v>7</v>
      </c>
      <c r="M1615" s="204">
        <f t="shared" si="70"/>
        <v>2</v>
      </c>
      <c r="N1615" s="203">
        <f t="shared" si="71"/>
        <v>3</v>
      </c>
      <c r="O1615" s="203">
        <f t="shared" si="72"/>
        <v>7</v>
      </c>
    </row>
    <row r="1616" spans="3:15">
      <c r="C1616" s="200">
        <v>2</v>
      </c>
      <c r="D1616" s="200">
        <v>10</v>
      </c>
      <c r="F1616" s="200">
        <v>10</v>
      </c>
      <c r="G1616" s="200">
        <v>10</v>
      </c>
      <c r="H1616" s="200">
        <v>7</v>
      </c>
      <c r="I1616" s="200">
        <v>4</v>
      </c>
      <c r="J1616" s="200">
        <v>10</v>
      </c>
      <c r="M1616" s="204">
        <f t="shared" si="70"/>
        <v>2</v>
      </c>
      <c r="N1616" s="203">
        <f t="shared" si="71"/>
        <v>3</v>
      </c>
      <c r="O1616" s="203">
        <f t="shared" si="72"/>
        <v>8</v>
      </c>
    </row>
    <row r="1617" spans="3:15">
      <c r="C1617" s="200">
        <v>2</v>
      </c>
      <c r="D1617" s="200">
        <v>10</v>
      </c>
      <c r="F1617" s="200">
        <v>10</v>
      </c>
      <c r="G1617" s="200">
        <v>10</v>
      </c>
      <c r="H1617" s="200">
        <v>7</v>
      </c>
      <c r="I1617" s="200">
        <v>6</v>
      </c>
      <c r="J1617" s="200">
        <v>7</v>
      </c>
      <c r="M1617" s="204">
        <f t="shared" si="70"/>
        <v>2</v>
      </c>
      <c r="N1617" s="203">
        <f t="shared" si="71"/>
        <v>3</v>
      </c>
      <c r="O1617" s="203">
        <f t="shared" si="72"/>
        <v>7</v>
      </c>
    </row>
    <row r="1618" spans="3:15">
      <c r="C1618" s="200">
        <v>2</v>
      </c>
      <c r="D1618" s="200">
        <v>10</v>
      </c>
      <c r="F1618" s="200">
        <v>10</v>
      </c>
      <c r="G1618" s="200">
        <v>10</v>
      </c>
      <c r="H1618" s="200">
        <v>7</v>
      </c>
      <c r="I1618" s="200">
        <v>6</v>
      </c>
      <c r="J1618" s="200">
        <v>10</v>
      </c>
      <c r="M1618" s="204">
        <f t="shared" si="70"/>
        <v>2</v>
      </c>
      <c r="N1618" s="203">
        <f t="shared" si="71"/>
        <v>3</v>
      </c>
      <c r="O1618" s="203">
        <f t="shared" si="72"/>
        <v>8</v>
      </c>
    </row>
    <row r="1619" spans="3:15">
      <c r="C1619" s="200">
        <v>2</v>
      </c>
      <c r="D1619" s="200">
        <v>10</v>
      </c>
      <c r="F1619" s="200">
        <v>10</v>
      </c>
      <c r="G1619" s="200">
        <v>10</v>
      </c>
      <c r="H1619" s="200">
        <v>7</v>
      </c>
      <c r="I1619" s="200">
        <v>8</v>
      </c>
      <c r="J1619" s="200">
        <v>7</v>
      </c>
      <c r="M1619" s="204">
        <f t="shared" si="70"/>
        <v>2</v>
      </c>
      <c r="N1619" s="203">
        <f t="shared" si="71"/>
        <v>3</v>
      </c>
      <c r="O1619" s="203">
        <f t="shared" si="72"/>
        <v>8</v>
      </c>
    </row>
    <row r="1620" spans="3:15">
      <c r="C1620" s="200">
        <v>2</v>
      </c>
      <c r="D1620" s="200">
        <v>10</v>
      </c>
      <c r="F1620" s="200">
        <v>10</v>
      </c>
      <c r="G1620" s="200">
        <v>10</v>
      </c>
      <c r="H1620" s="200">
        <v>7</v>
      </c>
      <c r="I1620" s="200">
        <v>8</v>
      </c>
      <c r="J1620" s="200">
        <v>10</v>
      </c>
      <c r="M1620" s="204">
        <f t="shared" si="70"/>
        <v>2</v>
      </c>
      <c r="N1620" s="203">
        <f t="shared" si="71"/>
        <v>3</v>
      </c>
      <c r="O1620" s="203">
        <f t="shared" si="72"/>
        <v>8</v>
      </c>
    </row>
    <row r="1621" spans="3:15">
      <c r="C1621" s="200">
        <v>2</v>
      </c>
      <c r="D1621" s="200">
        <v>10</v>
      </c>
      <c r="F1621" s="200">
        <v>10</v>
      </c>
      <c r="G1621" s="200">
        <v>10</v>
      </c>
      <c r="H1621" s="200">
        <v>7</v>
      </c>
      <c r="I1621" s="200">
        <v>10</v>
      </c>
      <c r="J1621" s="200">
        <v>7</v>
      </c>
      <c r="M1621" s="204">
        <f t="shared" si="70"/>
        <v>2</v>
      </c>
      <c r="N1621" s="203">
        <f t="shared" si="71"/>
        <v>3</v>
      </c>
      <c r="O1621" s="203">
        <f t="shared" si="72"/>
        <v>8</v>
      </c>
    </row>
    <row r="1622" spans="3:15">
      <c r="C1622" s="200">
        <v>2</v>
      </c>
      <c r="D1622" s="200">
        <v>10</v>
      </c>
      <c r="F1622" s="200">
        <v>10</v>
      </c>
      <c r="G1622" s="200">
        <v>10</v>
      </c>
      <c r="H1622" s="200">
        <v>7</v>
      </c>
      <c r="I1622" s="200">
        <v>10</v>
      </c>
      <c r="J1622" s="200">
        <v>10</v>
      </c>
      <c r="M1622" s="204">
        <f t="shared" si="70"/>
        <v>2</v>
      </c>
      <c r="N1622" s="203">
        <f t="shared" si="71"/>
        <v>3</v>
      </c>
      <c r="O1622" s="203">
        <f t="shared" si="72"/>
        <v>8</v>
      </c>
    </row>
    <row r="1623" spans="3:15">
      <c r="C1623" s="200">
        <v>2</v>
      </c>
      <c r="D1623" s="200">
        <v>10</v>
      </c>
      <c r="F1623" s="200">
        <v>10</v>
      </c>
      <c r="G1623" s="200">
        <v>10</v>
      </c>
      <c r="H1623" s="200">
        <v>10</v>
      </c>
      <c r="I1623" s="200">
        <v>4</v>
      </c>
      <c r="J1623" s="200">
        <v>7</v>
      </c>
      <c r="M1623" s="204">
        <f t="shared" si="70"/>
        <v>2</v>
      </c>
      <c r="N1623" s="203">
        <f t="shared" si="71"/>
        <v>3</v>
      </c>
      <c r="O1623" s="203">
        <f t="shared" si="72"/>
        <v>8</v>
      </c>
    </row>
    <row r="1624" spans="3:15">
      <c r="C1624" s="200">
        <v>2</v>
      </c>
      <c r="D1624" s="200">
        <v>10</v>
      </c>
      <c r="F1624" s="200">
        <v>10</v>
      </c>
      <c r="G1624" s="200">
        <v>10</v>
      </c>
      <c r="H1624" s="200">
        <v>10</v>
      </c>
      <c r="I1624" s="200">
        <v>4</v>
      </c>
      <c r="J1624" s="200">
        <v>10</v>
      </c>
      <c r="M1624" s="204">
        <f t="shared" si="70"/>
        <v>2</v>
      </c>
      <c r="N1624" s="203">
        <f t="shared" si="71"/>
        <v>3</v>
      </c>
      <c r="O1624" s="203">
        <f t="shared" si="72"/>
        <v>8</v>
      </c>
    </row>
    <row r="1625" spans="3:15">
      <c r="C1625" s="200">
        <v>2</v>
      </c>
      <c r="D1625" s="200">
        <v>10</v>
      </c>
      <c r="F1625" s="200">
        <v>10</v>
      </c>
      <c r="G1625" s="200">
        <v>10</v>
      </c>
      <c r="H1625" s="200">
        <v>10</v>
      </c>
      <c r="I1625" s="200">
        <v>6</v>
      </c>
      <c r="J1625" s="200">
        <v>7</v>
      </c>
      <c r="M1625" s="204">
        <f t="shared" si="70"/>
        <v>2</v>
      </c>
      <c r="N1625" s="203">
        <f t="shared" si="71"/>
        <v>3</v>
      </c>
      <c r="O1625" s="203">
        <f t="shared" si="72"/>
        <v>8</v>
      </c>
    </row>
    <row r="1626" spans="3:15">
      <c r="C1626" s="200">
        <v>2</v>
      </c>
      <c r="D1626" s="200">
        <v>10</v>
      </c>
      <c r="F1626" s="200">
        <v>10</v>
      </c>
      <c r="G1626" s="200">
        <v>10</v>
      </c>
      <c r="H1626" s="200">
        <v>10</v>
      </c>
      <c r="I1626" s="200">
        <v>6</v>
      </c>
      <c r="J1626" s="200">
        <v>10</v>
      </c>
      <c r="M1626" s="204">
        <f t="shared" si="70"/>
        <v>2</v>
      </c>
      <c r="N1626" s="203">
        <f t="shared" si="71"/>
        <v>3</v>
      </c>
      <c r="O1626" s="203">
        <f t="shared" si="72"/>
        <v>8</v>
      </c>
    </row>
    <row r="1627" spans="3:15">
      <c r="C1627" s="200">
        <v>2</v>
      </c>
      <c r="D1627" s="200">
        <v>10</v>
      </c>
      <c r="F1627" s="200">
        <v>10</v>
      </c>
      <c r="G1627" s="200">
        <v>10</v>
      </c>
      <c r="H1627" s="200">
        <v>10</v>
      </c>
      <c r="I1627" s="200">
        <v>8</v>
      </c>
      <c r="J1627" s="200">
        <v>7</v>
      </c>
      <c r="M1627" s="204">
        <f t="shared" si="70"/>
        <v>2</v>
      </c>
      <c r="N1627" s="203">
        <f t="shared" si="71"/>
        <v>3</v>
      </c>
      <c r="O1627" s="203">
        <f t="shared" si="72"/>
        <v>8</v>
      </c>
    </row>
    <row r="1628" spans="3:15">
      <c r="C1628" s="200">
        <v>2</v>
      </c>
      <c r="D1628" s="200">
        <v>10</v>
      </c>
      <c r="F1628" s="200">
        <v>10</v>
      </c>
      <c r="G1628" s="200">
        <v>10</v>
      </c>
      <c r="H1628" s="200">
        <v>10</v>
      </c>
      <c r="I1628" s="200">
        <v>8</v>
      </c>
      <c r="J1628" s="200">
        <v>10</v>
      </c>
      <c r="M1628" s="204">
        <f t="shared" si="70"/>
        <v>2</v>
      </c>
      <c r="N1628" s="203">
        <f t="shared" si="71"/>
        <v>3</v>
      </c>
      <c r="O1628" s="203">
        <f t="shared" si="72"/>
        <v>9</v>
      </c>
    </row>
    <row r="1629" spans="3:15">
      <c r="C1629" s="200">
        <v>2</v>
      </c>
      <c r="D1629" s="200">
        <v>10</v>
      </c>
      <c r="F1629" s="200">
        <v>10</v>
      </c>
      <c r="G1629" s="200">
        <v>10</v>
      </c>
      <c r="H1629" s="200">
        <v>10</v>
      </c>
      <c r="I1629" s="200">
        <v>10</v>
      </c>
      <c r="J1629" s="200">
        <v>7</v>
      </c>
      <c r="M1629" s="204">
        <f t="shared" si="70"/>
        <v>2</v>
      </c>
      <c r="N1629" s="203">
        <f t="shared" si="71"/>
        <v>3</v>
      </c>
      <c r="O1629" s="203">
        <f t="shared" si="72"/>
        <v>8</v>
      </c>
    </row>
    <row r="1630" spans="3:15">
      <c r="C1630" s="200">
        <v>2</v>
      </c>
      <c r="D1630" s="200">
        <v>10</v>
      </c>
      <c r="F1630" s="200">
        <v>10</v>
      </c>
      <c r="G1630" s="200">
        <v>10</v>
      </c>
      <c r="H1630" s="200">
        <v>10</v>
      </c>
      <c r="I1630" s="200">
        <v>10</v>
      </c>
      <c r="J1630" s="200">
        <v>10</v>
      </c>
      <c r="M1630" s="204">
        <f t="shared" si="70"/>
        <v>2</v>
      </c>
      <c r="N1630" s="203">
        <f t="shared" si="71"/>
        <v>3</v>
      </c>
      <c r="O1630" s="203">
        <f t="shared" si="72"/>
        <v>9</v>
      </c>
    </row>
    <row r="1631" spans="3:15">
      <c r="C1631" s="200">
        <v>2</v>
      </c>
      <c r="D1631" s="200">
        <v>10</v>
      </c>
      <c r="F1631" s="200">
        <v>10</v>
      </c>
      <c r="G1631" s="200">
        <v>10</v>
      </c>
      <c r="H1631" s="200">
        <v>7</v>
      </c>
      <c r="I1631" s="200">
        <v>4</v>
      </c>
      <c r="J1631" s="200">
        <v>7</v>
      </c>
      <c r="M1631" s="204">
        <f t="shared" ref="M1631:M1694" si="73">MIN(C1631:L1631)</f>
        <v>2</v>
      </c>
      <c r="N1631" s="203">
        <f t="shared" si="71"/>
        <v>3</v>
      </c>
      <c r="O1631" s="203">
        <f t="shared" si="72"/>
        <v>7</v>
      </c>
    </row>
    <row r="1632" spans="3:15">
      <c r="C1632" s="200">
        <v>2</v>
      </c>
      <c r="D1632" s="200">
        <v>10</v>
      </c>
      <c r="F1632" s="200">
        <v>10</v>
      </c>
      <c r="G1632" s="200">
        <v>10</v>
      </c>
      <c r="H1632" s="200">
        <v>7</v>
      </c>
      <c r="I1632" s="200">
        <v>4</v>
      </c>
      <c r="J1632" s="200">
        <v>10</v>
      </c>
      <c r="M1632" s="204">
        <f t="shared" si="73"/>
        <v>2</v>
      </c>
      <c r="N1632" s="203">
        <f t="shared" ref="N1632:N1695" si="74">IF(SMALL(C1632:J1632,2)&gt;M1632,M1632+1,M1632)</f>
        <v>3</v>
      </c>
      <c r="O1632" s="203">
        <f t="shared" ref="O1632:O1695" si="75">ROUND(AVERAGE(C1632:J1632),0)</f>
        <v>8</v>
      </c>
    </row>
    <row r="1633" spans="3:15">
      <c r="C1633" s="200">
        <v>2</v>
      </c>
      <c r="D1633" s="200">
        <v>10</v>
      </c>
      <c r="F1633" s="200">
        <v>10</v>
      </c>
      <c r="G1633" s="200">
        <v>10</v>
      </c>
      <c r="H1633" s="200">
        <v>7</v>
      </c>
      <c r="I1633" s="200">
        <v>6</v>
      </c>
      <c r="J1633" s="200">
        <v>7</v>
      </c>
      <c r="M1633" s="204">
        <f t="shared" si="73"/>
        <v>2</v>
      </c>
      <c r="N1633" s="203">
        <f t="shared" si="74"/>
        <v>3</v>
      </c>
      <c r="O1633" s="203">
        <f t="shared" si="75"/>
        <v>7</v>
      </c>
    </row>
    <row r="1634" spans="3:15">
      <c r="C1634" s="200">
        <v>2</v>
      </c>
      <c r="D1634" s="200">
        <v>10</v>
      </c>
      <c r="F1634" s="200">
        <v>10</v>
      </c>
      <c r="G1634" s="200">
        <v>10</v>
      </c>
      <c r="H1634" s="200">
        <v>7</v>
      </c>
      <c r="I1634" s="200">
        <v>6</v>
      </c>
      <c r="J1634" s="200">
        <v>10</v>
      </c>
      <c r="M1634" s="204">
        <f t="shared" si="73"/>
        <v>2</v>
      </c>
      <c r="N1634" s="203">
        <f t="shared" si="74"/>
        <v>3</v>
      </c>
      <c r="O1634" s="203">
        <f t="shared" si="75"/>
        <v>8</v>
      </c>
    </row>
    <row r="1635" spans="3:15">
      <c r="C1635" s="200">
        <v>2</v>
      </c>
      <c r="D1635" s="200">
        <v>10</v>
      </c>
      <c r="F1635" s="200">
        <v>10</v>
      </c>
      <c r="G1635" s="200">
        <v>10</v>
      </c>
      <c r="H1635" s="200">
        <v>7</v>
      </c>
      <c r="I1635" s="200">
        <v>8</v>
      </c>
      <c r="J1635" s="200">
        <v>7</v>
      </c>
      <c r="M1635" s="204">
        <f t="shared" si="73"/>
        <v>2</v>
      </c>
      <c r="N1635" s="203">
        <f t="shared" si="74"/>
        <v>3</v>
      </c>
      <c r="O1635" s="203">
        <f t="shared" si="75"/>
        <v>8</v>
      </c>
    </row>
    <row r="1636" spans="3:15">
      <c r="C1636" s="200">
        <v>2</v>
      </c>
      <c r="D1636" s="200">
        <v>10</v>
      </c>
      <c r="F1636" s="200">
        <v>10</v>
      </c>
      <c r="G1636" s="200">
        <v>10</v>
      </c>
      <c r="H1636" s="200">
        <v>7</v>
      </c>
      <c r="I1636" s="200">
        <v>8</v>
      </c>
      <c r="J1636" s="200">
        <v>10</v>
      </c>
      <c r="M1636" s="204">
        <f t="shared" si="73"/>
        <v>2</v>
      </c>
      <c r="N1636" s="203">
        <f t="shared" si="74"/>
        <v>3</v>
      </c>
      <c r="O1636" s="203">
        <f t="shared" si="75"/>
        <v>8</v>
      </c>
    </row>
    <row r="1637" spans="3:15">
      <c r="C1637" s="200">
        <v>2</v>
      </c>
      <c r="D1637" s="200">
        <v>10</v>
      </c>
      <c r="F1637" s="200">
        <v>10</v>
      </c>
      <c r="G1637" s="200">
        <v>10</v>
      </c>
      <c r="H1637" s="200">
        <v>7</v>
      </c>
      <c r="I1637" s="200">
        <v>10</v>
      </c>
      <c r="J1637" s="200">
        <v>7</v>
      </c>
      <c r="M1637" s="204">
        <f t="shared" si="73"/>
        <v>2</v>
      </c>
      <c r="N1637" s="203">
        <f t="shared" si="74"/>
        <v>3</v>
      </c>
      <c r="O1637" s="203">
        <f t="shared" si="75"/>
        <v>8</v>
      </c>
    </row>
    <row r="1638" spans="3:15">
      <c r="C1638" s="200">
        <v>2</v>
      </c>
      <c r="D1638" s="200">
        <v>10</v>
      </c>
      <c r="F1638" s="200">
        <v>10</v>
      </c>
      <c r="G1638" s="200">
        <v>10</v>
      </c>
      <c r="H1638" s="200">
        <v>7</v>
      </c>
      <c r="I1638" s="200">
        <v>10</v>
      </c>
      <c r="J1638" s="200">
        <v>10</v>
      </c>
      <c r="M1638" s="204">
        <f t="shared" si="73"/>
        <v>2</v>
      </c>
      <c r="N1638" s="203">
        <f t="shared" si="74"/>
        <v>3</v>
      </c>
      <c r="O1638" s="203">
        <f t="shared" si="75"/>
        <v>8</v>
      </c>
    </row>
    <row r="1639" spans="3:15">
      <c r="C1639" s="200">
        <v>2</v>
      </c>
      <c r="D1639" s="200">
        <v>10</v>
      </c>
      <c r="F1639" s="200">
        <v>10</v>
      </c>
      <c r="G1639" s="200">
        <v>10</v>
      </c>
      <c r="H1639" s="200">
        <v>10</v>
      </c>
      <c r="I1639" s="200">
        <v>4</v>
      </c>
      <c r="J1639" s="200">
        <v>7</v>
      </c>
      <c r="M1639" s="204">
        <f t="shared" si="73"/>
        <v>2</v>
      </c>
      <c r="N1639" s="203">
        <f t="shared" si="74"/>
        <v>3</v>
      </c>
      <c r="O1639" s="203">
        <f t="shared" si="75"/>
        <v>8</v>
      </c>
    </row>
    <row r="1640" spans="3:15">
      <c r="C1640" s="200">
        <v>2</v>
      </c>
      <c r="D1640" s="200">
        <v>10</v>
      </c>
      <c r="F1640" s="200">
        <v>10</v>
      </c>
      <c r="G1640" s="200">
        <v>10</v>
      </c>
      <c r="H1640" s="200">
        <v>10</v>
      </c>
      <c r="I1640" s="200">
        <v>4</v>
      </c>
      <c r="J1640" s="200">
        <v>10</v>
      </c>
      <c r="M1640" s="204">
        <f t="shared" si="73"/>
        <v>2</v>
      </c>
      <c r="N1640" s="203">
        <f t="shared" si="74"/>
        <v>3</v>
      </c>
      <c r="O1640" s="203">
        <f t="shared" si="75"/>
        <v>8</v>
      </c>
    </row>
    <row r="1641" spans="3:15">
      <c r="C1641" s="200">
        <v>2</v>
      </c>
      <c r="D1641" s="200">
        <v>10</v>
      </c>
      <c r="F1641" s="200">
        <v>10</v>
      </c>
      <c r="G1641" s="200">
        <v>10</v>
      </c>
      <c r="H1641" s="200">
        <v>10</v>
      </c>
      <c r="I1641" s="200">
        <v>6</v>
      </c>
      <c r="J1641" s="200">
        <v>7</v>
      </c>
      <c r="M1641" s="204">
        <f t="shared" si="73"/>
        <v>2</v>
      </c>
      <c r="N1641" s="203">
        <f t="shared" si="74"/>
        <v>3</v>
      </c>
      <c r="O1641" s="203">
        <f t="shared" si="75"/>
        <v>8</v>
      </c>
    </row>
    <row r="1642" spans="3:15">
      <c r="C1642" s="200">
        <v>2</v>
      </c>
      <c r="D1642" s="200">
        <v>10</v>
      </c>
      <c r="F1642" s="200">
        <v>10</v>
      </c>
      <c r="G1642" s="200">
        <v>10</v>
      </c>
      <c r="H1642" s="200">
        <v>10</v>
      </c>
      <c r="I1642" s="200">
        <v>6</v>
      </c>
      <c r="J1642" s="200">
        <v>10</v>
      </c>
      <c r="M1642" s="204">
        <f t="shared" si="73"/>
        <v>2</v>
      </c>
      <c r="N1642" s="203">
        <f t="shared" si="74"/>
        <v>3</v>
      </c>
      <c r="O1642" s="203">
        <f t="shared" si="75"/>
        <v>8</v>
      </c>
    </row>
    <row r="1643" spans="3:15">
      <c r="C1643" s="200">
        <v>2</v>
      </c>
      <c r="D1643" s="200">
        <v>10</v>
      </c>
      <c r="F1643" s="200">
        <v>10</v>
      </c>
      <c r="G1643" s="200">
        <v>10</v>
      </c>
      <c r="H1643" s="200">
        <v>10</v>
      </c>
      <c r="I1643" s="200">
        <v>8</v>
      </c>
      <c r="J1643" s="200">
        <v>7</v>
      </c>
      <c r="M1643" s="204">
        <f t="shared" si="73"/>
        <v>2</v>
      </c>
      <c r="N1643" s="203">
        <f t="shared" si="74"/>
        <v>3</v>
      </c>
      <c r="O1643" s="203">
        <f t="shared" si="75"/>
        <v>8</v>
      </c>
    </row>
    <row r="1644" spans="3:15">
      <c r="C1644" s="200">
        <v>2</v>
      </c>
      <c r="D1644" s="200">
        <v>10</v>
      </c>
      <c r="F1644" s="200">
        <v>10</v>
      </c>
      <c r="G1644" s="200">
        <v>10</v>
      </c>
      <c r="H1644" s="200">
        <v>10</v>
      </c>
      <c r="I1644" s="200">
        <v>8</v>
      </c>
      <c r="J1644" s="200">
        <v>10</v>
      </c>
      <c r="M1644" s="204">
        <f t="shared" si="73"/>
        <v>2</v>
      </c>
      <c r="N1644" s="203">
        <f t="shared" si="74"/>
        <v>3</v>
      </c>
      <c r="O1644" s="203">
        <f t="shared" si="75"/>
        <v>9</v>
      </c>
    </row>
    <row r="1645" spans="3:15">
      <c r="C1645" s="200">
        <v>2</v>
      </c>
      <c r="D1645" s="200">
        <v>10</v>
      </c>
      <c r="F1645" s="200">
        <v>10</v>
      </c>
      <c r="G1645" s="200">
        <v>10</v>
      </c>
      <c r="H1645" s="200">
        <v>10</v>
      </c>
      <c r="I1645" s="200">
        <v>10</v>
      </c>
      <c r="J1645" s="200">
        <v>7</v>
      </c>
      <c r="M1645" s="204">
        <f t="shared" si="73"/>
        <v>2</v>
      </c>
      <c r="N1645" s="203">
        <f t="shared" si="74"/>
        <v>3</v>
      </c>
      <c r="O1645" s="203">
        <f t="shared" si="75"/>
        <v>8</v>
      </c>
    </row>
    <row r="1646" spans="3:15">
      <c r="C1646" s="200">
        <v>2</v>
      </c>
      <c r="D1646" s="200">
        <v>10</v>
      </c>
      <c r="F1646" s="200">
        <v>10</v>
      </c>
      <c r="G1646" s="200">
        <v>10</v>
      </c>
      <c r="H1646" s="200">
        <v>10</v>
      </c>
      <c r="I1646" s="200">
        <v>10</v>
      </c>
      <c r="J1646" s="200">
        <v>10</v>
      </c>
      <c r="M1646" s="204">
        <f t="shared" si="73"/>
        <v>2</v>
      </c>
      <c r="N1646" s="203">
        <f t="shared" si="74"/>
        <v>3</v>
      </c>
      <c r="O1646" s="203">
        <f t="shared" si="75"/>
        <v>9</v>
      </c>
    </row>
    <row r="1647" spans="3:15">
      <c r="C1647" s="200">
        <v>2</v>
      </c>
      <c r="D1647" s="200">
        <v>10</v>
      </c>
      <c r="F1647" s="200">
        <v>10</v>
      </c>
      <c r="G1647" s="200">
        <v>10</v>
      </c>
      <c r="H1647" s="200">
        <v>7</v>
      </c>
      <c r="I1647" s="200">
        <v>4</v>
      </c>
      <c r="J1647" s="200">
        <v>7</v>
      </c>
      <c r="M1647" s="204">
        <f t="shared" si="73"/>
        <v>2</v>
      </c>
      <c r="N1647" s="203">
        <f t="shared" si="74"/>
        <v>3</v>
      </c>
      <c r="O1647" s="203">
        <f t="shared" si="75"/>
        <v>7</v>
      </c>
    </row>
    <row r="1648" spans="3:15">
      <c r="C1648" s="200">
        <v>2</v>
      </c>
      <c r="D1648" s="200">
        <v>10</v>
      </c>
      <c r="F1648" s="200">
        <v>10</v>
      </c>
      <c r="G1648" s="200">
        <v>10</v>
      </c>
      <c r="H1648" s="200">
        <v>7</v>
      </c>
      <c r="I1648" s="200">
        <v>4</v>
      </c>
      <c r="J1648" s="200">
        <v>10</v>
      </c>
      <c r="M1648" s="204">
        <f t="shared" si="73"/>
        <v>2</v>
      </c>
      <c r="N1648" s="203">
        <f t="shared" si="74"/>
        <v>3</v>
      </c>
      <c r="O1648" s="203">
        <f t="shared" si="75"/>
        <v>8</v>
      </c>
    </row>
    <row r="1649" spans="3:15">
      <c r="C1649" s="200">
        <v>2</v>
      </c>
      <c r="D1649" s="200">
        <v>10</v>
      </c>
      <c r="F1649" s="200">
        <v>10</v>
      </c>
      <c r="G1649" s="200">
        <v>10</v>
      </c>
      <c r="H1649" s="200">
        <v>7</v>
      </c>
      <c r="I1649" s="200">
        <v>6</v>
      </c>
      <c r="J1649" s="200">
        <v>7</v>
      </c>
      <c r="M1649" s="204">
        <f t="shared" si="73"/>
        <v>2</v>
      </c>
      <c r="N1649" s="203">
        <f t="shared" si="74"/>
        <v>3</v>
      </c>
      <c r="O1649" s="203">
        <f t="shared" si="75"/>
        <v>7</v>
      </c>
    </row>
    <row r="1650" spans="3:15">
      <c r="C1650" s="200">
        <v>2</v>
      </c>
      <c r="D1650" s="200">
        <v>10</v>
      </c>
      <c r="F1650" s="200">
        <v>10</v>
      </c>
      <c r="G1650" s="200">
        <v>10</v>
      </c>
      <c r="H1650" s="200">
        <v>7</v>
      </c>
      <c r="I1650" s="200">
        <v>6</v>
      </c>
      <c r="J1650" s="200">
        <v>10</v>
      </c>
      <c r="M1650" s="204">
        <f t="shared" si="73"/>
        <v>2</v>
      </c>
      <c r="N1650" s="203">
        <f t="shared" si="74"/>
        <v>3</v>
      </c>
      <c r="O1650" s="203">
        <f t="shared" si="75"/>
        <v>8</v>
      </c>
    </row>
    <row r="1651" spans="3:15">
      <c r="C1651" s="200">
        <v>2</v>
      </c>
      <c r="D1651" s="200">
        <v>10</v>
      </c>
      <c r="F1651" s="200">
        <v>10</v>
      </c>
      <c r="G1651" s="200">
        <v>10</v>
      </c>
      <c r="H1651" s="200">
        <v>7</v>
      </c>
      <c r="I1651" s="200">
        <v>8</v>
      </c>
      <c r="J1651" s="200">
        <v>7</v>
      </c>
      <c r="M1651" s="204">
        <f t="shared" si="73"/>
        <v>2</v>
      </c>
      <c r="N1651" s="203">
        <f t="shared" si="74"/>
        <v>3</v>
      </c>
      <c r="O1651" s="203">
        <f t="shared" si="75"/>
        <v>8</v>
      </c>
    </row>
    <row r="1652" spans="3:15">
      <c r="C1652" s="200">
        <v>2</v>
      </c>
      <c r="D1652" s="200">
        <v>10</v>
      </c>
      <c r="F1652" s="200">
        <v>10</v>
      </c>
      <c r="G1652" s="200">
        <v>10</v>
      </c>
      <c r="H1652" s="200">
        <v>7</v>
      </c>
      <c r="I1652" s="200">
        <v>8</v>
      </c>
      <c r="J1652" s="200">
        <v>10</v>
      </c>
      <c r="M1652" s="204">
        <f t="shared" si="73"/>
        <v>2</v>
      </c>
      <c r="N1652" s="203">
        <f t="shared" si="74"/>
        <v>3</v>
      </c>
      <c r="O1652" s="203">
        <f t="shared" si="75"/>
        <v>8</v>
      </c>
    </row>
    <row r="1653" spans="3:15">
      <c r="C1653" s="200">
        <v>2</v>
      </c>
      <c r="D1653" s="200">
        <v>10</v>
      </c>
      <c r="F1653" s="200">
        <v>10</v>
      </c>
      <c r="G1653" s="200">
        <v>10</v>
      </c>
      <c r="H1653" s="200">
        <v>7</v>
      </c>
      <c r="I1653" s="200">
        <v>10</v>
      </c>
      <c r="J1653" s="200">
        <v>7</v>
      </c>
      <c r="M1653" s="204">
        <f t="shared" si="73"/>
        <v>2</v>
      </c>
      <c r="N1653" s="203">
        <f t="shared" si="74"/>
        <v>3</v>
      </c>
      <c r="O1653" s="203">
        <f t="shared" si="75"/>
        <v>8</v>
      </c>
    </row>
    <row r="1654" spans="3:15">
      <c r="C1654" s="200">
        <v>2</v>
      </c>
      <c r="D1654" s="200">
        <v>10</v>
      </c>
      <c r="F1654" s="200">
        <v>10</v>
      </c>
      <c r="G1654" s="200">
        <v>10</v>
      </c>
      <c r="H1654" s="200">
        <v>7</v>
      </c>
      <c r="I1654" s="200">
        <v>10</v>
      </c>
      <c r="J1654" s="200">
        <v>10</v>
      </c>
      <c r="M1654" s="204">
        <f t="shared" si="73"/>
        <v>2</v>
      </c>
      <c r="N1654" s="203">
        <f t="shared" si="74"/>
        <v>3</v>
      </c>
      <c r="O1654" s="203">
        <f t="shared" si="75"/>
        <v>8</v>
      </c>
    </row>
    <row r="1655" spans="3:15">
      <c r="C1655" s="200">
        <v>2</v>
      </c>
      <c r="D1655" s="200">
        <v>10</v>
      </c>
      <c r="F1655" s="200">
        <v>10</v>
      </c>
      <c r="G1655" s="200">
        <v>10</v>
      </c>
      <c r="H1655" s="200">
        <v>10</v>
      </c>
      <c r="I1655" s="200">
        <v>4</v>
      </c>
      <c r="J1655" s="200">
        <v>7</v>
      </c>
      <c r="M1655" s="204">
        <f t="shared" si="73"/>
        <v>2</v>
      </c>
      <c r="N1655" s="203">
        <f t="shared" si="74"/>
        <v>3</v>
      </c>
      <c r="O1655" s="203">
        <f t="shared" si="75"/>
        <v>8</v>
      </c>
    </row>
    <row r="1656" spans="3:15">
      <c r="C1656" s="200">
        <v>2</v>
      </c>
      <c r="D1656" s="200">
        <v>10</v>
      </c>
      <c r="F1656" s="200">
        <v>10</v>
      </c>
      <c r="G1656" s="200">
        <v>10</v>
      </c>
      <c r="H1656" s="200">
        <v>10</v>
      </c>
      <c r="I1656" s="200">
        <v>4</v>
      </c>
      <c r="J1656" s="200">
        <v>10</v>
      </c>
      <c r="M1656" s="204">
        <f t="shared" si="73"/>
        <v>2</v>
      </c>
      <c r="N1656" s="203">
        <f t="shared" si="74"/>
        <v>3</v>
      </c>
      <c r="O1656" s="203">
        <f t="shared" si="75"/>
        <v>8</v>
      </c>
    </row>
    <row r="1657" spans="3:15">
      <c r="C1657" s="200">
        <v>2</v>
      </c>
      <c r="D1657" s="200">
        <v>10</v>
      </c>
      <c r="F1657" s="200">
        <v>10</v>
      </c>
      <c r="G1657" s="200">
        <v>10</v>
      </c>
      <c r="H1657" s="200">
        <v>10</v>
      </c>
      <c r="I1657" s="200">
        <v>6</v>
      </c>
      <c r="J1657" s="200">
        <v>7</v>
      </c>
      <c r="M1657" s="204">
        <f t="shared" si="73"/>
        <v>2</v>
      </c>
      <c r="N1657" s="203">
        <f t="shared" si="74"/>
        <v>3</v>
      </c>
      <c r="O1657" s="203">
        <f t="shared" si="75"/>
        <v>8</v>
      </c>
    </row>
    <row r="1658" spans="3:15">
      <c r="C1658" s="200">
        <v>2</v>
      </c>
      <c r="D1658" s="200">
        <v>10</v>
      </c>
      <c r="F1658" s="200">
        <v>10</v>
      </c>
      <c r="G1658" s="200">
        <v>10</v>
      </c>
      <c r="H1658" s="200">
        <v>10</v>
      </c>
      <c r="I1658" s="200">
        <v>6</v>
      </c>
      <c r="J1658" s="200">
        <v>10</v>
      </c>
      <c r="M1658" s="204">
        <f t="shared" si="73"/>
        <v>2</v>
      </c>
      <c r="N1658" s="203">
        <f t="shared" si="74"/>
        <v>3</v>
      </c>
      <c r="O1658" s="203">
        <f t="shared" si="75"/>
        <v>8</v>
      </c>
    </row>
    <row r="1659" spans="3:15">
      <c r="C1659" s="200">
        <v>2</v>
      </c>
      <c r="D1659" s="200">
        <v>10</v>
      </c>
      <c r="F1659" s="200">
        <v>10</v>
      </c>
      <c r="G1659" s="200">
        <v>10</v>
      </c>
      <c r="H1659" s="200">
        <v>10</v>
      </c>
      <c r="I1659" s="200">
        <v>8</v>
      </c>
      <c r="J1659" s="200">
        <v>7</v>
      </c>
      <c r="M1659" s="204">
        <f t="shared" si="73"/>
        <v>2</v>
      </c>
      <c r="N1659" s="203">
        <f t="shared" si="74"/>
        <v>3</v>
      </c>
      <c r="O1659" s="203">
        <f t="shared" si="75"/>
        <v>8</v>
      </c>
    </row>
    <row r="1660" spans="3:15">
      <c r="C1660" s="200">
        <v>2</v>
      </c>
      <c r="D1660" s="200">
        <v>10</v>
      </c>
      <c r="F1660" s="200">
        <v>10</v>
      </c>
      <c r="G1660" s="200">
        <v>10</v>
      </c>
      <c r="H1660" s="200">
        <v>10</v>
      </c>
      <c r="I1660" s="200">
        <v>8</v>
      </c>
      <c r="J1660" s="200">
        <v>10</v>
      </c>
      <c r="M1660" s="204">
        <f t="shared" si="73"/>
        <v>2</v>
      </c>
      <c r="N1660" s="203">
        <f t="shared" si="74"/>
        <v>3</v>
      </c>
      <c r="O1660" s="203">
        <f t="shared" si="75"/>
        <v>9</v>
      </c>
    </row>
    <row r="1661" spans="3:15">
      <c r="C1661" s="200">
        <v>2</v>
      </c>
      <c r="D1661" s="200">
        <v>10</v>
      </c>
      <c r="F1661" s="200">
        <v>10</v>
      </c>
      <c r="G1661" s="200">
        <v>10</v>
      </c>
      <c r="H1661" s="200">
        <v>10</v>
      </c>
      <c r="I1661" s="200">
        <v>10</v>
      </c>
      <c r="J1661" s="200">
        <v>7</v>
      </c>
      <c r="M1661" s="204">
        <f t="shared" si="73"/>
        <v>2</v>
      </c>
      <c r="N1661" s="203">
        <f t="shared" si="74"/>
        <v>3</v>
      </c>
      <c r="O1661" s="203">
        <f t="shared" si="75"/>
        <v>8</v>
      </c>
    </row>
    <row r="1662" spans="3:15">
      <c r="C1662" s="200">
        <v>2</v>
      </c>
      <c r="D1662" s="200">
        <v>10</v>
      </c>
      <c r="F1662" s="200">
        <v>10</v>
      </c>
      <c r="G1662" s="200">
        <v>10</v>
      </c>
      <c r="H1662" s="200">
        <v>10</v>
      </c>
      <c r="I1662" s="200">
        <v>10</v>
      </c>
      <c r="J1662" s="200">
        <v>10</v>
      </c>
      <c r="M1662" s="204">
        <f t="shared" si="73"/>
        <v>2</v>
      </c>
      <c r="N1662" s="203">
        <f t="shared" si="74"/>
        <v>3</v>
      </c>
      <c r="O1662" s="203">
        <f t="shared" si="75"/>
        <v>9</v>
      </c>
    </row>
    <row r="1663" spans="3:15">
      <c r="C1663" s="200">
        <v>2</v>
      </c>
      <c r="D1663" s="200">
        <v>10</v>
      </c>
      <c r="F1663" s="200">
        <v>10</v>
      </c>
      <c r="G1663" s="200">
        <v>10</v>
      </c>
      <c r="H1663" s="200">
        <v>7</v>
      </c>
      <c r="I1663" s="200">
        <v>4</v>
      </c>
      <c r="J1663" s="200">
        <v>7</v>
      </c>
      <c r="M1663" s="204">
        <f t="shared" si="73"/>
        <v>2</v>
      </c>
      <c r="N1663" s="203">
        <f t="shared" si="74"/>
        <v>3</v>
      </c>
      <c r="O1663" s="203">
        <f t="shared" si="75"/>
        <v>7</v>
      </c>
    </row>
    <row r="1664" spans="3:15">
      <c r="C1664" s="200">
        <v>2</v>
      </c>
      <c r="D1664" s="200">
        <v>10</v>
      </c>
      <c r="F1664" s="200">
        <v>10</v>
      </c>
      <c r="G1664" s="200">
        <v>10</v>
      </c>
      <c r="H1664" s="200">
        <v>7</v>
      </c>
      <c r="I1664" s="200">
        <v>4</v>
      </c>
      <c r="J1664" s="200">
        <v>10</v>
      </c>
      <c r="M1664" s="204">
        <f t="shared" si="73"/>
        <v>2</v>
      </c>
      <c r="N1664" s="203">
        <f t="shared" si="74"/>
        <v>3</v>
      </c>
      <c r="O1664" s="203">
        <f t="shared" si="75"/>
        <v>8</v>
      </c>
    </row>
    <row r="1665" spans="3:15">
      <c r="C1665" s="200">
        <v>2</v>
      </c>
      <c r="D1665" s="200">
        <v>10</v>
      </c>
      <c r="F1665" s="200">
        <v>10</v>
      </c>
      <c r="G1665" s="200">
        <v>10</v>
      </c>
      <c r="H1665" s="200">
        <v>7</v>
      </c>
      <c r="I1665" s="200">
        <v>6</v>
      </c>
      <c r="J1665" s="200">
        <v>7</v>
      </c>
      <c r="M1665" s="204">
        <f t="shared" si="73"/>
        <v>2</v>
      </c>
      <c r="N1665" s="203">
        <f t="shared" si="74"/>
        <v>3</v>
      </c>
      <c r="O1665" s="203">
        <f t="shared" si="75"/>
        <v>7</v>
      </c>
    </row>
    <row r="1666" spans="3:15">
      <c r="C1666" s="200">
        <v>2</v>
      </c>
      <c r="D1666" s="200">
        <v>10</v>
      </c>
      <c r="F1666" s="200">
        <v>10</v>
      </c>
      <c r="G1666" s="200">
        <v>10</v>
      </c>
      <c r="H1666" s="200">
        <v>7</v>
      </c>
      <c r="I1666" s="200">
        <v>6</v>
      </c>
      <c r="J1666" s="200">
        <v>10</v>
      </c>
      <c r="M1666" s="204">
        <f t="shared" si="73"/>
        <v>2</v>
      </c>
      <c r="N1666" s="203">
        <f t="shared" si="74"/>
        <v>3</v>
      </c>
      <c r="O1666" s="203">
        <f t="shared" si="75"/>
        <v>8</v>
      </c>
    </row>
    <row r="1667" spans="3:15">
      <c r="C1667" s="200">
        <v>2</v>
      </c>
      <c r="D1667" s="200">
        <v>10</v>
      </c>
      <c r="F1667" s="200">
        <v>10</v>
      </c>
      <c r="G1667" s="200">
        <v>10</v>
      </c>
      <c r="H1667" s="200">
        <v>7</v>
      </c>
      <c r="I1667" s="200">
        <v>8</v>
      </c>
      <c r="J1667" s="200">
        <v>7</v>
      </c>
      <c r="M1667" s="204">
        <f t="shared" si="73"/>
        <v>2</v>
      </c>
      <c r="N1667" s="203">
        <f t="shared" si="74"/>
        <v>3</v>
      </c>
      <c r="O1667" s="203">
        <f t="shared" si="75"/>
        <v>8</v>
      </c>
    </row>
    <row r="1668" spans="3:15">
      <c r="C1668" s="200">
        <v>2</v>
      </c>
      <c r="D1668" s="200">
        <v>10</v>
      </c>
      <c r="F1668" s="200">
        <v>10</v>
      </c>
      <c r="G1668" s="200">
        <v>10</v>
      </c>
      <c r="H1668" s="200">
        <v>7</v>
      </c>
      <c r="I1668" s="200">
        <v>8</v>
      </c>
      <c r="J1668" s="200">
        <v>10</v>
      </c>
      <c r="M1668" s="204">
        <f t="shared" si="73"/>
        <v>2</v>
      </c>
      <c r="N1668" s="203">
        <f t="shared" si="74"/>
        <v>3</v>
      </c>
      <c r="O1668" s="203">
        <f t="shared" si="75"/>
        <v>8</v>
      </c>
    </row>
    <row r="1669" spans="3:15">
      <c r="C1669" s="200">
        <v>2</v>
      </c>
      <c r="D1669" s="200">
        <v>10</v>
      </c>
      <c r="F1669" s="200">
        <v>10</v>
      </c>
      <c r="G1669" s="200">
        <v>10</v>
      </c>
      <c r="H1669" s="200">
        <v>7</v>
      </c>
      <c r="I1669" s="200">
        <v>10</v>
      </c>
      <c r="J1669" s="200">
        <v>7</v>
      </c>
      <c r="M1669" s="204">
        <f t="shared" si="73"/>
        <v>2</v>
      </c>
      <c r="N1669" s="203">
        <f t="shared" si="74"/>
        <v>3</v>
      </c>
      <c r="O1669" s="203">
        <f t="shared" si="75"/>
        <v>8</v>
      </c>
    </row>
    <row r="1670" spans="3:15">
      <c r="C1670" s="200">
        <v>2</v>
      </c>
      <c r="D1670" s="200">
        <v>10</v>
      </c>
      <c r="F1670" s="200">
        <v>10</v>
      </c>
      <c r="G1670" s="200">
        <v>10</v>
      </c>
      <c r="H1670" s="200">
        <v>7</v>
      </c>
      <c r="I1670" s="200">
        <v>10</v>
      </c>
      <c r="J1670" s="200">
        <v>10</v>
      </c>
      <c r="M1670" s="204">
        <f t="shared" si="73"/>
        <v>2</v>
      </c>
      <c r="N1670" s="203">
        <f t="shared" si="74"/>
        <v>3</v>
      </c>
      <c r="O1670" s="203">
        <f t="shared" si="75"/>
        <v>8</v>
      </c>
    </row>
    <row r="1671" spans="3:15">
      <c r="C1671" s="200">
        <v>2</v>
      </c>
      <c r="D1671" s="200">
        <v>10</v>
      </c>
      <c r="F1671" s="200">
        <v>10</v>
      </c>
      <c r="G1671" s="200">
        <v>10</v>
      </c>
      <c r="H1671" s="200">
        <v>10</v>
      </c>
      <c r="I1671" s="200">
        <v>4</v>
      </c>
      <c r="J1671" s="200">
        <v>7</v>
      </c>
      <c r="M1671" s="204">
        <f t="shared" si="73"/>
        <v>2</v>
      </c>
      <c r="N1671" s="203">
        <f t="shared" si="74"/>
        <v>3</v>
      </c>
      <c r="O1671" s="203">
        <f t="shared" si="75"/>
        <v>8</v>
      </c>
    </row>
    <row r="1672" spans="3:15">
      <c r="C1672" s="200">
        <v>2</v>
      </c>
      <c r="D1672" s="200">
        <v>10</v>
      </c>
      <c r="F1672" s="200">
        <v>10</v>
      </c>
      <c r="G1672" s="200">
        <v>10</v>
      </c>
      <c r="H1672" s="200">
        <v>10</v>
      </c>
      <c r="I1672" s="200">
        <v>4</v>
      </c>
      <c r="J1672" s="200">
        <v>10</v>
      </c>
      <c r="M1672" s="204">
        <f t="shared" si="73"/>
        <v>2</v>
      </c>
      <c r="N1672" s="203">
        <f t="shared" si="74"/>
        <v>3</v>
      </c>
      <c r="O1672" s="203">
        <f t="shared" si="75"/>
        <v>8</v>
      </c>
    </row>
    <row r="1673" spans="3:15">
      <c r="C1673" s="200">
        <v>2</v>
      </c>
      <c r="D1673" s="200">
        <v>10</v>
      </c>
      <c r="F1673" s="200">
        <v>10</v>
      </c>
      <c r="G1673" s="200">
        <v>10</v>
      </c>
      <c r="H1673" s="200">
        <v>10</v>
      </c>
      <c r="I1673" s="200">
        <v>6</v>
      </c>
      <c r="J1673" s="200">
        <v>7</v>
      </c>
      <c r="M1673" s="204">
        <f t="shared" si="73"/>
        <v>2</v>
      </c>
      <c r="N1673" s="203">
        <f t="shared" si="74"/>
        <v>3</v>
      </c>
      <c r="O1673" s="203">
        <f t="shared" si="75"/>
        <v>8</v>
      </c>
    </row>
    <row r="1674" spans="3:15">
      <c r="C1674" s="200">
        <v>2</v>
      </c>
      <c r="D1674" s="200">
        <v>10</v>
      </c>
      <c r="F1674" s="200">
        <v>10</v>
      </c>
      <c r="G1674" s="200">
        <v>10</v>
      </c>
      <c r="H1674" s="200">
        <v>10</v>
      </c>
      <c r="I1674" s="200">
        <v>6</v>
      </c>
      <c r="J1674" s="200">
        <v>10</v>
      </c>
      <c r="M1674" s="204">
        <f t="shared" si="73"/>
        <v>2</v>
      </c>
      <c r="N1674" s="203">
        <f t="shared" si="74"/>
        <v>3</v>
      </c>
      <c r="O1674" s="203">
        <f t="shared" si="75"/>
        <v>8</v>
      </c>
    </row>
    <row r="1675" spans="3:15">
      <c r="C1675" s="200">
        <v>2</v>
      </c>
      <c r="D1675" s="200">
        <v>10</v>
      </c>
      <c r="F1675" s="200">
        <v>10</v>
      </c>
      <c r="G1675" s="200">
        <v>10</v>
      </c>
      <c r="H1675" s="200">
        <v>10</v>
      </c>
      <c r="I1675" s="200">
        <v>8</v>
      </c>
      <c r="J1675" s="200">
        <v>7</v>
      </c>
      <c r="M1675" s="204">
        <f t="shared" si="73"/>
        <v>2</v>
      </c>
      <c r="N1675" s="203">
        <f t="shared" si="74"/>
        <v>3</v>
      </c>
      <c r="O1675" s="203">
        <f t="shared" si="75"/>
        <v>8</v>
      </c>
    </row>
    <row r="1676" spans="3:15">
      <c r="C1676" s="200">
        <v>2</v>
      </c>
      <c r="D1676" s="200">
        <v>10</v>
      </c>
      <c r="F1676" s="200">
        <v>10</v>
      </c>
      <c r="G1676" s="200">
        <v>10</v>
      </c>
      <c r="H1676" s="200">
        <v>10</v>
      </c>
      <c r="I1676" s="200">
        <v>8</v>
      </c>
      <c r="J1676" s="200">
        <v>10</v>
      </c>
      <c r="M1676" s="204">
        <f t="shared" si="73"/>
        <v>2</v>
      </c>
      <c r="N1676" s="203">
        <f t="shared" si="74"/>
        <v>3</v>
      </c>
      <c r="O1676" s="203">
        <f t="shared" si="75"/>
        <v>9</v>
      </c>
    </row>
    <row r="1677" spans="3:15">
      <c r="C1677" s="200">
        <v>2</v>
      </c>
      <c r="D1677" s="200">
        <v>10</v>
      </c>
      <c r="F1677" s="200">
        <v>10</v>
      </c>
      <c r="G1677" s="200">
        <v>10</v>
      </c>
      <c r="H1677" s="200">
        <v>10</v>
      </c>
      <c r="I1677" s="200">
        <v>10</v>
      </c>
      <c r="J1677" s="200">
        <v>7</v>
      </c>
      <c r="M1677" s="204">
        <f t="shared" si="73"/>
        <v>2</v>
      </c>
      <c r="N1677" s="203">
        <f t="shared" si="74"/>
        <v>3</v>
      </c>
      <c r="O1677" s="203">
        <f t="shared" si="75"/>
        <v>8</v>
      </c>
    </row>
    <row r="1678" spans="3:15">
      <c r="C1678" s="200">
        <v>2</v>
      </c>
      <c r="D1678" s="200">
        <v>10</v>
      </c>
      <c r="F1678" s="200">
        <v>10</v>
      </c>
      <c r="G1678" s="200">
        <v>10</v>
      </c>
      <c r="H1678" s="200">
        <v>10</v>
      </c>
      <c r="I1678" s="200">
        <v>10</v>
      </c>
      <c r="J1678" s="200">
        <v>10</v>
      </c>
      <c r="M1678" s="204">
        <f t="shared" si="73"/>
        <v>2</v>
      </c>
      <c r="N1678" s="203">
        <f t="shared" si="74"/>
        <v>3</v>
      </c>
      <c r="O1678" s="203">
        <f t="shared" si="75"/>
        <v>9</v>
      </c>
    </row>
    <row r="1679" spans="3:15">
      <c r="C1679" s="200">
        <v>2</v>
      </c>
      <c r="D1679" s="200">
        <v>10</v>
      </c>
      <c r="F1679" s="200">
        <v>10</v>
      </c>
      <c r="G1679" s="200">
        <v>10</v>
      </c>
      <c r="H1679" s="200">
        <v>7</v>
      </c>
      <c r="I1679" s="200">
        <v>4</v>
      </c>
      <c r="J1679" s="200">
        <v>7</v>
      </c>
      <c r="M1679" s="204">
        <f t="shared" si="73"/>
        <v>2</v>
      </c>
      <c r="N1679" s="203">
        <f t="shared" si="74"/>
        <v>3</v>
      </c>
      <c r="O1679" s="203">
        <f t="shared" si="75"/>
        <v>7</v>
      </c>
    </row>
    <row r="1680" spans="3:15">
      <c r="C1680" s="200">
        <v>2</v>
      </c>
      <c r="D1680" s="200">
        <v>10</v>
      </c>
      <c r="F1680" s="200">
        <v>10</v>
      </c>
      <c r="G1680" s="200">
        <v>10</v>
      </c>
      <c r="H1680" s="200">
        <v>7</v>
      </c>
      <c r="I1680" s="200">
        <v>4</v>
      </c>
      <c r="J1680" s="200">
        <v>10</v>
      </c>
      <c r="M1680" s="204">
        <f t="shared" si="73"/>
        <v>2</v>
      </c>
      <c r="N1680" s="203">
        <f t="shared" si="74"/>
        <v>3</v>
      </c>
      <c r="O1680" s="203">
        <f t="shared" si="75"/>
        <v>8</v>
      </c>
    </row>
    <row r="1681" spans="3:15">
      <c r="C1681" s="200">
        <v>2</v>
      </c>
      <c r="D1681" s="200">
        <v>10</v>
      </c>
      <c r="F1681" s="200">
        <v>10</v>
      </c>
      <c r="G1681" s="200">
        <v>10</v>
      </c>
      <c r="H1681" s="200">
        <v>7</v>
      </c>
      <c r="I1681" s="200">
        <v>6</v>
      </c>
      <c r="J1681" s="200">
        <v>7</v>
      </c>
      <c r="M1681" s="204">
        <f t="shared" si="73"/>
        <v>2</v>
      </c>
      <c r="N1681" s="203">
        <f t="shared" si="74"/>
        <v>3</v>
      </c>
      <c r="O1681" s="203">
        <f t="shared" si="75"/>
        <v>7</v>
      </c>
    </row>
    <row r="1682" spans="3:15">
      <c r="C1682" s="200">
        <v>2</v>
      </c>
      <c r="D1682" s="200">
        <v>10</v>
      </c>
      <c r="F1682" s="200">
        <v>10</v>
      </c>
      <c r="G1682" s="200">
        <v>10</v>
      </c>
      <c r="H1682" s="200">
        <v>7</v>
      </c>
      <c r="I1682" s="200">
        <v>6</v>
      </c>
      <c r="J1682" s="200">
        <v>10</v>
      </c>
      <c r="M1682" s="204">
        <f t="shared" si="73"/>
        <v>2</v>
      </c>
      <c r="N1682" s="203">
        <f t="shared" si="74"/>
        <v>3</v>
      </c>
      <c r="O1682" s="203">
        <f t="shared" si="75"/>
        <v>8</v>
      </c>
    </row>
    <row r="1683" spans="3:15">
      <c r="C1683" s="200">
        <v>2</v>
      </c>
      <c r="D1683" s="200">
        <v>10</v>
      </c>
      <c r="F1683" s="200">
        <v>10</v>
      </c>
      <c r="G1683" s="200">
        <v>10</v>
      </c>
      <c r="H1683" s="200">
        <v>7</v>
      </c>
      <c r="I1683" s="200">
        <v>8</v>
      </c>
      <c r="J1683" s="200">
        <v>7</v>
      </c>
      <c r="M1683" s="204">
        <f t="shared" si="73"/>
        <v>2</v>
      </c>
      <c r="N1683" s="203">
        <f t="shared" si="74"/>
        <v>3</v>
      </c>
      <c r="O1683" s="203">
        <f t="shared" si="75"/>
        <v>8</v>
      </c>
    </row>
    <row r="1684" spans="3:15">
      <c r="C1684" s="200">
        <v>2</v>
      </c>
      <c r="D1684" s="200">
        <v>10</v>
      </c>
      <c r="F1684" s="200">
        <v>10</v>
      </c>
      <c r="G1684" s="200">
        <v>10</v>
      </c>
      <c r="H1684" s="200">
        <v>7</v>
      </c>
      <c r="I1684" s="200">
        <v>8</v>
      </c>
      <c r="J1684" s="200">
        <v>10</v>
      </c>
      <c r="M1684" s="204">
        <f t="shared" si="73"/>
        <v>2</v>
      </c>
      <c r="N1684" s="203">
        <f t="shared" si="74"/>
        <v>3</v>
      </c>
      <c r="O1684" s="203">
        <f t="shared" si="75"/>
        <v>8</v>
      </c>
    </row>
    <row r="1685" spans="3:15">
      <c r="C1685" s="200">
        <v>2</v>
      </c>
      <c r="D1685" s="200">
        <v>10</v>
      </c>
      <c r="F1685" s="200">
        <v>10</v>
      </c>
      <c r="G1685" s="200">
        <v>10</v>
      </c>
      <c r="H1685" s="200">
        <v>7</v>
      </c>
      <c r="I1685" s="200">
        <v>10</v>
      </c>
      <c r="J1685" s="200">
        <v>7</v>
      </c>
      <c r="M1685" s="204">
        <f t="shared" si="73"/>
        <v>2</v>
      </c>
      <c r="N1685" s="203">
        <f t="shared" si="74"/>
        <v>3</v>
      </c>
      <c r="O1685" s="203">
        <f t="shared" si="75"/>
        <v>8</v>
      </c>
    </row>
    <row r="1686" spans="3:15">
      <c r="C1686" s="200">
        <v>2</v>
      </c>
      <c r="D1686" s="200">
        <v>10</v>
      </c>
      <c r="F1686" s="200">
        <v>10</v>
      </c>
      <c r="G1686" s="200">
        <v>10</v>
      </c>
      <c r="H1686" s="200">
        <v>7</v>
      </c>
      <c r="I1686" s="200">
        <v>10</v>
      </c>
      <c r="J1686" s="200">
        <v>10</v>
      </c>
      <c r="M1686" s="204">
        <f t="shared" si="73"/>
        <v>2</v>
      </c>
      <c r="N1686" s="203">
        <f t="shared" si="74"/>
        <v>3</v>
      </c>
      <c r="O1686" s="203">
        <f t="shared" si="75"/>
        <v>8</v>
      </c>
    </row>
    <row r="1687" spans="3:15">
      <c r="C1687" s="200">
        <v>2</v>
      </c>
      <c r="D1687" s="200">
        <v>10</v>
      </c>
      <c r="F1687" s="200">
        <v>10</v>
      </c>
      <c r="G1687" s="200">
        <v>10</v>
      </c>
      <c r="H1687" s="200">
        <v>10</v>
      </c>
      <c r="I1687" s="200">
        <v>4</v>
      </c>
      <c r="J1687" s="200">
        <v>7</v>
      </c>
      <c r="M1687" s="204">
        <f t="shared" si="73"/>
        <v>2</v>
      </c>
      <c r="N1687" s="203">
        <f t="shared" si="74"/>
        <v>3</v>
      </c>
      <c r="O1687" s="203">
        <f t="shared" si="75"/>
        <v>8</v>
      </c>
    </row>
    <row r="1688" spans="3:15">
      <c r="C1688" s="200">
        <v>2</v>
      </c>
      <c r="D1688" s="200">
        <v>10</v>
      </c>
      <c r="F1688" s="200">
        <v>10</v>
      </c>
      <c r="G1688" s="200">
        <v>10</v>
      </c>
      <c r="H1688" s="200">
        <v>10</v>
      </c>
      <c r="I1688" s="200">
        <v>4</v>
      </c>
      <c r="J1688" s="200">
        <v>10</v>
      </c>
      <c r="M1688" s="204">
        <f t="shared" si="73"/>
        <v>2</v>
      </c>
      <c r="N1688" s="203">
        <f t="shared" si="74"/>
        <v>3</v>
      </c>
      <c r="O1688" s="203">
        <f t="shared" si="75"/>
        <v>8</v>
      </c>
    </row>
    <row r="1689" spans="3:15">
      <c r="C1689" s="200">
        <v>2</v>
      </c>
      <c r="D1689" s="200">
        <v>10</v>
      </c>
      <c r="F1689" s="200">
        <v>10</v>
      </c>
      <c r="G1689" s="200">
        <v>10</v>
      </c>
      <c r="H1689" s="200">
        <v>10</v>
      </c>
      <c r="I1689" s="200">
        <v>6</v>
      </c>
      <c r="J1689" s="200">
        <v>7</v>
      </c>
      <c r="M1689" s="204">
        <f t="shared" si="73"/>
        <v>2</v>
      </c>
      <c r="N1689" s="203">
        <f t="shared" si="74"/>
        <v>3</v>
      </c>
      <c r="O1689" s="203">
        <f t="shared" si="75"/>
        <v>8</v>
      </c>
    </row>
    <row r="1690" spans="3:15">
      <c r="C1690" s="200">
        <v>2</v>
      </c>
      <c r="D1690" s="200">
        <v>10</v>
      </c>
      <c r="F1690" s="200">
        <v>10</v>
      </c>
      <c r="G1690" s="200">
        <v>10</v>
      </c>
      <c r="H1690" s="200">
        <v>10</v>
      </c>
      <c r="I1690" s="200">
        <v>6</v>
      </c>
      <c r="J1690" s="200">
        <v>10</v>
      </c>
      <c r="M1690" s="204">
        <f t="shared" si="73"/>
        <v>2</v>
      </c>
      <c r="N1690" s="203">
        <f t="shared" si="74"/>
        <v>3</v>
      </c>
      <c r="O1690" s="203">
        <f t="shared" si="75"/>
        <v>8</v>
      </c>
    </row>
    <row r="1691" spans="3:15">
      <c r="C1691" s="200">
        <v>2</v>
      </c>
      <c r="D1691" s="200">
        <v>10</v>
      </c>
      <c r="F1691" s="200">
        <v>10</v>
      </c>
      <c r="G1691" s="200">
        <v>10</v>
      </c>
      <c r="H1691" s="200">
        <v>10</v>
      </c>
      <c r="I1691" s="200">
        <v>8</v>
      </c>
      <c r="J1691" s="200">
        <v>7</v>
      </c>
      <c r="M1691" s="204">
        <f t="shared" si="73"/>
        <v>2</v>
      </c>
      <c r="N1691" s="203">
        <f t="shared" si="74"/>
        <v>3</v>
      </c>
      <c r="O1691" s="203">
        <f t="shared" si="75"/>
        <v>8</v>
      </c>
    </row>
    <row r="1692" spans="3:15">
      <c r="C1692" s="200">
        <v>2</v>
      </c>
      <c r="D1692" s="200">
        <v>10</v>
      </c>
      <c r="F1692" s="200">
        <v>10</v>
      </c>
      <c r="G1692" s="200">
        <v>10</v>
      </c>
      <c r="H1692" s="200">
        <v>10</v>
      </c>
      <c r="I1692" s="200">
        <v>8</v>
      </c>
      <c r="J1692" s="200">
        <v>10</v>
      </c>
      <c r="M1692" s="204">
        <f t="shared" si="73"/>
        <v>2</v>
      </c>
      <c r="N1692" s="203">
        <f t="shared" si="74"/>
        <v>3</v>
      </c>
      <c r="O1692" s="203">
        <f t="shared" si="75"/>
        <v>9</v>
      </c>
    </row>
    <row r="1693" spans="3:15">
      <c r="C1693" s="200">
        <v>2</v>
      </c>
      <c r="D1693" s="200">
        <v>10</v>
      </c>
      <c r="F1693" s="200">
        <v>10</v>
      </c>
      <c r="G1693" s="200">
        <v>10</v>
      </c>
      <c r="H1693" s="200">
        <v>10</v>
      </c>
      <c r="I1693" s="200">
        <v>10</v>
      </c>
      <c r="J1693" s="200">
        <v>7</v>
      </c>
      <c r="M1693" s="204">
        <f t="shared" si="73"/>
        <v>2</v>
      </c>
      <c r="N1693" s="203">
        <f t="shared" si="74"/>
        <v>3</v>
      </c>
      <c r="O1693" s="203">
        <f t="shared" si="75"/>
        <v>8</v>
      </c>
    </row>
    <row r="1694" spans="3:15">
      <c r="C1694" s="200">
        <v>2</v>
      </c>
      <c r="D1694" s="200">
        <v>2</v>
      </c>
      <c r="F1694" s="200">
        <v>10</v>
      </c>
      <c r="G1694" s="200">
        <v>2</v>
      </c>
      <c r="H1694" s="200">
        <v>10</v>
      </c>
      <c r="I1694" s="200">
        <v>10</v>
      </c>
      <c r="J1694" s="200">
        <v>10</v>
      </c>
      <c r="M1694" s="204">
        <f t="shared" si="73"/>
        <v>2</v>
      </c>
      <c r="N1694" s="203">
        <f t="shared" si="74"/>
        <v>2</v>
      </c>
      <c r="O1694" s="203">
        <f t="shared" si="75"/>
        <v>7</v>
      </c>
    </row>
    <row r="1695" spans="3:15">
      <c r="C1695" s="200">
        <v>3</v>
      </c>
      <c r="D1695" s="200">
        <v>2</v>
      </c>
      <c r="F1695" s="200">
        <v>5</v>
      </c>
      <c r="G1695" s="200">
        <v>2</v>
      </c>
      <c r="H1695" s="200">
        <v>5</v>
      </c>
      <c r="I1695" s="200">
        <v>4</v>
      </c>
      <c r="J1695" s="200">
        <v>7</v>
      </c>
      <c r="M1695" s="204">
        <f t="shared" ref="M1695:M1758" si="76">MIN(C1695:L1695)</f>
        <v>2</v>
      </c>
      <c r="N1695" s="203">
        <f t="shared" si="74"/>
        <v>2</v>
      </c>
      <c r="O1695" s="203">
        <f t="shared" si="75"/>
        <v>4</v>
      </c>
    </row>
    <row r="1696" spans="3:15">
      <c r="C1696" s="200">
        <v>3</v>
      </c>
      <c r="D1696" s="200">
        <v>2</v>
      </c>
      <c r="F1696" s="200">
        <v>5</v>
      </c>
      <c r="G1696" s="200">
        <v>2</v>
      </c>
      <c r="H1696" s="200">
        <v>5</v>
      </c>
      <c r="I1696" s="200">
        <v>4</v>
      </c>
      <c r="J1696" s="200">
        <v>10</v>
      </c>
      <c r="M1696" s="204">
        <f t="shared" si="76"/>
        <v>2</v>
      </c>
      <c r="N1696" s="203">
        <f t="shared" ref="N1696:N1759" si="77">IF(SMALL(C1696:J1696,2)&gt;M1696,M1696+1,M1696)</f>
        <v>2</v>
      </c>
      <c r="O1696" s="203">
        <f t="shared" ref="O1696:O1759" si="78">ROUND(AVERAGE(C1696:J1696),0)</f>
        <v>4</v>
      </c>
    </row>
    <row r="1697" spans="3:15">
      <c r="C1697" s="200">
        <v>3</v>
      </c>
      <c r="D1697" s="200">
        <v>2</v>
      </c>
      <c r="F1697" s="200">
        <v>5</v>
      </c>
      <c r="G1697" s="200">
        <v>2</v>
      </c>
      <c r="H1697" s="200">
        <v>5</v>
      </c>
      <c r="I1697" s="200">
        <v>6</v>
      </c>
      <c r="J1697" s="200">
        <v>7</v>
      </c>
      <c r="M1697" s="204">
        <f t="shared" si="76"/>
        <v>2</v>
      </c>
      <c r="N1697" s="203">
        <f t="shared" si="77"/>
        <v>2</v>
      </c>
      <c r="O1697" s="203">
        <f t="shared" si="78"/>
        <v>4</v>
      </c>
    </row>
    <row r="1698" spans="3:15">
      <c r="C1698" s="200">
        <v>3</v>
      </c>
      <c r="D1698" s="200">
        <v>2</v>
      </c>
      <c r="F1698" s="200">
        <v>5</v>
      </c>
      <c r="G1698" s="200">
        <v>2</v>
      </c>
      <c r="H1698" s="200">
        <v>5</v>
      </c>
      <c r="I1698" s="200">
        <v>6</v>
      </c>
      <c r="J1698" s="200">
        <v>10</v>
      </c>
      <c r="M1698" s="204">
        <f t="shared" si="76"/>
        <v>2</v>
      </c>
      <c r="N1698" s="203">
        <f t="shared" si="77"/>
        <v>2</v>
      </c>
      <c r="O1698" s="203">
        <f t="shared" si="78"/>
        <v>5</v>
      </c>
    </row>
    <row r="1699" spans="3:15">
      <c r="C1699" s="200">
        <v>3</v>
      </c>
      <c r="D1699" s="200">
        <v>2</v>
      </c>
      <c r="F1699" s="200">
        <v>5</v>
      </c>
      <c r="G1699" s="200">
        <v>2</v>
      </c>
      <c r="H1699" s="200">
        <v>5</v>
      </c>
      <c r="I1699" s="200">
        <v>8</v>
      </c>
      <c r="J1699" s="200">
        <v>7</v>
      </c>
      <c r="M1699" s="204">
        <f t="shared" si="76"/>
        <v>2</v>
      </c>
      <c r="N1699" s="203">
        <f t="shared" si="77"/>
        <v>2</v>
      </c>
      <c r="O1699" s="203">
        <f t="shared" si="78"/>
        <v>5</v>
      </c>
    </row>
    <row r="1700" spans="3:15">
      <c r="C1700" s="200">
        <v>3</v>
      </c>
      <c r="D1700" s="200">
        <v>2</v>
      </c>
      <c r="F1700" s="200">
        <v>5</v>
      </c>
      <c r="G1700" s="200">
        <v>2</v>
      </c>
      <c r="H1700" s="200">
        <v>5</v>
      </c>
      <c r="I1700" s="200">
        <v>8</v>
      </c>
      <c r="J1700" s="200">
        <v>10</v>
      </c>
      <c r="M1700" s="204">
        <f t="shared" si="76"/>
        <v>2</v>
      </c>
      <c r="N1700" s="203">
        <f t="shared" si="77"/>
        <v>2</v>
      </c>
      <c r="O1700" s="203">
        <f t="shared" si="78"/>
        <v>5</v>
      </c>
    </row>
    <row r="1701" spans="3:15">
      <c r="C1701" s="200">
        <v>3</v>
      </c>
      <c r="D1701" s="200">
        <v>2</v>
      </c>
      <c r="F1701" s="200">
        <v>5</v>
      </c>
      <c r="G1701" s="200">
        <v>2</v>
      </c>
      <c r="H1701" s="200">
        <v>5</v>
      </c>
      <c r="I1701" s="200">
        <v>10</v>
      </c>
      <c r="J1701" s="200">
        <v>7</v>
      </c>
      <c r="M1701" s="204">
        <f t="shared" si="76"/>
        <v>2</v>
      </c>
      <c r="N1701" s="203">
        <f t="shared" si="77"/>
        <v>2</v>
      </c>
      <c r="O1701" s="203">
        <f t="shared" si="78"/>
        <v>5</v>
      </c>
    </row>
    <row r="1702" spans="3:15">
      <c r="C1702" s="200">
        <v>3</v>
      </c>
      <c r="D1702" s="200">
        <v>2</v>
      </c>
      <c r="F1702" s="200">
        <v>5</v>
      </c>
      <c r="G1702" s="200">
        <v>2</v>
      </c>
      <c r="H1702" s="200">
        <v>5</v>
      </c>
      <c r="I1702" s="200">
        <v>10</v>
      </c>
      <c r="J1702" s="200">
        <v>10</v>
      </c>
      <c r="M1702" s="204">
        <f t="shared" si="76"/>
        <v>2</v>
      </c>
      <c r="N1702" s="203">
        <f t="shared" si="77"/>
        <v>2</v>
      </c>
      <c r="O1702" s="203">
        <f t="shared" si="78"/>
        <v>5</v>
      </c>
    </row>
    <row r="1703" spans="3:15">
      <c r="C1703" s="200">
        <v>3</v>
      </c>
      <c r="D1703" s="200">
        <v>2</v>
      </c>
      <c r="F1703" s="200">
        <v>7</v>
      </c>
      <c r="G1703" s="200">
        <v>2</v>
      </c>
      <c r="H1703" s="200">
        <v>10</v>
      </c>
      <c r="I1703" s="200">
        <v>4</v>
      </c>
      <c r="J1703" s="200">
        <v>7</v>
      </c>
      <c r="M1703" s="204">
        <f t="shared" si="76"/>
        <v>2</v>
      </c>
      <c r="N1703" s="203">
        <f t="shared" si="77"/>
        <v>2</v>
      </c>
      <c r="O1703" s="203">
        <f t="shared" si="78"/>
        <v>5</v>
      </c>
    </row>
    <row r="1704" spans="3:15">
      <c r="C1704" s="200">
        <v>3</v>
      </c>
      <c r="D1704" s="200">
        <v>2</v>
      </c>
      <c r="F1704" s="200">
        <v>7</v>
      </c>
      <c r="G1704" s="200">
        <v>2</v>
      </c>
      <c r="H1704" s="200">
        <v>10</v>
      </c>
      <c r="I1704" s="200">
        <v>4</v>
      </c>
      <c r="J1704" s="200">
        <v>10</v>
      </c>
      <c r="M1704" s="204">
        <f t="shared" si="76"/>
        <v>2</v>
      </c>
      <c r="N1704" s="203">
        <f t="shared" si="77"/>
        <v>2</v>
      </c>
      <c r="O1704" s="203">
        <f t="shared" si="78"/>
        <v>5</v>
      </c>
    </row>
    <row r="1705" spans="3:15">
      <c r="C1705" s="200">
        <v>3</v>
      </c>
      <c r="D1705" s="200">
        <v>2</v>
      </c>
      <c r="F1705" s="200">
        <v>7</v>
      </c>
      <c r="G1705" s="200">
        <v>2</v>
      </c>
      <c r="H1705" s="200">
        <v>10</v>
      </c>
      <c r="I1705" s="200">
        <v>6</v>
      </c>
      <c r="J1705" s="200">
        <v>7</v>
      </c>
      <c r="M1705" s="204">
        <f t="shared" si="76"/>
        <v>2</v>
      </c>
      <c r="N1705" s="203">
        <f t="shared" si="77"/>
        <v>2</v>
      </c>
      <c r="O1705" s="203">
        <f t="shared" si="78"/>
        <v>5</v>
      </c>
    </row>
    <row r="1706" spans="3:15">
      <c r="C1706" s="200">
        <v>3</v>
      </c>
      <c r="D1706" s="200">
        <v>2</v>
      </c>
      <c r="F1706" s="200">
        <v>7</v>
      </c>
      <c r="G1706" s="200">
        <v>2</v>
      </c>
      <c r="H1706" s="200">
        <v>10</v>
      </c>
      <c r="I1706" s="200">
        <v>6</v>
      </c>
      <c r="J1706" s="200">
        <v>10</v>
      </c>
      <c r="M1706" s="204">
        <f t="shared" si="76"/>
        <v>2</v>
      </c>
      <c r="N1706" s="203">
        <f t="shared" si="77"/>
        <v>2</v>
      </c>
      <c r="O1706" s="203">
        <f t="shared" si="78"/>
        <v>6</v>
      </c>
    </row>
    <row r="1707" spans="3:15">
      <c r="C1707" s="200">
        <v>3</v>
      </c>
      <c r="D1707" s="200">
        <v>2</v>
      </c>
      <c r="F1707" s="200">
        <v>7</v>
      </c>
      <c r="G1707" s="200">
        <v>2</v>
      </c>
      <c r="H1707" s="200">
        <v>10</v>
      </c>
      <c r="I1707" s="200">
        <v>8</v>
      </c>
      <c r="J1707" s="200">
        <v>7</v>
      </c>
      <c r="M1707" s="204">
        <f t="shared" si="76"/>
        <v>2</v>
      </c>
      <c r="N1707" s="203">
        <f t="shared" si="77"/>
        <v>2</v>
      </c>
      <c r="O1707" s="203">
        <f t="shared" si="78"/>
        <v>6</v>
      </c>
    </row>
    <row r="1708" spans="3:15">
      <c r="C1708" s="200">
        <v>3</v>
      </c>
      <c r="D1708" s="200">
        <v>2</v>
      </c>
      <c r="F1708" s="200">
        <v>7</v>
      </c>
      <c r="G1708" s="200">
        <v>2</v>
      </c>
      <c r="H1708" s="200">
        <v>10</v>
      </c>
      <c r="I1708" s="200">
        <v>8</v>
      </c>
      <c r="J1708" s="200">
        <v>10</v>
      </c>
      <c r="M1708" s="204">
        <f t="shared" si="76"/>
        <v>2</v>
      </c>
      <c r="N1708" s="203">
        <f t="shared" si="77"/>
        <v>2</v>
      </c>
      <c r="O1708" s="203">
        <f t="shared" si="78"/>
        <v>6</v>
      </c>
    </row>
    <row r="1709" spans="3:15">
      <c r="C1709" s="200">
        <v>3</v>
      </c>
      <c r="D1709" s="200">
        <v>2</v>
      </c>
      <c r="F1709" s="200">
        <v>7</v>
      </c>
      <c r="G1709" s="200">
        <v>2</v>
      </c>
      <c r="H1709" s="200">
        <v>10</v>
      </c>
      <c r="I1709" s="200">
        <v>10</v>
      </c>
      <c r="J1709" s="200">
        <v>7</v>
      </c>
      <c r="M1709" s="204">
        <f t="shared" si="76"/>
        <v>2</v>
      </c>
      <c r="N1709" s="203">
        <f t="shared" si="77"/>
        <v>2</v>
      </c>
      <c r="O1709" s="203">
        <f t="shared" si="78"/>
        <v>6</v>
      </c>
    </row>
    <row r="1710" spans="3:15">
      <c r="C1710" s="200">
        <v>3</v>
      </c>
      <c r="D1710" s="200">
        <v>4</v>
      </c>
      <c r="F1710" s="200">
        <v>7</v>
      </c>
      <c r="G1710" s="200">
        <v>4</v>
      </c>
      <c r="H1710" s="200">
        <v>10</v>
      </c>
      <c r="I1710" s="200">
        <v>10</v>
      </c>
      <c r="J1710" s="200">
        <v>10</v>
      </c>
      <c r="M1710" s="204">
        <f t="shared" si="76"/>
        <v>3</v>
      </c>
      <c r="N1710" s="203">
        <f t="shared" si="77"/>
        <v>4</v>
      </c>
      <c r="O1710" s="203">
        <f t="shared" si="78"/>
        <v>7</v>
      </c>
    </row>
    <row r="1711" spans="3:15">
      <c r="C1711" s="200">
        <v>3</v>
      </c>
      <c r="D1711" s="200">
        <v>4</v>
      </c>
      <c r="F1711" s="200">
        <v>5</v>
      </c>
      <c r="G1711" s="200">
        <v>4</v>
      </c>
      <c r="H1711" s="200">
        <v>5</v>
      </c>
      <c r="I1711" s="200">
        <v>4</v>
      </c>
      <c r="J1711" s="200">
        <v>7</v>
      </c>
      <c r="M1711" s="204">
        <f t="shared" si="76"/>
        <v>3</v>
      </c>
      <c r="N1711" s="203">
        <f t="shared" si="77"/>
        <v>4</v>
      </c>
      <c r="O1711" s="203">
        <f t="shared" si="78"/>
        <v>5</v>
      </c>
    </row>
    <row r="1712" spans="3:15">
      <c r="C1712" s="200">
        <v>3</v>
      </c>
      <c r="D1712" s="200">
        <v>4</v>
      </c>
      <c r="F1712" s="200">
        <v>5</v>
      </c>
      <c r="G1712" s="200">
        <v>4</v>
      </c>
      <c r="H1712" s="200">
        <v>5</v>
      </c>
      <c r="I1712" s="200">
        <v>4</v>
      </c>
      <c r="J1712" s="200">
        <v>10</v>
      </c>
      <c r="M1712" s="204">
        <f t="shared" si="76"/>
        <v>3</v>
      </c>
      <c r="N1712" s="203">
        <f t="shared" si="77"/>
        <v>4</v>
      </c>
      <c r="O1712" s="203">
        <f t="shared" si="78"/>
        <v>5</v>
      </c>
    </row>
    <row r="1713" spans="3:15">
      <c r="C1713" s="200">
        <v>3</v>
      </c>
      <c r="D1713" s="200">
        <v>4</v>
      </c>
      <c r="F1713" s="200">
        <v>5</v>
      </c>
      <c r="G1713" s="200">
        <v>4</v>
      </c>
      <c r="H1713" s="200">
        <v>5</v>
      </c>
      <c r="I1713" s="200">
        <v>6</v>
      </c>
      <c r="J1713" s="200">
        <v>7</v>
      </c>
      <c r="M1713" s="204">
        <f t="shared" si="76"/>
        <v>3</v>
      </c>
      <c r="N1713" s="203">
        <f t="shared" si="77"/>
        <v>4</v>
      </c>
      <c r="O1713" s="203">
        <f t="shared" si="78"/>
        <v>5</v>
      </c>
    </row>
    <row r="1714" spans="3:15">
      <c r="C1714" s="200">
        <v>3</v>
      </c>
      <c r="D1714" s="200">
        <v>4</v>
      </c>
      <c r="F1714" s="200">
        <v>5</v>
      </c>
      <c r="G1714" s="200">
        <v>4</v>
      </c>
      <c r="H1714" s="200">
        <v>5</v>
      </c>
      <c r="I1714" s="200">
        <v>6</v>
      </c>
      <c r="J1714" s="200">
        <v>10</v>
      </c>
      <c r="M1714" s="204">
        <f t="shared" si="76"/>
        <v>3</v>
      </c>
      <c r="N1714" s="203">
        <f t="shared" si="77"/>
        <v>4</v>
      </c>
      <c r="O1714" s="203">
        <f t="shared" si="78"/>
        <v>5</v>
      </c>
    </row>
    <row r="1715" spans="3:15">
      <c r="C1715" s="200">
        <v>3</v>
      </c>
      <c r="D1715" s="200">
        <v>4</v>
      </c>
      <c r="F1715" s="200">
        <v>5</v>
      </c>
      <c r="G1715" s="200">
        <v>4</v>
      </c>
      <c r="H1715" s="200">
        <v>5</v>
      </c>
      <c r="I1715" s="200">
        <v>8</v>
      </c>
      <c r="J1715" s="200">
        <v>7</v>
      </c>
      <c r="M1715" s="204">
        <f t="shared" si="76"/>
        <v>3</v>
      </c>
      <c r="N1715" s="203">
        <f t="shared" si="77"/>
        <v>4</v>
      </c>
      <c r="O1715" s="203">
        <f t="shared" si="78"/>
        <v>5</v>
      </c>
    </row>
    <row r="1716" spans="3:15">
      <c r="C1716" s="200">
        <v>3</v>
      </c>
      <c r="D1716" s="200">
        <v>4</v>
      </c>
      <c r="F1716" s="200">
        <v>5</v>
      </c>
      <c r="G1716" s="200">
        <v>4</v>
      </c>
      <c r="H1716" s="200">
        <v>5</v>
      </c>
      <c r="I1716" s="200">
        <v>8</v>
      </c>
      <c r="J1716" s="200">
        <v>10</v>
      </c>
      <c r="M1716" s="204">
        <f t="shared" si="76"/>
        <v>3</v>
      </c>
      <c r="N1716" s="203">
        <f t="shared" si="77"/>
        <v>4</v>
      </c>
      <c r="O1716" s="203">
        <f t="shared" si="78"/>
        <v>6</v>
      </c>
    </row>
    <row r="1717" spans="3:15">
      <c r="C1717" s="200">
        <v>3</v>
      </c>
      <c r="D1717" s="200">
        <v>4</v>
      </c>
      <c r="F1717" s="200">
        <v>5</v>
      </c>
      <c r="G1717" s="200">
        <v>4</v>
      </c>
      <c r="H1717" s="200">
        <v>5</v>
      </c>
      <c r="I1717" s="200">
        <v>10</v>
      </c>
      <c r="J1717" s="200">
        <v>7</v>
      </c>
      <c r="M1717" s="204">
        <f t="shared" si="76"/>
        <v>3</v>
      </c>
      <c r="N1717" s="203">
        <f t="shared" si="77"/>
        <v>4</v>
      </c>
      <c r="O1717" s="203">
        <f t="shared" si="78"/>
        <v>5</v>
      </c>
    </row>
    <row r="1718" spans="3:15">
      <c r="C1718" s="200">
        <v>3</v>
      </c>
      <c r="D1718" s="200">
        <v>4</v>
      </c>
      <c r="F1718" s="200">
        <v>5</v>
      </c>
      <c r="G1718" s="200">
        <v>4</v>
      </c>
      <c r="H1718" s="200">
        <v>5</v>
      </c>
      <c r="I1718" s="200">
        <v>10</v>
      </c>
      <c r="J1718" s="200">
        <v>10</v>
      </c>
      <c r="M1718" s="204">
        <f t="shared" si="76"/>
        <v>3</v>
      </c>
      <c r="N1718" s="203">
        <f t="shared" si="77"/>
        <v>4</v>
      </c>
      <c r="O1718" s="203">
        <f t="shared" si="78"/>
        <v>6</v>
      </c>
    </row>
    <row r="1719" spans="3:15">
      <c r="C1719" s="200">
        <v>3</v>
      </c>
      <c r="D1719" s="200">
        <v>4</v>
      </c>
      <c r="F1719" s="200">
        <v>7</v>
      </c>
      <c r="G1719" s="200">
        <v>4</v>
      </c>
      <c r="H1719" s="200">
        <v>10</v>
      </c>
      <c r="I1719" s="200">
        <v>4</v>
      </c>
      <c r="J1719" s="200">
        <v>7</v>
      </c>
      <c r="M1719" s="204">
        <f t="shared" si="76"/>
        <v>3</v>
      </c>
      <c r="N1719" s="203">
        <f t="shared" si="77"/>
        <v>4</v>
      </c>
      <c r="O1719" s="203">
        <f t="shared" si="78"/>
        <v>6</v>
      </c>
    </row>
    <row r="1720" spans="3:15">
      <c r="C1720" s="200">
        <v>3</v>
      </c>
      <c r="D1720" s="200">
        <v>4</v>
      </c>
      <c r="F1720" s="200">
        <v>7</v>
      </c>
      <c r="G1720" s="200">
        <v>4</v>
      </c>
      <c r="H1720" s="200">
        <v>10</v>
      </c>
      <c r="I1720" s="200">
        <v>4</v>
      </c>
      <c r="J1720" s="200">
        <v>10</v>
      </c>
      <c r="M1720" s="204">
        <f t="shared" si="76"/>
        <v>3</v>
      </c>
      <c r="N1720" s="203">
        <f t="shared" si="77"/>
        <v>4</v>
      </c>
      <c r="O1720" s="203">
        <f t="shared" si="78"/>
        <v>6</v>
      </c>
    </row>
    <row r="1721" spans="3:15">
      <c r="C1721" s="200">
        <v>3</v>
      </c>
      <c r="D1721" s="200">
        <v>4</v>
      </c>
      <c r="F1721" s="200">
        <v>7</v>
      </c>
      <c r="G1721" s="200">
        <v>4</v>
      </c>
      <c r="H1721" s="200">
        <v>10</v>
      </c>
      <c r="I1721" s="200">
        <v>6</v>
      </c>
      <c r="J1721" s="200">
        <v>7</v>
      </c>
      <c r="M1721" s="204">
        <f t="shared" si="76"/>
        <v>3</v>
      </c>
      <c r="N1721" s="203">
        <f t="shared" si="77"/>
        <v>4</v>
      </c>
      <c r="O1721" s="203">
        <f t="shared" si="78"/>
        <v>6</v>
      </c>
    </row>
    <row r="1722" spans="3:15">
      <c r="C1722" s="200">
        <v>3</v>
      </c>
      <c r="D1722" s="200">
        <v>4</v>
      </c>
      <c r="F1722" s="200">
        <v>7</v>
      </c>
      <c r="G1722" s="200">
        <v>4</v>
      </c>
      <c r="H1722" s="200">
        <v>10</v>
      </c>
      <c r="I1722" s="200">
        <v>6</v>
      </c>
      <c r="J1722" s="200">
        <v>10</v>
      </c>
      <c r="M1722" s="204">
        <f t="shared" si="76"/>
        <v>3</v>
      </c>
      <c r="N1722" s="203">
        <f t="shared" si="77"/>
        <v>4</v>
      </c>
      <c r="O1722" s="203">
        <f t="shared" si="78"/>
        <v>6</v>
      </c>
    </row>
    <row r="1723" spans="3:15">
      <c r="C1723" s="200">
        <v>3</v>
      </c>
      <c r="D1723" s="200">
        <v>4</v>
      </c>
      <c r="F1723" s="200">
        <v>7</v>
      </c>
      <c r="G1723" s="200">
        <v>4</v>
      </c>
      <c r="H1723" s="200">
        <v>10</v>
      </c>
      <c r="I1723" s="200">
        <v>8</v>
      </c>
      <c r="J1723" s="200">
        <v>7</v>
      </c>
      <c r="M1723" s="204">
        <f t="shared" si="76"/>
        <v>3</v>
      </c>
      <c r="N1723" s="203">
        <f t="shared" si="77"/>
        <v>4</v>
      </c>
      <c r="O1723" s="203">
        <f t="shared" si="78"/>
        <v>6</v>
      </c>
    </row>
    <row r="1724" spans="3:15">
      <c r="C1724" s="200">
        <v>3</v>
      </c>
      <c r="D1724" s="200">
        <v>4</v>
      </c>
      <c r="F1724" s="200">
        <v>7</v>
      </c>
      <c r="G1724" s="200">
        <v>4</v>
      </c>
      <c r="H1724" s="200">
        <v>10</v>
      </c>
      <c r="I1724" s="200">
        <v>8</v>
      </c>
      <c r="J1724" s="200">
        <v>10</v>
      </c>
      <c r="M1724" s="204">
        <f t="shared" si="76"/>
        <v>3</v>
      </c>
      <c r="N1724" s="203">
        <f t="shared" si="77"/>
        <v>4</v>
      </c>
      <c r="O1724" s="203">
        <f t="shared" si="78"/>
        <v>7</v>
      </c>
    </row>
    <row r="1725" spans="3:15">
      <c r="C1725" s="200">
        <v>3</v>
      </c>
      <c r="D1725" s="200">
        <v>4</v>
      </c>
      <c r="F1725" s="200">
        <v>7</v>
      </c>
      <c r="G1725" s="200">
        <v>4</v>
      </c>
      <c r="H1725" s="200">
        <v>10</v>
      </c>
      <c r="I1725" s="200">
        <v>10</v>
      </c>
      <c r="J1725" s="200">
        <v>7</v>
      </c>
      <c r="M1725" s="204">
        <f t="shared" si="76"/>
        <v>3</v>
      </c>
      <c r="N1725" s="203">
        <f t="shared" si="77"/>
        <v>4</v>
      </c>
      <c r="O1725" s="203">
        <f t="shared" si="78"/>
        <v>6</v>
      </c>
    </row>
    <row r="1726" spans="3:15">
      <c r="C1726" s="200">
        <v>3</v>
      </c>
      <c r="D1726" s="200">
        <v>6</v>
      </c>
      <c r="F1726" s="200">
        <v>7</v>
      </c>
      <c r="G1726" s="200">
        <v>6</v>
      </c>
      <c r="H1726" s="200">
        <v>10</v>
      </c>
      <c r="I1726" s="200">
        <v>10</v>
      </c>
      <c r="J1726" s="200">
        <v>10</v>
      </c>
      <c r="M1726" s="204">
        <f t="shared" si="76"/>
        <v>3</v>
      </c>
      <c r="N1726" s="203">
        <f t="shared" si="77"/>
        <v>4</v>
      </c>
      <c r="O1726" s="203">
        <f t="shared" si="78"/>
        <v>7</v>
      </c>
    </row>
    <row r="1727" spans="3:15">
      <c r="C1727" s="200">
        <v>3</v>
      </c>
      <c r="D1727" s="200">
        <v>6</v>
      </c>
      <c r="F1727" s="200">
        <v>5</v>
      </c>
      <c r="G1727" s="200">
        <v>6</v>
      </c>
      <c r="H1727" s="200">
        <v>5</v>
      </c>
      <c r="I1727" s="200">
        <v>4</v>
      </c>
      <c r="J1727" s="200">
        <v>7</v>
      </c>
      <c r="M1727" s="204">
        <f t="shared" si="76"/>
        <v>3</v>
      </c>
      <c r="N1727" s="203">
        <f t="shared" si="77"/>
        <v>4</v>
      </c>
      <c r="O1727" s="203">
        <f t="shared" si="78"/>
        <v>5</v>
      </c>
    </row>
    <row r="1728" spans="3:15">
      <c r="C1728" s="200">
        <v>3</v>
      </c>
      <c r="D1728" s="200">
        <v>6</v>
      </c>
      <c r="F1728" s="200">
        <v>5</v>
      </c>
      <c r="G1728" s="200">
        <v>6</v>
      </c>
      <c r="H1728" s="200">
        <v>5</v>
      </c>
      <c r="I1728" s="200">
        <v>4</v>
      </c>
      <c r="J1728" s="200">
        <v>10</v>
      </c>
      <c r="M1728" s="204">
        <f t="shared" si="76"/>
        <v>3</v>
      </c>
      <c r="N1728" s="203">
        <f t="shared" si="77"/>
        <v>4</v>
      </c>
      <c r="O1728" s="203">
        <f t="shared" si="78"/>
        <v>6</v>
      </c>
    </row>
    <row r="1729" spans="3:15">
      <c r="C1729" s="200">
        <v>3</v>
      </c>
      <c r="D1729" s="200">
        <v>6</v>
      </c>
      <c r="F1729" s="200">
        <v>5</v>
      </c>
      <c r="G1729" s="200">
        <v>6</v>
      </c>
      <c r="H1729" s="200">
        <v>5</v>
      </c>
      <c r="I1729" s="200">
        <v>6</v>
      </c>
      <c r="J1729" s="200">
        <v>7</v>
      </c>
      <c r="M1729" s="204">
        <f t="shared" si="76"/>
        <v>3</v>
      </c>
      <c r="N1729" s="203">
        <f t="shared" si="77"/>
        <v>4</v>
      </c>
      <c r="O1729" s="203">
        <f t="shared" si="78"/>
        <v>5</v>
      </c>
    </row>
    <row r="1730" spans="3:15">
      <c r="C1730" s="200">
        <v>3</v>
      </c>
      <c r="D1730" s="200">
        <v>6</v>
      </c>
      <c r="F1730" s="200">
        <v>5</v>
      </c>
      <c r="G1730" s="200">
        <v>6</v>
      </c>
      <c r="H1730" s="200">
        <v>5</v>
      </c>
      <c r="I1730" s="200">
        <v>6</v>
      </c>
      <c r="J1730" s="200">
        <v>10</v>
      </c>
      <c r="M1730" s="204">
        <f t="shared" si="76"/>
        <v>3</v>
      </c>
      <c r="N1730" s="203">
        <f t="shared" si="77"/>
        <v>4</v>
      </c>
      <c r="O1730" s="203">
        <f t="shared" si="78"/>
        <v>6</v>
      </c>
    </row>
    <row r="1731" spans="3:15">
      <c r="C1731" s="200">
        <v>3</v>
      </c>
      <c r="D1731" s="200">
        <v>6</v>
      </c>
      <c r="F1731" s="200">
        <v>5</v>
      </c>
      <c r="G1731" s="200">
        <v>6</v>
      </c>
      <c r="H1731" s="200">
        <v>5</v>
      </c>
      <c r="I1731" s="200">
        <v>8</v>
      </c>
      <c r="J1731" s="200">
        <v>7</v>
      </c>
      <c r="M1731" s="204">
        <f t="shared" si="76"/>
        <v>3</v>
      </c>
      <c r="N1731" s="203">
        <f t="shared" si="77"/>
        <v>4</v>
      </c>
      <c r="O1731" s="203">
        <f t="shared" si="78"/>
        <v>6</v>
      </c>
    </row>
    <row r="1732" spans="3:15">
      <c r="C1732" s="200">
        <v>3</v>
      </c>
      <c r="D1732" s="200">
        <v>6</v>
      </c>
      <c r="F1732" s="200">
        <v>5</v>
      </c>
      <c r="G1732" s="200">
        <v>6</v>
      </c>
      <c r="H1732" s="200">
        <v>5</v>
      </c>
      <c r="I1732" s="200">
        <v>8</v>
      </c>
      <c r="J1732" s="200">
        <v>10</v>
      </c>
      <c r="M1732" s="204">
        <f t="shared" si="76"/>
        <v>3</v>
      </c>
      <c r="N1732" s="203">
        <f t="shared" si="77"/>
        <v>4</v>
      </c>
      <c r="O1732" s="203">
        <f t="shared" si="78"/>
        <v>6</v>
      </c>
    </row>
    <row r="1733" spans="3:15">
      <c r="C1733" s="200">
        <v>3</v>
      </c>
      <c r="D1733" s="200">
        <v>6</v>
      </c>
      <c r="F1733" s="200">
        <v>5</v>
      </c>
      <c r="G1733" s="200">
        <v>6</v>
      </c>
      <c r="H1733" s="200">
        <v>5</v>
      </c>
      <c r="I1733" s="200">
        <v>10</v>
      </c>
      <c r="J1733" s="200">
        <v>7</v>
      </c>
      <c r="M1733" s="204">
        <f t="shared" si="76"/>
        <v>3</v>
      </c>
      <c r="N1733" s="203">
        <f t="shared" si="77"/>
        <v>4</v>
      </c>
      <c r="O1733" s="203">
        <f t="shared" si="78"/>
        <v>6</v>
      </c>
    </row>
    <row r="1734" spans="3:15">
      <c r="C1734" s="200">
        <v>3</v>
      </c>
      <c r="D1734" s="200">
        <v>6</v>
      </c>
      <c r="F1734" s="200">
        <v>5</v>
      </c>
      <c r="G1734" s="200">
        <v>6</v>
      </c>
      <c r="H1734" s="200">
        <v>5</v>
      </c>
      <c r="I1734" s="200">
        <v>10</v>
      </c>
      <c r="J1734" s="200">
        <v>10</v>
      </c>
      <c r="M1734" s="204">
        <f t="shared" si="76"/>
        <v>3</v>
      </c>
      <c r="N1734" s="203">
        <f t="shared" si="77"/>
        <v>4</v>
      </c>
      <c r="O1734" s="203">
        <f t="shared" si="78"/>
        <v>6</v>
      </c>
    </row>
    <row r="1735" spans="3:15">
      <c r="C1735" s="200">
        <v>3</v>
      </c>
      <c r="D1735" s="200">
        <v>6</v>
      </c>
      <c r="F1735" s="200">
        <v>7</v>
      </c>
      <c r="G1735" s="200">
        <v>6</v>
      </c>
      <c r="H1735" s="200">
        <v>10</v>
      </c>
      <c r="I1735" s="200">
        <v>4</v>
      </c>
      <c r="J1735" s="200">
        <v>7</v>
      </c>
      <c r="M1735" s="204">
        <f t="shared" si="76"/>
        <v>3</v>
      </c>
      <c r="N1735" s="203">
        <f t="shared" si="77"/>
        <v>4</v>
      </c>
      <c r="O1735" s="203">
        <f t="shared" si="78"/>
        <v>6</v>
      </c>
    </row>
    <row r="1736" spans="3:15">
      <c r="C1736" s="200">
        <v>3</v>
      </c>
      <c r="D1736" s="200">
        <v>6</v>
      </c>
      <c r="F1736" s="200">
        <v>7</v>
      </c>
      <c r="G1736" s="200">
        <v>6</v>
      </c>
      <c r="H1736" s="200">
        <v>10</v>
      </c>
      <c r="I1736" s="200">
        <v>4</v>
      </c>
      <c r="J1736" s="200">
        <v>10</v>
      </c>
      <c r="M1736" s="204">
        <f t="shared" si="76"/>
        <v>3</v>
      </c>
      <c r="N1736" s="203">
        <f t="shared" si="77"/>
        <v>4</v>
      </c>
      <c r="O1736" s="203">
        <f t="shared" si="78"/>
        <v>7</v>
      </c>
    </row>
    <row r="1737" spans="3:15">
      <c r="C1737" s="200">
        <v>3</v>
      </c>
      <c r="D1737" s="200">
        <v>6</v>
      </c>
      <c r="F1737" s="200">
        <v>7</v>
      </c>
      <c r="G1737" s="200">
        <v>6</v>
      </c>
      <c r="H1737" s="200">
        <v>10</v>
      </c>
      <c r="I1737" s="200">
        <v>6</v>
      </c>
      <c r="J1737" s="200">
        <v>7</v>
      </c>
      <c r="M1737" s="204">
        <f t="shared" si="76"/>
        <v>3</v>
      </c>
      <c r="N1737" s="203">
        <f t="shared" si="77"/>
        <v>4</v>
      </c>
      <c r="O1737" s="203">
        <f t="shared" si="78"/>
        <v>6</v>
      </c>
    </row>
    <row r="1738" spans="3:15">
      <c r="C1738" s="200">
        <v>3</v>
      </c>
      <c r="D1738" s="200">
        <v>6</v>
      </c>
      <c r="F1738" s="200">
        <v>7</v>
      </c>
      <c r="G1738" s="200">
        <v>6</v>
      </c>
      <c r="H1738" s="200">
        <v>10</v>
      </c>
      <c r="I1738" s="200">
        <v>6</v>
      </c>
      <c r="J1738" s="200">
        <v>10</v>
      </c>
      <c r="M1738" s="204">
        <f t="shared" si="76"/>
        <v>3</v>
      </c>
      <c r="N1738" s="203">
        <f t="shared" si="77"/>
        <v>4</v>
      </c>
      <c r="O1738" s="203">
        <f t="shared" si="78"/>
        <v>7</v>
      </c>
    </row>
    <row r="1739" spans="3:15">
      <c r="C1739" s="200">
        <v>3</v>
      </c>
      <c r="D1739" s="200">
        <v>6</v>
      </c>
      <c r="F1739" s="200">
        <v>7</v>
      </c>
      <c r="G1739" s="200">
        <v>6</v>
      </c>
      <c r="H1739" s="200">
        <v>10</v>
      </c>
      <c r="I1739" s="200">
        <v>8</v>
      </c>
      <c r="J1739" s="200">
        <v>7</v>
      </c>
      <c r="M1739" s="204">
        <f t="shared" si="76"/>
        <v>3</v>
      </c>
      <c r="N1739" s="203">
        <f t="shared" si="77"/>
        <v>4</v>
      </c>
      <c r="O1739" s="203">
        <f t="shared" si="78"/>
        <v>7</v>
      </c>
    </row>
    <row r="1740" spans="3:15">
      <c r="C1740" s="200">
        <v>3</v>
      </c>
      <c r="D1740" s="200">
        <v>6</v>
      </c>
      <c r="F1740" s="200">
        <v>7</v>
      </c>
      <c r="G1740" s="200">
        <v>6</v>
      </c>
      <c r="H1740" s="200">
        <v>10</v>
      </c>
      <c r="I1740" s="200">
        <v>8</v>
      </c>
      <c r="J1740" s="200">
        <v>10</v>
      </c>
      <c r="M1740" s="204">
        <f t="shared" si="76"/>
        <v>3</v>
      </c>
      <c r="N1740" s="203">
        <f t="shared" si="77"/>
        <v>4</v>
      </c>
      <c r="O1740" s="203">
        <f t="shared" si="78"/>
        <v>7</v>
      </c>
    </row>
    <row r="1741" spans="3:15">
      <c r="C1741" s="200">
        <v>3</v>
      </c>
      <c r="D1741" s="200">
        <v>6</v>
      </c>
      <c r="F1741" s="200">
        <v>7</v>
      </c>
      <c r="G1741" s="200">
        <v>6</v>
      </c>
      <c r="H1741" s="200">
        <v>10</v>
      </c>
      <c r="I1741" s="200">
        <v>10</v>
      </c>
      <c r="J1741" s="200">
        <v>7</v>
      </c>
      <c r="M1741" s="204">
        <f t="shared" si="76"/>
        <v>3</v>
      </c>
      <c r="N1741" s="203">
        <f t="shared" si="77"/>
        <v>4</v>
      </c>
      <c r="O1741" s="203">
        <f t="shared" si="78"/>
        <v>7</v>
      </c>
    </row>
    <row r="1742" spans="3:15">
      <c r="C1742" s="200">
        <v>3</v>
      </c>
      <c r="D1742" s="200">
        <v>2</v>
      </c>
      <c r="F1742" s="200">
        <v>7</v>
      </c>
      <c r="G1742" s="200">
        <v>2</v>
      </c>
      <c r="H1742" s="200">
        <v>10</v>
      </c>
      <c r="I1742" s="200">
        <v>10</v>
      </c>
      <c r="J1742" s="200">
        <v>10</v>
      </c>
      <c r="M1742" s="204">
        <f t="shared" si="76"/>
        <v>2</v>
      </c>
      <c r="N1742" s="203">
        <f t="shared" si="77"/>
        <v>2</v>
      </c>
      <c r="O1742" s="203">
        <f t="shared" si="78"/>
        <v>6</v>
      </c>
    </row>
    <row r="1743" spans="3:15">
      <c r="C1743" s="200">
        <v>3</v>
      </c>
      <c r="D1743" s="200">
        <v>2</v>
      </c>
      <c r="F1743" s="200">
        <v>5</v>
      </c>
      <c r="G1743" s="200">
        <v>2</v>
      </c>
      <c r="H1743" s="200">
        <v>5</v>
      </c>
      <c r="I1743" s="200">
        <v>4</v>
      </c>
      <c r="J1743" s="200">
        <v>7</v>
      </c>
      <c r="M1743" s="204">
        <f t="shared" si="76"/>
        <v>2</v>
      </c>
      <c r="N1743" s="203">
        <f t="shared" si="77"/>
        <v>2</v>
      </c>
      <c r="O1743" s="203">
        <f t="shared" si="78"/>
        <v>4</v>
      </c>
    </row>
    <row r="1744" spans="3:15">
      <c r="C1744" s="200">
        <v>3</v>
      </c>
      <c r="D1744" s="200">
        <v>2</v>
      </c>
      <c r="F1744" s="200">
        <v>5</v>
      </c>
      <c r="G1744" s="200">
        <v>2</v>
      </c>
      <c r="H1744" s="200">
        <v>5</v>
      </c>
      <c r="I1744" s="200">
        <v>4</v>
      </c>
      <c r="J1744" s="200">
        <v>10</v>
      </c>
      <c r="M1744" s="204">
        <f t="shared" si="76"/>
        <v>2</v>
      </c>
      <c r="N1744" s="203">
        <f t="shared" si="77"/>
        <v>2</v>
      </c>
      <c r="O1744" s="203">
        <f t="shared" si="78"/>
        <v>4</v>
      </c>
    </row>
    <row r="1745" spans="3:15">
      <c r="C1745" s="200">
        <v>3</v>
      </c>
      <c r="D1745" s="200">
        <v>2</v>
      </c>
      <c r="F1745" s="200">
        <v>5</v>
      </c>
      <c r="G1745" s="200">
        <v>2</v>
      </c>
      <c r="H1745" s="200">
        <v>5</v>
      </c>
      <c r="I1745" s="200">
        <v>6</v>
      </c>
      <c r="J1745" s="200">
        <v>7</v>
      </c>
      <c r="M1745" s="204">
        <f t="shared" si="76"/>
        <v>2</v>
      </c>
      <c r="N1745" s="203">
        <f t="shared" si="77"/>
        <v>2</v>
      </c>
      <c r="O1745" s="203">
        <f t="shared" si="78"/>
        <v>4</v>
      </c>
    </row>
    <row r="1746" spans="3:15">
      <c r="C1746" s="200">
        <v>3</v>
      </c>
      <c r="D1746" s="200">
        <v>2</v>
      </c>
      <c r="F1746" s="200">
        <v>5</v>
      </c>
      <c r="G1746" s="200">
        <v>2</v>
      </c>
      <c r="H1746" s="200">
        <v>5</v>
      </c>
      <c r="I1746" s="200">
        <v>6</v>
      </c>
      <c r="J1746" s="200">
        <v>10</v>
      </c>
      <c r="M1746" s="204">
        <f t="shared" si="76"/>
        <v>2</v>
      </c>
      <c r="N1746" s="203">
        <f t="shared" si="77"/>
        <v>2</v>
      </c>
      <c r="O1746" s="203">
        <f t="shared" si="78"/>
        <v>5</v>
      </c>
    </row>
    <row r="1747" spans="3:15">
      <c r="C1747" s="200">
        <v>3</v>
      </c>
      <c r="D1747" s="200">
        <v>2</v>
      </c>
      <c r="F1747" s="200">
        <v>5</v>
      </c>
      <c r="G1747" s="200">
        <v>2</v>
      </c>
      <c r="H1747" s="200">
        <v>5</v>
      </c>
      <c r="I1747" s="200">
        <v>8</v>
      </c>
      <c r="J1747" s="200">
        <v>7</v>
      </c>
      <c r="M1747" s="204">
        <f t="shared" si="76"/>
        <v>2</v>
      </c>
      <c r="N1747" s="203">
        <f t="shared" si="77"/>
        <v>2</v>
      </c>
      <c r="O1747" s="203">
        <f t="shared" si="78"/>
        <v>5</v>
      </c>
    </row>
    <row r="1748" spans="3:15">
      <c r="C1748" s="200">
        <v>3</v>
      </c>
      <c r="D1748" s="200">
        <v>2</v>
      </c>
      <c r="F1748" s="200">
        <v>5</v>
      </c>
      <c r="G1748" s="200">
        <v>2</v>
      </c>
      <c r="H1748" s="200">
        <v>5</v>
      </c>
      <c r="I1748" s="200">
        <v>8</v>
      </c>
      <c r="J1748" s="200">
        <v>10</v>
      </c>
      <c r="M1748" s="204">
        <f t="shared" si="76"/>
        <v>2</v>
      </c>
      <c r="N1748" s="203">
        <f t="shared" si="77"/>
        <v>2</v>
      </c>
      <c r="O1748" s="203">
        <f t="shared" si="78"/>
        <v>5</v>
      </c>
    </row>
    <row r="1749" spans="3:15">
      <c r="C1749" s="200">
        <v>3</v>
      </c>
      <c r="D1749" s="200">
        <v>2</v>
      </c>
      <c r="F1749" s="200">
        <v>5</v>
      </c>
      <c r="G1749" s="200">
        <v>2</v>
      </c>
      <c r="H1749" s="200">
        <v>5</v>
      </c>
      <c r="I1749" s="200">
        <v>10</v>
      </c>
      <c r="J1749" s="200">
        <v>7</v>
      </c>
      <c r="M1749" s="204">
        <f t="shared" si="76"/>
        <v>2</v>
      </c>
      <c r="N1749" s="203">
        <f t="shared" si="77"/>
        <v>2</v>
      </c>
      <c r="O1749" s="203">
        <f t="shared" si="78"/>
        <v>5</v>
      </c>
    </row>
    <row r="1750" spans="3:15">
      <c r="C1750" s="200">
        <v>3</v>
      </c>
      <c r="D1750" s="200">
        <v>2</v>
      </c>
      <c r="F1750" s="200">
        <v>5</v>
      </c>
      <c r="G1750" s="200">
        <v>2</v>
      </c>
      <c r="H1750" s="200">
        <v>5</v>
      </c>
      <c r="I1750" s="200">
        <v>10</v>
      </c>
      <c r="J1750" s="200">
        <v>10</v>
      </c>
      <c r="M1750" s="204">
        <f t="shared" si="76"/>
        <v>2</v>
      </c>
      <c r="N1750" s="203">
        <f t="shared" si="77"/>
        <v>2</v>
      </c>
      <c r="O1750" s="203">
        <f t="shared" si="78"/>
        <v>5</v>
      </c>
    </row>
    <row r="1751" spans="3:15">
      <c r="C1751" s="200">
        <v>3</v>
      </c>
      <c r="D1751" s="200">
        <v>2</v>
      </c>
      <c r="F1751" s="200">
        <v>7</v>
      </c>
      <c r="G1751" s="200">
        <v>2</v>
      </c>
      <c r="H1751" s="200">
        <v>10</v>
      </c>
      <c r="I1751" s="200">
        <v>4</v>
      </c>
      <c r="J1751" s="200">
        <v>7</v>
      </c>
      <c r="M1751" s="204">
        <f t="shared" si="76"/>
        <v>2</v>
      </c>
      <c r="N1751" s="203">
        <f t="shared" si="77"/>
        <v>2</v>
      </c>
      <c r="O1751" s="203">
        <f t="shared" si="78"/>
        <v>5</v>
      </c>
    </row>
    <row r="1752" spans="3:15">
      <c r="C1752" s="200">
        <v>3</v>
      </c>
      <c r="D1752" s="200">
        <v>2</v>
      </c>
      <c r="F1752" s="200">
        <v>7</v>
      </c>
      <c r="G1752" s="200">
        <v>2</v>
      </c>
      <c r="H1752" s="200">
        <v>10</v>
      </c>
      <c r="I1752" s="200">
        <v>4</v>
      </c>
      <c r="J1752" s="200">
        <v>10</v>
      </c>
      <c r="M1752" s="204">
        <f t="shared" si="76"/>
        <v>2</v>
      </c>
      <c r="N1752" s="203">
        <f t="shared" si="77"/>
        <v>2</v>
      </c>
      <c r="O1752" s="203">
        <f t="shared" si="78"/>
        <v>5</v>
      </c>
    </row>
    <row r="1753" spans="3:15">
      <c r="C1753" s="200">
        <v>3</v>
      </c>
      <c r="D1753" s="200">
        <v>2</v>
      </c>
      <c r="F1753" s="200">
        <v>7</v>
      </c>
      <c r="G1753" s="200">
        <v>2</v>
      </c>
      <c r="H1753" s="200">
        <v>10</v>
      </c>
      <c r="I1753" s="200">
        <v>6</v>
      </c>
      <c r="J1753" s="200">
        <v>7</v>
      </c>
      <c r="M1753" s="204">
        <f t="shared" si="76"/>
        <v>2</v>
      </c>
      <c r="N1753" s="203">
        <f t="shared" si="77"/>
        <v>2</v>
      </c>
      <c r="O1753" s="203">
        <f t="shared" si="78"/>
        <v>5</v>
      </c>
    </row>
    <row r="1754" spans="3:15">
      <c r="C1754" s="200">
        <v>3</v>
      </c>
      <c r="D1754" s="200">
        <v>2</v>
      </c>
      <c r="F1754" s="200">
        <v>7</v>
      </c>
      <c r="G1754" s="200">
        <v>2</v>
      </c>
      <c r="H1754" s="200">
        <v>10</v>
      </c>
      <c r="I1754" s="200">
        <v>6</v>
      </c>
      <c r="J1754" s="200">
        <v>10</v>
      </c>
      <c r="M1754" s="204">
        <f t="shared" si="76"/>
        <v>2</v>
      </c>
      <c r="N1754" s="203">
        <f t="shared" si="77"/>
        <v>2</v>
      </c>
      <c r="O1754" s="203">
        <f t="shared" si="78"/>
        <v>6</v>
      </c>
    </row>
    <row r="1755" spans="3:15">
      <c r="C1755" s="200">
        <v>3</v>
      </c>
      <c r="D1755" s="200">
        <v>2</v>
      </c>
      <c r="F1755" s="200">
        <v>7</v>
      </c>
      <c r="G1755" s="200">
        <v>2</v>
      </c>
      <c r="H1755" s="200">
        <v>10</v>
      </c>
      <c r="I1755" s="200">
        <v>8</v>
      </c>
      <c r="J1755" s="200">
        <v>7</v>
      </c>
      <c r="M1755" s="204">
        <f t="shared" si="76"/>
        <v>2</v>
      </c>
      <c r="N1755" s="203">
        <f t="shared" si="77"/>
        <v>2</v>
      </c>
      <c r="O1755" s="203">
        <f t="shared" si="78"/>
        <v>6</v>
      </c>
    </row>
    <row r="1756" spans="3:15">
      <c r="C1756" s="200">
        <v>3</v>
      </c>
      <c r="D1756" s="200">
        <v>2</v>
      </c>
      <c r="F1756" s="200">
        <v>7</v>
      </c>
      <c r="G1756" s="200">
        <v>2</v>
      </c>
      <c r="H1756" s="200">
        <v>10</v>
      </c>
      <c r="I1756" s="200">
        <v>8</v>
      </c>
      <c r="J1756" s="200">
        <v>10</v>
      </c>
      <c r="M1756" s="204">
        <f t="shared" si="76"/>
        <v>2</v>
      </c>
      <c r="N1756" s="203">
        <f t="shared" si="77"/>
        <v>2</v>
      </c>
      <c r="O1756" s="203">
        <f t="shared" si="78"/>
        <v>6</v>
      </c>
    </row>
    <row r="1757" spans="3:15">
      <c r="C1757" s="200">
        <v>3</v>
      </c>
      <c r="D1757" s="200">
        <v>2</v>
      </c>
      <c r="F1757" s="200">
        <v>7</v>
      </c>
      <c r="G1757" s="200">
        <v>2</v>
      </c>
      <c r="H1757" s="200">
        <v>10</v>
      </c>
      <c r="I1757" s="200">
        <v>10</v>
      </c>
      <c r="J1757" s="200">
        <v>7</v>
      </c>
      <c r="M1757" s="204">
        <f t="shared" si="76"/>
        <v>2</v>
      </c>
      <c r="N1757" s="203">
        <f t="shared" si="77"/>
        <v>2</v>
      </c>
      <c r="O1757" s="203">
        <f t="shared" si="78"/>
        <v>6</v>
      </c>
    </row>
    <row r="1758" spans="3:15">
      <c r="C1758" s="200">
        <v>3</v>
      </c>
      <c r="D1758" s="200">
        <v>2</v>
      </c>
      <c r="F1758" s="200">
        <v>7</v>
      </c>
      <c r="G1758" s="200">
        <v>2</v>
      </c>
      <c r="H1758" s="200">
        <v>10</v>
      </c>
      <c r="I1758" s="200">
        <v>10</v>
      </c>
      <c r="J1758" s="200">
        <v>10</v>
      </c>
      <c r="M1758" s="204">
        <f t="shared" si="76"/>
        <v>2</v>
      </c>
      <c r="N1758" s="203">
        <f t="shared" si="77"/>
        <v>2</v>
      </c>
      <c r="O1758" s="203">
        <f t="shared" si="78"/>
        <v>6</v>
      </c>
    </row>
    <row r="1759" spans="3:15">
      <c r="C1759" s="200">
        <v>3</v>
      </c>
      <c r="D1759" s="200">
        <v>2</v>
      </c>
      <c r="F1759" s="200">
        <v>5</v>
      </c>
      <c r="G1759" s="200">
        <v>2</v>
      </c>
      <c r="H1759" s="200">
        <v>5</v>
      </c>
      <c r="I1759" s="200">
        <v>4</v>
      </c>
      <c r="J1759" s="200">
        <v>7</v>
      </c>
      <c r="M1759" s="204">
        <f t="shared" ref="M1759:M1822" si="79">MIN(C1759:L1759)</f>
        <v>2</v>
      </c>
      <c r="N1759" s="203">
        <f t="shared" si="77"/>
        <v>2</v>
      </c>
      <c r="O1759" s="203">
        <f t="shared" si="78"/>
        <v>4</v>
      </c>
    </row>
    <row r="1760" spans="3:15">
      <c r="C1760" s="200">
        <v>3</v>
      </c>
      <c r="D1760" s="200">
        <v>2</v>
      </c>
      <c r="F1760" s="200">
        <v>5</v>
      </c>
      <c r="G1760" s="200">
        <v>2</v>
      </c>
      <c r="H1760" s="200">
        <v>5</v>
      </c>
      <c r="I1760" s="200">
        <v>4</v>
      </c>
      <c r="J1760" s="200">
        <v>10</v>
      </c>
      <c r="M1760" s="204">
        <f t="shared" si="79"/>
        <v>2</v>
      </c>
      <c r="N1760" s="203">
        <f t="shared" ref="N1760:N1823" si="80">IF(SMALL(C1760:J1760,2)&gt;M1760,M1760+1,M1760)</f>
        <v>2</v>
      </c>
      <c r="O1760" s="203">
        <f t="shared" ref="O1760:O1823" si="81">ROUND(AVERAGE(C1760:J1760),0)</f>
        <v>4</v>
      </c>
    </row>
    <row r="1761" spans="3:15">
      <c r="C1761" s="200">
        <v>3</v>
      </c>
      <c r="D1761" s="200">
        <v>2</v>
      </c>
      <c r="F1761" s="200">
        <v>5</v>
      </c>
      <c r="G1761" s="200">
        <v>2</v>
      </c>
      <c r="H1761" s="200">
        <v>5</v>
      </c>
      <c r="I1761" s="200">
        <v>6</v>
      </c>
      <c r="J1761" s="200">
        <v>7</v>
      </c>
      <c r="M1761" s="204">
        <f t="shared" si="79"/>
        <v>2</v>
      </c>
      <c r="N1761" s="203">
        <f t="shared" si="80"/>
        <v>2</v>
      </c>
      <c r="O1761" s="203">
        <f t="shared" si="81"/>
        <v>4</v>
      </c>
    </row>
    <row r="1762" spans="3:15">
      <c r="C1762" s="200">
        <v>3</v>
      </c>
      <c r="D1762" s="200">
        <v>2</v>
      </c>
      <c r="F1762" s="200">
        <v>5</v>
      </c>
      <c r="G1762" s="200">
        <v>2</v>
      </c>
      <c r="H1762" s="200">
        <v>5</v>
      </c>
      <c r="I1762" s="200">
        <v>6</v>
      </c>
      <c r="J1762" s="200">
        <v>10</v>
      </c>
      <c r="M1762" s="204">
        <f t="shared" si="79"/>
        <v>2</v>
      </c>
      <c r="N1762" s="203">
        <f t="shared" si="80"/>
        <v>2</v>
      </c>
      <c r="O1762" s="203">
        <f t="shared" si="81"/>
        <v>5</v>
      </c>
    </row>
    <row r="1763" spans="3:15">
      <c r="C1763" s="200">
        <v>3</v>
      </c>
      <c r="D1763" s="200">
        <v>2</v>
      </c>
      <c r="F1763" s="200">
        <v>5</v>
      </c>
      <c r="G1763" s="200">
        <v>2</v>
      </c>
      <c r="H1763" s="200">
        <v>5</v>
      </c>
      <c r="I1763" s="200">
        <v>8</v>
      </c>
      <c r="J1763" s="200">
        <v>7</v>
      </c>
      <c r="M1763" s="204">
        <f t="shared" si="79"/>
        <v>2</v>
      </c>
      <c r="N1763" s="203">
        <f t="shared" si="80"/>
        <v>2</v>
      </c>
      <c r="O1763" s="203">
        <f t="shared" si="81"/>
        <v>5</v>
      </c>
    </row>
    <row r="1764" spans="3:15">
      <c r="C1764" s="200">
        <v>3</v>
      </c>
      <c r="D1764" s="200">
        <v>2</v>
      </c>
      <c r="F1764" s="200">
        <v>5</v>
      </c>
      <c r="G1764" s="200">
        <v>2</v>
      </c>
      <c r="H1764" s="200">
        <v>5</v>
      </c>
      <c r="I1764" s="200">
        <v>8</v>
      </c>
      <c r="J1764" s="200">
        <v>10</v>
      </c>
      <c r="M1764" s="204">
        <f t="shared" si="79"/>
        <v>2</v>
      </c>
      <c r="N1764" s="203">
        <f t="shared" si="80"/>
        <v>2</v>
      </c>
      <c r="O1764" s="203">
        <f t="shared" si="81"/>
        <v>5</v>
      </c>
    </row>
    <row r="1765" spans="3:15">
      <c r="C1765" s="200">
        <v>3</v>
      </c>
      <c r="D1765" s="200">
        <v>2</v>
      </c>
      <c r="F1765" s="200">
        <v>5</v>
      </c>
      <c r="G1765" s="200">
        <v>2</v>
      </c>
      <c r="H1765" s="200">
        <v>5</v>
      </c>
      <c r="I1765" s="200">
        <v>10</v>
      </c>
      <c r="J1765" s="200">
        <v>7</v>
      </c>
      <c r="M1765" s="204">
        <f t="shared" si="79"/>
        <v>2</v>
      </c>
      <c r="N1765" s="203">
        <f t="shared" si="80"/>
        <v>2</v>
      </c>
      <c r="O1765" s="203">
        <f t="shared" si="81"/>
        <v>5</v>
      </c>
    </row>
    <row r="1766" spans="3:15">
      <c r="C1766" s="200">
        <v>3</v>
      </c>
      <c r="D1766" s="200">
        <v>2</v>
      </c>
      <c r="F1766" s="200">
        <v>5</v>
      </c>
      <c r="G1766" s="200">
        <v>2</v>
      </c>
      <c r="H1766" s="200">
        <v>5</v>
      </c>
      <c r="I1766" s="200">
        <v>10</v>
      </c>
      <c r="J1766" s="200">
        <v>10</v>
      </c>
      <c r="M1766" s="204">
        <f t="shared" si="79"/>
        <v>2</v>
      </c>
      <c r="N1766" s="203">
        <f t="shared" si="80"/>
        <v>2</v>
      </c>
      <c r="O1766" s="203">
        <f t="shared" si="81"/>
        <v>5</v>
      </c>
    </row>
    <row r="1767" spans="3:15">
      <c r="C1767" s="200">
        <v>3</v>
      </c>
      <c r="D1767" s="200">
        <v>2</v>
      </c>
      <c r="F1767" s="200">
        <v>7</v>
      </c>
      <c r="G1767" s="200">
        <v>2</v>
      </c>
      <c r="H1767" s="200">
        <v>10</v>
      </c>
      <c r="I1767" s="200">
        <v>4</v>
      </c>
      <c r="J1767" s="200">
        <v>7</v>
      </c>
      <c r="M1767" s="204">
        <f t="shared" si="79"/>
        <v>2</v>
      </c>
      <c r="N1767" s="203">
        <f t="shared" si="80"/>
        <v>2</v>
      </c>
      <c r="O1767" s="203">
        <f t="shared" si="81"/>
        <v>5</v>
      </c>
    </row>
    <row r="1768" spans="3:15">
      <c r="C1768" s="200">
        <v>3</v>
      </c>
      <c r="D1768" s="200">
        <v>2</v>
      </c>
      <c r="F1768" s="200">
        <v>7</v>
      </c>
      <c r="G1768" s="200">
        <v>2</v>
      </c>
      <c r="H1768" s="200">
        <v>10</v>
      </c>
      <c r="I1768" s="200">
        <v>4</v>
      </c>
      <c r="J1768" s="200">
        <v>10</v>
      </c>
      <c r="M1768" s="204">
        <f t="shared" si="79"/>
        <v>2</v>
      </c>
      <c r="N1768" s="203">
        <f t="shared" si="80"/>
        <v>2</v>
      </c>
      <c r="O1768" s="203">
        <f t="shared" si="81"/>
        <v>5</v>
      </c>
    </row>
    <row r="1769" spans="3:15">
      <c r="C1769" s="200">
        <v>3</v>
      </c>
      <c r="D1769" s="200">
        <v>2</v>
      </c>
      <c r="F1769" s="200">
        <v>7</v>
      </c>
      <c r="G1769" s="200">
        <v>2</v>
      </c>
      <c r="H1769" s="200">
        <v>10</v>
      </c>
      <c r="I1769" s="200">
        <v>6</v>
      </c>
      <c r="J1769" s="200">
        <v>7</v>
      </c>
      <c r="M1769" s="204">
        <f t="shared" si="79"/>
        <v>2</v>
      </c>
      <c r="N1769" s="203">
        <f t="shared" si="80"/>
        <v>2</v>
      </c>
      <c r="O1769" s="203">
        <f t="shared" si="81"/>
        <v>5</v>
      </c>
    </row>
    <row r="1770" spans="3:15">
      <c r="C1770" s="200">
        <v>3</v>
      </c>
      <c r="D1770" s="200">
        <v>2</v>
      </c>
      <c r="F1770" s="200">
        <v>7</v>
      </c>
      <c r="G1770" s="200">
        <v>2</v>
      </c>
      <c r="H1770" s="200">
        <v>10</v>
      </c>
      <c r="I1770" s="200">
        <v>6</v>
      </c>
      <c r="J1770" s="200">
        <v>10</v>
      </c>
      <c r="M1770" s="204">
        <f t="shared" si="79"/>
        <v>2</v>
      </c>
      <c r="N1770" s="203">
        <f t="shared" si="80"/>
        <v>2</v>
      </c>
      <c r="O1770" s="203">
        <f t="shared" si="81"/>
        <v>6</v>
      </c>
    </row>
    <row r="1771" spans="3:15">
      <c r="C1771" s="200">
        <v>3</v>
      </c>
      <c r="D1771" s="200">
        <v>2</v>
      </c>
      <c r="F1771" s="200">
        <v>7</v>
      </c>
      <c r="G1771" s="200">
        <v>2</v>
      </c>
      <c r="H1771" s="200">
        <v>10</v>
      </c>
      <c r="I1771" s="200">
        <v>8</v>
      </c>
      <c r="J1771" s="200">
        <v>7</v>
      </c>
      <c r="M1771" s="204">
        <f t="shared" si="79"/>
        <v>2</v>
      </c>
      <c r="N1771" s="203">
        <f t="shared" si="80"/>
        <v>2</v>
      </c>
      <c r="O1771" s="203">
        <f t="shared" si="81"/>
        <v>6</v>
      </c>
    </row>
    <row r="1772" spans="3:15">
      <c r="C1772" s="200">
        <v>3</v>
      </c>
      <c r="D1772" s="200">
        <v>2</v>
      </c>
      <c r="F1772" s="200">
        <v>7</v>
      </c>
      <c r="G1772" s="200">
        <v>2</v>
      </c>
      <c r="H1772" s="200">
        <v>10</v>
      </c>
      <c r="I1772" s="200">
        <v>8</v>
      </c>
      <c r="J1772" s="200">
        <v>10</v>
      </c>
      <c r="M1772" s="204">
        <f t="shared" si="79"/>
        <v>2</v>
      </c>
      <c r="N1772" s="203">
        <f t="shared" si="80"/>
        <v>2</v>
      </c>
      <c r="O1772" s="203">
        <f t="shared" si="81"/>
        <v>6</v>
      </c>
    </row>
    <row r="1773" spans="3:15">
      <c r="C1773" s="200">
        <v>3</v>
      </c>
      <c r="D1773" s="200">
        <v>2</v>
      </c>
      <c r="F1773" s="200">
        <v>7</v>
      </c>
      <c r="G1773" s="200">
        <v>2</v>
      </c>
      <c r="H1773" s="200">
        <v>10</v>
      </c>
      <c r="I1773" s="200">
        <v>10</v>
      </c>
      <c r="J1773" s="200">
        <v>7</v>
      </c>
      <c r="M1773" s="204">
        <f t="shared" si="79"/>
        <v>2</v>
      </c>
      <c r="N1773" s="203">
        <f t="shared" si="80"/>
        <v>2</v>
      </c>
      <c r="O1773" s="203">
        <f t="shared" si="81"/>
        <v>6</v>
      </c>
    </row>
    <row r="1774" spans="3:15">
      <c r="C1774" s="200">
        <v>3</v>
      </c>
      <c r="D1774" s="200">
        <v>2</v>
      </c>
      <c r="F1774" s="200">
        <v>7</v>
      </c>
      <c r="G1774" s="200">
        <v>2</v>
      </c>
      <c r="H1774" s="200">
        <v>10</v>
      </c>
      <c r="I1774" s="200">
        <v>10</v>
      </c>
      <c r="J1774" s="200">
        <v>10</v>
      </c>
      <c r="M1774" s="204">
        <f t="shared" si="79"/>
        <v>2</v>
      </c>
      <c r="N1774" s="203">
        <f t="shared" si="80"/>
        <v>2</v>
      </c>
      <c r="O1774" s="203">
        <f t="shared" si="81"/>
        <v>6</v>
      </c>
    </row>
    <row r="1775" spans="3:15">
      <c r="C1775" s="200">
        <v>3</v>
      </c>
      <c r="D1775" s="200">
        <v>2</v>
      </c>
      <c r="F1775" s="200">
        <v>10</v>
      </c>
      <c r="G1775" s="200">
        <v>2</v>
      </c>
      <c r="H1775" s="200">
        <v>7</v>
      </c>
      <c r="I1775" s="200">
        <v>4</v>
      </c>
      <c r="J1775" s="200">
        <v>7</v>
      </c>
      <c r="M1775" s="204">
        <f t="shared" si="79"/>
        <v>2</v>
      </c>
      <c r="N1775" s="203">
        <f t="shared" si="80"/>
        <v>2</v>
      </c>
      <c r="O1775" s="203">
        <f t="shared" si="81"/>
        <v>5</v>
      </c>
    </row>
    <row r="1776" spans="3:15">
      <c r="C1776" s="200">
        <v>3</v>
      </c>
      <c r="D1776" s="200">
        <v>2</v>
      </c>
      <c r="F1776" s="200">
        <v>10</v>
      </c>
      <c r="G1776" s="200">
        <v>2</v>
      </c>
      <c r="H1776" s="200">
        <v>7</v>
      </c>
      <c r="I1776" s="200">
        <v>4</v>
      </c>
      <c r="J1776" s="200">
        <v>10</v>
      </c>
      <c r="M1776" s="204">
        <f t="shared" si="79"/>
        <v>2</v>
      </c>
      <c r="N1776" s="203">
        <f t="shared" si="80"/>
        <v>2</v>
      </c>
      <c r="O1776" s="203">
        <f t="shared" si="81"/>
        <v>5</v>
      </c>
    </row>
    <row r="1777" spans="3:15">
      <c r="C1777" s="200">
        <v>3</v>
      </c>
      <c r="D1777" s="200">
        <v>2</v>
      </c>
      <c r="F1777" s="200">
        <v>10</v>
      </c>
      <c r="G1777" s="200">
        <v>2</v>
      </c>
      <c r="H1777" s="200">
        <v>7</v>
      </c>
      <c r="I1777" s="200">
        <v>6</v>
      </c>
      <c r="J1777" s="200">
        <v>7</v>
      </c>
      <c r="M1777" s="204">
        <f t="shared" si="79"/>
        <v>2</v>
      </c>
      <c r="N1777" s="203">
        <f t="shared" si="80"/>
        <v>2</v>
      </c>
      <c r="O1777" s="203">
        <f t="shared" si="81"/>
        <v>5</v>
      </c>
    </row>
    <row r="1778" spans="3:15">
      <c r="C1778" s="200">
        <v>3</v>
      </c>
      <c r="D1778" s="200">
        <v>2</v>
      </c>
      <c r="F1778" s="200">
        <v>10</v>
      </c>
      <c r="G1778" s="200">
        <v>2</v>
      </c>
      <c r="H1778" s="200">
        <v>7</v>
      </c>
      <c r="I1778" s="200">
        <v>6</v>
      </c>
      <c r="J1778" s="200">
        <v>10</v>
      </c>
      <c r="M1778" s="204">
        <f t="shared" si="79"/>
        <v>2</v>
      </c>
      <c r="N1778" s="203">
        <f t="shared" si="80"/>
        <v>2</v>
      </c>
      <c r="O1778" s="203">
        <f t="shared" si="81"/>
        <v>6</v>
      </c>
    </row>
    <row r="1779" spans="3:15">
      <c r="C1779" s="200">
        <v>3</v>
      </c>
      <c r="D1779" s="200">
        <v>2</v>
      </c>
      <c r="F1779" s="200">
        <v>10</v>
      </c>
      <c r="G1779" s="200">
        <v>2</v>
      </c>
      <c r="H1779" s="200">
        <v>7</v>
      </c>
      <c r="I1779" s="200">
        <v>8</v>
      </c>
      <c r="J1779" s="200">
        <v>7</v>
      </c>
      <c r="M1779" s="204">
        <f t="shared" si="79"/>
        <v>2</v>
      </c>
      <c r="N1779" s="203">
        <f t="shared" si="80"/>
        <v>2</v>
      </c>
      <c r="O1779" s="203">
        <f t="shared" si="81"/>
        <v>6</v>
      </c>
    </row>
    <row r="1780" spans="3:15">
      <c r="C1780" s="200">
        <v>3</v>
      </c>
      <c r="D1780" s="200">
        <v>2</v>
      </c>
      <c r="F1780" s="200">
        <v>10</v>
      </c>
      <c r="G1780" s="200">
        <v>2</v>
      </c>
      <c r="H1780" s="200">
        <v>7</v>
      </c>
      <c r="I1780" s="200">
        <v>8</v>
      </c>
      <c r="J1780" s="200">
        <v>10</v>
      </c>
      <c r="M1780" s="204">
        <f t="shared" si="79"/>
        <v>2</v>
      </c>
      <c r="N1780" s="203">
        <f t="shared" si="80"/>
        <v>2</v>
      </c>
      <c r="O1780" s="203">
        <f t="shared" si="81"/>
        <v>6</v>
      </c>
    </row>
    <row r="1781" spans="3:15">
      <c r="C1781" s="200">
        <v>3</v>
      </c>
      <c r="D1781" s="200">
        <v>2</v>
      </c>
      <c r="F1781" s="200">
        <v>10</v>
      </c>
      <c r="G1781" s="200">
        <v>2</v>
      </c>
      <c r="H1781" s="200">
        <v>7</v>
      </c>
      <c r="I1781" s="200">
        <v>10</v>
      </c>
      <c r="J1781" s="200">
        <v>7</v>
      </c>
      <c r="M1781" s="204">
        <f t="shared" si="79"/>
        <v>2</v>
      </c>
      <c r="N1781" s="203">
        <f t="shared" si="80"/>
        <v>2</v>
      </c>
      <c r="O1781" s="203">
        <f t="shared" si="81"/>
        <v>6</v>
      </c>
    </row>
    <row r="1782" spans="3:15">
      <c r="C1782" s="200">
        <v>3</v>
      </c>
      <c r="D1782" s="200">
        <v>2</v>
      </c>
      <c r="F1782" s="200">
        <v>10</v>
      </c>
      <c r="G1782" s="200">
        <v>2</v>
      </c>
      <c r="H1782" s="200">
        <v>7</v>
      </c>
      <c r="I1782" s="200">
        <v>10</v>
      </c>
      <c r="J1782" s="200">
        <v>10</v>
      </c>
      <c r="M1782" s="204">
        <f t="shared" si="79"/>
        <v>2</v>
      </c>
      <c r="N1782" s="203">
        <f t="shared" si="80"/>
        <v>2</v>
      </c>
      <c r="O1782" s="203">
        <f t="shared" si="81"/>
        <v>6</v>
      </c>
    </row>
    <row r="1783" spans="3:15">
      <c r="C1783" s="200">
        <v>3</v>
      </c>
      <c r="D1783" s="200">
        <v>2</v>
      </c>
      <c r="F1783" s="200">
        <v>10</v>
      </c>
      <c r="G1783" s="200">
        <v>2</v>
      </c>
      <c r="H1783" s="200">
        <v>10</v>
      </c>
      <c r="I1783" s="200">
        <v>4</v>
      </c>
      <c r="J1783" s="200">
        <v>7</v>
      </c>
      <c r="M1783" s="204">
        <f t="shared" si="79"/>
        <v>2</v>
      </c>
      <c r="N1783" s="203">
        <f t="shared" si="80"/>
        <v>2</v>
      </c>
      <c r="O1783" s="203">
        <f t="shared" si="81"/>
        <v>5</v>
      </c>
    </row>
    <row r="1784" spans="3:15">
      <c r="C1784" s="200">
        <v>3</v>
      </c>
      <c r="D1784" s="200">
        <v>2</v>
      </c>
      <c r="F1784" s="200">
        <v>10</v>
      </c>
      <c r="G1784" s="200">
        <v>2</v>
      </c>
      <c r="H1784" s="200">
        <v>10</v>
      </c>
      <c r="I1784" s="200">
        <v>4</v>
      </c>
      <c r="J1784" s="200">
        <v>10</v>
      </c>
      <c r="M1784" s="204">
        <f t="shared" si="79"/>
        <v>2</v>
      </c>
      <c r="N1784" s="203">
        <f t="shared" si="80"/>
        <v>2</v>
      </c>
      <c r="O1784" s="203">
        <f t="shared" si="81"/>
        <v>6</v>
      </c>
    </row>
    <row r="1785" spans="3:15">
      <c r="C1785" s="200">
        <v>3</v>
      </c>
      <c r="D1785" s="200">
        <v>2</v>
      </c>
      <c r="F1785" s="200">
        <v>10</v>
      </c>
      <c r="G1785" s="200">
        <v>2</v>
      </c>
      <c r="H1785" s="200">
        <v>10</v>
      </c>
      <c r="I1785" s="200">
        <v>6</v>
      </c>
      <c r="J1785" s="200">
        <v>7</v>
      </c>
      <c r="M1785" s="204">
        <f t="shared" si="79"/>
        <v>2</v>
      </c>
      <c r="N1785" s="203">
        <f t="shared" si="80"/>
        <v>2</v>
      </c>
      <c r="O1785" s="203">
        <f t="shared" si="81"/>
        <v>6</v>
      </c>
    </row>
    <row r="1786" spans="3:15">
      <c r="C1786" s="200">
        <v>3</v>
      </c>
      <c r="D1786" s="200">
        <v>2</v>
      </c>
      <c r="F1786" s="200">
        <v>10</v>
      </c>
      <c r="G1786" s="200">
        <v>2</v>
      </c>
      <c r="H1786" s="200">
        <v>10</v>
      </c>
      <c r="I1786" s="200">
        <v>6</v>
      </c>
      <c r="J1786" s="200">
        <v>10</v>
      </c>
      <c r="M1786" s="204">
        <f t="shared" si="79"/>
        <v>2</v>
      </c>
      <c r="N1786" s="203">
        <f t="shared" si="80"/>
        <v>2</v>
      </c>
      <c r="O1786" s="203">
        <f t="shared" si="81"/>
        <v>6</v>
      </c>
    </row>
    <row r="1787" spans="3:15">
      <c r="C1787" s="200">
        <v>3</v>
      </c>
      <c r="D1787" s="200">
        <v>2</v>
      </c>
      <c r="F1787" s="200">
        <v>10</v>
      </c>
      <c r="G1787" s="200">
        <v>2</v>
      </c>
      <c r="H1787" s="200">
        <v>10</v>
      </c>
      <c r="I1787" s="200">
        <v>8</v>
      </c>
      <c r="J1787" s="200">
        <v>7</v>
      </c>
      <c r="M1787" s="204">
        <f t="shared" si="79"/>
        <v>2</v>
      </c>
      <c r="N1787" s="203">
        <f t="shared" si="80"/>
        <v>2</v>
      </c>
      <c r="O1787" s="203">
        <f t="shared" si="81"/>
        <v>6</v>
      </c>
    </row>
    <row r="1788" spans="3:15">
      <c r="C1788" s="200">
        <v>3</v>
      </c>
      <c r="D1788" s="200">
        <v>2</v>
      </c>
      <c r="F1788" s="200">
        <v>10</v>
      </c>
      <c r="G1788" s="200">
        <v>2</v>
      </c>
      <c r="H1788" s="200">
        <v>10</v>
      </c>
      <c r="I1788" s="200">
        <v>8</v>
      </c>
      <c r="J1788" s="200">
        <v>10</v>
      </c>
      <c r="M1788" s="204">
        <f t="shared" si="79"/>
        <v>2</v>
      </c>
      <c r="N1788" s="203">
        <f t="shared" si="80"/>
        <v>2</v>
      </c>
      <c r="O1788" s="203">
        <f t="shared" si="81"/>
        <v>6</v>
      </c>
    </row>
    <row r="1789" spans="3:15">
      <c r="C1789" s="200">
        <v>3</v>
      </c>
      <c r="D1789" s="200">
        <v>2</v>
      </c>
      <c r="F1789" s="200">
        <v>10</v>
      </c>
      <c r="G1789" s="200">
        <v>2</v>
      </c>
      <c r="H1789" s="200">
        <v>10</v>
      </c>
      <c r="I1789" s="200">
        <v>10</v>
      </c>
      <c r="J1789" s="200">
        <v>7</v>
      </c>
      <c r="M1789" s="204">
        <f t="shared" si="79"/>
        <v>2</v>
      </c>
      <c r="N1789" s="203">
        <f t="shared" si="80"/>
        <v>2</v>
      </c>
      <c r="O1789" s="203">
        <f t="shared" si="81"/>
        <v>6</v>
      </c>
    </row>
    <row r="1790" spans="3:15">
      <c r="C1790" s="200">
        <v>3</v>
      </c>
      <c r="D1790" s="200">
        <v>4</v>
      </c>
      <c r="F1790" s="200">
        <v>10</v>
      </c>
      <c r="G1790" s="200">
        <v>4</v>
      </c>
      <c r="H1790" s="200">
        <v>10</v>
      </c>
      <c r="I1790" s="200">
        <v>10</v>
      </c>
      <c r="J1790" s="200">
        <v>10</v>
      </c>
      <c r="M1790" s="204">
        <f t="shared" si="79"/>
        <v>3</v>
      </c>
      <c r="N1790" s="203">
        <f t="shared" si="80"/>
        <v>4</v>
      </c>
      <c r="O1790" s="203">
        <f t="shared" si="81"/>
        <v>7</v>
      </c>
    </row>
    <row r="1791" spans="3:15">
      <c r="C1791" s="200">
        <v>3</v>
      </c>
      <c r="D1791" s="200">
        <v>4</v>
      </c>
      <c r="F1791" s="200">
        <v>10</v>
      </c>
      <c r="G1791" s="200">
        <v>4</v>
      </c>
      <c r="H1791" s="200">
        <v>7</v>
      </c>
      <c r="I1791" s="200">
        <v>4</v>
      </c>
      <c r="J1791" s="200">
        <v>7</v>
      </c>
      <c r="M1791" s="204">
        <f t="shared" si="79"/>
        <v>3</v>
      </c>
      <c r="N1791" s="203">
        <f t="shared" si="80"/>
        <v>4</v>
      </c>
      <c r="O1791" s="203">
        <f t="shared" si="81"/>
        <v>6</v>
      </c>
    </row>
    <row r="1792" spans="3:15">
      <c r="C1792" s="200">
        <v>3</v>
      </c>
      <c r="D1792" s="200">
        <v>4</v>
      </c>
      <c r="F1792" s="200">
        <v>10</v>
      </c>
      <c r="G1792" s="200">
        <v>4</v>
      </c>
      <c r="H1792" s="200">
        <v>7</v>
      </c>
      <c r="I1792" s="200">
        <v>4</v>
      </c>
      <c r="J1792" s="200">
        <v>10</v>
      </c>
      <c r="M1792" s="204">
        <f t="shared" si="79"/>
        <v>3</v>
      </c>
      <c r="N1792" s="203">
        <f t="shared" si="80"/>
        <v>4</v>
      </c>
      <c r="O1792" s="203">
        <f t="shared" si="81"/>
        <v>6</v>
      </c>
    </row>
    <row r="1793" spans="3:15">
      <c r="C1793" s="200">
        <v>3</v>
      </c>
      <c r="D1793" s="200">
        <v>4</v>
      </c>
      <c r="F1793" s="200">
        <v>10</v>
      </c>
      <c r="G1793" s="200">
        <v>4</v>
      </c>
      <c r="H1793" s="200">
        <v>7</v>
      </c>
      <c r="I1793" s="200">
        <v>6</v>
      </c>
      <c r="J1793" s="200">
        <v>7</v>
      </c>
      <c r="M1793" s="204">
        <f t="shared" si="79"/>
        <v>3</v>
      </c>
      <c r="N1793" s="203">
        <f t="shared" si="80"/>
        <v>4</v>
      </c>
      <c r="O1793" s="203">
        <f t="shared" si="81"/>
        <v>6</v>
      </c>
    </row>
    <row r="1794" spans="3:15">
      <c r="C1794" s="200">
        <v>3</v>
      </c>
      <c r="D1794" s="200">
        <v>4</v>
      </c>
      <c r="F1794" s="200">
        <v>10</v>
      </c>
      <c r="G1794" s="200">
        <v>4</v>
      </c>
      <c r="H1794" s="200">
        <v>7</v>
      </c>
      <c r="I1794" s="200">
        <v>6</v>
      </c>
      <c r="J1794" s="200">
        <v>10</v>
      </c>
      <c r="M1794" s="204">
        <f t="shared" si="79"/>
        <v>3</v>
      </c>
      <c r="N1794" s="203">
        <f t="shared" si="80"/>
        <v>4</v>
      </c>
      <c r="O1794" s="203">
        <f t="shared" si="81"/>
        <v>6</v>
      </c>
    </row>
    <row r="1795" spans="3:15">
      <c r="C1795" s="200">
        <v>3</v>
      </c>
      <c r="D1795" s="200">
        <v>4</v>
      </c>
      <c r="F1795" s="200">
        <v>10</v>
      </c>
      <c r="G1795" s="200">
        <v>4</v>
      </c>
      <c r="H1795" s="200">
        <v>7</v>
      </c>
      <c r="I1795" s="200">
        <v>8</v>
      </c>
      <c r="J1795" s="200">
        <v>7</v>
      </c>
      <c r="M1795" s="204">
        <f t="shared" si="79"/>
        <v>3</v>
      </c>
      <c r="N1795" s="203">
        <f t="shared" si="80"/>
        <v>4</v>
      </c>
      <c r="O1795" s="203">
        <f t="shared" si="81"/>
        <v>6</v>
      </c>
    </row>
    <row r="1796" spans="3:15">
      <c r="C1796" s="200">
        <v>3</v>
      </c>
      <c r="D1796" s="200">
        <v>4</v>
      </c>
      <c r="F1796" s="200">
        <v>10</v>
      </c>
      <c r="G1796" s="200">
        <v>4</v>
      </c>
      <c r="H1796" s="200">
        <v>7</v>
      </c>
      <c r="I1796" s="200">
        <v>8</v>
      </c>
      <c r="J1796" s="200">
        <v>10</v>
      </c>
      <c r="M1796" s="204">
        <f t="shared" si="79"/>
        <v>3</v>
      </c>
      <c r="N1796" s="203">
        <f t="shared" si="80"/>
        <v>4</v>
      </c>
      <c r="O1796" s="203">
        <f t="shared" si="81"/>
        <v>7</v>
      </c>
    </row>
    <row r="1797" spans="3:15">
      <c r="C1797" s="200">
        <v>3</v>
      </c>
      <c r="D1797" s="200">
        <v>4</v>
      </c>
      <c r="F1797" s="200">
        <v>10</v>
      </c>
      <c r="G1797" s="200">
        <v>4</v>
      </c>
      <c r="H1797" s="200">
        <v>7</v>
      </c>
      <c r="I1797" s="200">
        <v>10</v>
      </c>
      <c r="J1797" s="200">
        <v>7</v>
      </c>
      <c r="M1797" s="204">
        <f t="shared" si="79"/>
        <v>3</v>
      </c>
      <c r="N1797" s="203">
        <f t="shared" si="80"/>
        <v>4</v>
      </c>
      <c r="O1797" s="203">
        <f t="shared" si="81"/>
        <v>6</v>
      </c>
    </row>
    <row r="1798" spans="3:15">
      <c r="C1798" s="200">
        <v>3</v>
      </c>
      <c r="D1798" s="200">
        <v>4</v>
      </c>
      <c r="F1798" s="200">
        <v>10</v>
      </c>
      <c r="G1798" s="200">
        <v>4</v>
      </c>
      <c r="H1798" s="200">
        <v>7</v>
      </c>
      <c r="I1798" s="200">
        <v>10</v>
      </c>
      <c r="J1798" s="200">
        <v>10</v>
      </c>
      <c r="M1798" s="204">
        <f t="shared" si="79"/>
        <v>3</v>
      </c>
      <c r="N1798" s="203">
        <f t="shared" si="80"/>
        <v>4</v>
      </c>
      <c r="O1798" s="203">
        <f t="shared" si="81"/>
        <v>7</v>
      </c>
    </row>
    <row r="1799" spans="3:15">
      <c r="C1799" s="200">
        <v>3</v>
      </c>
      <c r="D1799" s="200">
        <v>4</v>
      </c>
      <c r="F1799" s="200">
        <v>10</v>
      </c>
      <c r="G1799" s="200">
        <v>4</v>
      </c>
      <c r="H1799" s="200">
        <v>10</v>
      </c>
      <c r="I1799" s="200">
        <v>4</v>
      </c>
      <c r="J1799" s="200">
        <v>7</v>
      </c>
      <c r="M1799" s="204">
        <f t="shared" si="79"/>
        <v>3</v>
      </c>
      <c r="N1799" s="203">
        <f t="shared" si="80"/>
        <v>4</v>
      </c>
      <c r="O1799" s="203">
        <f t="shared" si="81"/>
        <v>6</v>
      </c>
    </row>
    <row r="1800" spans="3:15">
      <c r="C1800" s="200">
        <v>3</v>
      </c>
      <c r="D1800" s="200">
        <v>4</v>
      </c>
      <c r="F1800" s="200">
        <v>10</v>
      </c>
      <c r="G1800" s="200">
        <v>4</v>
      </c>
      <c r="H1800" s="200">
        <v>10</v>
      </c>
      <c r="I1800" s="200">
        <v>4</v>
      </c>
      <c r="J1800" s="200">
        <v>10</v>
      </c>
      <c r="M1800" s="204">
        <f t="shared" si="79"/>
        <v>3</v>
      </c>
      <c r="N1800" s="203">
        <f t="shared" si="80"/>
        <v>4</v>
      </c>
      <c r="O1800" s="203">
        <f t="shared" si="81"/>
        <v>6</v>
      </c>
    </row>
    <row r="1801" spans="3:15">
      <c r="C1801" s="200">
        <v>3</v>
      </c>
      <c r="D1801" s="200">
        <v>4</v>
      </c>
      <c r="F1801" s="200">
        <v>10</v>
      </c>
      <c r="G1801" s="200">
        <v>4</v>
      </c>
      <c r="H1801" s="200">
        <v>10</v>
      </c>
      <c r="I1801" s="200">
        <v>6</v>
      </c>
      <c r="J1801" s="200">
        <v>7</v>
      </c>
      <c r="M1801" s="204">
        <f t="shared" si="79"/>
        <v>3</v>
      </c>
      <c r="N1801" s="203">
        <f t="shared" si="80"/>
        <v>4</v>
      </c>
      <c r="O1801" s="203">
        <f t="shared" si="81"/>
        <v>6</v>
      </c>
    </row>
    <row r="1802" spans="3:15">
      <c r="C1802" s="200">
        <v>3</v>
      </c>
      <c r="D1802" s="200">
        <v>4</v>
      </c>
      <c r="F1802" s="200">
        <v>10</v>
      </c>
      <c r="G1802" s="200">
        <v>4</v>
      </c>
      <c r="H1802" s="200">
        <v>10</v>
      </c>
      <c r="I1802" s="200">
        <v>6</v>
      </c>
      <c r="J1802" s="200">
        <v>10</v>
      </c>
      <c r="M1802" s="204">
        <f t="shared" si="79"/>
        <v>3</v>
      </c>
      <c r="N1802" s="203">
        <f t="shared" si="80"/>
        <v>4</v>
      </c>
      <c r="O1802" s="203">
        <f t="shared" si="81"/>
        <v>7</v>
      </c>
    </row>
    <row r="1803" spans="3:15">
      <c r="C1803" s="200">
        <v>3</v>
      </c>
      <c r="D1803" s="200">
        <v>4</v>
      </c>
      <c r="F1803" s="200">
        <v>10</v>
      </c>
      <c r="G1803" s="200">
        <v>4</v>
      </c>
      <c r="H1803" s="200">
        <v>10</v>
      </c>
      <c r="I1803" s="200">
        <v>8</v>
      </c>
      <c r="J1803" s="200">
        <v>7</v>
      </c>
      <c r="M1803" s="204">
        <f t="shared" si="79"/>
        <v>3</v>
      </c>
      <c r="N1803" s="203">
        <f t="shared" si="80"/>
        <v>4</v>
      </c>
      <c r="O1803" s="203">
        <f t="shared" si="81"/>
        <v>7</v>
      </c>
    </row>
    <row r="1804" spans="3:15">
      <c r="C1804" s="200">
        <v>3</v>
      </c>
      <c r="D1804" s="200">
        <v>4</v>
      </c>
      <c r="F1804" s="200">
        <v>10</v>
      </c>
      <c r="G1804" s="200">
        <v>4</v>
      </c>
      <c r="H1804" s="200">
        <v>10</v>
      </c>
      <c r="I1804" s="200">
        <v>8</v>
      </c>
      <c r="J1804" s="200">
        <v>10</v>
      </c>
      <c r="M1804" s="204">
        <f t="shared" si="79"/>
        <v>3</v>
      </c>
      <c r="N1804" s="203">
        <f t="shared" si="80"/>
        <v>4</v>
      </c>
      <c r="O1804" s="203">
        <f t="shared" si="81"/>
        <v>7</v>
      </c>
    </row>
    <row r="1805" spans="3:15">
      <c r="C1805" s="200">
        <v>3</v>
      </c>
      <c r="D1805" s="200">
        <v>4</v>
      </c>
      <c r="F1805" s="200">
        <v>10</v>
      </c>
      <c r="G1805" s="200">
        <v>4</v>
      </c>
      <c r="H1805" s="200">
        <v>10</v>
      </c>
      <c r="I1805" s="200">
        <v>10</v>
      </c>
      <c r="J1805" s="200">
        <v>7</v>
      </c>
      <c r="M1805" s="204">
        <f t="shared" si="79"/>
        <v>3</v>
      </c>
      <c r="N1805" s="203">
        <f t="shared" si="80"/>
        <v>4</v>
      </c>
      <c r="O1805" s="203">
        <f t="shared" si="81"/>
        <v>7</v>
      </c>
    </row>
    <row r="1806" spans="3:15">
      <c r="C1806" s="200">
        <v>3</v>
      </c>
      <c r="D1806" s="200">
        <v>6</v>
      </c>
      <c r="F1806" s="200">
        <v>10</v>
      </c>
      <c r="G1806" s="200">
        <v>6</v>
      </c>
      <c r="H1806" s="200">
        <v>10</v>
      </c>
      <c r="I1806" s="200">
        <v>10</v>
      </c>
      <c r="J1806" s="200">
        <v>10</v>
      </c>
      <c r="M1806" s="204">
        <f t="shared" si="79"/>
        <v>3</v>
      </c>
      <c r="N1806" s="203">
        <f t="shared" si="80"/>
        <v>4</v>
      </c>
      <c r="O1806" s="203">
        <f t="shared" si="81"/>
        <v>8</v>
      </c>
    </row>
    <row r="1807" spans="3:15">
      <c r="C1807" s="200">
        <v>3</v>
      </c>
      <c r="D1807" s="200">
        <v>6</v>
      </c>
      <c r="F1807" s="200">
        <v>10</v>
      </c>
      <c r="G1807" s="200">
        <v>6</v>
      </c>
      <c r="H1807" s="200">
        <v>7</v>
      </c>
      <c r="I1807" s="200">
        <v>4</v>
      </c>
      <c r="J1807" s="200">
        <v>7</v>
      </c>
      <c r="M1807" s="204">
        <f t="shared" si="79"/>
        <v>3</v>
      </c>
      <c r="N1807" s="203">
        <f t="shared" si="80"/>
        <v>4</v>
      </c>
      <c r="O1807" s="203">
        <f t="shared" si="81"/>
        <v>6</v>
      </c>
    </row>
    <row r="1808" spans="3:15">
      <c r="C1808" s="200">
        <v>3</v>
      </c>
      <c r="D1808" s="200">
        <v>6</v>
      </c>
      <c r="F1808" s="200">
        <v>10</v>
      </c>
      <c r="G1808" s="200">
        <v>6</v>
      </c>
      <c r="H1808" s="200">
        <v>7</v>
      </c>
      <c r="I1808" s="200">
        <v>4</v>
      </c>
      <c r="J1808" s="200">
        <v>10</v>
      </c>
      <c r="M1808" s="204">
        <f t="shared" si="79"/>
        <v>3</v>
      </c>
      <c r="N1808" s="203">
        <f t="shared" si="80"/>
        <v>4</v>
      </c>
      <c r="O1808" s="203">
        <f t="shared" si="81"/>
        <v>7</v>
      </c>
    </row>
    <row r="1809" spans="3:15">
      <c r="C1809" s="200">
        <v>3</v>
      </c>
      <c r="D1809" s="200">
        <v>6</v>
      </c>
      <c r="F1809" s="200">
        <v>10</v>
      </c>
      <c r="G1809" s="200">
        <v>6</v>
      </c>
      <c r="H1809" s="200">
        <v>7</v>
      </c>
      <c r="I1809" s="200">
        <v>6</v>
      </c>
      <c r="J1809" s="200">
        <v>7</v>
      </c>
      <c r="M1809" s="204">
        <f t="shared" si="79"/>
        <v>3</v>
      </c>
      <c r="N1809" s="203">
        <f t="shared" si="80"/>
        <v>4</v>
      </c>
      <c r="O1809" s="203">
        <f t="shared" si="81"/>
        <v>6</v>
      </c>
    </row>
    <row r="1810" spans="3:15">
      <c r="C1810" s="200">
        <v>3</v>
      </c>
      <c r="D1810" s="200">
        <v>6</v>
      </c>
      <c r="F1810" s="200">
        <v>10</v>
      </c>
      <c r="G1810" s="200">
        <v>6</v>
      </c>
      <c r="H1810" s="200">
        <v>7</v>
      </c>
      <c r="I1810" s="200">
        <v>6</v>
      </c>
      <c r="J1810" s="200">
        <v>10</v>
      </c>
      <c r="M1810" s="204">
        <f t="shared" si="79"/>
        <v>3</v>
      </c>
      <c r="N1810" s="203">
        <f t="shared" si="80"/>
        <v>4</v>
      </c>
      <c r="O1810" s="203">
        <f t="shared" si="81"/>
        <v>7</v>
      </c>
    </row>
    <row r="1811" spans="3:15">
      <c r="C1811" s="200">
        <v>3</v>
      </c>
      <c r="D1811" s="200">
        <v>6</v>
      </c>
      <c r="F1811" s="200">
        <v>10</v>
      </c>
      <c r="G1811" s="200">
        <v>6</v>
      </c>
      <c r="H1811" s="200">
        <v>7</v>
      </c>
      <c r="I1811" s="200">
        <v>8</v>
      </c>
      <c r="J1811" s="200">
        <v>7</v>
      </c>
      <c r="M1811" s="204">
        <f t="shared" si="79"/>
        <v>3</v>
      </c>
      <c r="N1811" s="203">
        <f t="shared" si="80"/>
        <v>4</v>
      </c>
      <c r="O1811" s="203">
        <f t="shared" si="81"/>
        <v>7</v>
      </c>
    </row>
    <row r="1812" spans="3:15">
      <c r="C1812" s="200">
        <v>3</v>
      </c>
      <c r="D1812" s="200">
        <v>6</v>
      </c>
      <c r="F1812" s="200">
        <v>10</v>
      </c>
      <c r="G1812" s="200">
        <v>6</v>
      </c>
      <c r="H1812" s="200">
        <v>7</v>
      </c>
      <c r="I1812" s="200">
        <v>8</v>
      </c>
      <c r="J1812" s="200">
        <v>10</v>
      </c>
      <c r="M1812" s="204">
        <f t="shared" si="79"/>
        <v>3</v>
      </c>
      <c r="N1812" s="203">
        <f t="shared" si="80"/>
        <v>4</v>
      </c>
      <c r="O1812" s="203">
        <f t="shared" si="81"/>
        <v>7</v>
      </c>
    </row>
    <row r="1813" spans="3:15">
      <c r="C1813" s="200">
        <v>3</v>
      </c>
      <c r="D1813" s="200">
        <v>6</v>
      </c>
      <c r="F1813" s="200">
        <v>10</v>
      </c>
      <c r="G1813" s="200">
        <v>6</v>
      </c>
      <c r="H1813" s="200">
        <v>7</v>
      </c>
      <c r="I1813" s="200">
        <v>10</v>
      </c>
      <c r="J1813" s="200">
        <v>7</v>
      </c>
      <c r="M1813" s="204">
        <f t="shared" si="79"/>
        <v>3</v>
      </c>
      <c r="N1813" s="203">
        <f t="shared" si="80"/>
        <v>4</v>
      </c>
      <c r="O1813" s="203">
        <f t="shared" si="81"/>
        <v>7</v>
      </c>
    </row>
    <row r="1814" spans="3:15">
      <c r="C1814" s="200">
        <v>3</v>
      </c>
      <c r="D1814" s="200">
        <v>6</v>
      </c>
      <c r="F1814" s="200">
        <v>10</v>
      </c>
      <c r="G1814" s="200">
        <v>6</v>
      </c>
      <c r="H1814" s="200">
        <v>7</v>
      </c>
      <c r="I1814" s="200">
        <v>10</v>
      </c>
      <c r="J1814" s="200">
        <v>10</v>
      </c>
      <c r="M1814" s="204">
        <f t="shared" si="79"/>
        <v>3</v>
      </c>
      <c r="N1814" s="203">
        <f t="shared" si="80"/>
        <v>4</v>
      </c>
      <c r="O1814" s="203">
        <f t="shared" si="81"/>
        <v>7</v>
      </c>
    </row>
    <row r="1815" spans="3:15">
      <c r="C1815" s="200">
        <v>3</v>
      </c>
      <c r="D1815" s="200">
        <v>6</v>
      </c>
      <c r="F1815" s="200">
        <v>10</v>
      </c>
      <c r="G1815" s="200">
        <v>6</v>
      </c>
      <c r="H1815" s="200">
        <v>10</v>
      </c>
      <c r="I1815" s="200">
        <v>4</v>
      </c>
      <c r="J1815" s="200">
        <v>7</v>
      </c>
      <c r="M1815" s="204">
        <f t="shared" si="79"/>
        <v>3</v>
      </c>
      <c r="N1815" s="203">
        <f t="shared" si="80"/>
        <v>4</v>
      </c>
      <c r="O1815" s="203">
        <f t="shared" si="81"/>
        <v>7</v>
      </c>
    </row>
    <row r="1816" spans="3:15">
      <c r="C1816" s="200">
        <v>3</v>
      </c>
      <c r="D1816" s="200">
        <v>6</v>
      </c>
      <c r="F1816" s="200">
        <v>10</v>
      </c>
      <c r="G1816" s="200">
        <v>6</v>
      </c>
      <c r="H1816" s="200">
        <v>10</v>
      </c>
      <c r="I1816" s="200">
        <v>4</v>
      </c>
      <c r="J1816" s="200">
        <v>10</v>
      </c>
      <c r="M1816" s="204">
        <f t="shared" si="79"/>
        <v>3</v>
      </c>
      <c r="N1816" s="203">
        <f t="shared" si="80"/>
        <v>4</v>
      </c>
      <c r="O1816" s="203">
        <f t="shared" si="81"/>
        <v>7</v>
      </c>
    </row>
    <row r="1817" spans="3:15">
      <c r="C1817" s="200">
        <v>3</v>
      </c>
      <c r="D1817" s="200">
        <v>6</v>
      </c>
      <c r="F1817" s="200">
        <v>10</v>
      </c>
      <c r="G1817" s="200">
        <v>6</v>
      </c>
      <c r="H1817" s="200">
        <v>10</v>
      </c>
      <c r="I1817" s="200">
        <v>6</v>
      </c>
      <c r="J1817" s="200">
        <v>7</v>
      </c>
      <c r="M1817" s="204">
        <f t="shared" si="79"/>
        <v>3</v>
      </c>
      <c r="N1817" s="203">
        <f t="shared" si="80"/>
        <v>4</v>
      </c>
      <c r="O1817" s="203">
        <f t="shared" si="81"/>
        <v>7</v>
      </c>
    </row>
    <row r="1818" spans="3:15">
      <c r="C1818" s="200">
        <v>3</v>
      </c>
      <c r="D1818" s="200">
        <v>6</v>
      </c>
      <c r="F1818" s="200">
        <v>10</v>
      </c>
      <c r="G1818" s="200">
        <v>6</v>
      </c>
      <c r="H1818" s="200">
        <v>10</v>
      </c>
      <c r="I1818" s="200">
        <v>6</v>
      </c>
      <c r="J1818" s="200">
        <v>10</v>
      </c>
      <c r="M1818" s="204">
        <f t="shared" si="79"/>
        <v>3</v>
      </c>
      <c r="N1818" s="203">
        <f t="shared" si="80"/>
        <v>4</v>
      </c>
      <c r="O1818" s="203">
        <f t="shared" si="81"/>
        <v>7</v>
      </c>
    </row>
    <row r="1819" spans="3:15">
      <c r="C1819" s="200">
        <v>3</v>
      </c>
      <c r="D1819" s="200">
        <v>6</v>
      </c>
      <c r="F1819" s="200">
        <v>10</v>
      </c>
      <c r="G1819" s="200">
        <v>6</v>
      </c>
      <c r="H1819" s="200">
        <v>10</v>
      </c>
      <c r="I1819" s="200">
        <v>8</v>
      </c>
      <c r="J1819" s="200">
        <v>7</v>
      </c>
      <c r="M1819" s="204">
        <f t="shared" si="79"/>
        <v>3</v>
      </c>
      <c r="N1819" s="203">
        <f t="shared" si="80"/>
        <v>4</v>
      </c>
      <c r="O1819" s="203">
        <f t="shared" si="81"/>
        <v>7</v>
      </c>
    </row>
    <row r="1820" spans="3:15">
      <c r="C1820" s="200">
        <v>3</v>
      </c>
      <c r="D1820" s="200">
        <v>6</v>
      </c>
      <c r="F1820" s="200">
        <v>10</v>
      </c>
      <c r="G1820" s="200">
        <v>6</v>
      </c>
      <c r="H1820" s="200">
        <v>10</v>
      </c>
      <c r="I1820" s="200">
        <v>8</v>
      </c>
      <c r="J1820" s="200">
        <v>10</v>
      </c>
      <c r="M1820" s="204">
        <f t="shared" si="79"/>
        <v>3</v>
      </c>
      <c r="N1820" s="203">
        <f t="shared" si="80"/>
        <v>4</v>
      </c>
      <c r="O1820" s="203">
        <f t="shared" si="81"/>
        <v>8</v>
      </c>
    </row>
    <row r="1821" spans="3:15">
      <c r="C1821" s="200">
        <v>3</v>
      </c>
      <c r="D1821" s="200">
        <v>6</v>
      </c>
      <c r="F1821" s="200">
        <v>10</v>
      </c>
      <c r="G1821" s="200">
        <v>6</v>
      </c>
      <c r="H1821" s="200">
        <v>10</v>
      </c>
      <c r="I1821" s="200">
        <v>10</v>
      </c>
      <c r="J1821" s="200">
        <v>7</v>
      </c>
      <c r="M1821" s="204">
        <f t="shared" si="79"/>
        <v>3</v>
      </c>
      <c r="N1821" s="203">
        <f t="shared" si="80"/>
        <v>4</v>
      </c>
      <c r="O1821" s="203">
        <f t="shared" si="81"/>
        <v>7</v>
      </c>
    </row>
    <row r="1822" spans="3:15">
      <c r="C1822" s="200">
        <v>3</v>
      </c>
      <c r="D1822" s="200">
        <v>2</v>
      </c>
      <c r="F1822" s="200">
        <v>10</v>
      </c>
      <c r="G1822" s="200">
        <v>2</v>
      </c>
      <c r="H1822" s="200">
        <v>10</v>
      </c>
      <c r="I1822" s="200">
        <v>10</v>
      </c>
      <c r="J1822" s="200">
        <v>10</v>
      </c>
      <c r="M1822" s="204">
        <f t="shared" si="79"/>
        <v>2</v>
      </c>
      <c r="N1822" s="203">
        <f t="shared" si="80"/>
        <v>2</v>
      </c>
      <c r="O1822" s="203">
        <f t="shared" si="81"/>
        <v>7</v>
      </c>
    </row>
    <row r="1823" spans="3:15">
      <c r="C1823" s="200">
        <v>3</v>
      </c>
      <c r="D1823" s="200">
        <v>2</v>
      </c>
      <c r="F1823" s="200">
        <v>10</v>
      </c>
      <c r="G1823" s="200">
        <v>2</v>
      </c>
      <c r="H1823" s="200">
        <v>7</v>
      </c>
      <c r="I1823" s="200">
        <v>4</v>
      </c>
      <c r="J1823" s="200">
        <v>7</v>
      </c>
      <c r="M1823" s="204">
        <f t="shared" ref="M1823:M1886" si="82">MIN(C1823:L1823)</f>
        <v>2</v>
      </c>
      <c r="N1823" s="203">
        <f t="shared" si="80"/>
        <v>2</v>
      </c>
      <c r="O1823" s="203">
        <f t="shared" si="81"/>
        <v>5</v>
      </c>
    </row>
    <row r="1824" spans="3:15">
      <c r="C1824" s="200">
        <v>3</v>
      </c>
      <c r="D1824" s="200">
        <v>2</v>
      </c>
      <c r="F1824" s="200">
        <v>10</v>
      </c>
      <c r="G1824" s="200">
        <v>2</v>
      </c>
      <c r="H1824" s="200">
        <v>7</v>
      </c>
      <c r="I1824" s="200">
        <v>4</v>
      </c>
      <c r="J1824" s="200">
        <v>10</v>
      </c>
      <c r="M1824" s="204">
        <f t="shared" si="82"/>
        <v>2</v>
      </c>
      <c r="N1824" s="203">
        <f t="shared" ref="N1824:N1887" si="83">IF(SMALL(C1824:J1824,2)&gt;M1824,M1824+1,M1824)</f>
        <v>2</v>
      </c>
      <c r="O1824" s="203">
        <f t="shared" ref="O1824:O1887" si="84">ROUND(AVERAGE(C1824:J1824),0)</f>
        <v>5</v>
      </c>
    </row>
    <row r="1825" spans="3:15">
      <c r="C1825" s="200">
        <v>3</v>
      </c>
      <c r="D1825" s="200">
        <v>2</v>
      </c>
      <c r="F1825" s="200">
        <v>10</v>
      </c>
      <c r="G1825" s="200">
        <v>2</v>
      </c>
      <c r="H1825" s="200">
        <v>7</v>
      </c>
      <c r="I1825" s="200">
        <v>6</v>
      </c>
      <c r="J1825" s="200">
        <v>7</v>
      </c>
      <c r="M1825" s="204">
        <f t="shared" si="82"/>
        <v>2</v>
      </c>
      <c r="N1825" s="203">
        <f t="shared" si="83"/>
        <v>2</v>
      </c>
      <c r="O1825" s="203">
        <f t="shared" si="84"/>
        <v>5</v>
      </c>
    </row>
    <row r="1826" spans="3:15">
      <c r="C1826" s="200">
        <v>3</v>
      </c>
      <c r="D1826" s="200">
        <v>2</v>
      </c>
      <c r="F1826" s="200">
        <v>10</v>
      </c>
      <c r="G1826" s="200">
        <v>2</v>
      </c>
      <c r="H1826" s="200">
        <v>7</v>
      </c>
      <c r="I1826" s="200">
        <v>6</v>
      </c>
      <c r="J1826" s="200">
        <v>10</v>
      </c>
      <c r="M1826" s="204">
        <f t="shared" si="82"/>
        <v>2</v>
      </c>
      <c r="N1826" s="203">
        <f t="shared" si="83"/>
        <v>2</v>
      </c>
      <c r="O1826" s="203">
        <f t="shared" si="84"/>
        <v>6</v>
      </c>
    </row>
    <row r="1827" spans="3:15">
      <c r="C1827" s="200">
        <v>3</v>
      </c>
      <c r="D1827" s="200">
        <v>2</v>
      </c>
      <c r="F1827" s="200">
        <v>10</v>
      </c>
      <c r="G1827" s="200">
        <v>2</v>
      </c>
      <c r="H1827" s="200">
        <v>7</v>
      </c>
      <c r="I1827" s="200">
        <v>8</v>
      </c>
      <c r="J1827" s="200">
        <v>7</v>
      </c>
      <c r="M1827" s="204">
        <f t="shared" si="82"/>
        <v>2</v>
      </c>
      <c r="N1827" s="203">
        <f t="shared" si="83"/>
        <v>2</v>
      </c>
      <c r="O1827" s="203">
        <f t="shared" si="84"/>
        <v>6</v>
      </c>
    </row>
    <row r="1828" spans="3:15">
      <c r="C1828" s="200">
        <v>3</v>
      </c>
      <c r="D1828" s="200">
        <v>2</v>
      </c>
      <c r="F1828" s="200">
        <v>10</v>
      </c>
      <c r="G1828" s="200">
        <v>2</v>
      </c>
      <c r="H1828" s="200">
        <v>7</v>
      </c>
      <c r="I1828" s="200">
        <v>8</v>
      </c>
      <c r="J1828" s="200">
        <v>10</v>
      </c>
      <c r="M1828" s="204">
        <f t="shared" si="82"/>
        <v>2</v>
      </c>
      <c r="N1828" s="203">
        <f t="shared" si="83"/>
        <v>2</v>
      </c>
      <c r="O1828" s="203">
        <f t="shared" si="84"/>
        <v>6</v>
      </c>
    </row>
    <row r="1829" spans="3:15">
      <c r="C1829" s="200">
        <v>3</v>
      </c>
      <c r="D1829" s="200">
        <v>2</v>
      </c>
      <c r="F1829" s="200">
        <v>10</v>
      </c>
      <c r="G1829" s="200">
        <v>2</v>
      </c>
      <c r="H1829" s="200">
        <v>7</v>
      </c>
      <c r="I1829" s="200">
        <v>10</v>
      </c>
      <c r="J1829" s="200">
        <v>7</v>
      </c>
      <c r="M1829" s="204">
        <f t="shared" si="82"/>
        <v>2</v>
      </c>
      <c r="N1829" s="203">
        <f t="shared" si="83"/>
        <v>2</v>
      </c>
      <c r="O1829" s="203">
        <f t="shared" si="84"/>
        <v>6</v>
      </c>
    </row>
    <row r="1830" spans="3:15">
      <c r="C1830" s="200">
        <v>3</v>
      </c>
      <c r="D1830" s="200">
        <v>2</v>
      </c>
      <c r="F1830" s="200">
        <v>10</v>
      </c>
      <c r="G1830" s="200">
        <v>2</v>
      </c>
      <c r="H1830" s="200">
        <v>7</v>
      </c>
      <c r="I1830" s="200">
        <v>10</v>
      </c>
      <c r="J1830" s="200">
        <v>10</v>
      </c>
      <c r="M1830" s="204">
        <f t="shared" si="82"/>
        <v>2</v>
      </c>
      <c r="N1830" s="203">
        <f t="shared" si="83"/>
        <v>2</v>
      </c>
      <c r="O1830" s="203">
        <f t="shared" si="84"/>
        <v>6</v>
      </c>
    </row>
    <row r="1831" spans="3:15">
      <c r="C1831" s="200">
        <v>3</v>
      </c>
      <c r="D1831" s="200">
        <v>2</v>
      </c>
      <c r="F1831" s="200">
        <v>10</v>
      </c>
      <c r="G1831" s="200">
        <v>2</v>
      </c>
      <c r="H1831" s="200">
        <v>10</v>
      </c>
      <c r="I1831" s="200">
        <v>4</v>
      </c>
      <c r="J1831" s="200">
        <v>7</v>
      </c>
      <c r="M1831" s="204">
        <f t="shared" si="82"/>
        <v>2</v>
      </c>
      <c r="N1831" s="203">
        <f t="shared" si="83"/>
        <v>2</v>
      </c>
      <c r="O1831" s="203">
        <f t="shared" si="84"/>
        <v>5</v>
      </c>
    </row>
    <row r="1832" spans="3:15">
      <c r="C1832" s="200">
        <v>3</v>
      </c>
      <c r="D1832" s="200">
        <v>2</v>
      </c>
      <c r="F1832" s="200">
        <v>10</v>
      </c>
      <c r="G1832" s="200">
        <v>2</v>
      </c>
      <c r="H1832" s="200">
        <v>10</v>
      </c>
      <c r="I1832" s="200">
        <v>4</v>
      </c>
      <c r="J1832" s="200">
        <v>10</v>
      </c>
      <c r="M1832" s="204">
        <f t="shared" si="82"/>
        <v>2</v>
      </c>
      <c r="N1832" s="203">
        <f t="shared" si="83"/>
        <v>2</v>
      </c>
      <c r="O1832" s="203">
        <f t="shared" si="84"/>
        <v>6</v>
      </c>
    </row>
    <row r="1833" spans="3:15">
      <c r="C1833" s="200">
        <v>3</v>
      </c>
      <c r="D1833" s="200">
        <v>2</v>
      </c>
      <c r="F1833" s="200">
        <v>10</v>
      </c>
      <c r="G1833" s="200">
        <v>2</v>
      </c>
      <c r="H1833" s="200">
        <v>10</v>
      </c>
      <c r="I1833" s="200">
        <v>6</v>
      </c>
      <c r="J1833" s="200">
        <v>7</v>
      </c>
      <c r="M1833" s="204">
        <f t="shared" si="82"/>
        <v>2</v>
      </c>
      <c r="N1833" s="203">
        <f t="shared" si="83"/>
        <v>2</v>
      </c>
      <c r="O1833" s="203">
        <f t="shared" si="84"/>
        <v>6</v>
      </c>
    </row>
    <row r="1834" spans="3:15">
      <c r="C1834" s="200">
        <v>3</v>
      </c>
      <c r="D1834" s="200">
        <v>2</v>
      </c>
      <c r="F1834" s="200">
        <v>10</v>
      </c>
      <c r="G1834" s="200">
        <v>2</v>
      </c>
      <c r="H1834" s="200">
        <v>10</v>
      </c>
      <c r="I1834" s="200">
        <v>6</v>
      </c>
      <c r="J1834" s="200">
        <v>10</v>
      </c>
      <c r="M1834" s="204">
        <f t="shared" si="82"/>
        <v>2</v>
      </c>
      <c r="N1834" s="203">
        <f t="shared" si="83"/>
        <v>2</v>
      </c>
      <c r="O1834" s="203">
        <f t="shared" si="84"/>
        <v>6</v>
      </c>
    </row>
    <row r="1835" spans="3:15">
      <c r="C1835" s="200">
        <v>3</v>
      </c>
      <c r="D1835" s="200">
        <v>2</v>
      </c>
      <c r="F1835" s="200">
        <v>10</v>
      </c>
      <c r="G1835" s="200">
        <v>2</v>
      </c>
      <c r="H1835" s="200">
        <v>10</v>
      </c>
      <c r="I1835" s="200">
        <v>8</v>
      </c>
      <c r="J1835" s="200">
        <v>7</v>
      </c>
      <c r="M1835" s="204">
        <f t="shared" si="82"/>
        <v>2</v>
      </c>
      <c r="N1835" s="203">
        <f t="shared" si="83"/>
        <v>2</v>
      </c>
      <c r="O1835" s="203">
        <f t="shared" si="84"/>
        <v>6</v>
      </c>
    </row>
    <row r="1836" spans="3:15">
      <c r="C1836" s="200">
        <v>3</v>
      </c>
      <c r="D1836" s="200">
        <v>2</v>
      </c>
      <c r="F1836" s="200">
        <v>10</v>
      </c>
      <c r="G1836" s="200">
        <v>2</v>
      </c>
      <c r="H1836" s="200">
        <v>10</v>
      </c>
      <c r="I1836" s="200">
        <v>8</v>
      </c>
      <c r="J1836" s="200">
        <v>10</v>
      </c>
      <c r="M1836" s="204">
        <f t="shared" si="82"/>
        <v>2</v>
      </c>
      <c r="N1836" s="203">
        <f t="shared" si="83"/>
        <v>2</v>
      </c>
      <c r="O1836" s="203">
        <f t="shared" si="84"/>
        <v>6</v>
      </c>
    </row>
    <row r="1837" spans="3:15">
      <c r="C1837" s="200">
        <v>3</v>
      </c>
      <c r="D1837" s="200">
        <v>2</v>
      </c>
      <c r="F1837" s="200">
        <v>10</v>
      </c>
      <c r="G1837" s="200">
        <v>2</v>
      </c>
      <c r="H1837" s="200">
        <v>10</v>
      </c>
      <c r="I1837" s="200">
        <v>10</v>
      </c>
      <c r="J1837" s="200">
        <v>7</v>
      </c>
      <c r="M1837" s="204">
        <f t="shared" si="82"/>
        <v>2</v>
      </c>
      <c r="N1837" s="203">
        <f t="shared" si="83"/>
        <v>2</v>
      </c>
      <c r="O1837" s="203">
        <f t="shared" si="84"/>
        <v>6</v>
      </c>
    </row>
    <row r="1838" spans="3:15">
      <c r="C1838" s="200">
        <v>3</v>
      </c>
      <c r="D1838" s="200">
        <v>2</v>
      </c>
      <c r="F1838" s="200">
        <v>10</v>
      </c>
      <c r="G1838" s="200">
        <v>2</v>
      </c>
      <c r="H1838" s="200">
        <v>10</v>
      </c>
      <c r="I1838" s="200">
        <v>10</v>
      </c>
      <c r="J1838" s="200">
        <v>10</v>
      </c>
      <c r="M1838" s="204">
        <f t="shared" si="82"/>
        <v>2</v>
      </c>
      <c r="N1838" s="203">
        <f t="shared" si="83"/>
        <v>2</v>
      </c>
      <c r="O1838" s="203">
        <f t="shared" si="84"/>
        <v>7</v>
      </c>
    </row>
    <row r="1839" spans="3:15">
      <c r="C1839" s="200">
        <v>3</v>
      </c>
      <c r="D1839" s="200">
        <v>2</v>
      </c>
      <c r="F1839" s="200">
        <v>10</v>
      </c>
      <c r="G1839" s="200">
        <v>2</v>
      </c>
      <c r="H1839" s="200">
        <v>7</v>
      </c>
      <c r="I1839" s="200">
        <v>4</v>
      </c>
      <c r="J1839" s="200">
        <v>7</v>
      </c>
      <c r="M1839" s="204">
        <f t="shared" si="82"/>
        <v>2</v>
      </c>
      <c r="N1839" s="203">
        <f t="shared" si="83"/>
        <v>2</v>
      </c>
      <c r="O1839" s="203">
        <f t="shared" si="84"/>
        <v>5</v>
      </c>
    </row>
    <row r="1840" spans="3:15">
      <c r="C1840" s="200">
        <v>3</v>
      </c>
      <c r="D1840" s="200">
        <v>2</v>
      </c>
      <c r="F1840" s="200">
        <v>10</v>
      </c>
      <c r="G1840" s="200">
        <v>2</v>
      </c>
      <c r="H1840" s="200">
        <v>7</v>
      </c>
      <c r="I1840" s="200">
        <v>4</v>
      </c>
      <c r="J1840" s="200">
        <v>10</v>
      </c>
      <c r="M1840" s="204">
        <f t="shared" si="82"/>
        <v>2</v>
      </c>
      <c r="N1840" s="203">
        <f t="shared" si="83"/>
        <v>2</v>
      </c>
      <c r="O1840" s="203">
        <f t="shared" si="84"/>
        <v>5</v>
      </c>
    </row>
    <row r="1841" spans="3:15">
      <c r="C1841" s="200">
        <v>3</v>
      </c>
      <c r="D1841" s="200">
        <v>2</v>
      </c>
      <c r="F1841" s="200">
        <v>10</v>
      </c>
      <c r="G1841" s="200">
        <v>2</v>
      </c>
      <c r="H1841" s="200">
        <v>7</v>
      </c>
      <c r="I1841" s="200">
        <v>6</v>
      </c>
      <c r="J1841" s="200">
        <v>7</v>
      </c>
      <c r="M1841" s="204">
        <f t="shared" si="82"/>
        <v>2</v>
      </c>
      <c r="N1841" s="203">
        <f t="shared" si="83"/>
        <v>2</v>
      </c>
      <c r="O1841" s="203">
        <f t="shared" si="84"/>
        <v>5</v>
      </c>
    </row>
    <row r="1842" spans="3:15">
      <c r="C1842" s="200">
        <v>3</v>
      </c>
      <c r="D1842" s="200">
        <v>2</v>
      </c>
      <c r="F1842" s="200">
        <v>10</v>
      </c>
      <c r="G1842" s="200">
        <v>2</v>
      </c>
      <c r="H1842" s="200">
        <v>7</v>
      </c>
      <c r="I1842" s="200">
        <v>6</v>
      </c>
      <c r="J1842" s="200">
        <v>10</v>
      </c>
      <c r="M1842" s="204">
        <f t="shared" si="82"/>
        <v>2</v>
      </c>
      <c r="N1842" s="203">
        <f t="shared" si="83"/>
        <v>2</v>
      </c>
      <c r="O1842" s="203">
        <f t="shared" si="84"/>
        <v>6</v>
      </c>
    </row>
    <row r="1843" spans="3:15">
      <c r="C1843" s="200">
        <v>3</v>
      </c>
      <c r="D1843" s="200">
        <v>2</v>
      </c>
      <c r="F1843" s="200">
        <v>10</v>
      </c>
      <c r="G1843" s="200">
        <v>2</v>
      </c>
      <c r="H1843" s="200">
        <v>7</v>
      </c>
      <c r="I1843" s="200">
        <v>8</v>
      </c>
      <c r="J1843" s="200">
        <v>7</v>
      </c>
      <c r="M1843" s="204">
        <f t="shared" si="82"/>
        <v>2</v>
      </c>
      <c r="N1843" s="203">
        <f t="shared" si="83"/>
        <v>2</v>
      </c>
      <c r="O1843" s="203">
        <f t="shared" si="84"/>
        <v>6</v>
      </c>
    </row>
    <row r="1844" spans="3:15">
      <c r="C1844" s="200">
        <v>3</v>
      </c>
      <c r="D1844" s="200">
        <v>2</v>
      </c>
      <c r="F1844" s="200">
        <v>10</v>
      </c>
      <c r="G1844" s="200">
        <v>2</v>
      </c>
      <c r="H1844" s="200">
        <v>7</v>
      </c>
      <c r="I1844" s="200">
        <v>8</v>
      </c>
      <c r="J1844" s="200">
        <v>10</v>
      </c>
      <c r="M1844" s="204">
        <f t="shared" si="82"/>
        <v>2</v>
      </c>
      <c r="N1844" s="203">
        <f t="shared" si="83"/>
        <v>2</v>
      </c>
      <c r="O1844" s="203">
        <f t="shared" si="84"/>
        <v>6</v>
      </c>
    </row>
    <row r="1845" spans="3:15">
      <c r="C1845" s="200">
        <v>3</v>
      </c>
      <c r="D1845" s="200">
        <v>2</v>
      </c>
      <c r="F1845" s="200">
        <v>10</v>
      </c>
      <c r="G1845" s="200">
        <v>2</v>
      </c>
      <c r="H1845" s="200">
        <v>7</v>
      </c>
      <c r="I1845" s="200">
        <v>10</v>
      </c>
      <c r="J1845" s="200">
        <v>7</v>
      </c>
      <c r="M1845" s="204">
        <f t="shared" si="82"/>
        <v>2</v>
      </c>
      <c r="N1845" s="203">
        <f t="shared" si="83"/>
        <v>2</v>
      </c>
      <c r="O1845" s="203">
        <f t="shared" si="84"/>
        <v>6</v>
      </c>
    </row>
    <row r="1846" spans="3:15">
      <c r="C1846" s="200">
        <v>3</v>
      </c>
      <c r="D1846" s="200">
        <v>2</v>
      </c>
      <c r="F1846" s="200">
        <v>10</v>
      </c>
      <c r="G1846" s="200">
        <v>2</v>
      </c>
      <c r="H1846" s="200">
        <v>7</v>
      </c>
      <c r="I1846" s="200">
        <v>10</v>
      </c>
      <c r="J1846" s="200">
        <v>10</v>
      </c>
      <c r="M1846" s="204">
        <f t="shared" si="82"/>
        <v>2</v>
      </c>
      <c r="N1846" s="203">
        <f t="shared" si="83"/>
        <v>2</v>
      </c>
      <c r="O1846" s="203">
        <f t="shared" si="84"/>
        <v>6</v>
      </c>
    </row>
    <row r="1847" spans="3:15">
      <c r="C1847" s="200">
        <v>3</v>
      </c>
      <c r="D1847" s="200">
        <v>2</v>
      </c>
      <c r="F1847" s="200">
        <v>10</v>
      </c>
      <c r="G1847" s="200">
        <v>2</v>
      </c>
      <c r="H1847" s="200">
        <v>10</v>
      </c>
      <c r="I1847" s="200">
        <v>4</v>
      </c>
      <c r="J1847" s="200">
        <v>7</v>
      </c>
      <c r="M1847" s="204">
        <f t="shared" si="82"/>
        <v>2</v>
      </c>
      <c r="N1847" s="203">
        <f t="shared" si="83"/>
        <v>2</v>
      </c>
      <c r="O1847" s="203">
        <f t="shared" si="84"/>
        <v>5</v>
      </c>
    </row>
    <row r="1848" spans="3:15">
      <c r="C1848" s="200">
        <v>3</v>
      </c>
      <c r="D1848" s="200">
        <v>2</v>
      </c>
      <c r="F1848" s="200">
        <v>10</v>
      </c>
      <c r="G1848" s="200">
        <v>2</v>
      </c>
      <c r="H1848" s="200">
        <v>10</v>
      </c>
      <c r="I1848" s="200">
        <v>4</v>
      </c>
      <c r="J1848" s="200">
        <v>10</v>
      </c>
      <c r="M1848" s="204">
        <f t="shared" si="82"/>
        <v>2</v>
      </c>
      <c r="N1848" s="203">
        <f t="shared" si="83"/>
        <v>2</v>
      </c>
      <c r="O1848" s="203">
        <f t="shared" si="84"/>
        <v>6</v>
      </c>
    </row>
    <row r="1849" spans="3:15">
      <c r="C1849" s="200">
        <v>3</v>
      </c>
      <c r="D1849" s="200">
        <v>2</v>
      </c>
      <c r="F1849" s="200">
        <v>10</v>
      </c>
      <c r="G1849" s="200">
        <v>2</v>
      </c>
      <c r="H1849" s="200">
        <v>10</v>
      </c>
      <c r="I1849" s="200">
        <v>6</v>
      </c>
      <c r="J1849" s="200">
        <v>7</v>
      </c>
      <c r="M1849" s="204">
        <f t="shared" si="82"/>
        <v>2</v>
      </c>
      <c r="N1849" s="203">
        <f t="shared" si="83"/>
        <v>2</v>
      </c>
      <c r="O1849" s="203">
        <f t="shared" si="84"/>
        <v>6</v>
      </c>
    </row>
    <row r="1850" spans="3:15">
      <c r="C1850" s="200">
        <v>3</v>
      </c>
      <c r="D1850" s="200">
        <v>2</v>
      </c>
      <c r="F1850" s="200">
        <v>10</v>
      </c>
      <c r="G1850" s="200">
        <v>2</v>
      </c>
      <c r="H1850" s="200">
        <v>10</v>
      </c>
      <c r="I1850" s="200">
        <v>6</v>
      </c>
      <c r="J1850" s="200">
        <v>10</v>
      </c>
      <c r="M1850" s="204">
        <f t="shared" si="82"/>
        <v>2</v>
      </c>
      <c r="N1850" s="203">
        <f t="shared" si="83"/>
        <v>2</v>
      </c>
      <c r="O1850" s="203">
        <f t="shared" si="84"/>
        <v>6</v>
      </c>
    </row>
    <row r="1851" spans="3:15">
      <c r="C1851" s="200">
        <v>3</v>
      </c>
      <c r="D1851" s="200">
        <v>2</v>
      </c>
      <c r="F1851" s="200">
        <v>10</v>
      </c>
      <c r="G1851" s="200">
        <v>2</v>
      </c>
      <c r="H1851" s="200">
        <v>10</v>
      </c>
      <c r="I1851" s="200">
        <v>8</v>
      </c>
      <c r="J1851" s="200">
        <v>7</v>
      </c>
      <c r="M1851" s="204">
        <f t="shared" si="82"/>
        <v>2</v>
      </c>
      <c r="N1851" s="203">
        <f t="shared" si="83"/>
        <v>2</v>
      </c>
      <c r="O1851" s="203">
        <f t="shared" si="84"/>
        <v>6</v>
      </c>
    </row>
    <row r="1852" spans="3:15">
      <c r="C1852" s="200">
        <v>3</v>
      </c>
      <c r="D1852" s="200">
        <v>2</v>
      </c>
      <c r="F1852" s="200">
        <v>10</v>
      </c>
      <c r="G1852" s="200">
        <v>2</v>
      </c>
      <c r="H1852" s="200">
        <v>10</v>
      </c>
      <c r="I1852" s="200">
        <v>8</v>
      </c>
      <c r="J1852" s="200">
        <v>10</v>
      </c>
      <c r="M1852" s="204">
        <f t="shared" si="82"/>
        <v>2</v>
      </c>
      <c r="N1852" s="203">
        <f t="shared" si="83"/>
        <v>2</v>
      </c>
      <c r="O1852" s="203">
        <f t="shared" si="84"/>
        <v>6</v>
      </c>
    </row>
    <row r="1853" spans="3:15">
      <c r="C1853" s="200">
        <v>3</v>
      </c>
      <c r="D1853" s="200">
        <v>2</v>
      </c>
      <c r="F1853" s="200">
        <v>10</v>
      </c>
      <c r="G1853" s="200">
        <v>2</v>
      </c>
      <c r="H1853" s="200">
        <v>10</v>
      </c>
      <c r="I1853" s="200">
        <v>10</v>
      </c>
      <c r="J1853" s="200">
        <v>7</v>
      </c>
      <c r="M1853" s="204">
        <f t="shared" si="82"/>
        <v>2</v>
      </c>
      <c r="N1853" s="203">
        <f t="shared" si="83"/>
        <v>2</v>
      </c>
      <c r="O1853" s="203">
        <f t="shared" si="84"/>
        <v>6</v>
      </c>
    </row>
    <row r="1854" spans="3:15">
      <c r="C1854" s="200">
        <v>3</v>
      </c>
      <c r="D1854" s="200">
        <v>4</v>
      </c>
      <c r="F1854" s="200">
        <v>10</v>
      </c>
      <c r="G1854" s="200">
        <v>4</v>
      </c>
      <c r="H1854" s="200">
        <v>10</v>
      </c>
      <c r="I1854" s="200">
        <v>10</v>
      </c>
      <c r="J1854" s="200">
        <v>10</v>
      </c>
      <c r="M1854" s="204">
        <f t="shared" si="82"/>
        <v>3</v>
      </c>
      <c r="N1854" s="203">
        <f t="shared" si="83"/>
        <v>4</v>
      </c>
      <c r="O1854" s="203">
        <f t="shared" si="84"/>
        <v>7</v>
      </c>
    </row>
    <row r="1855" spans="3:15">
      <c r="C1855" s="200">
        <v>3</v>
      </c>
      <c r="D1855" s="200">
        <v>4</v>
      </c>
      <c r="F1855" s="200">
        <v>5</v>
      </c>
      <c r="G1855" s="200">
        <v>4</v>
      </c>
      <c r="H1855" s="200">
        <v>5</v>
      </c>
      <c r="I1855" s="200">
        <v>4</v>
      </c>
      <c r="J1855" s="200">
        <v>7</v>
      </c>
      <c r="M1855" s="204">
        <f t="shared" si="82"/>
        <v>3</v>
      </c>
      <c r="N1855" s="203">
        <f t="shared" si="83"/>
        <v>4</v>
      </c>
      <c r="O1855" s="203">
        <f t="shared" si="84"/>
        <v>5</v>
      </c>
    </row>
    <row r="1856" spans="3:15">
      <c r="C1856" s="200">
        <v>3</v>
      </c>
      <c r="D1856" s="200">
        <v>4</v>
      </c>
      <c r="F1856" s="200">
        <v>5</v>
      </c>
      <c r="G1856" s="200">
        <v>4</v>
      </c>
      <c r="H1856" s="200">
        <v>5</v>
      </c>
      <c r="I1856" s="200">
        <v>4</v>
      </c>
      <c r="J1856" s="200">
        <v>10</v>
      </c>
      <c r="M1856" s="204">
        <f t="shared" si="82"/>
        <v>3</v>
      </c>
      <c r="N1856" s="203">
        <f t="shared" si="83"/>
        <v>4</v>
      </c>
      <c r="O1856" s="203">
        <f t="shared" si="84"/>
        <v>5</v>
      </c>
    </row>
    <row r="1857" spans="3:15">
      <c r="C1857" s="200">
        <v>3</v>
      </c>
      <c r="D1857" s="200">
        <v>4</v>
      </c>
      <c r="F1857" s="200">
        <v>5</v>
      </c>
      <c r="G1857" s="200">
        <v>4</v>
      </c>
      <c r="H1857" s="200">
        <v>5</v>
      </c>
      <c r="I1857" s="200">
        <v>6</v>
      </c>
      <c r="J1857" s="200">
        <v>7</v>
      </c>
      <c r="M1857" s="204">
        <f t="shared" si="82"/>
        <v>3</v>
      </c>
      <c r="N1857" s="203">
        <f t="shared" si="83"/>
        <v>4</v>
      </c>
      <c r="O1857" s="203">
        <f t="shared" si="84"/>
        <v>5</v>
      </c>
    </row>
    <row r="1858" spans="3:15">
      <c r="C1858" s="200">
        <v>3</v>
      </c>
      <c r="D1858" s="200">
        <v>4</v>
      </c>
      <c r="F1858" s="200">
        <v>5</v>
      </c>
      <c r="G1858" s="200">
        <v>4</v>
      </c>
      <c r="H1858" s="200">
        <v>5</v>
      </c>
      <c r="I1858" s="200">
        <v>6</v>
      </c>
      <c r="J1858" s="200">
        <v>10</v>
      </c>
      <c r="M1858" s="204">
        <f t="shared" si="82"/>
        <v>3</v>
      </c>
      <c r="N1858" s="203">
        <f t="shared" si="83"/>
        <v>4</v>
      </c>
      <c r="O1858" s="203">
        <f t="shared" si="84"/>
        <v>5</v>
      </c>
    </row>
    <row r="1859" spans="3:15">
      <c r="C1859" s="200">
        <v>3</v>
      </c>
      <c r="D1859" s="200">
        <v>4</v>
      </c>
      <c r="F1859" s="200">
        <v>5</v>
      </c>
      <c r="G1859" s="200">
        <v>4</v>
      </c>
      <c r="H1859" s="200">
        <v>5</v>
      </c>
      <c r="I1859" s="200">
        <v>8</v>
      </c>
      <c r="J1859" s="200">
        <v>7</v>
      </c>
      <c r="M1859" s="204">
        <f t="shared" si="82"/>
        <v>3</v>
      </c>
      <c r="N1859" s="203">
        <f t="shared" si="83"/>
        <v>4</v>
      </c>
      <c r="O1859" s="203">
        <f t="shared" si="84"/>
        <v>5</v>
      </c>
    </row>
    <row r="1860" spans="3:15">
      <c r="C1860" s="200">
        <v>3</v>
      </c>
      <c r="D1860" s="200">
        <v>4</v>
      </c>
      <c r="F1860" s="200">
        <v>5</v>
      </c>
      <c r="G1860" s="200">
        <v>4</v>
      </c>
      <c r="H1860" s="200">
        <v>5</v>
      </c>
      <c r="I1860" s="200">
        <v>8</v>
      </c>
      <c r="J1860" s="200">
        <v>10</v>
      </c>
      <c r="M1860" s="204">
        <f t="shared" si="82"/>
        <v>3</v>
      </c>
      <c r="N1860" s="203">
        <f t="shared" si="83"/>
        <v>4</v>
      </c>
      <c r="O1860" s="203">
        <f t="shared" si="84"/>
        <v>6</v>
      </c>
    </row>
    <row r="1861" spans="3:15">
      <c r="C1861" s="200">
        <v>3</v>
      </c>
      <c r="D1861" s="200">
        <v>4</v>
      </c>
      <c r="F1861" s="200">
        <v>5</v>
      </c>
      <c r="G1861" s="200">
        <v>4</v>
      </c>
      <c r="H1861" s="200">
        <v>5</v>
      </c>
      <c r="I1861" s="200">
        <v>10</v>
      </c>
      <c r="J1861" s="200">
        <v>7</v>
      </c>
      <c r="M1861" s="204">
        <f t="shared" si="82"/>
        <v>3</v>
      </c>
      <c r="N1861" s="203">
        <f t="shared" si="83"/>
        <v>4</v>
      </c>
      <c r="O1861" s="203">
        <f t="shared" si="84"/>
        <v>5</v>
      </c>
    </row>
    <row r="1862" spans="3:15">
      <c r="C1862" s="200">
        <v>3</v>
      </c>
      <c r="D1862" s="200">
        <v>4</v>
      </c>
      <c r="F1862" s="200">
        <v>5</v>
      </c>
      <c r="G1862" s="200">
        <v>4</v>
      </c>
      <c r="H1862" s="200">
        <v>5</v>
      </c>
      <c r="I1862" s="200">
        <v>10</v>
      </c>
      <c r="J1862" s="200">
        <v>10</v>
      </c>
      <c r="M1862" s="204">
        <f t="shared" si="82"/>
        <v>3</v>
      </c>
      <c r="N1862" s="203">
        <f t="shared" si="83"/>
        <v>4</v>
      </c>
      <c r="O1862" s="203">
        <f t="shared" si="84"/>
        <v>6</v>
      </c>
    </row>
    <row r="1863" spans="3:15">
      <c r="C1863" s="200">
        <v>3</v>
      </c>
      <c r="D1863" s="200">
        <v>4</v>
      </c>
      <c r="F1863" s="200">
        <v>7</v>
      </c>
      <c r="G1863" s="200">
        <v>4</v>
      </c>
      <c r="H1863" s="200">
        <v>10</v>
      </c>
      <c r="I1863" s="200">
        <v>4</v>
      </c>
      <c r="J1863" s="200">
        <v>7</v>
      </c>
      <c r="M1863" s="204">
        <f t="shared" si="82"/>
        <v>3</v>
      </c>
      <c r="N1863" s="203">
        <f t="shared" si="83"/>
        <v>4</v>
      </c>
      <c r="O1863" s="203">
        <f t="shared" si="84"/>
        <v>6</v>
      </c>
    </row>
    <row r="1864" spans="3:15">
      <c r="C1864" s="200">
        <v>3</v>
      </c>
      <c r="D1864" s="200">
        <v>4</v>
      </c>
      <c r="F1864" s="200">
        <v>7</v>
      </c>
      <c r="G1864" s="200">
        <v>4</v>
      </c>
      <c r="H1864" s="200">
        <v>10</v>
      </c>
      <c r="I1864" s="200">
        <v>4</v>
      </c>
      <c r="J1864" s="200">
        <v>10</v>
      </c>
      <c r="M1864" s="204">
        <f t="shared" si="82"/>
        <v>3</v>
      </c>
      <c r="N1864" s="203">
        <f t="shared" si="83"/>
        <v>4</v>
      </c>
      <c r="O1864" s="203">
        <f t="shared" si="84"/>
        <v>6</v>
      </c>
    </row>
    <row r="1865" spans="3:15">
      <c r="C1865" s="200">
        <v>3</v>
      </c>
      <c r="D1865" s="200">
        <v>4</v>
      </c>
      <c r="F1865" s="200">
        <v>7</v>
      </c>
      <c r="G1865" s="200">
        <v>4</v>
      </c>
      <c r="H1865" s="200">
        <v>10</v>
      </c>
      <c r="I1865" s="200">
        <v>6</v>
      </c>
      <c r="J1865" s="200">
        <v>7</v>
      </c>
      <c r="M1865" s="204">
        <f t="shared" si="82"/>
        <v>3</v>
      </c>
      <c r="N1865" s="203">
        <f t="shared" si="83"/>
        <v>4</v>
      </c>
      <c r="O1865" s="203">
        <f t="shared" si="84"/>
        <v>6</v>
      </c>
    </row>
    <row r="1866" spans="3:15">
      <c r="C1866" s="200">
        <v>3</v>
      </c>
      <c r="D1866" s="200">
        <v>4</v>
      </c>
      <c r="F1866" s="200">
        <v>7</v>
      </c>
      <c r="G1866" s="200">
        <v>4</v>
      </c>
      <c r="H1866" s="200">
        <v>10</v>
      </c>
      <c r="I1866" s="200">
        <v>6</v>
      </c>
      <c r="J1866" s="200">
        <v>10</v>
      </c>
      <c r="M1866" s="204">
        <f t="shared" si="82"/>
        <v>3</v>
      </c>
      <c r="N1866" s="203">
        <f t="shared" si="83"/>
        <v>4</v>
      </c>
      <c r="O1866" s="203">
        <f t="shared" si="84"/>
        <v>6</v>
      </c>
    </row>
    <row r="1867" spans="3:15">
      <c r="C1867" s="200">
        <v>3</v>
      </c>
      <c r="D1867" s="200">
        <v>4</v>
      </c>
      <c r="F1867" s="200">
        <v>7</v>
      </c>
      <c r="G1867" s="200">
        <v>4</v>
      </c>
      <c r="H1867" s="200">
        <v>10</v>
      </c>
      <c r="I1867" s="200">
        <v>8</v>
      </c>
      <c r="J1867" s="200">
        <v>7</v>
      </c>
      <c r="M1867" s="204">
        <f t="shared" si="82"/>
        <v>3</v>
      </c>
      <c r="N1867" s="203">
        <f t="shared" si="83"/>
        <v>4</v>
      </c>
      <c r="O1867" s="203">
        <f t="shared" si="84"/>
        <v>6</v>
      </c>
    </row>
    <row r="1868" spans="3:15">
      <c r="C1868" s="200">
        <v>3</v>
      </c>
      <c r="D1868" s="200">
        <v>4</v>
      </c>
      <c r="F1868" s="200">
        <v>7</v>
      </c>
      <c r="G1868" s="200">
        <v>4</v>
      </c>
      <c r="H1868" s="200">
        <v>10</v>
      </c>
      <c r="I1868" s="200">
        <v>8</v>
      </c>
      <c r="J1868" s="200">
        <v>10</v>
      </c>
      <c r="M1868" s="204">
        <f t="shared" si="82"/>
        <v>3</v>
      </c>
      <c r="N1868" s="203">
        <f t="shared" si="83"/>
        <v>4</v>
      </c>
      <c r="O1868" s="203">
        <f t="shared" si="84"/>
        <v>7</v>
      </c>
    </row>
    <row r="1869" spans="3:15">
      <c r="C1869" s="200">
        <v>3</v>
      </c>
      <c r="D1869" s="200">
        <v>4</v>
      </c>
      <c r="F1869" s="200">
        <v>7</v>
      </c>
      <c r="G1869" s="200">
        <v>4</v>
      </c>
      <c r="H1869" s="200">
        <v>10</v>
      </c>
      <c r="I1869" s="200">
        <v>10</v>
      </c>
      <c r="J1869" s="200">
        <v>7</v>
      </c>
      <c r="M1869" s="204">
        <f t="shared" si="82"/>
        <v>3</v>
      </c>
      <c r="N1869" s="203">
        <f t="shared" si="83"/>
        <v>4</v>
      </c>
      <c r="O1869" s="203">
        <f t="shared" si="84"/>
        <v>6</v>
      </c>
    </row>
    <row r="1870" spans="3:15">
      <c r="C1870" s="200">
        <v>3</v>
      </c>
      <c r="D1870" s="200">
        <v>4</v>
      </c>
      <c r="F1870" s="200">
        <v>7</v>
      </c>
      <c r="G1870" s="200">
        <v>4</v>
      </c>
      <c r="H1870" s="200">
        <v>10</v>
      </c>
      <c r="I1870" s="200">
        <v>10</v>
      </c>
      <c r="J1870" s="200">
        <v>10</v>
      </c>
      <c r="M1870" s="204">
        <f t="shared" si="82"/>
        <v>3</v>
      </c>
      <c r="N1870" s="203">
        <f t="shared" si="83"/>
        <v>4</v>
      </c>
      <c r="O1870" s="203">
        <f t="shared" si="84"/>
        <v>7</v>
      </c>
    </row>
    <row r="1871" spans="3:15">
      <c r="C1871" s="200">
        <v>3</v>
      </c>
      <c r="D1871" s="200">
        <v>4</v>
      </c>
      <c r="F1871" s="200">
        <v>5</v>
      </c>
      <c r="G1871" s="200">
        <v>4</v>
      </c>
      <c r="H1871" s="200">
        <v>5</v>
      </c>
      <c r="I1871" s="200">
        <v>4</v>
      </c>
      <c r="J1871" s="200">
        <v>7</v>
      </c>
      <c r="M1871" s="204">
        <f t="shared" si="82"/>
        <v>3</v>
      </c>
      <c r="N1871" s="203">
        <f t="shared" si="83"/>
        <v>4</v>
      </c>
      <c r="O1871" s="203">
        <f t="shared" si="84"/>
        <v>5</v>
      </c>
    </row>
    <row r="1872" spans="3:15">
      <c r="C1872" s="200">
        <v>3</v>
      </c>
      <c r="D1872" s="200">
        <v>4</v>
      </c>
      <c r="F1872" s="200">
        <v>5</v>
      </c>
      <c r="G1872" s="200">
        <v>4</v>
      </c>
      <c r="H1872" s="200">
        <v>5</v>
      </c>
      <c r="I1872" s="200">
        <v>4</v>
      </c>
      <c r="J1872" s="200">
        <v>10</v>
      </c>
      <c r="M1872" s="204">
        <f t="shared" si="82"/>
        <v>3</v>
      </c>
      <c r="N1872" s="203">
        <f t="shared" si="83"/>
        <v>4</v>
      </c>
      <c r="O1872" s="203">
        <f t="shared" si="84"/>
        <v>5</v>
      </c>
    </row>
    <row r="1873" spans="3:15">
      <c r="C1873" s="200">
        <v>3</v>
      </c>
      <c r="D1873" s="200">
        <v>4</v>
      </c>
      <c r="F1873" s="200">
        <v>5</v>
      </c>
      <c r="G1873" s="200">
        <v>4</v>
      </c>
      <c r="H1873" s="200">
        <v>5</v>
      </c>
      <c r="I1873" s="200">
        <v>6</v>
      </c>
      <c r="J1873" s="200">
        <v>7</v>
      </c>
      <c r="M1873" s="204">
        <f t="shared" si="82"/>
        <v>3</v>
      </c>
      <c r="N1873" s="203">
        <f t="shared" si="83"/>
        <v>4</v>
      </c>
      <c r="O1873" s="203">
        <f t="shared" si="84"/>
        <v>5</v>
      </c>
    </row>
    <row r="1874" spans="3:15">
      <c r="C1874" s="200">
        <v>3</v>
      </c>
      <c r="D1874" s="200">
        <v>4</v>
      </c>
      <c r="F1874" s="200">
        <v>5</v>
      </c>
      <c r="G1874" s="200">
        <v>4</v>
      </c>
      <c r="H1874" s="200">
        <v>5</v>
      </c>
      <c r="I1874" s="200">
        <v>6</v>
      </c>
      <c r="J1874" s="200">
        <v>10</v>
      </c>
      <c r="M1874" s="204">
        <f t="shared" si="82"/>
        <v>3</v>
      </c>
      <c r="N1874" s="203">
        <f t="shared" si="83"/>
        <v>4</v>
      </c>
      <c r="O1874" s="203">
        <f t="shared" si="84"/>
        <v>5</v>
      </c>
    </row>
    <row r="1875" spans="3:15">
      <c r="C1875" s="200">
        <v>3</v>
      </c>
      <c r="D1875" s="200">
        <v>4</v>
      </c>
      <c r="F1875" s="200">
        <v>5</v>
      </c>
      <c r="G1875" s="200">
        <v>4</v>
      </c>
      <c r="H1875" s="200">
        <v>5</v>
      </c>
      <c r="I1875" s="200">
        <v>8</v>
      </c>
      <c r="J1875" s="200">
        <v>7</v>
      </c>
      <c r="M1875" s="204">
        <f t="shared" si="82"/>
        <v>3</v>
      </c>
      <c r="N1875" s="203">
        <f t="shared" si="83"/>
        <v>4</v>
      </c>
      <c r="O1875" s="203">
        <f t="shared" si="84"/>
        <v>5</v>
      </c>
    </row>
    <row r="1876" spans="3:15">
      <c r="C1876" s="200">
        <v>3</v>
      </c>
      <c r="D1876" s="200">
        <v>4</v>
      </c>
      <c r="F1876" s="200">
        <v>5</v>
      </c>
      <c r="G1876" s="200">
        <v>4</v>
      </c>
      <c r="H1876" s="200">
        <v>5</v>
      </c>
      <c r="I1876" s="200">
        <v>8</v>
      </c>
      <c r="J1876" s="200">
        <v>10</v>
      </c>
      <c r="M1876" s="204">
        <f t="shared" si="82"/>
        <v>3</v>
      </c>
      <c r="N1876" s="203">
        <f t="shared" si="83"/>
        <v>4</v>
      </c>
      <c r="O1876" s="203">
        <f t="shared" si="84"/>
        <v>6</v>
      </c>
    </row>
    <row r="1877" spans="3:15">
      <c r="C1877" s="200">
        <v>3</v>
      </c>
      <c r="D1877" s="200">
        <v>4</v>
      </c>
      <c r="F1877" s="200">
        <v>5</v>
      </c>
      <c r="G1877" s="200">
        <v>4</v>
      </c>
      <c r="H1877" s="200">
        <v>5</v>
      </c>
      <c r="I1877" s="200">
        <v>10</v>
      </c>
      <c r="J1877" s="200">
        <v>7</v>
      </c>
      <c r="M1877" s="204">
        <f t="shared" si="82"/>
        <v>3</v>
      </c>
      <c r="N1877" s="203">
        <f t="shared" si="83"/>
        <v>4</v>
      </c>
      <c r="O1877" s="203">
        <f t="shared" si="84"/>
        <v>5</v>
      </c>
    </row>
    <row r="1878" spans="3:15">
      <c r="C1878" s="200">
        <v>3</v>
      </c>
      <c r="D1878" s="200">
        <v>4</v>
      </c>
      <c r="F1878" s="200">
        <v>5</v>
      </c>
      <c r="G1878" s="200">
        <v>4</v>
      </c>
      <c r="H1878" s="200">
        <v>5</v>
      </c>
      <c r="I1878" s="200">
        <v>10</v>
      </c>
      <c r="J1878" s="200">
        <v>10</v>
      </c>
      <c r="M1878" s="204">
        <f t="shared" si="82"/>
        <v>3</v>
      </c>
      <c r="N1878" s="203">
        <f t="shared" si="83"/>
        <v>4</v>
      </c>
      <c r="O1878" s="203">
        <f t="shared" si="84"/>
        <v>6</v>
      </c>
    </row>
    <row r="1879" spans="3:15">
      <c r="C1879" s="200">
        <v>3</v>
      </c>
      <c r="D1879" s="200">
        <v>4</v>
      </c>
      <c r="F1879" s="200">
        <v>7</v>
      </c>
      <c r="G1879" s="200">
        <v>4</v>
      </c>
      <c r="H1879" s="200">
        <v>10</v>
      </c>
      <c r="I1879" s="200">
        <v>4</v>
      </c>
      <c r="J1879" s="200">
        <v>7</v>
      </c>
      <c r="M1879" s="204">
        <f t="shared" si="82"/>
        <v>3</v>
      </c>
      <c r="N1879" s="203">
        <f t="shared" si="83"/>
        <v>4</v>
      </c>
      <c r="O1879" s="203">
        <f t="shared" si="84"/>
        <v>6</v>
      </c>
    </row>
    <row r="1880" spans="3:15">
      <c r="C1880" s="200">
        <v>3</v>
      </c>
      <c r="D1880" s="200">
        <v>4</v>
      </c>
      <c r="F1880" s="200">
        <v>7</v>
      </c>
      <c r="G1880" s="200">
        <v>4</v>
      </c>
      <c r="H1880" s="200">
        <v>10</v>
      </c>
      <c r="I1880" s="200">
        <v>4</v>
      </c>
      <c r="J1880" s="200">
        <v>10</v>
      </c>
      <c r="M1880" s="204">
        <f t="shared" si="82"/>
        <v>3</v>
      </c>
      <c r="N1880" s="203">
        <f t="shared" si="83"/>
        <v>4</v>
      </c>
      <c r="O1880" s="203">
        <f t="shared" si="84"/>
        <v>6</v>
      </c>
    </row>
    <row r="1881" spans="3:15">
      <c r="C1881" s="200">
        <v>3</v>
      </c>
      <c r="D1881" s="200">
        <v>4</v>
      </c>
      <c r="F1881" s="200">
        <v>7</v>
      </c>
      <c r="G1881" s="200">
        <v>4</v>
      </c>
      <c r="H1881" s="200">
        <v>10</v>
      </c>
      <c r="I1881" s="200">
        <v>6</v>
      </c>
      <c r="J1881" s="200">
        <v>7</v>
      </c>
      <c r="M1881" s="204">
        <f t="shared" si="82"/>
        <v>3</v>
      </c>
      <c r="N1881" s="203">
        <f t="shared" si="83"/>
        <v>4</v>
      </c>
      <c r="O1881" s="203">
        <f t="shared" si="84"/>
        <v>6</v>
      </c>
    </row>
    <row r="1882" spans="3:15">
      <c r="C1882" s="200">
        <v>3</v>
      </c>
      <c r="D1882" s="200">
        <v>4</v>
      </c>
      <c r="F1882" s="200">
        <v>7</v>
      </c>
      <c r="G1882" s="200">
        <v>4</v>
      </c>
      <c r="H1882" s="200">
        <v>10</v>
      </c>
      <c r="I1882" s="200">
        <v>6</v>
      </c>
      <c r="J1882" s="200">
        <v>10</v>
      </c>
      <c r="M1882" s="204">
        <f t="shared" si="82"/>
        <v>3</v>
      </c>
      <c r="N1882" s="203">
        <f t="shared" si="83"/>
        <v>4</v>
      </c>
      <c r="O1882" s="203">
        <f t="shared" si="84"/>
        <v>6</v>
      </c>
    </row>
    <row r="1883" spans="3:15">
      <c r="C1883" s="200">
        <v>3</v>
      </c>
      <c r="D1883" s="200">
        <v>4</v>
      </c>
      <c r="F1883" s="200">
        <v>7</v>
      </c>
      <c r="G1883" s="200">
        <v>4</v>
      </c>
      <c r="H1883" s="200">
        <v>10</v>
      </c>
      <c r="I1883" s="200">
        <v>8</v>
      </c>
      <c r="J1883" s="200">
        <v>7</v>
      </c>
      <c r="M1883" s="204">
        <f t="shared" si="82"/>
        <v>3</v>
      </c>
      <c r="N1883" s="203">
        <f t="shared" si="83"/>
        <v>4</v>
      </c>
      <c r="O1883" s="203">
        <f t="shared" si="84"/>
        <v>6</v>
      </c>
    </row>
    <row r="1884" spans="3:15">
      <c r="C1884" s="200">
        <v>3</v>
      </c>
      <c r="D1884" s="200">
        <v>4</v>
      </c>
      <c r="F1884" s="200">
        <v>7</v>
      </c>
      <c r="G1884" s="200">
        <v>4</v>
      </c>
      <c r="H1884" s="200">
        <v>10</v>
      </c>
      <c r="I1884" s="200">
        <v>8</v>
      </c>
      <c r="J1884" s="200">
        <v>10</v>
      </c>
      <c r="M1884" s="204">
        <f t="shared" si="82"/>
        <v>3</v>
      </c>
      <c r="N1884" s="203">
        <f t="shared" si="83"/>
        <v>4</v>
      </c>
      <c r="O1884" s="203">
        <f t="shared" si="84"/>
        <v>7</v>
      </c>
    </row>
    <row r="1885" spans="3:15">
      <c r="C1885" s="200">
        <v>3</v>
      </c>
      <c r="D1885" s="200">
        <v>4</v>
      </c>
      <c r="F1885" s="200">
        <v>7</v>
      </c>
      <c r="G1885" s="200">
        <v>4</v>
      </c>
      <c r="H1885" s="200">
        <v>10</v>
      </c>
      <c r="I1885" s="200">
        <v>10</v>
      </c>
      <c r="J1885" s="200">
        <v>7</v>
      </c>
      <c r="M1885" s="204">
        <f t="shared" si="82"/>
        <v>3</v>
      </c>
      <c r="N1885" s="203">
        <f t="shared" si="83"/>
        <v>4</v>
      </c>
      <c r="O1885" s="203">
        <f t="shared" si="84"/>
        <v>6</v>
      </c>
    </row>
    <row r="1886" spans="3:15">
      <c r="C1886" s="200">
        <v>3</v>
      </c>
      <c r="D1886" s="200">
        <v>6</v>
      </c>
      <c r="F1886" s="200">
        <v>7</v>
      </c>
      <c r="G1886" s="200">
        <v>6</v>
      </c>
      <c r="H1886" s="200">
        <v>10</v>
      </c>
      <c r="I1886" s="200">
        <v>10</v>
      </c>
      <c r="J1886" s="200">
        <v>10</v>
      </c>
      <c r="M1886" s="204">
        <f t="shared" si="82"/>
        <v>3</v>
      </c>
      <c r="N1886" s="203">
        <f t="shared" si="83"/>
        <v>4</v>
      </c>
      <c r="O1886" s="203">
        <f t="shared" si="84"/>
        <v>7</v>
      </c>
    </row>
    <row r="1887" spans="3:15">
      <c r="C1887" s="200">
        <v>3</v>
      </c>
      <c r="D1887" s="200">
        <v>6</v>
      </c>
      <c r="F1887" s="200">
        <v>5</v>
      </c>
      <c r="G1887" s="200">
        <v>6</v>
      </c>
      <c r="H1887" s="200">
        <v>5</v>
      </c>
      <c r="I1887" s="200">
        <v>4</v>
      </c>
      <c r="J1887" s="200">
        <v>7</v>
      </c>
      <c r="M1887" s="204">
        <f t="shared" ref="M1887:M1950" si="85">MIN(C1887:L1887)</f>
        <v>3</v>
      </c>
      <c r="N1887" s="203">
        <f t="shared" si="83"/>
        <v>4</v>
      </c>
      <c r="O1887" s="203">
        <f t="shared" si="84"/>
        <v>5</v>
      </c>
    </row>
    <row r="1888" spans="3:15">
      <c r="C1888" s="200">
        <v>3</v>
      </c>
      <c r="D1888" s="200">
        <v>6</v>
      </c>
      <c r="F1888" s="200">
        <v>5</v>
      </c>
      <c r="G1888" s="200">
        <v>6</v>
      </c>
      <c r="H1888" s="200">
        <v>5</v>
      </c>
      <c r="I1888" s="200">
        <v>4</v>
      </c>
      <c r="J1888" s="200">
        <v>10</v>
      </c>
      <c r="M1888" s="204">
        <f t="shared" si="85"/>
        <v>3</v>
      </c>
      <c r="N1888" s="203">
        <f t="shared" ref="N1888:N1951" si="86">IF(SMALL(C1888:J1888,2)&gt;M1888,M1888+1,M1888)</f>
        <v>4</v>
      </c>
      <c r="O1888" s="203">
        <f t="shared" ref="O1888:O1951" si="87">ROUND(AVERAGE(C1888:J1888),0)</f>
        <v>6</v>
      </c>
    </row>
    <row r="1889" spans="3:15">
      <c r="C1889" s="200">
        <v>3</v>
      </c>
      <c r="D1889" s="200">
        <v>6</v>
      </c>
      <c r="F1889" s="200">
        <v>5</v>
      </c>
      <c r="G1889" s="200">
        <v>6</v>
      </c>
      <c r="H1889" s="200">
        <v>5</v>
      </c>
      <c r="I1889" s="200">
        <v>6</v>
      </c>
      <c r="J1889" s="200">
        <v>7</v>
      </c>
      <c r="M1889" s="204">
        <f t="shared" si="85"/>
        <v>3</v>
      </c>
      <c r="N1889" s="203">
        <f t="shared" si="86"/>
        <v>4</v>
      </c>
      <c r="O1889" s="203">
        <f t="shared" si="87"/>
        <v>5</v>
      </c>
    </row>
    <row r="1890" spans="3:15">
      <c r="C1890" s="200">
        <v>3</v>
      </c>
      <c r="D1890" s="200">
        <v>6</v>
      </c>
      <c r="F1890" s="200">
        <v>5</v>
      </c>
      <c r="G1890" s="200">
        <v>6</v>
      </c>
      <c r="H1890" s="200">
        <v>5</v>
      </c>
      <c r="I1890" s="200">
        <v>6</v>
      </c>
      <c r="J1890" s="200">
        <v>10</v>
      </c>
      <c r="M1890" s="204">
        <f t="shared" si="85"/>
        <v>3</v>
      </c>
      <c r="N1890" s="203">
        <f t="shared" si="86"/>
        <v>4</v>
      </c>
      <c r="O1890" s="203">
        <f t="shared" si="87"/>
        <v>6</v>
      </c>
    </row>
    <row r="1891" spans="3:15">
      <c r="C1891" s="200">
        <v>3</v>
      </c>
      <c r="D1891" s="200">
        <v>6</v>
      </c>
      <c r="F1891" s="200">
        <v>5</v>
      </c>
      <c r="G1891" s="200">
        <v>6</v>
      </c>
      <c r="H1891" s="200">
        <v>5</v>
      </c>
      <c r="I1891" s="200">
        <v>8</v>
      </c>
      <c r="J1891" s="200">
        <v>7</v>
      </c>
      <c r="M1891" s="204">
        <f t="shared" si="85"/>
        <v>3</v>
      </c>
      <c r="N1891" s="203">
        <f t="shared" si="86"/>
        <v>4</v>
      </c>
      <c r="O1891" s="203">
        <f t="shared" si="87"/>
        <v>6</v>
      </c>
    </row>
    <row r="1892" spans="3:15">
      <c r="C1892" s="200">
        <v>3</v>
      </c>
      <c r="D1892" s="200">
        <v>6</v>
      </c>
      <c r="F1892" s="200">
        <v>5</v>
      </c>
      <c r="G1892" s="200">
        <v>6</v>
      </c>
      <c r="H1892" s="200">
        <v>5</v>
      </c>
      <c r="I1892" s="200">
        <v>8</v>
      </c>
      <c r="J1892" s="200">
        <v>10</v>
      </c>
      <c r="M1892" s="204">
        <f t="shared" si="85"/>
        <v>3</v>
      </c>
      <c r="N1892" s="203">
        <f t="shared" si="86"/>
        <v>4</v>
      </c>
      <c r="O1892" s="203">
        <f t="shared" si="87"/>
        <v>6</v>
      </c>
    </row>
    <row r="1893" spans="3:15">
      <c r="C1893" s="200">
        <v>3</v>
      </c>
      <c r="D1893" s="200">
        <v>6</v>
      </c>
      <c r="F1893" s="200">
        <v>5</v>
      </c>
      <c r="G1893" s="200">
        <v>6</v>
      </c>
      <c r="H1893" s="200">
        <v>5</v>
      </c>
      <c r="I1893" s="200">
        <v>10</v>
      </c>
      <c r="J1893" s="200">
        <v>7</v>
      </c>
      <c r="M1893" s="204">
        <f t="shared" si="85"/>
        <v>3</v>
      </c>
      <c r="N1893" s="203">
        <f t="shared" si="86"/>
        <v>4</v>
      </c>
      <c r="O1893" s="203">
        <f t="shared" si="87"/>
        <v>6</v>
      </c>
    </row>
    <row r="1894" spans="3:15">
      <c r="C1894" s="200">
        <v>3</v>
      </c>
      <c r="D1894" s="200">
        <v>6</v>
      </c>
      <c r="F1894" s="200">
        <v>5</v>
      </c>
      <c r="G1894" s="200">
        <v>6</v>
      </c>
      <c r="H1894" s="200">
        <v>5</v>
      </c>
      <c r="I1894" s="200">
        <v>10</v>
      </c>
      <c r="J1894" s="200">
        <v>10</v>
      </c>
      <c r="M1894" s="204">
        <f t="shared" si="85"/>
        <v>3</v>
      </c>
      <c r="N1894" s="203">
        <f t="shared" si="86"/>
        <v>4</v>
      </c>
      <c r="O1894" s="203">
        <f t="shared" si="87"/>
        <v>6</v>
      </c>
    </row>
    <row r="1895" spans="3:15">
      <c r="C1895" s="200">
        <v>3</v>
      </c>
      <c r="D1895" s="200">
        <v>6</v>
      </c>
      <c r="F1895" s="200">
        <v>7</v>
      </c>
      <c r="G1895" s="200">
        <v>6</v>
      </c>
      <c r="H1895" s="200">
        <v>10</v>
      </c>
      <c r="I1895" s="200">
        <v>4</v>
      </c>
      <c r="J1895" s="200">
        <v>7</v>
      </c>
      <c r="M1895" s="204">
        <f t="shared" si="85"/>
        <v>3</v>
      </c>
      <c r="N1895" s="203">
        <f t="shared" si="86"/>
        <v>4</v>
      </c>
      <c r="O1895" s="203">
        <f t="shared" si="87"/>
        <v>6</v>
      </c>
    </row>
    <row r="1896" spans="3:15">
      <c r="C1896" s="200">
        <v>3</v>
      </c>
      <c r="D1896" s="200">
        <v>6</v>
      </c>
      <c r="F1896" s="200">
        <v>7</v>
      </c>
      <c r="G1896" s="200">
        <v>6</v>
      </c>
      <c r="H1896" s="200">
        <v>10</v>
      </c>
      <c r="I1896" s="200">
        <v>4</v>
      </c>
      <c r="J1896" s="200">
        <v>10</v>
      </c>
      <c r="M1896" s="204">
        <f t="shared" si="85"/>
        <v>3</v>
      </c>
      <c r="N1896" s="203">
        <f t="shared" si="86"/>
        <v>4</v>
      </c>
      <c r="O1896" s="203">
        <f t="shared" si="87"/>
        <v>7</v>
      </c>
    </row>
    <row r="1897" spans="3:15">
      <c r="C1897" s="200">
        <v>3</v>
      </c>
      <c r="D1897" s="200">
        <v>6</v>
      </c>
      <c r="F1897" s="200">
        <v>7</v>
      </c>
      <c r="G1897" s="200">
        <v>6</v>
      </c>
      <c r="H1897" s="200">
        <v>10</v>
      </c>
      <c r="I1897" s="200">
        <v>6</v>
      </c>
      <c r="J1897" s="200">
        <v>7</v>
      </c>
      <c r="M1897" s="204">
        <f t="shared" si="85"/>
        <v>3</v>
      </c>
      <c r="N1897" s="203">
        <f t="shared" si="86"/>
        <v>4</v>
      </c>
      <c r="O1897" s="203">
        <f t="shared" si="87"/>
        <v>6</v>
      </c>
    </row>
    <row r="1898" spans="3:15">
      <c r="C1898" s="200">
        <v>3</v>
      </c>
      <c r="D1898" s="200">
        <v>6</v>
      </c>
      <c r="F1898" s="200">
        <v>7</v>
      </c>
      <c r="G1898" s="200">
        <v>6</v>
      </c>
      <c r="H1898" s="200">
        <v>10</v>
      </c>
      <c r="I1898" s="200">
        <v>6</v>
      </c>
      <c r="J1898" s="200">
        <v>10</v>
      </c>
      <c r="M1898" s="204">
        <f t="shared" si="85"/>
        <v>3</v>
      </c>
      <c r="N1898" s="203">
        <f t="shared" si="86"/>
        <v>4</v>
      </c>
      <c r="O1898" s="203">
        <f t="shared" si="87"/>
        <v>7</v>
      </c>
    </row>
    <row r="1899" spans="3:15">
      <c r="C1899" s="200">
        <v>3</v>
      </c>
      <c r="D1899" s="200">
        <v>6</v>
      </c>
      <c r="F1899" s="200">
        <v>7</v>
      </c>
      <c r="G1899" s="200">
        <v>6</v>
      </c>
      <c r="H1899" s="200">
        <v>10</v>
      </c>
      <c r="I1899" s="200">
        <v>8</v>
      </c>
      <c r="J1899" s="200">
        <v>7</v>
      </c>
      <c r="M1899" s="204">
        <f t="shared" si="85"/>
        <v>3</v>
      </c>
      <c r="N1899" s="203">
        <f t="shared" si="86"/>
        <v>4</v>
      </c>
      <c r="O1899" s="203">
        <f t="shared" si="87"/>
        <v>7</v>
      </c>
    </row>
    <row r="1900" spans="3:15">
      <c r="C1900" s="200">
        <v>3</v>
      </c>
      <c r="D1900" s="200">
        <v>6</v>
      </c>
      <c r="F1900" s="200">
        <v>7</v>
      </c>
      <c r="G1900" s="200">
        <v>6</v>
      </c>
      <c r="H1900" s="200">
        <v>10</v>
      </c>
      <c r="I1900" s="200">
        <v>8</v>
      </c>
      <c r="J1900" s="200">
        <v>10</v>
      </c>
      <c r="M1900" s="204">
        <f t="shared" si="85"/>
        <v>3</v>
      </c>
      <c r="N1900" s="203">
        <f t="shared" si="86"/>
        <v>4</v>
      </c>
      <c r="O1900" s="203">
        <f t="shared" si="87"/>
        <v>7</v>
      </c>
    </row>
    <row r="1901" spans="3:15">
      <c r="C1901" s="200">
        <v>3</v>
      </c>
      <c r="D1901" s="200">
        <v>6</v>
      </c>
      <c r="F1901" s="200">
        <v>7</v>
      </c>
      <c r="G1901" s="200">
        <v>6</v>
      </c>
      <c r="H1901" s="200">
        <v>10</v>
      </c>
      <c r="I1901" s="200">
        <v>10</v>
      </c>
      <c r="J1901" s="200">
        <v>7</v>
      </c>
      <c r="M1901" s="204">
        <f t="shared" si="85"/>
        <v>3</v>
      </c>
      <c r="N1901" s="203">
        <f t="shared" si="86"/>
        <v>4</v>
      </c>
      <c r="O1901" s="203">
        <f t="shared" si="87"/>
        <v>7</v>
      </c>
    </row>
    <row r="1902" spans="3:15">
      <c r="C1902" s="200">
        <v>3</v>
      </c>
      <c r="D1902" s="200">
        <v>4</v>
      </c>
      <c r="F1902" s="200">
        <v>7</v>
      </c>
      <c r="G1902" s="200">
        <v>4</v>
      </c>
      <c r="H1902" s="200">
        <v>10</v>
      </c>
      <c r="I1902" s="200">
        <v>10</v>
      </c>
      <c r="J1902" s="200">
        <v>10</v>
      </c>
      <c r="M1902" s="204">
        <f t="shared" si="85"/>
        <v>3</v>
      </c>
      <c r="N1902" s="203">
        <f t="shared" si="86"/>
        <v>4</v>
      </c>
      <c r="O1902" s="203">
        <f t="shared" si="87"/>
        <v>7</v>
      </c>
    </row>
    <row r="1903" spans="3:15">
      <c r="C1903" s="200">
        <v>3</v>
      </c>
      <c r="D1903" s="200">
        <v>4</v>
      </c>
      <c r="F1903" s="200">
        <v>5</v>
      </c>
      <c r="G1903" s="200">
        <v>4</v>
      </c>
      <c r="H1903" s="200">
        <v>5</v>
      </c>
      <c r="I1903" s="200">
        <v>4</v>
      </c>
      <c r="J1903" s="200">
        <v>7</v>
      </c>
      <c r="M1903" s="204">
        <f t="shared" si="85"/>
        <v>3</v>
      </c>
      <c r="N1903" s="203">
        <f t="shared" si="86"/>
        <v>4</v>
      </c>
      <c r="O1903" s="203">
        <f t="shared" si="87"/>
        <v>5</v>
      </c>
    </row>
    <row r="1904" spans="3:15">
      <c r="C1904" s="200">
        <v>3</v>
      </c>
      <c r="D1904" s="200">
        <v>4</v>
      </c>
      <c r="F1904" s="200">
        <v>5</v>
      </c>
      <c r="G1904" s="200">
        <v>4</v>
      </c>
      <c r="H1904" s="200">
        <v>5</v>
      </c>
      <c r="I1904" s="200">
        <v>4</v>
      </c>
      <c r="J1904" s="200">
        <v>10</v>
      </c>
      <c r="M1904" s="204">
        <f t="shared" si="85"/>
        <v>3</v>
      </c>
      <c r="N1904" s="203">
        <f t="shared" si="86"/>
        <v>4</v>
      </c>
      <c r="O1904" s="203">
        <f t="shared" si="87"/>
        <v>5</v>
      </c>
    </row>
    <row r="1905" spans="3:15">
      <c r="C1905" s="200">
        <v>3</v>
      </c>
      <c r="D1905" s="200">
        <v>4</v>
      </c>
      <c r="F1905" s="200">
        <v>5</v>
      </c>
      <c r="G1905" s="200">
        <v>4</v>
      </c>
      <c r="H1905" s="200">
        <v>5</v>
      </c>
      <c r="I1905" s="200">
        <v>6</v>
      </c>
      <c r="J1905" s="200">
        <v>7</v>
      </c>
      <c r="M1905" s="204">
        <f t="shared" si="85"/>
        <v>3</v>
      </c>
      <c r="N1905" s="203">
        <f t="shared" si="86"/>
        <v>4</v>
      </c>
      <c r="O1905" s="203">
        <f t="shared" si="87"/>
        <v>5</v>
      </c>
    </row>
    <row r="1906" spans="3:15">
      <c r="C1906" s="200">
        <v>3</v>
      </c>
      <c r="D1906" s="200">
        <v>4</v>
      </c>
      <c r="F1906" s="200">
        <v>5</v>
      </c>
      <c r="G1906" s="200">
        <v>4</v>
      </c>
      <c r="H1906" s="200">
        <v>5</v>
      </c>
      <c r="I1906" s="200">
        <v>6</v>
      </c>
      <c r="J1906" s="200">
        <v>10</v>
      </c>
      <c r="M1906" s="204">
        <f t="shared" si="85"/>
        <v>3</v>
      </c>
      <c r="N1906" s="203">
        <f t="shared" si="86"/>
        <v>4</v>
      </c>
      <c r="O1906" s="203">
        <f t="shared" si="87"/>
        <v>5</v>
      </c>
    </row>
    <row r="1907" spans="3:15">
      <c r="C1907" s="200">
        <v>3</v>
      </c>
      <c r="D1907" s="200">
        <v>4</v>
      </c>
      <c r="F1907" s="200">
        <v>5</v>
      </c>
      <c r="G1907" s="200">
        <v>4</v>
      </c>
      <c r="H1907" s="200">
        <v>5</v>
      </c>
      <c r="I1907" s="200">
        <v>8</v>
      </c>
      <c r="J1907" s="200">
        <v>7</v>
      </c>
      <c r="M1907" s="204">
        <f t="shared" si="85"/>
        <v>3</v>
      </c>
      <c r="N1907" s="203">
        <f t="shared" si="86"/>
        <v>4</v>
      </c>
      <c r="O1907" s="203">
        <f t="shared" si="87"/>
        <v>5</v>
      </c>
    </row>
    <row r="1908" spans="3:15">
      <c r="C1908" s="200">
        <v>3</v>
      </c>
      <c r="D1908" s="200">
        <v>4</v>
      </c>
      <c r="F1908" s="200">
        <v>5</v>
      </c>
      <c r="G1908" s="200">
        <v>4</v>
      </c>
      <c r="H1908" s="200">
        <v>5</v>
      </c>
      <c r="I1908" s="200">
        <v>8</v>
      </c>
      <c r="J1908" s="200">
        <v>10</v>
      </c>
      <c r="M1908" s="204">
        <f t="shared" si="85"/>
        <v>3</v>
      </c>
      <c r="N1908" s="203">
        <f t="shared" si="86"/>
        <v>4</v>
      </c>
      <c r="O1908" s="203">
        <f t="shared" si="87"/>
        <v>6</v>
      </c>
    </row>
    <row r="1909" spans="3:15">
      <c r="C1909" s="200">
        <v>3</v>
      </c>
      <c r="D1909" s="200">
        <v>4</v>
      </c>
      <c r="F1909" s="200">
        <v>5</v>
      </c>
      <c r="G1909" s="200">
        <v>4</v>
      </c>
      <c r="H1909" s="200">
        <v>5</v>
      </c>
      <c r="I1909" s="200">
        <v>10</v>
      </c>
      <c r="J1909" s="200">
        <v>7</v>
      </c>
      <c r="M1909" s="204">
        <f t="shared" si="85"/>
        <v>3</v>
      </c>
      <c r="N1909" s="203">
        <f t="shared" si="86"/>
        <v>4</v>
      </c>
      <c r="O1909" s="203">
        <f t="shared" si="87"/>
        <v>5</v>
      </c>
    </row>
    <row r="1910" spans="3:15">
      <c r="C1910" s="200">
        <v>3</v>
      </c>
      <c r="D1910" s="200">
        <v>4</v>
      </c>
      <c r="F1910" s="200">
        <v>5</v>
      </c>
      <c r="G1910" s="200">
        <v>4</v>
      </c>
      <c r="H1910" s="200">
        <v>5</v>
      </c>
      <c r="I1910" s="200">
        <v>10</v>
      </c>
      <c r="J1910" s="200">
        <v>10</v>
      </c>
      <c r="M1910" s="204">
        <f t="shared" si="85"/>
        <v>3</v>
      </c>
      <c r="N1910" s="203">
        <f t="shared" si="86"/>
        <v>4</v>
      </c>
      <c r="O1910" s="203">
        <f t="shared" si="87"/>
        <v>6</v>
      </c>
    </row>
    <row r="1911" spans="3:15">
      <c r="C1911" s="200">
        <v>3</v>
      </c>
      <c r="D1911" s="200">
        <v>4</v>
      </c>
      <c r="F1911" s="200">
        <v>7</v>
      </c>
      <c r="G1911" s="200">
        <v>4</v>
      </c>
      <c r="H1911" s="200">
        <v>10</v>
      </c>
      <c r="I1911" s="200">
        <v>4</v>
      </c>
      <c r="J1911" s="200">
        <v>7</v>
      </c>
      <c r="M1911" s="204">
        <f t="shared" si="85"/>
        <v>3</v>
      </c>
      <c r="N1911" s="203">
        <f t="shared" si="86"/>
        <v>4</v>
      </c>
      <c r="O1911" s="203">
        <f t="shared" si="87"/>
        <v>6</v>
      </c>
    </row>
    <row r="1912" spans="3:15">
      <c r="C1912" s="200">
        <v>3</v>
      </c>
      <c r="D1912" s="200">
        <v>4</v>
      </c>
      <c r="F1912" s="200">
        <v>7</v>
      </c>
      <c r="G1912" s="200">
        <v>4</v>
      </c>
      <c r="H1912" s="200">
        <v>10</v>
      </c>
      <c r="I1912" s="200">
        <v>4</v>
      </c>
      <c r="J1912" s="200">
        <v>10</v>
      </c>
      <c r="M1912" s="204">
        <f t="shared" si="85"/>
        <v>3</v>
      </c>
      <c r="N1912" s="203">
        <f t="shared" si="86"/>
        <v>4</v>
      </c>
      <c r="O1912" s="203">
        <f t="shared" si="87"/>
        <v>6</v>
      </c>
    </row>
    <row r="1913" spans="3:15">
      <c r="C1913" s="200">
        <v>3</v>
      </c>
      <c r="D1913" s="200">
        <v>4</v>
      </c>
      <c r="F1913" s="200">
        <v>7</v>
      </c>
      <c r="G1913" s="200">
        <v>4</v>
      </c>
      <c r="H1913" s="200">
        <v>10</v>
      </c>
      <c r="I1913" s="200">
        <v>6</v>
      </c>
      <c r="J1913" s="200">
        <v>7</v>
      </c>
      <c r="M1913" s="204">
        <f t="shared" si="85"/>
        <v>3</v>
      </c>
      <c r="N1913" s="203">
        <f t="shared" si="86"/>
        <v>4</v>
      </c>
      <c r="O1913" s="203">
        <f t="shared" si="87"/>
        <v>6</v>
      </c>
    </row>
    <row r="1914" spans="3:15">
      <c r="C1914" s="200">
        <v>3</v>
      </c>
      <c r="D1914" s="200">
        <v>4</v>
      </c>
      <c r="F1914" s="200">
        <v>7</v>
      </c>
      <c r="G1914" s="200">
        <v>4</v>
      </c>
      <c r="H1914" s="200">
        <v>10</v>
      </c>
      <c r="I1914" s="200">
        <v>6</v>
      </c>
      <c r="J1914" s="200">
        <v>10</v>
      </c>
      <c r="M1914" s="204">
        <f t="shared" si="85"/>
        <v>3</v>
      </c>
      <c r="N1914" s="203">
        <f t="shared" si="86"/>
        <v>4</v>
      </c>
      <c r="O1914" s="203">
        <f t="shared" si="87"/>
        <v>6</v>
      </c>
    </row>
    <row r="1915" spans="3:15">
      <c r="C1915" s="200">
        <v>3</v>
      </c>
      <c r="D1915" s="200">
        <v>4</v>
      </c>
      <c r="F1915" s="200">
        <v>7</v>
      </c>
      <c r="G1915" s="200">
        <v>4</v>
      </c>
      <c r="H1915" s="200">
        <v>10</v>
      </c>
      <c r="I1915" s="200">
        <v>8</v>
      </c>
      <c r="J1915" s="200">
        <v>7</v>
      </c>
      <c r="M1915" s="204">
        <f t="shared" si="85"/>
        <v>3</v>
      </c>
      <c r="N1915" s="203">
        <f t="shared" si="86"/>
        <v>4</v>
      </c>
      <c r="O1915" s="203">
        <f t="shared" si="87"/>
        <v>6</v>
      </c>
    </row>
    <row r="1916" spans="3:15">
      <c r="C1916" s="200">
        <v>3</v>
      </c>
      <c r="D1916" s="200">
        <v>4</v>
      </c>
      <c r="F1916" s="200">
        <v>7</v>
      </c>
      <c r="G1916" s="200">
        <v>4</v>
      </c>
      <c r="H1916" s="200">
        <v>10</v>
      </c>
      <c r="I1916" s="200">
        <v>8</v>
      </c>
      <c r="J1916" s="200">
        <v>10</v>
      </c>
      <c r="M1916" s="204">
        <f t="shared" si="85"/>
        <v>3</v>
      </c>
      <c r="N1916" s="203">
        <f t="shared" si="86"/>
        <v>4</v>
      </c>
      <c r="O1916" s="203">
        <f t="shared" si="87"/>
        <v>7</v>
      </c>
    </row>
    <row r="1917" spans="3:15">
      <c r="C1917" s="200">
        <v>3</v>
      </c>
      <c r="D1917" s="200">
        <v>4</v>
      </c>
      <c r="F1917" s="200">
        <v>7</v>
      </c>
      <c r="G1917" s="200">
        <v>4</v>
      </c>
      <c r="H1917" s="200">
        <v>10</v>
      </c>
      <c r="I1917" s="200">
        <v>10</v>
      </c>
      <c r="J1917" s="200">
        <v>7</v>
      </c>
      <c r="M1917" s="204">
        <f t="shared" si="85"/>
        <v>3</v>
      </c>
      <c r="N1917" s="203">
        <f t="shared" si="86"/>
        <v>4</v>
      </c>
      <c r="O1917" s="203">
        <f t="shared" si="87"/>
        <v>6</v>
      </c>
    </row>
    <row r="1918" spans="3:15">
      <c r="C1918" s="200">
        <v>3</v>
      </c>
      <c r="D1918" s="200">
        <v>4</v>
      </c>
      <c r="F1918" s="200">
        <v>7</v>
      </c>
      <c r="G1918" s="200">
        <v>4</v>
      </c>
      <c r="H1918" s="200">
        <v>10</v>
      </c>
      <c r="I1918" s="200">
        <v>10</v>
      </c>
      <c r="J1918" s="200">
        <v>10</v>
      </c>
      <c r="M1918" s="204">
        <f t="shared" si="85"/>
        <v>3</v>
      </c>
      <c r="N1918" s="203">
        <f t="shared" si="86"/>
        <v>4</v>
      </c>
      <c r="O1918" s="203">
        <f t="shared" si="87"/>
        <v>7</v>
      </c>
    </row>
    <row r="1919" spans="3:15">
      <c r="C1919" s="200">
        <v>3</v>
      </c>
      <c r="D1919" s="200">
        <v>4</v>
      </c>
      <c r="F1919" s="200">
        <v>5</v>
      </c>
      <c r="G1919" s="200">
        <v>4</v>
      </c>
      <c r="H1919" s="200">
        <v>5</v>
      </c>
      <c r="I1919" s="200">
        <v>4</v>
      </c>
      <c r="J1919" s="200">
        <v>7</v>
      </c>
      <c r="M1919" s="204">
        <f t="shared" si="85"/>
        <v>3</v>
      </c>
      <c r="N1919" s="203">
        <f t="shared" si="86"/>
        <v>4</v>
      </c>
      <c r="O1919" s="203">
        <f t="shared" si="87"/>
        <v>5</v>
      </c>
    </row>
    <row r="1920" spans="3:15">
      <c r="C1920" s="200">
        <v>3</v>
      </c>
      <c r="D1920" s="200">
        <v>4</v>
      </c>
      <c r="F1920" s="200">
        <v>5</v>
      </c>
      <c r="G1920" s="200">
        <v>4</v>
      </c>
      <c r="H1920" s="200">
        <v>5</v>
      </c>
      <c r="I1920" s="200">
        <v>4</v>
      </c>
      <c r="J1920" s="200">
        <v>10</v>
      </c>
      <c r="M1920" s="204">
        <f t="shared" si="85"/>
        <v>3</v>
      </c>
      <c r="N1920" s="203">
        <f t="shared" si="86"/>
        <v>4</v>
      </c>
      <c r="O1920" s="203">
        <f t="shared" si="87"/>
        <v>5</v>
      </c>
    </row>
    <row r="1921" spans="3:15">
      <c r="C1921" s="200">
        <v>3</v>
      </c>
      <c r="D1921" s="200">
        <v>4</v>
      </c>
      <c r="F1921" s="200">
        <v>5</v>
      </c>
      <c r="G1921" s="200">
        <v>4</v>
      </c>
      <c r="H1921" s="200">
        <v>5</v>
      </c>
      <c r="I1921" s="200">
        <v>6</v>
      </c>
      <c r="J1921" s="200">
        <v>7</v>
      </c>
      <c r="M1921" s="204">
        <f t="shared" si="85"/>
        <v>3</v>
      </c>
      <c r="N1921" s="203">
        <f t="shared" si="86"/>
        <v>4</v>
      </c>
      <c r="O1921" s="203">
        <f t="shared" si="87"/>
        <v>5</v>
      </c>
    </row>
    <row r="1922" spans="3:15">
      <c r="C1922" s="200">
        <v>3</v>
      </c>
      <c r="D1922" s="200">
        <v>4</v>
      </c>
      <c r="F1922" s="200">
        <v>5</v>
      </c>
      <c r="G1922" s="200">
        <v>4</v>
      </c>
      <c r="H1922" s="200">
        <v>5</v>
      </c>
      <c r="I1922" s="200">
        <v>6</v>
      </c>
      <c r="J1922" s="200">
        <v>10</v>
      </c>
      <c r="M1922" s="204">
        <f t="shared" si="85"/>
        <v>3</v>
      </c>
      <c r="N1922" s="203">
        <f t="shared" si="86"/>
        <v>4</v>
      </c>
      <c r="O1922" s="203">
        <f t="shared" si="87"/>
        <v>5</v>
      </c>
    </row>
    <row r="1923" spans="3:15">
      <c r="C1923" s="200">
        <v>3</v>
      </c>
      <c r="D1923" s="200">
        <v>4</v>
      </c>
      <c r="F1923" s="200">
        <v>5</v>
      </c>
      <c r="G1923" s="200">
        <v>4</v>
      </c>
      <c r="H1923" s="200">
        <v>5</v>
      </c>
      <c r="I1923" s="200">
        <v>8</v>
      </c>
      <c r="J1923" s="200">
        <v>7</v>
      </c>
      <c r="M1923" s="204">
        <f t="shared" si="85"/>
        <v>3</v>
      </c>
      <c r="N1923" s="203">
        <f t="shared" si="86"/>
        <v>4</v>
      </c>
      <c r="O1923" s="203">
        <f t="shared" si="87"/>
        <v>5</v>
      </c>
    </row>
    <row r="1924" spans="3:15">
      <c r="C1924" s="200">
        <v>3</v>
      </c>
      <c r="D1924" s="200">
        <v>4</v>
      </c>
      <c r="F1924" s="200">
        <v>5</v>
      </c>
      <c r="G1924" s="200">
        <v>4</v>
      </c>
      <c r="H1924" s="200">
        <v>5</v>
      </c>
      <c r="I1924" s="200">
        <v>8</v>
      </c>
      <c r="J1924" s="200">
        <v>10</v>
      </c>
      <c r="M1924" s="204">
        <f t="shared" si="85"/>
        <v>3</v>
      </c>
      <c r="N1924" s="203">
        <f t="shared" si="86"/>
        <v>4</v>
      </c>
      <c r="O1924" s="203">
        <f t="shared" si="87"/>
        <v>6</v>
      </c>
    </row>
    <row r="1925" spans="3:15">
      <c r="C1925" s="200">
        <v>3</v>
      </c>
      <c r="D1925" s="200">
        <v>4</v>
      </c>
      <c r="F1925" s="200">
        <v>5</v>
      </c>
      <c r="G1925" s="200">
        <v>4</v>
      </c>
      <c r="H1925" s="200">
        <v>5</v>
      </c>
      <c r="I1925" s="200">
        <v>10</v>
      </c>
      <c r="J1925" s="200">
        <v>7</v>
      </c>
      <c r="M1925" s="204">
        <f t="shared" si="85"/>
        <v>3</v>
      </c>
      <c r="N1925" s="203">
        <f t="shared" si="86"/>
        <v>4</v>
      </c>
      <c r="O1925" s="203">
        <f t="shared" si="87"/>
        <v>5</v>
      </c>
    </row>
    <row r="1926" spans="3:15">
      <c r="C1926" s="200">
        <v>3</v>
      </c>
      <c r="D1926" s="200">
        <v>4</v>
      </c>
      <c r="F1926" s="200">
        <v>5</v>
      </c>
      <c r="G1926" s="200">
        <v>4</v>
      </c>
      <c r="H1926" s="200">
        <v>5</v>
      </c>
      <c r="I1926" s="200">
        <v>10</v>
      </c>
      <c r="J1926" s="200">
        <v>10</v>
      </c>
      <c r="M1926" s="204">
        <f t="shared" si="85"/>
        <v>3</v>
      </c>
      <c r="N1926" s="203">
        <f t="shared" si="86"/>
        <v>4</v>
      </c>
      <c r="O1926" s="203">
        <f t="shared" si="87"/>
        <v>6</v>
      </c>
    </row>
    <row r="1927" spans="3:15">
      <c r="C1927" s="200">
        <v>3</v>
      </c>
      <c r="D1927" s="200">
        <v>4</v>
      </c>
      <c r="F1927" s="200">
        <v>7</v>
      </c>
      <c r="G1927" s="200">
        <v>4</v>
      </c>
      <c r="H1927" s="200">
        <v>10</v>
      </c>
      <c r="I1927" s="200">
        <v>4</v>
      </c>
      <c r="J1927" s="200">
        <v>7</v>
      </c>
      <c r="M1927" s="204">
        <f t="shared" si="85"/>
        <v>3</v>
      </c>
      <c r="N1927" s="203">
        <f t="shared" si="86"/>
        <v>4</v>
      </c>
      <c r="O1927" s="203">
        <f t="shared" si="87"/>
        <v>6</v>
      </c>
    </row>
    <row r="1928" spans="3:15">
      <c r="C1928" s="200">
        <v>3</v>
      </c>
      <c r="D1928" s="200">
        <v>4</v>
      </c>
      <c r="F1928" s="200">
        <v>7</v>
      </c>
      <c r="G1928" s="200">
        <v>4</v>
      </c>
      <c r="H1928" s="200">
        <v>10</v>
      </c>
      <c r="I1928" s="200">
        <v>4</v>
      </c>
      <c r="J1928" s="200">
        <v>10</v>
      </c>
      <c r="M1928" s="204">
        <f t="shared" si="85"/>
        <v>3</v>
      </c>
      <c r="N1928" s="203">
        <f t="shared" si="86"/>
        <v>4</v>
      </c>
      <c r="O1928" s="203">
        <f t="shared" si="87"/>
        <v>6</v>
      </c>
    </row>
    <row r="1929" spans="3:15">
      <c r="C1929" s="200">
        <v>3</v>
      </c>
      <c r="D1929" s="200">
        <v>4</v>
      </c>
      <c r="F1929" s="200">
        <v>7</v>
      </c>
      <c r="G1929" s="200">
        <v>4</v>
      </c>
      <c r="H1929" s="200">
        <v>10</v>
      </c>
      <c r="I1929" s="200">
        <v>6</v>
      </c>
      <c r="J1929" s="200">
        <v>7</v>
      </c>
      <c r="M1929" s="204">
        <f t="shared" si="85"/>
        <v>3</v>
      </c>
      <c r="N1929" s="203">
        <f t="shared" si="86"/>
        <v>4</v>
      </c>
      <c r="O1929" s="203">
        <f t="shared" si="87"/>
        <v>6</v>
      </c>
    </row>
    <row r="1930" spans="3:15">
      <c r="C1930" s="200">
        <v>3</v>
      </c>
      <c r="D1930" s="200">
        <v>4</v>
      </c>
      <c r="F1930" s="200">
        <v>7</v>
      </c>
      <c r="G1930" s="200">
        <v>4</v>
      </c>
      <c r="H1930" s="200">
        <v>10</v>
      </c>
      <c r="I1930" s="200">
        <v>6</v>
      </c>
      <c r="J1930" s="200">
        <v>10</v>
      </c>
      <c r="M1930" s="204">
        <f t="shared" si="85"/>
        <v>3</v>
      </c>
      <c r="N1930" s="203">
        <f t="shared" si="86"/>
        <v>4</v>
      </c>
      <c r="O1930" s="203">
        <f t="shared" si="87"/>
        <v>6</v>
      </c>
    </row>
    <row r="1931" spans="3:15">
      <c r="C1931" s="200">
        <v>3</v>
      </c>
      <c r="D1931" s="200">
        <v>4</v>
      </c>
      <c r="F1931" s="200">
        <v>7</v>
      </c>
      <c r="G1931" s="200">
        <v>4</v>
      </c>
      <c r="H1931" s="200">
        <v>10</v>
      </c>
      <c r="I1931" s="200">
        <v>8</v>
      </c>
      <c r="J1931" s="200">
        <v>7</v>
      </c>
      <c r="M1931" s="204">
        <f t="shared" si="85"/>
        <v>3</v>
      </c>
      <c r="N1931" s="203">
        <f t="shared" si="86"/>
        <v>4</v>
      </c>
      <c r="O1931" s="203">
        <f t="shared" si="87"/>
        <v>6</v>
      </c>
    </row>
    <row r="1932" spans="3:15">
      <c r="C1932" s="200">
        <v>3</v>
      </c>
      <c r="D1932" s="200">
        <v>4</v>
      </c>
      <c r="F1932" s="200">
        <v>7</v>
      </c>
      <c r="G1932" s="200">
        <v>4</v>
      </c>
      <c r="H1932" s="200">
        <v>10</v>
      </c>
      <c r="I1932" s="200">
        <v>8</v>
      </c>
      <c r="J1932" s="200">
        <v>10</v>
      </c>
      <c r="M1932" s="204">
        <f t="shared" si="85"/>
        <v>3</v>
      </c>
      <c r="N1932" s="203">
        <f t="shared" si="86"/>
        <v>4</v>
      </c>
      <c r="O1932" s="203">
        <f t="shared" si="87"/>
        <v>7</v>
      </c>
    </row>
    <row r="1933" spans="3:15">
      <c r="C1933" s="200">
        <v>3</v>
      </c>
      <c r="D1933" s="200">
        <v>4</v>
      </c>
      <c r="F1933" s="200">
        <v>7</v>
      </c>
      <c r="G1933" s="200">
        <v>4</v>
      </c>
      <c r="H1933" s="200">
        <v>10</v>
      </c>
      <c r="I1933" s="200">
        <v>10</v>
      </c>
      <c r="J1933" s="200">
        <v>7</v>
      </c>
      <c r="M1933" s="204">
        <f t="shared" si="85"/>
        <v>3</v>
      </c>
      <c r="N1933" s="203">
        <f t="shared" si="86"/>
        <v>4</v>
      </c>
      <c r="O1933" s="203">
        <f t="shared" si="87"/>
        <v>6</v>
      </c>
    </row>
    <row r="1934" spans="3:15">
      <c r="C1934" s="200">
        <v>3</v>
      </c>
      <c r="D1934" s="200">
        <v>4</v>
      </c>
      <c r="F1934" s="200">
        <v>7</v>
      </c>
      <c r="G1934" s="200">
        <v>4</v>
      </c>
      <c r="H1934" s="200">
        <v>10</v>
      </c>
      <c r="I1934" s="200">
        <v>10</v>
      </c>
      <c r="J1934" s="200">
        <v>10</v>
      </c>
      <c r="M1934" s="204">
        <f t="shared" si="85"/>
        <v>3</v>
      </c>
      <c r="N1934" s="203">
        <f t="shared" si="86"/>
        <v>4</v>
      </c>
      <c r="O1934" s="203">
        <f t="shared" si="87"/>
        <v>7</v>
      </c>
    </row>
    <row r="1935" spans="3:15">
      <c r="C1935" s="200">
        <v>3</v>
      </c>
      <c r="D1935" s="200">
        <v>4</v>
      </c>
      <c r="F1935" s="200">
        <v>10</v>
      </c>
      <c r="G1935" s="200">
        <v>4</v>
      </c>
      <c r="H1935" s="200">
        <v>7</v>
      </c>
      <c r="I1935" s="200">
        <v>4</v>
      </c>
      <c r="J1935" s="200">
        <v>7</v>
      </c>
      <c r="M1935" s="204">
        <f t="shared" si="85"/>
        <v>3</v>
      </c>
      <c r="N1935" s="203">
        <f t="shared" si="86"/>
        <v>4</v>
      </c>
      <c r="O1935" s="203">
        <f t="shared" si="87"/>
        <v>6</v>
      </c>
    </row>
    <row r="1936" spans="3:15">
      <c r="C1936" s="200">
        <v>3</v>
      </c>
      <c r="D1936" s="200">
        <v>4</v>
      </c>
      <c r="F1936" s="200">
        <v>10</v>
      </c>
      <c r="G1936" s="200">
        <v>4</v>
      </c>
      <c r="H1936" s="200">
        <v>7</v>
      </c>
      <c r="I1936" s="200">
        <v>4</v>
      </c>
      <c r="J1936" s="200">
        <v>10</v>
      </c>
      <c r="M1936" s="204">
        <f t="shared" si="85"/>
        <v>3</v>
      </c>
      <c r="N1936" s="203">
        <f t="shared" si="86"/>
        <v>4</v>
      </c>
      <c r="O1936" s="203">
        <f t="shared" si="87"/>
        <v>6</v>
      </c>
    </row>
    <row r="1937" spans="3:15">
      <c r="C1937" s="200">
        <v>3</v>
      </c>
      <c r="D1937" s="200">
        <v>4</v>
      </c>
      <c r="F1937" s="200">
        <v>10</v>
      </c>
      <c r="G1937" s="200">
        <v>4</v>
      </c>
      <c r="H1937" s="200">
        <v>7</v>
      </c>
      <c r="I1937" s="200">
        <v>6</v>
      </c>
      <c r="J1937" s="200">
        <v>7</v>
      </c>
      <c r="M1937" s="204">
        <f t="shared" si="85"/>
        <v>3</v>
      </c>
      <c r="N1937" s="203">
        <f t="shared" si="86"/>
        <v>4</v>
      </c>
      <c r="O1937" s="203">
        <f t="shared" si="87"/>
        <v>6</v>
      </c>
    </row>
    <row r="1938" spans="3:15">
      <c r="C1938" s="200">
        <v>3</v>
      </c>
      <c r="D1938" s="200">
        <v>4</v>
      </c>
      <c r="F1938" s="200">
        <v>10</v>
      </c>
      <c r="G1938" s="200">
        <v>4</v>
      </c>
      <c r="H1938" s="200">
        <v>7</v>
      </c>
      <c r="I1938" s="200">
        <v>6</v>
      </c>
      <c r="J1938" s="200">
        <v>10</v>
      </c>
      <c r="M1938" s="204">
        <f t="shared" si="85"/>
        <v>3</v>
      </c>
      <c r="N1938" s="203">
        <f t="shared" si="86"/>
        <v>4</v>
      </c>
      <c r="O1938" s="203">
        <f t="shared" si="87"/>
        <v>6</v>
      </c>
    </row>
    <row r="1939" spans="3:15">
      <c r="C1939" s="200">
        <v>3</v>
      </c>
      <c r="D1939" s="200">
        <v>4</v>
      </c>
      <c r="F1939" s="200">
        <v>10</v>
      </c>
      <c r="G1939" s="200">
        <v>4</v>
      </c>
      <c r="H1939" s="200">
        <v>7</v>
      </c>
      <c r="I1939" s="200">
        <v>8</v>
      </c>
      <c r="J1939" s="200">
        <v>7</v>
      </c>
      <c r="M1939" s="204">
        <f t="shared" si="85"/>
        <v>3</v>
      </c>
      <c r="N1939" s="203">
        <f t="shared" si="86"/>
        <v>4</v>
      </c>
      <c r="O1939" s="203">
        <f t="shared" si="87"/>
        <v>6</v>
      </c>
    </row>
    <row r="1940" spans="3:15">
      <c r="C1940" s="200">
        <v>3</v>
      </c>
      <c r="D1940" s="200">
        <v>4</v>
      </c>
      <c r="F1940" s="200">
        <v>10</v>
      </c>
      <c r="G1940" s="200">
        <v>4</v>
      </c>
      <c r="H1940" s="200">
        <v>7</v>
      </c>
      <c r="I1940" s="200">
        <v>8</v>
      </c>
      <c r="J1940" s="200">
        <v>10</v>
      </c>
      <c r="M1940" s="204">
        <f t="shared" si="85"/>
        <v>3</v>
      </c>
      <c r="N1940" s="203">
        <f t="shared" si="86"/>
        <v>4</v>
      </c>
      <c r="O1940" s="203">
        <f t="shared" si="87"/>
        <v>7</v>
      </c>
    </row>
    <row r="1941" spans="3:15">
      <c r="C1941" s="200">
        <v>3</v>
      </c>
      <c r="D1941" s="200">
        <v>4</v>
      </c>
      <c r="F1941" s="200">
        <v>10</v>
      </c>
      <c r="G1941" s="200">
        <v>4</v>
      </c>
      <c r="H1941" s="200">
        <v>7</v>
      </c>
      <c r="I1941" s="200">
        <v>10</v>
      </c>
      <c r="J1941" s="200">
        <v>7</v>
      </c>
      <c r="M1941" s="204">
        <f t="shared" si="85"/>
        <v>3</v>
      </c>
      <c r="N1941" s="203">
        <f t="shared" si="86"/>
        <v>4</v>
      </c>
      <c r="O1941" s="203">
        <f t="shared" si="87"/>
        <v>6</v>
      </c>
    </row>
    <row r="1942" spans="3:15">
      <c r="C1942" s="200">
        <v>3</v>
      </c>
      <c r="D1942" s="200">
        <v>4</v>
      </c>
      <c r="F1942" s="200">
        <v>10</v>
      </c>
      <c r="G1942" s="200">
        <v>4</v>
      </c>
      <c r="H1942" s="200">
        <v>7</v>
      </c>
      <c r="I1942" s="200">
        <v>10</v>
      </c>
      <c r="J1942" s="200">
        <v>10</v>
      </c>
      <c r="M1942" s="204">
        <f t="shared" si="85"/>
        <v>3</v>
      </c>
      <c r="N1942" s="203">
        <f t="shared" si="86"/>
        <v>4</v>
      </c>
      <c r="O1942" s="203">
        <f t="shared" si="87"/>
        <v>7</v>
      </c>
    </row>
    <row r="1943" spans="3:15">
      <c r="C1943" s="200">
        <v>3</v>
      </c>
      <c r="D1943" s="200">
        <v>4</v>
      </c>
      <c r="F1943" s="200">
        <v>10</v>
      </c>
      <c r="G1943" s="200">
        <v>4</v>
      </c>
      <c r="H1943" s="200">
        <v>10</v>
      </c>
      <c r="I1943" s="200">
        <v>4</v>
      </c>
      <c r="J1943" s="200">
        <v>7</v>
      </c>
      <c r="M1943" s="204">
        <f t="shared" si="85"/>
        <v>3</v>
      </c>
      <c r="N1943" s="203">
        <f t="shared" si="86"/>
        <v>4</v>
      </c>
      <c r="O1943" s="203">
        <f t="shared" si="87"/>
        <v>6</v>
      </c>
    </row>
    <row r="1944" spans="3:15">
      <c r="C1944" s="200">
        <v>3</v>
      </c>
      <c r="D1944" s="200">
        <v>4</v>
      </c>
      <c r="F1944" s="200">
        <v>10</v>
      </c>
      <c r="G1944" s="200">
        <v>4</v>
      </c>
      <c r="H1944" s="200">
        <v>10</v>
      </c>
      <c r="I1944" s="200">
        <v>4</v>
      </c>
      <c r="J1944" s="200">
        <v>10</v>
      </c>
      <c r="M1944" s="204">
        <f t="shared" si="85"/>
        <v>3</v>
      </c>
      <c r="N1944" s="203">
        <f t="shared" si="86"/>
        <v>4</v>
      </c>
      <c r="O1944" s="203">
        <f t="shared" si="87"/>
        <v>6</v>
      </c>
    </row>
    <row r="1945" spans="3:15">
      <c r="C1945" s="200">
        <v>3</v>
      </c>
      <c r="D1945" s="200">
        <v>4</v>
      </c>
      <c r="F1945" s="200">
        <v>10</v>
      </c>
      <c r="G1945" s="200">
        <v>4</v>
      </c>
      <c r="H1945" s="200">
        <v>10</v>
      </c>
      <c r="I1945" s="200">
        <v>6</v>
      </c>
      <c r="J1945" s="200">
        <v>7</v>
      </c>
      <c r="M1945" s="204">
        <f t="shared" si="85"/>
        <v>3</v>
      </c>
      <c r="N1945" s="203">
        <f t="shared" si="86"/>
        <v>4</v>
      </c>
      <c r="O1945" s="203">
        <f t="shared" si="87"/>
        <v>6</v>
      </c>
    </row>
    <row r="1946" spans="3:15">
      <c r="C1946" s="200">
        <v>3</v>
      </c>
      <c r="D1946" s="200">
        <v>4</v>
      </c>
      <c r="F1946" s="200">
        <v>10</v>
      </c>
      <c r="G1946" s="200">
        <v>4</v>
      </c>
      <c r="H1946" s="200">
        <v>10</v>
      </c>
      <c r="I1946" s="200">
        <v>6</v>
      </c>
      <c r="J1946" s="200">
        <v>10</v>
      </c>
      <c r="M1946" s="204">
        <f t="shared" si="85"/>
        <v>3</v>
      </c>
      <c r="N1946" s="203">
        <f t="shared" si="86"/>
        <v>4</v>
      </c>
      <c r="O1946" s="203">
        <f t="shared" si="87"/>
        <v>7</v>
      </c>
    </row>
    <row r="1947" spans="3:15">
      <c r="C1947" s="200">
        <v>3</v>
      </c>
      <c r="D1947" s="200">
        <v>4</v>
      </c>
      <c r="F1947" s="200">
        <v>10</v>
      </c>
      <c r="G1947" s="200">
        <v>4</v>
      </c>
      <c r="H1947" s="200">
        <v>10</v>
      </c>
      <c r="I1947" s="200">
        <v>8</v>
      </c>
      <c r="J1947" s="200">
        <v>7</v>
      </c>
      <c r="M1947" s="204">
        <f t="shared" si="85"/>
        <v>3</v>
      </c>
      <c r="N1947" s="203">
        <f t="shared" si="86"/>
        <v>4</v>
      </c>
      <c r="O1947" s="203">
        <f t="shared" si="87"/>
        <v>7</v>
      </c>
    </row>
    <row r="1948" spans="3:15">
      <c r="C1948" s="200">
        <v>3</v>
      </c>
      <c r="D1948" s="200">
        <v>4</v>
      </c>
      <c r="F1948" s="200">
        <v>10</v>
      </c>
      <c r="G1948" s="200">
        <v>4</v>
      </c>
      <c r="H1948" s="200">
        <v>10</v>
      </c>
      <c r="I1948" s="200">
        <v>8</v>
      </c>
      <c r="J1948" s="200">
        <v>10</v>
      </c>
      <c r="M1948" s="204">
        <f t="shared" si="85"/>
        <v>3</v>
      </c>
      <c r="N1948" s="203">
        <f t="shared" si="86"/>
        <v>4</v>
      </c>
      <c r="O1948" s="203">
        <f t="shared" si="87"/>
        <v>7</v>
      </c>
    </row>
    <row r="1949" spans="3:15">
      <c r="C1949" s="200">
        <v>3</v>
      </c>
      <c r="D1949" s="200">
        <v>4</v>
      </c>
      <c r="F1949" s="200">
        <v>10</v>
      </c>
      <c r="G1949" s="200">
        <v>4</v>
      </c>
      <c r="H1949" s="200">
        <v>10</v>
      </c>
      <c r="I1949" s="200">
        <v>10</v>
      </c>
      <c r="J1949" s="200">
        <v>7</v>
      </c>
      <c r="M1949" s="204">
        <f t="shared" si="85"/>
        <v>3</v>
      </c>
      <c r="N1949" s="203">
        <f t="shared" si="86"/>
        <v>4</v>
      </c>
      <c r="O1949" s="203">
        <f t="shared" si="87"/>
        <v>7</v>
      </c>
    </row>
    <row r="1950" spans="3:15">
      <c r="C1950" s="200">
        <v>3</v>
      </c>
      <c r="D1950" s="200">
        <v>4</v>
      </c>
      <c r="F1950" s="200">
        <v>10</v>
      </c>
      <c r="G1950" s="200">
        <v>4</v>
      </c>
      <c r="H1950" s="200">
        <v>10</v>
      </c>
      <c r="I1950" s="200">
        <v>10</v>
      </c>
      <c r="J1950" s="200">
        <v>10</v>
      </c>
      <c r="M1950" s="204">
        <f t="shared" si="85"/>
        <v>3</v>
      </c>
      <c r="N1950" s="203">
        <f t="shared" si="86"/>
        <v>4</v>
      </c>
      <c r="O1950" s="203">
        <f t="shared" si="87"/>
        <v>7</v>
      </c>
    </row>
    <row r="1951" spans="3:15">
      <c r="C1951" s="200">
        <v>3</v>
      </c>
      <c r="D1951" s="200">
        <v>4</v>
      </c>
      <c r="F1951" s="200">
        <v>10</v>
      </c>
      <c r="G1951" s="200">
        <v>4</v>
      </c>
      <c r="H1951" s="200">
        <v>7</v>
      </c>
      <c r="I1951" s="200">
        <v>4</v>
      </c>
      <c r="J1951" s="200">
        <v>7</v>
      </c>
      <c r="M1951" s="204">
        <f t="shared" ref="M1951:M2014" si="88">MIN(C1951:L1951)</f>
        <v>3</v>
      </c>
      <c r="N1951" s="203">
        <f t="shared" si="86"/>
        <v>4</v>
      </c>
      <c r="O1951" s="203">
        <f t="shared" si="87"/>
        <v>6</v>
      </c>
    </row>
    <row r="1952" spans="3:15">
      <c r="C1952" s="200">
        <v>3</v>
      </c>
      <c r="D1952" s="200">
        <v>4</v>
      </c>
      <c r="F1952" s="200">
        <v>10</v>
      </c>
      <c r="G1952" s="200">
        <v>4</v>
      </c>
      <c r="H1952" s="200">
        <v>7</v>
      </c>
      <c r="I1952" s="200">
        <v>4</v>
      </c>
      <c r="J1952" s="200">
        <v>10</v>
      </c>
      <c r="M1952" s="204">
        <f t="shared" si="88"/>
        <v>3</v>
      </c>
      <c r="N1952" s="203">
        <f t="shared" ref="N1952:N2015" si="89">IF(SMALL(C1952:J1952,2)&gt;M1952,M1952+1,M1952)</f>
        <v>4</v>
      </c>
      <c r="O1952" s="203">
        <f t="shared" ref="O1952:O2015" si="90">ROUND(AVERAGE(C1952:J1952),0)</f>
        <v>6</v>
      </c>
    </row>
    <row r="1953" spans="3:15">
      <c r="C1953" s="200">
        <v>3</v>
      </c>
      <c r="D1953" s="200">
        <v>4</v>
      </c>
      <c r="F1953" s="200">
        <v>10</v>
      </c>
      <c r="G1953" s="200">
        <v>4</v>
      </c>
      <c r="H1953" s="200">
        <v>7</v>
      </c>
      <c r="I1953" s="200">
        <v>6</v>
      </c>
      <c r="J1953" s="200">
        <v>7</v>
      </c>
      <c r="M1953" s="204">
        <f t="shared" si="88"/>
        <v>3</v>
      </c>
      <c r="N1953" s="203">
        <f t="shared" si="89"/>
        <v>4</v>
      </c>
      <c r="O1953" s="203">
        <f t="shared" si="90"/>
        <v>6</v>
      </c>
    </row>
    <row r="1954" spans="3:15">
      <c r="C1954" s="200">
        <v>3</v>
      </c>
      <c r="D1954" s="200">
        <v>4</v>
      </c>
      <c r="F1954" s="200">
        <v>10</v>
      </c>
      <c r="G1954" s="200">
        <v>4</v>
      </c>
      <c r="H1954" s="200">
        <v>7</v>
      </c>
      <c r="I1954" s="200">
        <v>6</v>
      </c>
      <c r="J1954" s="200">
        <v>10</v>
      </c>
      <c r="M1954" s="204">
        <f t="shared" si="88"/>
        <v>3</v>
      </c>
      <c r="N1954" s="203">
        <f t="shared" si="89"/>
        <v>4</v>
      </c>
      <c r="O1954" s="203">
        <f t="shared" si="90"/>
        <v>6</v>
      </c>
    </row>
    <row r="1955" spans="3:15">
      <c r="C1955" s="200">
        <v>3</v>
      </c>
      <c r="D1955" s="200">
        <v>4</v>
      </c>
      <c r="F1955" s="200">
        <v>10</v>
      </c>
      <c r="G1955" s="200">
        <v>4</v>
      </c>
      <c r="H1955" s="200">
        <v>7</v>
      </c>
      <c r="I1955" s="200">
        <v>8</v>
      </c>
      <c r="J1955" s="200">
        <v>7</v>
      </c>
      <c r="M1955" s="204">
        <f t="shared" si="88"/>
        <v>3</v>
      </c>
      <c r="N1955" s="203">
        <f t="shared" si="89"/>
        <v>4</v>
      </c>
      <c r="O1955" s="203">
        <f t="shared" si="90"/>
        <v>6</v>
      </c>
    </row>
    <row r="1956" spans="3:15">
      <c r="C1956" s="200">
        <v>3</v>
      </c>
      <c r="D1956" s="200">
        <v>4</v>
      </c>
      <c r="F1956" s="200">
        <v>10</v>
      </c>
      <c r="G1956" s="200">
        <v>4</v>
      </c>
      <c r="H1956" s="200">
        <v>7</v>
      </c>
      <c r="I1956" s="200">
        <v>8</v>
      </c>
      <c r="J1956" s="200">
        <v>10</v>
      </c>
      <c r="M1956" s="204">
        <f t="shared" si="88"/>
        <v>3</v>
      </c>
      <c r="N1956" s="203">
        <f t="shared" si="89"/>
        <v>4</v>
      </c>
      <c r="O1956" s="203">
        <f t="shared" si="90"/>
        <v>7</v>
      </c>
    </row>
    <row r="1957" spans="3:15">
      <c r="C1957" s="200">
        <v>3</v>
      </c>
      <c r="D1957" s="200">
        <v>4</v>
      </c>
      <c r="F1957" s="200">
        <v>10</v>
      </c>
      <c r="G1957" s="200">
        <v>4</v>
      </c>
      <c r="H1957" s="200">
        <v>7</v>
      </c>
      <c r="I1957" s="200">
        <v>10</v>
      </c>
      <c r="J1957" s="200">
        <v>7</v>
      </c>
      <c r="M1957" s="204">
        <f t="shared" si="88"/>
        <v>3</v>
      </c>
      <c r="N1957" s="203">
        <f t="shared" si="89"/>
        <v>4</v>
      </c>
      <c r="O1957" s="203">
        <f t="shared" si="90"/>
        <v>6</v>
      </c>
    </row>
    <row r="1958" spans="3:15">
      <c r="C1958" s="200">
        <v>3</v>
      </c>
      <c r="D1958" s="200">
        <v>4</v>
      </c>
      <c r="F1958" s="200">
        <v>10</v>
      </c>
      <c r="G1958" s="200">
        <v>4</v>
      </c>
      <c r="H1958" s="200">
        <v>7</v>
      </c>
      <c r="I1958" s="200">
        <v>10</v>
      </c>
      <c r="J1958" s="200">
        <v>10</v>
      </c>
      <c r="M1958" s="204">
        <f t="shared" si="88"/>
        <v>3</v>
      </c>
      <c r="N1958" s="203">
        <f t="shared" si="89"/>
        <v>4</v>
      </c>
      <c r="O1958" s="203">
        <f t="shared" si="90"/>
        <v>7</v>
      </c>
    </row>
    <row r="1959" spans="3:15">
      <c r="C1959" s="200">
        <v>3</v>
      </c>
      <c r="D1959" s="200">
        <v>4</v>
      </c>
      <c r="F1959" s="200">
        <v>10</v>
      </c>
      <c r="G1959" s="200">
        <v>4</v>
      </c>
      <c r="H1959" s="200">
        <v>10</v>
      </c>
      <c r="I1959" s="200">
        <v>4</v>
      </c>
      <c r="J1959" s="200">
        <v>7</v>
      </c>
      <c r="M1959" s="204">
        <f t="shared" si="88"/>
        <v>3</v>
      </c>
      <c r="N1959" s="203">
        <f t="shared" si="89"/>
        <v>4</v>
      </c>
      <c r="O1959" s="203">
        <f t="shared" si="90"/>
        <v>6</v>
      </c>
    </row>
    <row r="1960" spans="3:15">
      <c r="C1960" s="200">
        <v>3</v>
      </c>
      <c r="D1960" s="200">
        <v>4</v>
      </c>
      <c r="F1960" s="200">
        <v>10</v>
      </c>
      <c r="G1960" s="200">
        <v>4</v>
      </c>
      <c r="H1960" s="200">
        <v>10</v>
      </c>
      <c r="I1960" s="200">
        <v>4</v>
      </c>
      <c r="J1960" s="200">
        <v>10</v>
      </c>
      <c r="M1960" s="204">
        <f t="shared" si="88"/>
        <v>3</v>
      </c>
      <c r="N1960" s="203">
        <f t="shared" si="89"/>
        <v>4</v>
      </c>
      <c r="O1960" s="203">
        <f t="shared" si="90"/>
        <v>6</v>
      </c>
    </row>
    <row r="1961" spans="3:15">
      <c r="C1961" s="200">
        <v>3</v>
      </c>
      <c r="D1961" s="200">
        <v>4</v>
      </c>
      <c r="F1961" s="200">
        <v>10</v>
      </c>
      <c r="G1961" s="200">
        <v>4</v>
      </c>
      <c r="H1961" s="200">
        <v>10</v>
      </c>
      <c r="I1961" s="200">
        <v>6</v>
      </c>
      <c r="J1961" s="200">
        <v>7</v>
      </c>
      <c r="M1961" s="204">
        <f t="shared" si="88"/>
        <v>3</v>
      </c>
      <c r="N1961" s="203">
        <f t="shared" si="89"/>
        <v>4</v>
      </c>
      <c r="O1961" s="203">
        <f t="shared" si="90"/>
        <v>6</v>
      </c>
    </row>
    <row r="1962" spans="3:15">
      <c r="C1962" s="200">
        <v>3</v>
      </c>
      <c r="D1962" s="200">
        <v>4</v>
      </c>
      <c r="F1962" s="200">
        <v>10</v>
      </c>
      <c r="G1962" s="200">
        <v>4</v>
      </c>
      <c r="H1962" s="200">
        <v>10</v>
      </c>
      <c r="I1962" s="200">
        <v>6</v>
      </c>
      <c r="J1962" s="200">
        <v>10</v>
      </c>
      <c r="M1962" s="204">
        <f t="shared" si="88"/>
        <v>3</v>
      </c>
      <c r="N1962" s="203">
        <f t="shared" si="89"/>
        <v>4</v>
      </c>
      <c r="O1962" s="203">
        <f t="shared" si="90"/>
        <v>7</v>
      </c>
    </row>
    <row r="1963" spans="3:15">
      <c r="C1963" s="200">
        <v>3</v>
      </c>
      <c r="D1963" s="200">
        <v>4</v>
      </c>
      <c r="F1963" s="200">
        <v>10</v>
      </c>
      <c r="G1963" s="200">
        <v>4</v>
      </c>
      <c r="H1963" s="200">
        <v>10</v>
      </c>
      <c r="I1963" s="200">
        <v>8</v>
      </c>
      <c r="J1963" s="200">
        <v>7</v>
      </c>
      <c r="M1963" s="204">
        <f t="shared" si="88"/>
        <v>3</v>
      </c>
      <c r="N1963" s="203">
        <f t="shared" si="89"/>
        <v>4</v>
      </c>
      <c r="O1963" s="203">
        <f t="shared" si="90"/>
        <v>7</v>
      </c>
    </row>
    <row r="1964" spans="3:15">
      <c r="C1964" s="200">
        <v>3</v>
      </c>
      <c r="D1964" s="200">
        <v>4</v>
      </c>
      <c r="F1964" s="200">
        <v>10</v>
      </c>
      <c r="G1964" s="200">
        <v>4</v>
      </c>
      <c r="H1964" s="200">
        <v>10</v>
      </c>
      <c r="I1964" s="200">
        <v>8</v>
      </c>
      <c r="J1964" s="200">
        <v>10</v>
      </c>
      <c r="M1964" s="204">
        <f t="shared" si="88"/>
        <v>3</v>
      </c>
      <c r="N1964" s="203">
        <f t="shared" si="89"/>
        <v>4</v>
      </c>
      <c r="O1964" s="203">
        <f t="shared" si="90"/>
        <v>7</v>
      </c>
    </row>
    <row r="1965" spans="3:15">
      <c r="C1965" s="200">
        <v>3</v>
      </c>
      <c r="D1965" s="200">
        <v>4</v>
      </c>
      <c r="F1965" s="200">
        <v>10</v>
      </c>
      <c r="G1965" s="200">
        <v>4</v>
      </c>
      <c r="H1965" s="200">
        <v>10</v>
      </c>
      <c r="I1965" s="200">
        <v>10</v>
      </c>
      <c r="J1965" s="200">
        <v>7</v>
      </c>
      <c r="M1965" s="204">
        <f t="shared" si="88"/>
        <v>3</v>
      </c>
      <c r="N1965" s="203">
        <f t="shared" si="89"/>
        <v>4</v>
      </c>
      <c r="O1965" s="203">
        <f t="shared" si="90"/>
        <v>7</v>
      </c>
    </row>
    <row r="1966" spans="3:15">
      <c r="C1966" s="200">
        <v>3</v>
      </c>
      <c r="D1966" s="200">
        <v>6</v>
      </c>
      <c r="F1966" s="200">
        <v>10</v>
      </c>
      <c r="G1966" s="200">
        <v>6</v>
      </c>
      <c r="H1966" s="200">
        <v>10</v>
      </c>
      <c r="I1966" s="200">
        <v>10</v>
      </c>
      <c r="J1966" s="200">
        <v>10</v>
      </c>
      <c r="M1966" s="204">
        <f t="shared" si="88"/>
        <v>3</v>
      </c>
      <c r="N1966" s="203">
        <f t="shared" si="89"/>
        <v>4</v>
      </c>
      <c r="O1966" s="203">
        <f t="shared" si="90"/>
        <v>8</v>
      </c>
    </row>
    <row r="1967" spans="3:15">
      <c r="C1967" s="200">
        <v>3</v>
      </c>
      <c r="D1967" s="200">
        <v>6</v>
      </c>
      <c r="F1967" s="200">
        <v>10</v>
      </c>
      <c r="G1967" s="200">
        <v>6</v>
      </c>
      <c r="H1967" s="200">
        <v>7</v>
      </c>
      <c r="I1967" s="200">
        <v>4</v>
      </c>
      <c r="J1967" s="200">
        <v>7</v>
      </c>
      <c r="M1967" s="204">
        <f t="shared" si="88"/>
        <v>3</v>
      </c>
      <c r="N1967" s="203">
        <f t="shared" si="89"/>
        <v>4</v>
      </c>
      <c r="O1967" s="203">
        <f t="shared" si="90"/>
        <v>6</v>
      </c>
    </row>
    <row r="1968" spans="3:15">
      <c r="C1968" s="200">
        <v>3</v>
      </c>
      <c r="D1968" s="200">
        <v>6</v>
      </c>
      <c r="F1968" s="200">
        <v>10</v>
      </c>
      <c r="G1968" s="200">
        <v>6</v>
      </c>
      <c r="H1968" s="200">
        <v>7</v>
      </c>
      <c r="I1968" s="200">
        <v>4</v>
      </c>
      <c r="J1968" s="200">
        <v>10</v>
      </c>
      <c r="M1968" s="204">
        <f t="shared" si="88"/>
        <v>3</v>
      </c>
      <c r="N1968" s="203">
        <f t="shared" si="89"/>
        <v>4</v>
      </c>
      <c r="O1968" s="203">
        <f t="shared" si="90"/>
        <v>7</v>
      </c>
    </row>
    <row r="1969" spans="3:15">
      <c r="C1969" s="200">
        <v>3</v>
      </c>
      <c r="D1969" s="200">
        <v>6</v>
      </c>
      <c r="F1969" s="200">
        <v>10</v>
      </c>
      <c r="G1969" s="200">
        <v>6</v>
      </c>
      <c r="H1969" s="200">
        <v>7</v>
      </c>
      <c r="I1969" s="200">
        <v>6</v>
      </c>
      <c r="J1969" s="200">
        <v>7</v>
      </c>
      <c r="M1969" s="204">
        <f t="shared" si="88"/>
        <v>3</v>
      </c>
      <c r="N1969" s="203">
        <f t="shared" si="89"/>
        <v>4</v>
      </c>
      <c r="O1969" s="203">
        <f t="shared" si="90"/>
        <v>6</v>
      </c>
    </row>
    <row r="1970" spans="3:15">
      <c r="C1970" s="200">
        <v>3</v>
      </c>
      <c r="D1970" s="200">
        <v>6</v>
      </c>
      <c r="F1970" s="200">
        <v>10</v>
      </c>
      <c r="G1970" s="200">
        <v>6</v>
      </c>
      <c r="H1970" s="200">
        <v>7</v>
      </c>
      <c r="I1970" s="200">
        <v>6</v>
      </c>
      <c r="J1970" s="200">
        <v>10</v>
      </c>
      <c r="M1970" s="204">
        <f t="shared" si="88"/>
        <v>3</v>
      </c>
      <c r="N1970" s="203">
        <f t="shared" si="89"/>
        <v>4</v>
      </c>
      <c r="O1970" s="203">
        <f t="shared" si="90"/>
        <v>7</v>
      </c>
    </row>
    <row r="1971" spans="3:15">
      <c r="C1971" s="200">
        <v>3</v>
      </c>
      <c r="D1971" s="200">
        <v>6</v>
      </c>
      <c r="F1971" s="200">
        <v>10</v>
      </c>
      <c r="G1971" s="200">
        <v>6</v>
      </c>
      <c r="H1971" s="200">
        <v>7</v>
      </c>
      <c r="I1971" s="200">
        <v>8</v>
      </c>
      <c r="J1971" s="200">
        <v>7</v>
      </c>
      <c r="M1971" s="204">
        <f t="shared" si="88"/>
        <v>3</v>
      </c>
      <c r="N1971" s="203">
        <f t="shared" si="89"/>
        <v>4</v>
      </c>
      <c r="O1971" s="203">
        <f t="shared" si="90"/>
        <v>7</v>
      </c>
    </row>
    <row r="1972" spans="3:15">
      <c r="C1972" s="200">
        <v>3</v>
      </c>
      <c r="D1972" s="200">
        <v>6</v>
      </c>
      <c r="F1972" s="200">
        <v>10</v>
      </c>
      <c r="G1972" s="200">
        <v>6</v>
      </c>
      <c r="H1972" s="200">
        <v>7</v>
      </c>
      <c r="I1972" s="200">
        <v>8</v>
      </c>
      <c r="J1972" s="200">
        <v>10</v>
      </c>
      <c r="M1972" s="204">
        <f t="shared" si="88"/>
        <v>3</v>
      </c>
      <c r="N1972" s="203">
        <f t="shared" si="89"/>
        <v>4</v>
      </c>
      <c r="O1972" s="203">
        <f t="shared" si="90"/>
        <v>7</v>
      </c>
    </row>
    <row r="1973" spans="3:15">
      <c r="C1973" s="200">
        <v>3</v>
      </c>
      <c r="D1973" s="200">
        <v>6</v>
      </c>
      <c r="F1973" s="200">
        <v>10</v>
      </c>
      <c r="G1973" s="200">
        <v>6</v>
      </c>
      <c r="H1973" s="200">
        <v>7</v>
      </c>
      <c r="I1973" s="200">
        <v>10</v>
      </c>
      <c r="J1973" s="200">
        <v>7</v>
      </c>
      <c r="M1973" s="204">
        <f t="shared" si="88"/>
        <v>3</v>
      </c>
      <c r="N1973" s="203">
        <f t="shared" si="89"/>
        <v>4</v>
      </c>
      <c r="O1973" s="203">
        <f t="shared" si="90"/>
        <v>7</v>
      </c>
    </row>
    <row r="1974" spans="3:15">
      <c r="C1974" s="200">
        <v>3</v>
      </c>
      <c r="D1974" s="200">
        <v>6</v>
      </c>
      <c r="F1974" s="200">
        <v>10</v>
      </c>
      <c r="G1974" s="200">
        <v>6</v>
      </c>
      <c r="H1974" s="200">
        <v>7</v>
      </c>
      <c r="I1974" s="200">
        <v>10</v>
      </c>
      <c r="J1974" s="200">
        <v>10</v>
      </c>
      <c r="M1974" s="204">
        <f t="shared" si="88"/>
        <v>3</v>
      </c>
      <c r="N1974" s="203">
        <f t="shared" si="89"/>
        <v>4</v>
      </c>
      <c r="O1974" s="203">
        <f t="shared" si="90"/>
        <v>7</v>
      </c>
    </row>
    <row r="1975" spans="3:15">
      <c r="C1975" s="200">
        <v>3</v>
      </c>
      <c r="D1975" s="200">
        <v>6</v>
      </c>
      <c r="F1975" s="200">
        <v>10</v>
      </c>
      <c r="G1975" s="200">
        <v>6</v>
      </c>
      <c r="H1975" s="200">
        <v>10</v>
      </c>
      <c r="I1975" s="200">
        <v>4</v>
      </c>
      <c r="J1975" s="200">
        <v>7</v>
      </c>
      <c r="M1975" s="204">
        <f t="shared" si="88"/>
        <v>3</v>
      </c>
      <c r="N1975" s="203">
        <f t="shared" si="89"/>
        <v>4</v>
      </c>
      <c r="O1975" s="203">
        <f t="shared" si="90"/>
        <v>7</v>
      </c>
    </row>
    <row r="1976" spans="3:15">
      <c r="C1976" s="200">
        <v>3</v>
      </c>
      <c r="D1976" s="200">
        <v>6</v>
      </c>
      <c r="F1976" s="200">
        <v>10</v>
      </c>
      <c r="G1976" s="200">
        <v>6</v>
      </c>
      <c r="H1976" s="200">
        <v>10</v>
      </c>
      <c r="I1976" s="200">
        <v>4</v>
      </c>
      <c r="J1976" s="200">
        <v>10</v>
      </c>
      <c r="M1976" s="204">
        <f t="shared" si="88"/>
        <v>3</v>
      </c>
      <c r="N1976" s="203">
        <f t="shared" si="89"/>
        <v>4</v>
      </c>
      <c r="O1976" s="203">
        <f t="shared" si="90"/>
        <v>7</v>
      </c>
    </row>
    <row r="1977" spans="3:15">
      <c r="C1977" s="200">
        <v>3</v>
      </c>
      <c r="D1977" s="200">
        <v>6</v>
      </c>
      <c r="F1977" s="200">
        <v>10</v>
      </c>
      <c r="G1977" s="200">
        <v>6</v>
      </c>
      <c r="H1977" s="200">
        <v>10</v>
      </c>
      <c r="I1977" s="200">
        <v>6</v>
      </c>
      <c r="J1977" s="200">
        <v>7</v>
      </c>
      <c r="M1977" s="204">
        <f t="shared" si="88"/>
        <v>3</v>
      </c>
      <c r="N1977" s="203">
        <f t="shared" si="89"/>
        <v>4</v>
      </c>
      <c r="O1977" s="203">
        <f t="shared" si="90"/>
        <v>7</v>
      </c>
    </row>
    <row r="1978" spans="3:15">
      <c r="C1978" s="200">
        <v>3</v>
      </c>
      <c r="D1978" s="200">
        <v>6</v>
      </c>
      <c r="F1978" s="200">
        <v>10</v>
      </c>
      <c r="G1978" s="200">
        <v>6</v>
      </c>
      <c r="H1978" s="200">
        <v>10</v>
      </c>
      <c r="I1978" s="200">
        <v>6</v>
      </c>
      <c r="J1978" s="200">
        <v>10</v>
      </c>
      <c r="M1978" s="204">
        <f t="shared" si="88"/>
        <v>3</v>
      </c>
      <c r="N1978" s="203">
        <f t="shared" si="89"/>
        <v>4</v>
      </c>
      <c r="O1978" s="203">
        <f t="shared" si="90"/>
        <v>7</v>
      </c>
    </row>
    <row r="1979" spans="3:15">
      <c r="C1979" s="200">
        <v>3</v>
      </c>
      <c r="D1979" s="200">
        <v>6</v>
      </c>
      <c r="F1979" s="200">
        <v>10</v>
      </c>
      <c r="G1979" s="200">
        <v>6</v>
      </c>
      <c r="H1979" s="200">
        <v>10</v>
      </c>
      <c r="I1979" s="200">
        <v>8</v>
      </c>
      <c r="J1979" s="200">
        <v>7</v>
      </c>
      <c r="M1979" s="204">
        <f t="shared" si="88"/>
        <v>3</v>
      </c>
      <c r="N1979" s="203">
        <f t="shared" si="89"/>
        <v>4</v>
      </c>
      <c r="O1979" s="203">
        <f t="shared" si="90"/>
        <v>7</v>
      </c>
    </row>
    <row r="1980" spans="3:15">
      <c r="C1980" s="200">
        <v>3</v>
      </c>
      <c r="D1980" s="200">
        <v>6</v>
      </c>
      <c r="F1980" s="200">
        <v>10</v>
      </c>
      <c r="G1980" s="200">
        <v>6</v>
      </c>
      <c r="H1980" s="200">
        <v>10</v>
      </c>
      <c r="I1980" s="200">
        <v>8</v>
      </c>
      <c r="J1980" s="200">
        <v>10</v>
      </c>
      <c r="M1980" s="204">
        <f t="shared" si="88"/>
        <v>3</v>
      </c>
      <c r="N1980" s="203">
        <f t="shared" si="89"/>
        <v>4</v>
      </c>
      <c r="O1980" s="203">
        <f t="shared" si="90"/>
        <v>8</v>
      </c>
    </row>
    <row r="1981" spans="3:15">
      <c r="C1981" s="200">
        <v>3</v>
      </c>
      <c r="D1981" s="200">
        <v>6</v>
      </c>
      <c r="F1981" s="200">
        <v>10</v>
      </c>
      <c r="G1981" s="200">
        <v>6</v>
      </c>
      <c r="H1981" s="200">
        <v>10</v>
      </c>
      <c r="I1981" s="200">
        <v>10</v>
      </c>
      <c r="J1981" s="200">
        <v>7</v>
      </c>
      <c r="M1981" s="204">
        <f t="shared" si="88"/>
        <v>3</v>
      </c>
      <c r="N1981" s="203">
        <f t="shared" si="89"/>
        <v>4</v>
      </c>
      <c r="O1981" s="203">
        <f t="shared" si="90"/>
        <v>7</v>
      </c>
    </row>
    <row r="1982" spans="3:15">
      <c r="C1982" s="200">
        <v>3</v>
      </c>
      <c r="D1982" s="200">
        <v>4</v>
      </c>
      <c r="F1982" s="200">
        <v>10</v>
      </c>
      <c r="G1982" s="200">
        <v>4</v>
      </c>
      <c r="H1982" s="200">
        <v>10</v>
      </c>
      <c r="I1982" s="200">
        <v>10</v>
      </c>
      <c r="J1982" s="200">
        <v>10</v>
      </c>
      <c r="M1982" s="204">
        <f t="shared" si="88"/>
        <v>3</v>
      </c>
      <c r="N1982" s="203">
        <f t="shared" si="89"/>
        <v>4</v>
      </c>
      <c r="O1982" s="203">
        <f t="shared" si="90"/>
        <v>7</v>
      </c>
    </row>
    <row r="1983" spans="3:15">
      <c r="C1983" s="200">
        <v>3</v>
      </c>
      <c r="D1983" s="200">
        <v>4</v>
      </c>
      <c r="F1983" s="200">
        <v>10</v>
      </c>
      <c r="G1983" s="200">
        <v>4</v>
      </c>
      <c r="H1983" s="200">
        <v>7</v>
      </c>
      <c r="I1983" s="200">
        <v>4</v>
      </c>
      <c r="J1983" s="200">
        <v>7</v>
      </c>
      <c r="M1983" s="204">
        <f t="shared" si="88"/>
        <v>3</v>
      </c>
      <c r="N1983" s="203">
        <f t="shared" si="89"/>
        <v>4</v>
      </c>
      <c r="O1983" s="203">
        <f t="shared" si="90"/>
        <v>6</v>
      </c>
    </row>
    <row r="1984" spans="3:15">
      <c r="C1984" s="200">
        <v>3</v>
      </c>
      <c r="D1984" s="200">
        <v>4</v>
      </c>
      <c r="F1984" s="200">
        <v>10</v>
      </c>
      <c r="G1984" s="200">
        <v>4</v>
      </c>
      <c r="H1984" s="200">
        <v>7</v>
      </c>
      <c r="I1984" s="200">
        <v>4</v>
      </c>
      <c r="J1984" s="200">
        <v>10</v>
      </c>
      <c r="M1984" s="204">
        <f t="shared" si="88"/>
        <v>3</v>
      </c>
      <c r="N1984" s="203">
        <f t="shared" si="89"/>
        <v>4</v>
      </c>
      <c r="O1984" s="203">
        <f t="shared" si="90"/>
        <v>6</v>
      </c>
    </row>
    <row r="1985" spans="3:15">
      <c r="C1985" s="200">
        <v>3</v>
      </c>
      <c r="D1985" s="200">
        <v>4</v>
      </c>
      <c r="F1985" s="200">
        <v>10</v>
      </c>
      <c r="G1985" s="200">
        <v>4</v>
      </c>
      <c r="H1985" s="200">
        <v>7</v>
      </c>
      <c r="I1985" s="200">
        <v>6</v>
      </c>
      <c r="J1985" s="200">
        <v>7</v>
      </c>
      <c r="M1985" s="204">
        <f t="shared" si="88"/>
        <v>3</v>
      </c>
      <c r="N1985" s="203">
        <f t="shared" si="89"/>
        <v>4</v>
      </c>
      <c r="O1985" s="203">
        <f t="shared" si="90"/>
        <v>6</v>
      </c>
    </row>
    <row r="1986" spans="3:15">
      <c r="C1986" s="200">
        <v>3</v>
      </c>
      <c r="D1986" s="200">
        <v>4</v>
      </c>
      <c r="F1986" s="200">
        <v>10</v>
      </c>
      <c r="G1986" s="200">
        <v>4</v>
      </c>
      <c r="H1986" s="200">
        <v>7</v>
      </c>
      <c r="I1986" s="200">
        <v>6</v>
      </c>
      <c r="J1986" s="200">
        <v>10</v>
      </c>
      <c r="M1986" s="204">
        <f t="shared" si="88"/>
        <v>3</v>
      </c>
      <c r="N1986" s="203">
        <f t="shared" si="89"/>
        <v>4</v>
      </c>
      <c r="O1986" s="203">
        <f t="shared" si="90"/>
        <v>6</v>
      </c>
    </row>
    <row r="1987" spans="3:15">
      <c r="C1987" s="200">
        <v>3</v>
      </c>
      <c r="D1987" s="200">
        <v>4</v>
      </c>
      <c r="F1987" s="200">
        <v>10</v>
      </c>
      <c r="G1987" s="200">
        <v>4</v>
      </c>
      <c r="H1987" s="200">
        <v>7</v>
      </c>
      <c r="I1987" s="200">
        <v>8</v>
      </c>
      <c r="J1987" s="200">
        <v>7</v>
      </c>
      <c r="M1987" s="204">
        <f t="shared" si="88"/>
        <v>3</v>
      </c>
      <c r="N1987" s="203">
        <f t="shared" si="89"/>
        <v>4</v>
      </c>
      <c r="O1987" s="203">
        <f t="shared" si="90"/>
        <v>6</v>
      </c>
    </row>
    <row r="1988" spans="3:15">
      <c r="C1988" s="200">
        <v>3</v>
      </c>
      <c r="D1988" s="200">
        <v>4</v>
      </c>
      <c r="F1988" s="200">
        <v>10</v>
      </c>
      <c r="G1988" s="200">
        <v>4</v>
      </c>
      <c r="H1988" s="200">
        <v>7</v>
      </c>
      <c r="I1988" s="200">
        <v>8</v>
      </c>
      <c r="J1988" s="200">
        <v>10</v>
      </c>
      <c r="M1988" s="204">
        <f t="shared" si="88"/>
        <v>3</v>
      </c>
      <c r="N1988" s="203">
        <f t="shared" si="89"/>
        <v>4</v>
      </c>
      <c r="O1988" s="203">
        <f t="shared" si="90"/>
        <v>7</v>
      </c>
    </row>
    <row r="1989" spans="3:15">
      <c r="C1989" s="200">
        <v>3</v>
      </c>
      <c r="D1989" s="200">
        <v>4</v>
      </c>
      <c r="F1989" s="200">
        <v>10</v>
      </c>
      <c r="G1989" s="200">
        <v>4</v>
      </c>
      <c r="H1989" s="200">
        <v>7</v>
      </c>
      <c r="I1989" s="200">
        <v>10</v>
      </c>
      <c r="J1989" s="200">
        <v>7</v>
      </c>
      <c r="M1989" s="204">
        <f t="shared" si="88"/>
        <v>3</v>
      </c>
      <c r="N1989" s="203">
        <f t="shared" si="89"/>
        <v>4</v>
      </c>
      <c r="O1989" s="203">
        <f t="shared" si="90"/>
        <v>6</v>
      </c>
    </row>
    <row r="1990" spans="3:15">
      <c r="C1990" s="200">
        <v>3</v>
      </c>
      <c r="D1990" s="200">
        <v>4</v>
      </c>
      <c r="F1990" s="200">
        <v>10</v>
      </c>
      <c r="G1990" s="200">
        <v>4</v>
      </c>
      <c r="H1990" s="200">
        <v>7</v>
      </c>
      <c r="I1990" s="200">
        <v>10</v>
      </c>
      <c r="J1990" s="200">
        <v>10</v>
      </c>
      <c r="M1990" s="204">
        <f t="shared" si="88"/>
        <v>3</v>
      </c>
      <c r="N1990" s="203">
        <f t="shared" si="89"/>
        <v>4</v>
      </c>
      <c r="O1990" s="203">
        <f t="shared" si="90"/>
        <v>7</v>
      </c>
    </row>
    <row r="1991" spans="3:15">
      <c r="C1991" s="200">
        <v>3</v>
      </c>
      <c r="D1991" s="200">
        <v>4</v>
      </c>
      <c r="F1991" s="200">
        <v>10</v>
      </c>
      <c r="G1991" s="200">
        <v>4</v>
      </c>
      <c r="H1991" s="200">
        <v>10</v>
      </c>
      <c r="I1991" s="200">
        <v>4</v>
      </c>
      <c r="J1991" s="200">
        <v>7</v>
      </c>
      <c r="M1991" s="204">
        <f t="shared" si="88"/>
        <v>3</v>
      </c>
      <c r="N1991" s="203">
        <f t="shared" si="89"/>
        <v>4</v>
      </c>
      <c r="O1991" s="203">
        <f t="shared" si="90"/>
        <v>6</v>
      </c>
    </row>
    <row r="1992" spans="3:15">
      <c r="C1992" s="200">
        <v>3</v>
      </c>
      <c r="D1992" s="200">
        <v>4</v>
      </c>
      <c r="F1992" s="200">
        <v>10</v>
      </c>
      <c r="G1992" s="200">
        <v>4</v>
      </c>
      <c r="H1992" s="200">
        <v>10</v>
      </c>
      <c r="I1992" s="200">
        <v>4</v>
      </c>
      <c r="J1992" s="200">
        <v>10</v>
      </c>
      <c r="M1992" s="204">
        <f t="shared" si="88"/>
        <v>3</v>
      </c>
      <c r="N1992" s="203">
        <f t="shared" si="89"/>
        <v>4</v>
      </c>
      <c r="O1992" s="203">
        <f t="shared" si="90"/>
        <v>6</v>
      </c>
    </row>
    <row r="1993" spans="3:15">
      <c r="C1993" s="200">
        <v>3</v>
      </c>
      <c r="D1993" s="200">
        <v>4</v>
      </c>
      <c r="F1993" s="200">
        <v>10</v>
      </c>
      <c r="G1993" s="200">
        <v>4</v>
      </c>
      <c r="H1993" s="200">
        <v>10</v>
      </c>
      <c r="I1993" s="200">
        <v>6</v>
      </c>
      <c r="J1993" s="200">
        <v>7</v>
      </c>
      <c r="M1993" s="204">
        <f t="shared" si="88"/>
        <v>3</v>
      </c>
      <c r="N1993" s="203">
        <f t="shared" si="89"/>
        <v>4</v>
      </c>
      <c r="O1993" s="203">
        <f t="shared" si="90"/>
        <v>6</v>
      </c>
    </row>
    <row r="1994" spans="3:15">
      <c r="C1994" s="200">
        <v>3</v>
      </c>
      <c r="D1994" s="200">
        <v>4</v>
      </c>
      <c r="F1994" s="200">
        <v>10</v>
      </c>
      <c r="G1994" s="200">
        <v>4</v>
      </c>
      <c r="H1994" s="200">
        <v>10</v>
      </c>
      <c r="I1994" s="200">
        <v>6</v>
      </c>
      <c r="J1994" s="200">
        <v>10</v>
      </c>
      <c r="M1994" s="204">
        <f t="shared" si="88"/>
        <v>3</v>
      </c>
      <c r="N1994" s="203">
        <f t="shared" si="89"/>
        <v>4</v>
      </c>
      <c r="O1994" s="203">
        <f t="shared" si="90"/>
        <v>7</v>
      </c>
    </row>
    <row r="1995" spans="3:15">
      <c r="C1995" s="200">
        <v>3</v>
      </c>
      <c r="D1995" s="200">
        <v>4</v>
      </c>
      <c r="F1995" s="200">
        <v>10</v>
      </c>
      <c r="G1995" s="200">
        <v>4</v>
      </c>
      <c r="H1995" s="200">
        <v>10</v>
      </c>
      <c r="I1995" s="200">
        <v>8</v>
      </c>
      <c r="J1995" s="200">
        <v>7</v>
      </c>
      <c r="M1995" s="204">
        <f t="shared" si="88"/>
        <v>3</v>
      </c>
      <c r="N1995" s="203">
        <f t="shared" si="89"/>
        <v>4</v>
      </c>
      <c r="O1995" s="203">
        <f t="shared" si="90"/>
        <v>7</v>
      </c>
    </row>
    <row r="1996" spans="3:15">
      <c r="C1996" s="200">
        <v>3</v>
      </c>
      <c r="D1996" s="200">
        <v>4</v>
      </c>
      <c r="F1996" s="200">
        <v>10</v>
      </c>
      <c r="G1996" s="200">
        <v>4</v>
      </c>
      <c r="H1996" s="200">
        <v>10</v>
      </c>
      <c r="I1996" s="200">
        <v>8</v>
      </c>
      <c r="J1996" s="200">
        <v>10</v>
      </c>
      <c r="M1996" s="204">
        <f t="shared" si="88"/>
        <v>3</v>
      </c>
      <c r="N1996" s="203">
        <f t="shared" si="89"/>
        <v>4</v>
      </c>
      <c r="O1996" s="203">
        <f t="shared" si="90"/>
        <v>7</v>
      </c>
    </row>
    <row r="1997" spans="3:15">
      <c r="C1997" s="200">
        <v>3</v>
      </c>
      <c r="D1997" s="200">
        <v>4</v>
      </c>
      <c r="F1997" s="200">
        <v>10</v>
      </c>
      <c r="G1997" s="200">
        <v>4</v>
      </c>
      <c r="H1997" s="200">
        <v>10</v>
      </c>
      <c r="I1997" s="200">
        <v>10</v>
      </c>
      <c r="J1997" s="200">
        <v>7</v>
      </c>
      <c r="M1997" s="204">
        <f t="shared" si="88"/>
        <v>3</v>
      </c>
      <c r="N1997" s="203">
        <f t="shared" si="89"/>
        <v>4</v>
      </c>
      <c r="O1997" s="203">
        <f t="shared" si="90"/>
        <v>7</v>
      </c>
    </row>
    <row r="1998" spans="3:15">
      <c r="C1998" s="200">
        <v>3</v>
      </c>
      <c r="D1998" s="200">
        <v>4</v>
      </c>
      <c r="F1998" s="200">
        <v>10</v>
      </c>
      <c r="G1998" s="200">
        <v>4</v>
      </c>
      <c r="H1998" s="200">
        <v>10</v>
      </c>
      <c r="I1998" s="200">
        <v>10</v>
      </c>
      <c r="J1998" s="200">
        <v>10</v>
      </c>
      <c r="M1998" s="204">
        <f t="shared" si="88"/>
        <v>3</v>
      </c>
      <c r="N1998" s="203">
        <f t="shared" si="89"/>
        <v>4</v>
      </c>
      <c r="O1998" s="203">
        <f t="shared" si="90"/>
        <v>7</v>
      </c>
    </row>
    <row r="1999" spans="3:15">
      <c r="C1999" s="200">
        <v>3</v>
      </c>
      <c r="D1999" s="200">
        <v>4</v>
      </c>
      <c r="F1999" s="200">
        <v>10</v>
      </c>
      <c r="G1999" s="200">
        <v>4</v>
      </c>
      <c r="H1999" s="200">
        <v>7</v>
      </c>
      <c r="I1999" s="200">
        <v>4</v>
      </c>
      <c r="J1999" s="200">
        <v>7</v>
      </c>
      <c r="M1999" s="204">
        <f t="shared" si="88"/>
        <v>3</v>
      </c>
      <c r="N1999" s="203">
        <f t="shared" si="89"/>
        <v>4</v>
      </c>
      <c r="O1999" s="203">
        <f t="shared" si="90"/>
        <v>6</v>
      </c>
    </row>
    <row r="2000" spans="3:15">
      <c r="C2000" s="200">
        <v>3</v>
      </c>
      <c r="D2000" s="200">
        <v>4</v>
      </c>
      <c r="F2000" s="200">
        <v>10</v>
      </c>
      <c r="G2000" s="200">
        <v>4</v>
      </c>
      <c r="H2000" s="200">
        <v>7</v>
      </c>
      <c r="I2000" s="200">
        <v>4</v>
      </c>
      <c r="J2000" s="200">
        <v>10</v>
      </c>
      <c r="M2000" s="204">
        <f t="shared" si="88"/>
        <v>3</v>
      </c>
      <c r="N2000" s="203">
        <f t="shared" si="89"/>
        <v>4</v>
      </c>
      <c r="O2000" s="203">
        <f t="shared" si="90"/>
        <v>6</v>
      </c>
    </row>
    <row r="2001" spans="3:15">
      <c r="C2001" s="200">
        <v>3</v>
      </c>
      <c r="D2001" s="200">
        <v>4</v>
      </c>
      <c r="F2001" s="200">
        <v>10</v>
      </c>
      <c r="G2001" s="200">
        <v>4</v>
      </c>
      <c r="H2001" s="200">
        <v>7</v>
      </c>
      <c r="I2001" s="200">
        <v>6</v>
      </c>
      <c r="J2001" s="200">
        <v>7</v>
      </c>
      <c r="M2001" s="204">
        <f t="shared" si="88"/>
        <v>3</v>
      </c>
      <c r="N2001" s="203">
        <f t="shared" si="89"/>
        <v>4</v>
      </c>
      <c r="O2001" s="203">
        <f t="shared" si="90"/>
        <v>6</v>
      </c>
    </row>
    <row r="2002" spans="3:15">
      <c r="C2002" s="200">
        <v>3</v>
      </c>
      <c r="D2002" s="200">
        <v>4</v>
      </c>
      <c r="F2002" s="200">
        <v>10</v>
      </c>
      <c r="G2002" s="200">
        <v>4</v>
      </c>
      <c r="H2002" s="200">
        <v>7</v>
      </c>
      <c r="I2002" s="200">
        <v>6</v>
      </c>
      <c r="J2002" s="200">
        <v>10</v>
      </c>
      <c r="M2002" s="204">
        <f t="shared" si="88"/>
        <v>3</v>
      </c>
      <c r="N2002" s="203">
        <f t="shared" si="89"/>
        <v>4</v>
      </c>
      <c r="O2002" s="203">
        <f t="shared" si="90"/>
        <v>6</v>
      </c>
    </row>
    <row r="2003" spans="3:15">
      <c r="C2003" s="200">
        <v>3</v>
      </c>
      <c r="D2003" s="200">
        <v>4</v>
      </c>
      <c r="F2003" s="200">
        <v>10</v>
      </c>
      <c r="G2003" s="200">
        <v>4</v>
      </c>
      <c r="H2003" s="200">
        <v>7</v>
      </c>
      <c r="I2003" s="200">
        <v>8</v>
      </c>
      <c r="J2003" s="200">
        <v>7</v>
      </c>
      <c r="M2003" s="204">
        <f t="shared" si="88"/>
        <v>3</v>
      </c>
      <c r="N2003" s="203">
        <f t="shared" si="89"/>
        <v>4</v>
      </c>
      <c r="O2003" s="203">
        <f t="shared" si="90"/>
        <v>6</v>
      </c>
    </row>
    <row r="2004" spans="3:15">
      <c r="C2004" s="200">
        <v>3</v>
      </c>
      <c r="D2004" s="200">
        <v>4</v>
      </c>
      <c r="F2004" s="200">
        <v>10</v>
      </c>
      <c r="G2004" s="200">
        <v>4</v>
      </c>
      <c r="H2004" s="200">
        <v>7</v>
      </c>
      <c r="I2004" s="200">
        <v>8</v>
      </c>
      <c r="J2004" s="200">
        <v>10</v>
      </c>
      <c r="M2004" s="204">
        <f t="shared" si="88"/>
        <v>3</v>
      </c>
      <c r="N2004" s="203">
        <f t="shared" si="89"/>
        <v>4</v>
      </c>
      <c r="O2004" s="203">
        <f t="shared" si="90"/>
        <v>7</v>
      </c>
    </row>
    <row r="2005" spans="3:15">
      <c r="C2005" s="200">
        <v>3</v>
      </c>
      <c r="D2005" s="200">
        <v>4</v>
      </c>
      <c r="F2005" s="200">
        <v>10</v>
      </c>
      <c r="G2005" s="200">
        <v>4</v>
      </c>
      <c r="H2005" s="200">
        <v>7</v>
      </c>
      <c r="I2005" s="200">
        <v>10</v>
      </c>
      <c r="J2005" s="200">
        <v>7</v>
      </c>
      <c r="M2005" s="204">
        <f t="shared" si="88"/>
        <v>3</v>
      </c>
      <c r="N2005" s="203">
        <f t="shared" si="89"/>
        <v>4</v>
      </c>
      <c r="O2005" s="203">
        <f t="shared" si="90"/>
        <v>6</v>
      </c>
    </row>
    <row r="2006" spans="3:15">
      <c r="C2006" s="200">
        <v>3</v>
      </c>
      <c r="D2006" s="200">
        <v>4</v>
      </c>
      <c r="F2006" s="200">
        <v>10</v>
      </c>
      <c r="G2006" s="200">
        <v>4</v>
      </c>
      <c r="H2006" s="200">
        <v>7</v>
      </c>
      <c r="I2006" s="200">
        <v>10</v>
      </c>
      <c r="J2006" s="200">
        <v>10</v>
      </c>
      <c r="M2006" s="204">
        <f t="shared" si="88"/>
        <v>3</v>
      </c>
      <c r="N2006" s="203">
        <f t="shared" si="89"/>
        <v>4</v>
      </c>
      <c r="O2006" s="203">
        <f t="shared" si="90"/>
        <v>7</v>
      </c>
    </row>
    <row r="2007" spans="3:15">
      <c r="C2007" s="200">
        <v>3</v>
      </c>
      <c r="D2007" s="200">
        <v>4</v>
      </c>
      <c r="F2007" s="200">
        <v>10</v>
      </c>
      <c r="G2007" s="200">
        <v>4</v>
      </c>
      <c r="H2007" s="200">
        <v>10</v>
      </c>
      <c r="I2007" s="200">
        <v>4</v>
      </c>
      <c r="J2007" s="200">
        <v>7</v>
      </c>
      <c r="M2007" s="204">
        <f t="shared" si="88"/>
        <v>3</v>
      </c>
      <c r="N2007" s="203">
        <f t="shared" si="89"/>
        <v>4</v>
      </c>
      <c r="O2007" s="203">
        <f t="shared" si="90"/>
        <v>6</v>
      </c>
    </row>
    <row r="2008" spans="3:15">
      <c r="C2008" s="200">
        <v>3</v>
      </c>
      <c r="D2008" s="200">
        <v>4</v>
      </c>
      <c r="F2008" s="200">
        <v>10</v>
      </c>
      <c r="G2008" s="200">
        <v>4</v>
      </c>
      <c r="H2008" s="200">
        <v>10</v>
      </c>
      <c r="I2008" s="200">
        <v>4</v>
      </c>
      <c r="J2008" s="200">
        <v>10</v>
      </c>
      <c r="M2008" s="204">
        <f t="shared" si="88"/>
        <v>3</v>
      </c>
      <c r="N2008" s="203">
        <f t="shared" si="89"/>
        <v>4</v>
      </c>
      <c r="O2008" s="203">
        <f t="shared" si="90"/>
        <v>6</v>
      </c>
    </row>
    <row r="2009" spans="3:15">
      <c r="C2009" s="200">
        <v>3</v>
      </c>
      <c r="D2009" s="200">
        <v>4</v>
      </c>
      <c r="F2009" s="200">
        <v>10</v>
      </c>
      <c r="G2009" s="200">
        <v>4</v>
      </c>
      <c r="H2009" s="200">
        <v>10</v>
      </c>
      <c r="I2009" s="200">
        <v>6</v>
      </c>
      <c r="J2009" s="200">
        <v>7</v>
      </c>
      <c r="M2009" s="204">
        <f t="shared" si="88"/>
        <v>3</v>
      </c>
      <c r="N2009" s="203">
        <f t="shared" si="89"/>
        <v>4</v>
      </c>
      <c r="O2009" s="203">
        <f t="shared" si="90"/>
        <v>6</v>
      </c>
    </row>
    <row r="2010" spans="3:15">
      <c r="C2010" s="200">
        <v>3</v>
      </c>
      <c r="D2010" s="200">
        <v>4</v>
      </c>
      <c r="F2010" s="200">
        <v>10</v>
      </c>
      <c r="G2010" s="200">
        <v>4</v>
      </c>
      <c r="H2010" s="200">
        <v>10</v>
      </c>
      <c r="I2010" s="200">
        <v>6</v>
      </c>
      <c r="J2010" s="200">
        <v>10</v>
      </c>
      <c r="M2010" s="204">
        <f t="shared" si="88"/>
        <v>3</v>
      </c>
      <c r="N2010" s="203">
        <f t="shared" si="89"/>
        <v>4</v>
      </c>
      <c r="O2010" s="203">
        <f t="shared" si="90"/>
        <v>7</v>
      </c>
    </row>
    <row r="2011" spans="3:15">
      <c r="C2011" s="200">
        <v>3</v>
      </c>
      <c r="D2011" s="200">
        <v>4</v>
      </c>
      <c r="F2011" s="200">
        <v>10</v>
      </c>
      <c r="G2011" s="200">
        <v>4</v>
      </c>
      <c r="H2011" s="200">
        <v>10</v>
      </c>
      <c r="I2011" s="200">
        <v>8</v>
      </c>
      <c r="J2011" s="200">
        <v>7</v>
      </c>
      <c r="M2011" s="204">
        <f t="shared" si="88"/>
        <v>3</v>
      </c>
      <c r="N2011" s="203">
        <f t="shared" si="89"/>
        <v>4</v>
      </c>
      <c r="O2011" s="203">
        <f t="shared" si="90"/>
        <v>7</v>
      </c>
    </row>
    <row r="2012" spans="3:15">
      <c r="C2012" s="200">
        <v>3</v>
      </c>
      <c r="D2012" s="200">
        <v>4</v>
      </c>
      <c r="F2012" s="200">
        <v>10</v>
      </c>
      <c r="G2012" s="200">
        <v>4</v>
      </c>
      <c r="H2012" s="200">
        <v>10</v>
      </c>
      <c r="I2012" s="200">
        <v>8</v>
      </c>
      <c r="J2012" s="200">
        <v>10</v>
      </c>
      <c r="M2012" s="204">
        <f t="shared" si="88"/>
        <v>3</v>
      </c>
      <c r="N2012" s="203">
        <f t="shared" si="89"/>
        <v>4</v>
      </c>
      <c r="O2012" s="203">
        <f t="shared" si="90"/>
        <v>7</v>
      </c>
    </row>
    <row r="2013" spans="3:15">
      <c r="C2013" s="200">
        <v>3</v>
      </c>
      <c r="D2013" s="200">
        <v>4</v>
      </c>
      <c r="F2013" s="200">
        <v>10</v>
      </c>
      <c r="G2013" s="200">
        <v>4</v>
      </c>
      <c r="H2013" s="200">
        <v>10</v>
      </c>
      <c r="I2013" s="200">
        <v>10</v>
      </c>
      <c r="J2013" s="200">
        <v>7</v>
      </c>
      <c r="M2013" s="204">
        <f t="shared" si="88"/>
        <v>3</v>
      </c>
      <c r="N2013" s="203">
        <f t="shared" si="89"/>
        <v>4</v>
      </c>
      <c r="O2013" s="203">
        <f t="shared" si="90"/>
        <v>7</v>
      </c>
    </row>
    <row r="2014" spans="3:15">
      <c r="C2014" s="200">
        <v>3</v>
      </c>
      <c r="D2014" s="200">
        <v>6</v>
      </c>
      <c r="F2014" s="200">
        <v>10</v>
      </c>
      <c r="G2014" s="200">
        <v>6</v>
      </c>
      <c r="H2014" s="200">
        <v>10</v>
      </c>
      <c r="I2014" s="200">
        <v>10</v>
      </c>
      <c r="J2014" s="200">
        <v>10</v>
      </c>
      <c r="M2014" s="204">
        <f t="shared" si="88"/>
        <v>3</v>
      </c>
      <c r="N2014" s="203">
        <f t="shared" si="89"/>
        <v>4</v>
      </c>
      <c r="O2014" s="203">
        <f t="shared" si="90"/>
        <v>8</v>
      </c>
    </row>
    <row r="2015" spans="3:15">
      <c r="C2015" s="200">
        <v>3</v>
      </c>
      <c r="D2015" s="200">
        <v>6</v>
      </c>
      <c r="F2015" s="200">
        <v>5</v>
      </c>
      <c r="G2015" s="200">
        <v>6</v>
      </c>
      <c r="H2015" s="200">
        <v>5</v>
      </c>
      <c r="I2015" s="200">
        <v>4</v>
      </c>
      <c r="J2015" s="200">
        <v>7</v>
      </c>
      <c r="M2015" s="204">
        <f t="shared" ref="M2015:M2078" si="91">MIN(C2015:L2015)</f>
        <v>3</v>
      </c>
      <c r="N2015" s="203">
        <f t="shared" si="89"/>
        <v>4</v>
      </c>
      <c r="O2015" s="203">
        <f t="shared" si="90"/>
        <v>5</v>
      </c>
    </row>
    <row r="2016" spans="3:15">
      <c r="C2016" s="200">
        <v>3</v>
      </c>
      <c r="D2016" s="200">
        <v>6</v>
      </c>
      <c r="F2016" s="200">
        <v>5</v>
      </c>
      <c r="G2016" s="200">
        <v>6</v>
      </c>
      <c r="H2016" s="200">
        <v>5</v>
      </c>
      <c r="I2016" s="200">
        <v>4</v>
      </c>
      <c r="J2016" s="200">
        <v>10</v>
      </c>
      <c r="M2016" s="204">
        <f t="shared" si="91"/>
        <v>3</v>
      </c>
      <c r="N2016" s="203">
        <f t="shared" ref="N2016:N2079" si="92">IF(SMALL(C2016:J2016,2)&gt;M2016,M2016+1,M2016)</f>
        <v>4</v>
      </c>
      <c r="O2016" s="203">
        <f t="shared" ref="O2016:O2079" si="93">ROUND(AVERAGE(C2016:J2016),0)</f>
        <v>6</v>
      </c>
    </row>
    <row r="2017" spans="3:15">
      <c r="C2017" s="200">
        <v>3</v>
      </c>
      <c r="D2017" s="200">
        <v>6</v>
      </c>
      <c r="F2017" s="200">
        <v>5</v>
      </c>
      <c r="G2017" s="200">
        <v>6</v>
      </c>
      <c r="H2017" s="200">
        <v>5</v>
      </c>
      <c r="I2017" s="200">
        <v>6</v>
      </c>
      <c r="J2017" s="200">
        <v>7</v>
      </c>
      <c r="M2017" s="204">
        <f t="shared" si="91"/>
        <v>3</v>
      </c>
      <c r="N2017" s="203">
        <f t="shared" si="92"/>
        <v>4</v>
      </c>
      <c r="O2017" s="203">
        <f t="shared" si="93"/>
        <v>5</v>
      </c>
    </row>
    <row r="2018" spans="3:15">
      <c r="C2018" s="200">
        <v>3</v>
      </c>
      <c r="D2018" s="200">
        <v>6</v>
      </c>
      <c r="F2018" s="200">
        <v>5</v>
      </c>
      <c r="G2018" s="200">
        <v>6</v>
      </c>
      <c r="H2018" s="200">
        <v>5</v>
      </c>
      <c r="I2018" s="200">
        <v>6</v>
      </c>
      <c r="J2018" s="200">
        <v>10</v>
      </c>
      <c r="M2018" s="204">
        <f t="shared" si="91"/>
        <v>3</v>
      </c>
      <c r="N2018" s="203">
        <f t="shared" si="92"/>
        <v>4</v>
      </c>
      <c r="O2018" s="203">
        <f t="shared" si="93"/>
        <v>6</v>
      </c>
    </row>
    <row r="2019" spans="3:15">
      <c r="C2019" s="200">
        <v>3</v>
      </c>
      <c r="D2019" s="200">
        <v>6</v>
      </c>
      <c r="F2019" s="200">
        <v>5</v>
      </c>
      <c r="G2019" s="200">
        <v>6</v>
      </c>
      <c r="H2019" s="200">
        <v>5</v>
      </c>
      <c r="I2019" s="200">
        <v>8</v>
      </c>
      <c r="J2019" s="200">
        <v>7</v>
      </c>
      <c r="M2019" s="204">
        <f t="shared" si="91"/>
        <v>3</v>
      </c>
      <c r="N2019" s="203">
        <f t="shared" si="92"/>
        <v>4</v>
      </c>
      <c r="O2019" s="203">
        <f t="shared" si="93"/>
        <v>6</v>
      </c>
    </row>
    <row r="2020" spans="3:15">
      <c r="C2020" s="200">
        <v>3</v>
      </c>
      <c r="D2020" s="200">
        <v>6</v>
      </c>
      <c r="F2020" s="200">
        <v>5</v>
      </c>
      <c r="G2020" s="200">
        <v>6</v>
      </c>
      <c r="H2020" s="200">
        <v>5</v>
      </c>
      <c r="I2020" s="200">
        <v>8</v>
      </c>
      <c r="J2020" s="200">
        <v>10</v>
      </c>
      <c r="M2020" s="204">
        <f t="shared" si="91"/>
        <v>3</v>
      </c>
      <c r="N2020" s="203">
        <f t="shared" si="92"/>
        <v>4</v>
      </c>
      <c r="O2020" s="203">
        <f t="shared" si="93"/>
        <v>6</v>
      </c>
    </row>
    <row r="2021" spans="3:15">
      <c r="C2021" s="200">
        <v>3</v>
      </c>
      <c r="D2021" s="200">
        <v>6</v>
      </c>
      <c r="F2021" s="200">
        <v>5</v>
      </c>
      <c r="G2021" s="200">
        <v>6</v>
      </c>
      <c r="H2021" s="200">
        <v>5</v>
      </c>
      <c r="I2021" s="200">
        <v>10</v>
      </c>
      <c r="J2021" s="200">
        <v>7</v>
      </c>
      <c r="M2021" s="204">
        <f t="shared" si="91"/>
        <v>3</v>
      </c>
      <c r="N2021" s="203">
        <f t="shared" si="92"/>
        <v>4</v>
      </c>
      <c r="O2021" s="203">
        <f t="shared" si="93"/>
        <v>6</v>
      </c>
    </row>
    <row r="2022" spans="3:15">
      <c r="C2022" s="200">
        <v>3</v>
      </c>
      <c r="D2022" s="200">
        <v>6</v>
      </c>
      <c r="F2022" s="200">
        <v>5</v>
      </c>
      <c r="G2022" s="200">
        <v>6</v>
      </c>
      <c r="H2022" s="200">
        <v>5</v>
      </c>
      <c r="I2022" s="200">
        <v>10</v>
      </c>
      <c r="J2022" s="200">
        <v>10</v>
      </c>
      <c r="M2022" s="204">
        <f t="shared" si="91"/>
        <v>3</v>
      </c>
      <c r="N2022" s="203">
        <f t="shared" si="92"/>
        <v>4</v>
      </c>
      <c r="O2022" s="203">
        <f t="shared" si="93"/>
        <v>6</v>
      </c>
    </row>
    <row r="2023" spans="3:15">
      <c r="C2023" s="200">
        <v>3</v>
      </c>
      <c r="D2023" s="200">
        <v>6</v>
      </c>
      <c r="F2023" s="200">
        <v>7</v>
      </c>
      <c r="G2023" s="200">
        <v>6</v>
      </c>
      <c r="H2023" s="200">
        <v>10</v>
      </c>
      <c r="I2023" s="200">
        <v>4</v>
      </c>
      <c r="J2023" s="200">
        <v>7</v>
      </c>
      <c r="M2023" s="204">
        <f t="shared" si="91"/>
        <v>3</v>
      </c>
      <c r="N2023" s="203">
        <f t="shared" si="92"/>
        <v>4</v>
      </c>
      <c r="O2023" s="203">
        <f t="shared" si="93"/>
        <v>6</v>
      </c>
    </row>
    <row r="2024" spans="3:15">
      <c r="C2024" s="200">
        <v>3</v>
      </c>
      <c r="D2024" s="200">
        <v>6</v>
      </c>
      <c r="F2024" s="200">
        <v>7</v>
      </c>
      <c r="G2024" s="200">
        <v>6</v>
      </c>
      <c r="H2024" s="200">
        <v>10</v>
      </c>
      <c r="I2024" s="200">
        <v>4</v>
      </c>
      <c r="J2024" s="200">
        <v>10</v>
      </c>
      <c r="M2024" s="204">
        <f t="shared" si="91"/>
        <v>3</v>
      </c>
      <c r="N2024" s="203">
        <f t="shared" si="92"/>
        <v>4</v>
      </c>
      <c r="O2024" s="203">
        <f t="shared" si="93"/>
        <v>7</v>
      </c>
    </row>
    <row r="2025" spans="3:15">
      <c r="C2025" s="200">
        <v>3</v>
      </c>
      <c r="D2025" s="200">
        <v>6</v>
      </c>
      <c r="F2025" s="200">
        <v>7</v>
      </c>
      <c r="G2025" s="200">
        <v>6</v>
      </c>
      <c r="H2025" s="200">
        <v>10</v>
      </c>
      <c r="I2025" s="200">
        <v>6</v>
      </c>
      <c r="J2025" s="200">
        <v>7</v>
      </c>
      <c r="M2025" s="204">
        <f t="shared" si="91"/>
        <v>3</v>
      </c>
      <c r="N2025" s="203">
        <f t="shared" si="92"/>
        <v>4</v>
      </c>
      <c r="O2025" s="203">
        <f t="shared" si="93"/>
        <v>6</v>
      </c>
    </row>
    <row r="2026" spans="3:15">
      <c r="C2026" s="200">
        <v>3</v>
      </c>
      <c r="D2026" s="200">
        <v>6</v>
      </c>
      <c r="F2026" s="200">
        <v>7</v>
      </c>
      <c r="G2026" s="200">
        <v>6</v>
      </c>
      <c r="H2026" s="200">
        <v>10</v>
      </c>
      <c r="I2026" s="200">
        <v>6</v>
      </c>
      <c r="J2026" s="200">
        <v>10</v>
      </c>
      <c r="M2026" s="204">
        <f t="shared" si="91"/>
        <v>3</v>
      </c>
      <c r="N2026" s="203">
        <f t="shared" si="92"/>
        <v>4</v>
      </c>
      <c r="O2026" s="203">
        <f t="shared" si="93"/>
        <v>7</v>
      </c>
    </row>
    <row r="2027" spans="3:15">
      <c r="C2027" s="200">
        <v>3</v>
      </c>
      <c r="D2027" s="200">
        <v>6</v>
      </c>
      <c r="F2027" s="200">
        <v>7</v>
      </c>
      <c r="G2027" s="200">
        <v>6</v>
      </c>
      <c r="H2027" s="200">
        <v>10</v>
      </c>
      <c r="I2027" s="200">
        <v>8</v>
      </c>
      <c r="J2027" s="200">
        <v>7</v>
      </c>
      <c r="M2027" s="204">
        <f t="shared" si="91"/>
        <v>3</v>
      </c>
      <c r="N2027" s="203">
        <f t="shared" si="92"/>
        <v>4</v>
      </c>
      <c r="O2027" s="203">
        <f t="shared" si="93"/>
        <v>7</v>
      </c>
    </row>
    <row r="2028" spans="3:15">
      <c r="C2028" s="200">
        <v>3</v>
      </c>
      <c r="D2028" s="200">
        <v>6</v>
      </c>
      <c r="F2028" s="200">
        <v>7</v>
      </c>
      <c r="G2028" s="200">
        <v>6</v>
      </c>
      <c r="H2028" s="200">
        <v>10</v>
      </c>
      <c r="I2028" s="200">
        <v>8</v>
      </c>
      <c r="J2028" s="200">
        <v>10</v>
      </c>
      <c r="M2028" s="204">
        <f t="shared" si="91"/>
        <v>3</v>
      </c>
      <c r="N2028" s="203">
        <f t="shared" si="92"/>
        <v>4</v>
      </c>
      <c r="O2028" s="203">
        <f t="shared" si="93"/>
        <v>7</v>
      </c>
    </row>
    <row r="2029" spans="3:15">
      <c r="C2029" s="200">
        <v>3</v>
      </c>
      <c r="D2029" s="200">
        <v>6</v>
      </c>
      <c r="F2029" s="200">
        <v>7</v>
      </c>
      <c r="G2029" s="200">
        <v>6</v>
      </c>
      <c r="H2029" s="200">
        <v>10</v>
      </c>
      <c r="I2029" s="200">
        <v>10</v>
      </c>
      <c r="J2029" s="200">
        <v>7</v>
      </c>
      <c r="M2029" s="204">
        <f t="shared" si="91"/>
        <v>3</v>
      </c>
      <c r="N2029" s="203">
        <f t="shared" si="92"/>
        <v>4</v>
      </c>
      <c r="O2029" s="203">
        <f t="shared" si="93"/>
        <v>7</v>
      </c>
    </row>
    <row r="2030" spans="3:15">
      <c r="C2030" s="200">
        <v>3</v>
      </c>
      <c r="D2030" s="200">
        <v>6</v>
      </c>
      <c r="F2030" s="200">
        <v>7</v>
      </c>
      <c r="G2030" s="200">
        <v>6</v>
      </c>
      <c r="H2030" s="200">
        <v>10</v>
      </c>
      <c r="I2030" s="200">
        <v>10</v>
      </c>
      <c r="J2030" s="200">
        <v>10</v>
      </c>
      <c r="M2030" s="204">
        <f t="shared" si="91"/>
        <v>3</v>
      </c>
      <c r="N2030" s="203">
        <f t="shared" si="92"/>
        <v>4</v>
      </c>
      <c r="O2030" s="203">
        <f t="shared" si="93"/>
        <v>7</v>
      </c>
    </row>
    <row r="2031" spans="3:15">
      <c r="C2031" s="200">
        <v>3</v>
      </c>
      <c r="D2031" s="200">
        <v>6</v>
      </c>
      <c r="F2031" s="200">
        <v>5</v>
      </c>
      <c r="G2031" s="200">
        <v>6</v>
      </c>
      <c r="H2031" s="200">
        <v>5</v>
      </c>
      <c r="I2031" s="200">
        <v>4</v>
      </c>
      <c r="J2031" s="200">
        <v>7</v>
      </c>
      <c r="M2031" s="204">
        <f t="shared" si="91"/>
        <v>3</v>
      </c>
      <c r="N2031" s="203">
        <f t="shared" si="92"/>
        <v>4</v>
      </c>
      <c r="O2031" s="203">
        <f t="shared" si="93"/>
        <v>5</v>
      </c>
    </row>
    <row r="2032" spans="3:15">
      <c r="C2032" s="200">
        <v>3</v>
      </c>
      <c r="D2032" s="200">
        <v>6</v>
      </c>
      <c r="F2032" s="200">
        <v>5</v>
      </c>
      <c r="G2032" s="200">
        <v>6</v>
      </c>
      <c r="H2032" s="200">
        <v>5</v>
      </c>
      <c r="I2032" s="200">
        <v>4</v>
      </c>
      <c r="J2032" s="200">
        <v>10</v>
      </c>
      <c r="M2032" s="204">
        <f t="shared" si="91"/>
        <v>3</v>
      </c>
      <c r="N2032" s="203">
        <f t="shared" si="92"/>
        <v>4</v>
      </c>
      <c r="O2032" s="203">
        <f t="shared" si="93"/>
        <v>6</v>
      </c>
    </row>
    <row r="2033" spans="3:15">
      <c r="C2033" s="200">
        <v>3</v>
      </c>
      <c r="D2033" s="200">
        <v>6</v>
      </c>
      <c r="F2033" s="200">
        <v>5</v>
      </c>
      <c r="G2033" s="200">
        <v>6</v>
      </c>
      <c r="H2033" s="200">
        <v>5</v>
      </c>
      <c r="I2033" s="200">
        <v>6</v>
      </c>
      <c r="J2033" s="200">
        <v>7</v>
      </c>
      <c r="M2033" s="204">
        <f t="shared" si="91"/>
        <v>3</v>
      </c>
      <c r="N2033" s="203">
        <f t="shared" si="92"/>
        <v>4</v>
      </c>
      <c r="O2033" s="203">
        <f t="shared" si="93"/>
        <v>5</v>
      </c>
    </row>
    <row r="2034" spans="3:15">
      <c r="C2034" s="200">
        <v>3</v>
      </c>
      <c r="D2034" s="200">
        <v>6</v>
      </c>
      <c r="F2034" s="200">
        <v>5</v>
      </c>
      <c r="G2034" s="200">
        <v>6</v>
      </c>
      <c r="H2034" s="200">
        <v>5</v>
      </c>
      <c r="I2034" s="200">
        <v>6</v>
      </c>
      <c r="J2034" s="200">
        <v>10</v>
      </c>
      <c r="M2034" s="204">
        <f t="shared" si="91"/>
        <v>3</v>
      </c>
      <c r="N2034" s="203">
        <f t="shared" si="92"/>
        <v>4</v>
      </c>
      <c r="O2034" s="203">
        <f t="shared" si="93"/>
        <v>6</v>
      </c>
    </row>
    <row r="2035" spans="3:15">
      <c r="C2035" s="200">
        <v>3</v>
      </c>
      <c r="D2035" s="200">
        <v>6</v>
      </c>
      <c r="F2035" s="200">
        <v>5</v>
      </c>
      <c r="G2035" s="200">
        <v>6</v>
      </c>
      <c r="H2035" s="200">
        <v>5</v>
      </c>
      <c r="I2035" s="200">
        <v>8</v>
      </c>
      <c r="J2035" s="200">
        <v>7</v>
      </c>
      <c r="M2035" s="204">
        <f t="shared" si="91"/>
        <v>3</v>
      </c>
      <c r="N2035" s="203">
        <f t="shared" si="92"/>
        <v>4</v>
      </c>
      <c r="O2035" s="203">
        <f t="shared" si="93"/>
        <v>6</v>
      </c>
    </row>
    <row r="2036" spans="3:15">
      <c r="C2036" s="200">
        <v>3</v>
      </c>
      <c r="D2036" s="200">
        <v>6</v>
      </c>
      <c r="F2036" s="200">
        <v>5</v>
      </c>
      <c r="G2036" s="200">
        <v>6</v>
      </c>
      <c r="H2036" s="200">
        <v>5</v>
      </c>
      <c r="I2036" s="200">
        <v>8</v>
      </c>
      <c r="J2036" s="200">
        <v>10</v>
      </c>
      <c r="M2036" s="204">
        <f t="shared" si="91"/>
        <v>3</v>
      </c>
      <c r="N2036" s="203">
        <f t="shared" si="92"/>
        <v>4</v>
      </c>
      <c r="O2036" s="203">
        <f t="shared" si="93"/>
        <v>6</v>
      </c>
    </row>
    <row r="2037" spans="3:15">
      <c r="C2037" s="200">
        <v>3</v>
      </c>
      <c r="D2037" s="200">
        <v>6</v>
      </c>
      <c r="F2037" s="200">
        <v>5</v>
      </c>
      <c r="G2037" s="200">
        <v>6</v>
      </c>
      <c r="H2037" s="200">
        <v>5</v>
      </c>
      <c r="I2037" s="200">
        <v>10</v>
      </c>
      <c r="J2037" s="200">
        <v>7</v>
      </c>
      <c r="M2037" s="204">
        <f t="shared" si="91"/>
        <v>3</v>
      </c>
      <c r="N2037" s="203">
        <f t="shared" si="92"/>
        <v>4</v>
      </c>
      <c r="O2037" s="203">
        <f t="shared" si="93"/>
        <v>6</v>
      </c>
    </row>
    <row r="2038" spans="3:15">
      <c r="C2038" s="200">
        <v>3</v>
      </c>
      <c r="D2038" s="200">
        <v>6</v>
      </c>
      <c r="F2038" s="200">
        <v>5</v>
      </c>
      <c r="G2038" s="200">
        <v>6</v>
      </c>
      <c r="H2038" s="200">
        <v>5</v>
      </c>
      <c r="I2038" s="200">
        <v>10</v>
      </c>
      <c r="J2038" s="200">
        <v>10</v>
      </c>
      <c r="M2038" s="204">
        <f t="shared" si="91"/>
        <v>3</v>
      </c>
      <c r="N2038" s="203">
        <f t="shared" si="92"/>
        <v>4</v>
      </c>
      <c r="O2038" s="203">
        <f t="shared" si="93"/>
        <v>6</v>
      </c>
    </row>
    <row r="2039" spans="3:15">
      <c r="C2039" s="200">
        <v>3</v>
      </c>
      <c r="D2039" s="200">
        <v>6</v>
      </c>
      <c r="F2039" s="200">
        <v>7</v>
      </c>
      <c r="G2039" s="200">
        <v>6</v>
      </c>
      <c r="H2039" s="200">
        <v>10</v>
      </c>
      <c r="I2039" s="200">
        <v>4</v>
      </c>
      <c r="J2039" s="200">
        <v>7</v>
      </c>
      <c r="M2039" s="204">
        <f t="shared" si="91"/>
        <v>3</v>
      </c>
      <c r="N2039" s="203">
        <f t="shared" si="92"/>
        <v>4</v>
      </c>
      <c r="O2039" s="203">
        <f t="shared" si="93"/>
        <v>6</v>
      </c>
    </row>
    <row r="2040" spans="3:15">
      <c r="C2040" s="200">
        <v>3</v>
      </c>
      <c r="D2040" s="200">
        <v>6</v>
      </c>
      <c r="F2040" s="200">
        <v>7</v>
      </c>
      <c r="G2040" s="200">
        <v>6</v>
      </c>
      <c r="H2040" s="200">
        <v>10</v>
      </c>
      <c r="I2040" s="200">
        <v>4</v>
      </c>
      <c r="J2040" s="200">
        <v>10</v>
      </c>
      <c r="M2040" s="204">
        <f t="shared" si="91"/>
        <v>3</v>
      </c>
      <c r="N2040" s="203">
        <f t="shared" si="92"/>
        <v>4</v>
      </c>
      <c r="O2040" s="203">
        <f t="shared" si="93"/>
        <v>7</v>
      </c>
    </row>
    <row r="2041" spans="3:15">
      <c r="C2041" s="200">
        <v>3</v>
      </c>
      <c r="D2041" s="200">
        <v>6</v>
      </c>
      <c r="F2041" s="200">
        <v>7</v>
      </c>
      <c r="G2041" s="200">
        <v>6</v>
      </c>
      <c r="H2041" s="200">
        <v>10</v>
      </c>
      <c r="I2041" s="200">
        <v>6</v>
      </c>
      <c r="J2041" s="200">
        <v>7</v>
      </c>
      <c r="M2041" s="204">
        <f t="shared" si="91"/>
        <v>3</v>
      </c>
      <c r="N2041" s="203">
        <f t="shared" si="92"/>
        <v>4</v>
      </c>
      <c r="O2041" s="203">
        <f t="shared" si="93"/>
        <v>6</v>
      </c>
    </row>
    <row r="2042" spans="3:15">
      <c r="C2042" s="200">
        <v>3</v>
      </c>
      <c r="D2042" s="200">
        <v>6</v>
      </c>
      <c r="F2042" s="200">
        <v>7</v>
      </c>
      <c r="G2042" s="200">
        <v>6</v>
      </c>
      <c r="H2042" s="200">
        <v>10</v>
      </c>
      <c r="I2042" s="200">
        <v>6</v>
      </c>
      <c r="J2042" s="200">
        <v>10</v>
      </c>
      <c r="M2042" s="204">
        <f t="shared" si="91"/>
        <v>3</v>
      </c>
      <c r="N2042" s="203">
        <f t="shared" si="92"/>
        <v>4</v>
      </c>
      <c r="O2042" s="203">
        <f t="shared" si="93"/>
        <v>7</v>
      </c>
    </row>
    <row r="2043" spans="3:15">
      <c r="C2043" s="200">
        <v>3</v>
      </c>
      <c r="D2043" s="200">
        <v>6</v>
      </c>
      <c r="F2043" s="200">
        <v>7</v>
      </c>
      <c r="G2043" s="200">
        <v>6</v>
      </c>
      <c r="H2043" s="200">
        <v>10</v>
      </c>
      <c r="I2043" s="200">
        <v>8</v>
      </c>
      <c r="J2043" s="200">
        <v>7</v>
      </c>
      <c r="M2043" s="204">
        <f t="shared" si="91"/>
        <v>3</v>
      </c>
      <c r="N2043" s="203">
        <f t="shared" si="92"/>
        <v>4</v>
      </c>
      <c r="O2043" s="203">
        <f t="shared" si="93"/>
        <v>7</v>
      </c>
    </row>
    <row r="2044" spans="3:15">
      <c r="C2044" s="200">
        <v>3</v>
      </c>
      <c r="D2044" s="200">
        <v>6</v>
      </c>
      <c r="F2044" s="200">
        <v>7</v>
      </c>
      <c r="G2044" s="200">
        <v>6</v>
      </c>
      <c r="H2044" s="200">
        <v>10</v>
      </c>
      <c r="I2044" s="200">
        <v>8</v>
      </c>
      <c r="J2044" s="200">
        <v>10</v>
      </c>
      <c r="M2044" s="204">
        <f t="shared" si="91"/>
        <v>3</v>
      </c>
      <c r="N2044" s="203">
        <f t="shared" si="92"/>
        <v>4</v>
      </c>
      <c r="O2044" s="203">
        <f t="shared" si="93"/>
        <v>7</v>
      </c>
    </row>
    <row r="2045" spans="3:15">
      <c r="C2045" s="200">
        <v>3</v>
      </c>
      <c r="D2045" s="200">
        <v>6</v>
      </c>
      <c r="F2045" s="200">
        <v>7</v>
      </c>
      <c r="G2045" s="200">
        <v>6</v>
      </c>
      <c r="H2045" s="200">
        <v>10</v>
      </c>
      <c r="I2045" s="200">
        <v>10</v>
      </c>
      <c r="J2045" s="200">
        <v>7</v>
      </c>
      <c r="M2045" s="204">
        <f t="shared" si="91"/>
        <v>3</v>
      </c>
      <c r="N2045" s="203">
        <f t="shared" si="92"/>
        <v>4</v>
      </c>
      <c r="O2045" s="203">
        <f t="shared" si="93"/>
        <v>7</v>
      </c>
    </row>
    <row r="2046" spans="3:15">
      <c r="C2046" s="200">
        <v>3</v>
      </c>
      <c r="D2046" s="200">
        <v>6</v>
      </c>
      <c r="F2046" s="200">
        <v>7</v>
      </c>
      <c r="G2046" s="200">
        <v>6</v>
      </c>
      <c r="H2046" s="200">
        <v>10</v>
      </c>
      <c r="I2046" s="200">
        <v>10</v>
      </c>
      <c r="J2046" s="200">
        <v>10</v>
      </c>
      <c r="M2046" s="204">
        <f t="shared" si="91"/>
        <v>3</v>
      </c>
      <c r="N2046" s="203">
        <f t="shared" si="92"/>
        <v>4</v>
      </c>
      <c r="O2046" s="203">
        <f t="shared" si="93"/>
        <v>7</v>
      </c>
    </row>
    <row r="2047" spans="3:15">
      <c r="C2047" s="200">
        <v>3</v>
      </c>
      <c r="D2047" s="200">
        <v>6</v>
      </c>
      <c r="F2047" s="200">
        <v>5</v>
      </c>
      <c r="G2047" s="200">
        <v>6</v>
      </c>
      <c r="H2047" s="200">
        <v>5</v>
      </c>
      <c r="I2047" s="200">
        <v>4</v>
      </c>
      <c r="J2047" s="200">
        <v>7</v>
      </c>
      <c r="M2047" s="204">
        <f t="shared" si="91"/>
        <v>3</v>
      </c>
      <c r="N2047" s="203">
        <f t="shared" si="92"/>
        <v>4</v>
      </c>
      <c r="O2047" s="203">
        <f t="shared" si="93"/>
        <v>5</v>
      </c>
    </row>
    <row r="2048" spans="3:15">
      <c r="C2048" s="200">
        <v>3</v>
      </c>
      <c r="D2048" s="200">
        <v>6</v>
      </c>
      <c r="F2048" s="200">
        <v>5</v>
      </c>
      <c r="G2048" s="200">
        <v>6</v>
      </c>
      <c r="H2048" s="200">
        <v>5</v>
      </c>
      <c r="I2048" s="200">
        <v>4</v>
      </c>
      <c r="J2048" s="200">
        <v>10</v>
      </c>
      <c r="M2048" s="204">
        <f t="shared" si="91"/>
        <v>3</v>
      </c>
      <c r="N2048" s="203">
        <f t="shared" si="92"/>
        <v>4</v>
      </c>
      <c r="O2048" s="203">
        <f t="shared" si="93"/>
        <v>6</v>
      </c>
    </row>
    <row r="2049" spans="3:15">
      <c r="C2049" s="200">
        <v>3</v>
      </c>
      <c r="D2049" s="200">
        <v>6</v>
      </c>
      <c r="F2049" s="200">
        <v>5</v>
      </c>
      <c r="G2049" s="200">
        <v>6</v>
      </c>
      <c r="H2049" s="200">
        <v>5</v>
      </c>
      <c r="I2049" s="200">
        <v>6</v>
      </c>
      <c r="J2049" s="200">
        <v>7</v>
      </c>
      <c r="M2049" s="204">
        <f t="shared" si="91"/>
        <v>3</v>
      </c>
      <c r="N2049" s="203">
        <f t="shared" si="92"/>
        <v>4</v>
      </c>
      <c r="O2049" s="203">
        <f t="shared" si="93"/>
        <v>5</v>
      </c>
    </row>
    <row r="2050" spans="3:15">
      <c r="C2050" s="200">
        <v>3</v>
      </c>
      <c r="D2050" s="200">
        <v>6</v>
      </c>
      <c r="F2050" s="200">
        <v>5</v>
      </c>
      <c r="G2050" s="200">
        <v>6</v>
      </c>
      <c r="H2050" s="200">
        <v>5</v>
      </c>
      <c r="I2050" s="200">
        <v>6</v>
      </c>
      <c r="J2050" s="200">
        <v>10</v>
      </c>
      <c r="M2050" s="204">
        <f t="shared" si="91"/>
        <v>3</v>
      </c>
      <c r="N2050" s="203">
        <f t="shared" si="92"/>
        <v>4</v>
      </c>
      <c r="O2050" s="203">
        <f t="shared" si="93"/>
        <v>6</v>
      </c>
    </row>
    <row r="2051" spans="3:15">
      <c r="C2051" s="200">
        <v>3</v>
      </c>
      <c r="D2051" s="200">
        <v>6</v>
      </c>
      <c r="F2051" s="200">
        <v>5</v>
      </c>
      <c r="G2051" s="200">
        <v>6</v>
      </c>
      <c r="H2051" s="200">
        <v>5</v>
      </c>
      <c r="I2051" s="200">
        <v>8</v>
      </c>
      <c r="J2051" s="200">
        <v>7</v>
      </c>
      <c r="M2051" s="204">
        <f t="shared" si="91"/>
        <v>3</v>
      </c>
      <c r="N2051" s="203">
        <f t="shared" si="92"/>
        <v>4</v>
      </c>
      <c r="O2051" s="203">
        <f t="shared" si="93"/>
        <v>6</v>
      </c>
    </row>
    <row r="2052" spans="3:15">
      <c r="C2052" s="200">
        <v>3</v>
      </c>
      <c r="D2052" s="200">
        <v>6</v>
      </c>
      <c r="F2052" s="200">
        <v>5</v>
      </c>
      <c r="G2052" s="200">
        <v>6</v>
      </c>
      <c r="H2052" s="200">
        <v>5</v>
      </c>
      <c r="I2052" s="200">
        <v>8</v>
      </c>
      <c r="J2052" s="200">
        <v>10</v>
      </c>
      <c r="M2052" s="204">
        <f t="shared" si="91"/>
        <v>3</v>
      </c>
      <c r="N2052" s="203">
        <f t="shared" si="92"/>
        <v>4</v>
      </c>
      <c r="O2052" s="203">
        <f t="shared" si="93"/>
        <v>6</v>
      </c>
    </row>
    <row r="2053" spans="3:15">
      <c r="C2053" s="200">
        <v>3</v>
      </c>
      <c r="D2053" s="200">
        <v>6</v>
      </c>
      <c r="F2053" s="200">
        <v>5</v>
      </c>
      <c r="G2053" s="200">
        <v>6</v>
      </c>
      <c r="H2053" s="200">
        <v>5</v>
      </c>
      <c r="I2053" s="200">
        <v>10</v>
      </c>
      <c r="J2053" s="200">
        <v>7</v>
      </c>
      <c r="M2053" s="204">
        <f t="shared" si="91"/>
        <v>3</v>
      </c>
      <c r="N2053" s="203">
        <f t="shared" si="92"/>
        <v>4</v>
      </c>
      <c r="O2053" s="203">
        <f t="shared" si="93"/>
        <v>6</v>
      </c>
    </row>
    <row r="2054" spans="3:15">
      <c r="C2054" s="200">
        <v>3</v>
      </c>
      <c r="D2054" s="200">
        <v>6</v>
      </c>
      <c r="F2054" s="200">
        <v>5</v>
      </c>
      <c r="G2054" s="200">
        <v>6</v>
      </c>
      <c r="H2054" s="200">
        <v>5</v>
      </c>
      <c r="I2054" s="200">
        <v>10</v>
      </c>
      <c r="J2054" s="200">
        <v>10</v>
      </c>
      <c r="M2054" s="204">
        <f t="shared" si="91"/>
        <v>3</v>
      </c>
      <c r="N2054" s="203">
        <f t="shared" si="92"/>
        <v>4</v>
      </c>
      <c r="O2054" s="203">
        <f t="shared" si="93"/>
        <v>6</v>
      </c>
    </row>
    <row r="2055" spans="3:15">
      <c r="C2055" s="200">
        <v>3</v>
      </c>
      <c r="D2055" s="200">
        <v>6</v>
      </c>
      <c r="F2055" s="200">
        <v>7</v>
      </c>
      <c r="G2055" s="200">
        <v>6</v>
      </c>
      <c r="H2055" s="200">
        <v>10</v>
      </c>
      <c r="I2055" s="200">
        <v>4</v>
      </c>
      <c r="J2055" s="200">
        <v>7</v>
      </c>
      <c r="M2055" s="204">
        <f t="shared" si="91"/>
        <v>3</v>
      </c>
      <c r="N2055" s="203">
        <f t="shared" si="92"/>
        <v>4</v>
      </c>
      <c r="O2055" s="203">
        <f t="shared" si="93"/>
        <v>6</v>
      </c>
    </row>
    <row r="2056" spans="3:15">
      <c r="C2056" s="200">
        <v>3</v>
      </c>
      <c r="D2056" s="200">
        <v>6</v>
      </c>
      <c r="F2056" s="200">
        <v>7</v>
      </c>
      <c r="G2056" s="200">
        <v>6</v>
      </c>
      <c r="H2056" s="200">
        <v>10</v>
      </c>
      <c r="I2056" s="200">
        <v>4</v>
      </c>
      <c r="J2056" s="200">
        <v>10</v>
      </c>
      <c r="M2056" s="204">
        <f t="shared" si="91"/>
        <v>3</v>
      </c>
      <c r="N2056" s="203">
        <f t="shared" si="92"/>
        <v>4</v>
      </c>
      <c r="O2056" s="203">
        <f t="shared" si="93"/>
        <v>7</v>
      </c>
    </row>
    <row r="2057" spans="3:15">
      <c r="C2057" s="200">
        <v>3</v>
      </c>
      <c r="D2057" s="200">
        <v>6</v>
      </c>
      <c r="F2057" s="200">
        <v>7</v>
      </c>
      <c r="G2057" s="200">
        <v>6</v>
      </c>
      <c r="H2057" s="200">
        <v>10</v>
      </c>
      <c r="I2057" s="200">
        <v>6</v>
      </c>
      <c r="J2057" s="200">
        <v>7</v>
      </c>
      <c r="M2057" s="204">
        <f t="shared" si="91"/>
        <v>3</v>
      </c>
      <c r="N2057" s="203">
        <f t="shared" si="92"/>
        <v>4</v>
      </c>
      <c r="O2057" s="203">
        <f t="shared" si="93"/>
        <v>6</v>
      </c>
    </row>
    <row r="2058" spans="3:15">
      <c r="C2058" s="200">
        <v>3</v>
      </c>
      <c r="D2058" s="200">
        <v>6</v>
      </c>
      <c r="F2058" s="200">
        <v>7</v>
      </c>
      <c r="G2058" s="200">
        <v>6</v>
      </c>
      <c r="H2058" s="200">
        <v>10</v>
      </c>
      <c r="I2058" s="200">
        <v>6</v>
      </c>
      <c r="J2058" s="200">
        <v>10</v>
      </c>
      <c r="M2058" s="204">
        <f t="shared" si="91"/>
        <v>3</v>
      </c>
      <c r="N2058" s="203">
        <f t="shared" si="92"/>
        <v>4</v>
      </c>
      <c r="O2058" s="203">
        <f t="shared" si="93"/>
        <v>7</v>
      </c>
    </row>
    <row r="2059" spans="3:15">
      <c r="C2059" s="200">
        <v>3</v>
      </c>
      <c r="D2059" s="200">
        <v>6</v>
      </c>
      <c r="F2059" s="200">
        <v>7</v>
      </c>
      <c r="G2059" s="200">
        <v>6</v>
      </c>
      <c r="H2059" s="200">
        <v>10</v>
      </c>
      <c r="I2059" s="200">
        <v>8</v>
      </c>
      <c r="J2059" s="200">
        <v>7</v>
      </c>
      <c r="M2059" s="204">
        <f t="shared" si="91"/>
        <v>3</v>
      </c>
      <c r="N2059" s="203">
        <f t="shared" si="92"/>
        <v>4</v>
      </c>
      <c r="O2059" s="203">
        <f t="shared" si="93"/>
        <v>7</v>
      </c>
    </row>
    <row r="2060" spans="3:15">
      <c r="C2060" s="200">
        <v>3</v>
      </c>
      <c r="D2060" s="200">
        <v>6</v>
      </c>
      <c r="F2060" s="200">
        <v>7</v>
      </c>
      <c r="G2060" s="200">
        <v>6</v>
      </c>
      <c r="H2060" s="200">
        <v>10</v>
      </c>
      <c r="I2060" s="200">
        <v>8</v>
      </c>
      <c r="J2060" s="200">
        <v>10</v>
      </c>
      <c r="M2060" s="204">
        <f t="shared" si="91"/>
        <v>3</v>
      </c>
      <c r="N2060" s="203">
        <f t="shared" si="92"/>
        <v>4</v>
      </c>
      <c r="O2060" s="203">
        <f t="shared" si="93"/>
        <v>7</v>
      </c>
    </row>
    <row r="2061" spans="3:15">
      <c r="C2061" s="200">
        <v>3</v>
      </c>
      <c r="D2061" s="200">
        <v>6</v>
      </c>
      <c r="F2061" s="200">
        <v>7</v>
      </c>
      <c r="G2061" s="200">
        <v>6</v>
      </c>
      <c r="H2061" s="200">
        <v>10</v>
      </c>
      <c r="I2061" s="200">
        <v>10</v>
      </c>
      <c r="J2061" s="200">
        <v>7</v>
      </c>
      <c r="M2061" s="204">
        <f t="shared" si="91"/>
        <v>3</v>
      </c>
      <c r="N2061" s="203">
        <f t="shared" si="92"/>
        <v>4</v>
      </c>
      <c r="O2061" s="203">
        <f t="shared" si="93"/>
        <v>7</v>
      </c>
    </row>
    <row r="2062" spans="3:15">
      <c r="C2062" s="200">
        <v>3</v>
      </c>
      <c r="D2062" s="200">
        <v>6</v>
      </c>
      <c r="F2062" s="200">
        <v>7</v>
      </c>
      <c r="G2062" s="200">
        <v>6</v>
      </c>
      <c r="H2062" s="200">
        <v>10</v>
      </c>
      <c r="I2062" s="200">
        <v>10</v>
      </c>
      <c r="J2062" s="200">
        <v>10</v>
      </c>
      <c r="M2062" s="204">
        <f t="shared" si="91"/>
        <v>3</v>
      </c>
      <c r="N2062" s="203">
        <f t="shared" si="92"/>
        <v>4</v>
      </c>
      <c r="O2062" s="203">
        <f t="shared" si="93"/>
        <v>7</v>
      </c>
    </row>
    <row r="2063" spans="3:15">
      <c r="C2063" s="200">
        <v>3</v>
      </c>
      <c r="D2063" s="200">
        <v>6</v>
      </c>
      <c r="F2063" s="200">
        <v>5</v>
      </c>
      <c r="G2063" s="200">
        <v>6</v>
      </c>
      <c r="H2063" s="200">
        <v>5</v>
      </c>
      <c r="I2063" s="200">
        <v>4</v>
      </c>
      <c r="J2063" s="200">
        <v>7</v>
      </c>
      <c r="M2063" s="204">
        <f t="shared" si="91"/>
        <v>3</v>
      </c>
      <c r="N2063" s="203">
        <f t="shared" si="92"/>
        <v>4</v>
      </c>
      <c r="O2063" s="203">
        <f t="shared" si="93"/>
        <v>5</v>
      </c>
    </row>
    <row r="2064" spans="3:15">
      <c r="C2064" s="200">
        <v>3</v>
      </c>
      <c r="D2064" s="200">
        <v>6</v>
      </c>
      <c r="F2064" s="200">
        <v>5</v>
      </c>
      <c r="G2064" s="200">
        <v>6</v>
      </c>
      <c r="H2064" s="200">
        <v>5</v>
      </c>
      <c r="I2064" s="200">
        <v>4</v>
      </c>
      <c r="J2064" s="200">
        <v>10</v>
      </c>
      <c r="M2064" s="204">
        <f t="shared" si="91"/>
        <v>3</v>
      </c>
      <c r="N2064" s="203">
        <f t="shared" si="92"/>
        <v>4</v>
      </c>
      <c r="O2064" s="203">
        <f t="shared" si="93"/>
        <v>6</v>
      </c>
    </row>
    <row r="2065" spans="3:15">
      <c r="C2065" s="200">
        <v>3</v>
      </c>
      <c r="D2065" s="200">
        <v>6</v>
      </c>
      <c r="F2065" s="200">
        <v>5</v>
      </c>
      <c r="G2065" s="200">
        <v>6</v>
      </c>
      <c r="H2065" s="200">
        <v>5</v>
      </c>
      <c r="I2065" s="200">
        <v>6</v>
      </c>
      <c r="J2065" s="200">
        <v>7</v>
      </c>
      <c r="M2065" s="204">
        <f t="shared" si="91"/>
        <v>3</v>
      </c>
      <c r="N2065" s="203">
        <f t="shared" si="92"/>
        <v>4</v>
      </c>
      <c r="O2065" s="203">
        <f t="shared" si="93"/>
        <v>5</v>
      </c>
    </row>
    <row r="2066" spans="3:15">
      <c r="C2066" s="200">
        <v>3</v>
      </c>
      <c r="D2066" s="200">
        <v>6</v>
      </c>
      <c r="F2066" s="200">
        <v>5</v>
      </c>
      <c r="G2066" s="200">
        <v>6</v>
      </c>
      <c r="H2066" s="200">
        <v>5</v>
      </c>
      <c r="I2066" s="200">
        <v>6</v>
      </c>
      <c r="J2066" s="200">
        <v>10</v>
      </c>
      <c r="M2066" s="204">
        <f t="shared" si="91"/>
        <v>3</v>
      </c>
      <c r="N2066" s="203">
        <f t="shared" si="92"/>
        <v>4</v>
      </c>
      <c r="O2066" s="203">
        <f t="shared" si="93"/>
        <v>6</v>
      </c>
    </row>
    <row r="2067" spans="3:15">
      <c r="C2067" s="200">
        <v>3</v>
      </c>
      <c r="D2067" s="200">
        <v>6</v>
      </c>
      <c r="F2067" s="200">
        <v>5</v>
      </c>
      <c r="G2067" s="200">
        <v>6</v>
      </c>
      <c r="H2067" s="200">
        <v>5</v>
      </c>
      <c r="I2067" s="200">
        <v>8</v>
      </c>
      <c r="J2067" s="200">
        <v>7</v>
      </c>
      <c r="M2067" s="204">
        <f t="shared" si="91"/>
        <v>3</v>
      </c>
      <c r="N2067" s="203">
        <f t="shared" si="92"/>
        <v>4</v>
      </c>
      <c r="O2067" s="203">
        <f t="shared" si="93"/>
        <v>6</v>
      </c>
    </row>
    <row r="2068" spans="3:15">
      <c r="C2068" s="200">
        <v>3</v>
      </c>
      <c r="D2068" s="200">
        <v>6</v>
      </c>
      <c r="F2068" s="200">
        <v>5</v>
      </c>
      <c r="G2068" s="200">
        <v>6</v>
      </c>
      <c r="H2068" s="200">
        <v>5</v>
      </c>
      <c r="I2068" s="200">
        <v>8</v>
      </c>
      <c r="J2068" s="200">
        <v>10</v>
      </c>
      <c r="M2068" s="204">
        <f t="shared" si="91"/>
        <v>3</v>
      </c>
      <c r="N2068" s="203">
        <f t="shared" si="92"/>
        <v>4</v>
      </c>
      <c r="O2068" s="203">
        <f t="shared" si="93"/>
        <v>6</v>
      </c>
    </row>
    <row r="2069" spans="3:15">
      <c r="C2069" s="200">
        <v>3</v>
      </c>
      <c r="D2069" s="200">
        <v>6</v>
      </c>
      <c r="F2069" s="200">
        <v>5</v>
      </c>
      <c r="G2069" s="200">
        <v>6</v>
      </c>
      <c r="H2069" s="200">
        <v>5</v>
      </c>
      <c r="I2069" s="200">
        <v>10</v>
      </c>
      <c r="J2069" s="200">
        <v>7</v>
      </c>
      <c r="M2069" s="204">
        <f t="shared" si="91"/>
        <v>3</v>
      </c>
      <c r="N2069" s="203">
        <f t="shared" si="92"/>
        <v>4</v>
      </c>
      <c r="O2069" s="203">
        <f t="shared" si="93"/>
        <v>6</v>
      </c>
    </row>
    <row r="2070" spans="3:15">
      <c r="C2070" s="200">
        <v>3</v>
      </c>
      <c r="D2070" s="200">
        <v>6</v>
      </c>
      <c r="F2070" s="200">
        <v>5</v>
      </c>
      <c r="G2070" s="200">
        <v>6</v>
      </c>
      <c r="H2070" s="200">
        <v>5</v>
      </c>
      <c r="I2070" s="200">
        <v>10</v>
      </c>
      <c r="J2070" s="200">
        <v>10</v>
      </c>
      <c r="M2070" s="204">
        <f t="shared" si="91"/>
        <v>3</v>
      </c>
      <c r="N2070" s="203">
        <f t="shared" si="92"/>
        <v>4</v>
      </c>
      <c r="O2070" s="203">
        <f t="shared" si="93"/>
        <v>6</v>
      </c>
    </row>
    <row r="2071" spans="3:15">
      <c r="C2071" s="200">
        <v>3</v>
      </c>
      <c r="D2071" s="200">
        <v>6</v>
      </c>
      <c r="F2071" s="200">
        <v>7</v>
      </c>
      <c r="G2071" s="200">
        <v>6</v>
      </c>
      <c r="H2071" s="200">
        <v>10</v>
      </c>
      <c r="I2071" s="200">
        <v>4</v>
      </c>
      <c r="J2071" s="200">
        <v>7</v>
      </c>
      <c r="M2071" s="204">
        <f t="shared" si="91"/>
        <v>3</v>
      </c>
      <c r="N2071" s="203">
        <f t="shared" si="92"/>
        <v>4</v>
      </c>
      <c r="O2071" s="203">
        <f t="shared" si="93"/>
        <v>6</v>
      </c>
    </row>
    <row r="2072" spans="3:15">
      <c r="C2072" s="200">
        <v>3</v>
      </c>
      <c r="D2072" s="200">
        <v>6</v>
      </c>
      <c r="F2072" s="200">
        <v>7</v>
      </c>
      <c r="G2072" s="200">
        <v>6</v>
      </c>
      <c r="H2072" s="200">
        <v>10</v>
      </c>
      <c r="I2072" s="200">
        <v>4</v>
      </c>
      <c r="J2072" s="200">
        <v>10</v>
      </c>
      <c r="M2072" s="204">
        <f t="shared" si="91"/>
        <v>3</v>
      </c>
      <c r="N2072" s="203">
        <f t="shared" si="92"/>
        <v>4</v>
      </c>
      <c r="O2072" s="203">
        <f t="shared" si="93"/>
        <v>7</v>
      </c>
    </row>
    <row r="2073" spans="3:15">
      <c r="C2073" s="200">
        <v>3</v>
      </c>
      <c r="D2073" s="200">
        <v>6</v>
      </c>
      <c r="F2073" s="200">
        <v>7</v>
      </c>
      <c r="G2073" s="200">
        <v>6</v>
      </c>
      <c r="H2073" s="200">
        <v>10</v>
      </c>
      <c r="I2073" s="200">
        <v>6</v>
      </c>
      <c r="J2073" s="200">
        <v>7</v>
      </c>
      <c r="M2073" s="204">
        <f t="shared" si="91"/>
        <v>3</v>
      </c>
      <c r="N2073" s="203">
        <f t="shared" si="92"/>
        <v>4</v>
      </c>
      <c r="O2073" s="203">
        <f t="shared" si="93"/>
        <v>6</v>
      </c>
    </row>
    <row r="2074" spans="3:15">
      <c r="C2074" s="200">
        <v>3</v>
      </c>
      <c r="D2074" s="200">
        <v>6</v>
      </c>
      <c r="F2074" s="200">
        <v>7</v>
      </c>
      <c r="G2074" s="200">
        <v>6</v>
      </c>
      <c r="H2074" s="200">
        <v>10</v>
      </c>
      <c r="I2074" s="200">
        <v>6</v>
      </c>
      <c r="J2074" s="200">
        <v>10</v>
      </c>
      <c r="M2074" s="204">
        <f t="shared" si="91"/>
        <v>3</v>
      </c>
      <c r="N2074" s="203">
        <f t="shared" si="92"/>
        <v>4</v>
      </c>
      <c r="O2074" s="203">
        <f t="shared" si="93"/>
        <v>7</v>
      </c>
    </row>
    <row r="2075" spans="3:15">
      <c r="C2075" s="200">
        <v>3</v>
      </c>
      <c r="D2075" s="200">
        <v>6</v>
      </c>
      <c r="F2075" s="200">
        <v>7</v>
      </c>
      <c r="G2075" s="200">
        <v>6</v>
      </c>
      <c r="H2075" s="200">
        <v>10</v>
      </c>
      <c r="I2075" s="200">
        <v>8</v>
      </c>
      <c r="J2075" s="200">
        <v>7</v>
      </c>
      <c r="M2075" s="204">
        <f t="shared" si="91"/>
        <v>3</v>
      </c>
      <c r="N2075" s="203">
        <f t="shared" si="92"/>
        <v>4</v>
      </c>
      <c r="O2075" s="203">
        <f t="shared" si="93"/>
        <v>7</v>
      </c>
    </row>
    <row r="2076" spans="3:15">
      <c r="C2076" s="200">
        <v>3</v>
      </c>
      <c r="D2076" s="200">
        <v>6</v>
      </c>
      <c r="F2076" s="200">
        <v>7</v>
      </c>
      <c r="G2076" s="200">
        <v>6</v>
      </c>
      <c r="H2076" s="200">
        <v>10</v>
      </c>
      <c r="I2076" s="200">
        <v>8</v>
      </c>
      <c r="J2076" s="200">
        <v>10</v>
      </c>
      <c r="M2076" s="204">
        <f t="shared" si="91"/>
        <v>3</v>
      </c>
      <c r="N2076" s="203">
        <f t="shared" si="92"/>
        <v>4</v>
      </c>
      <c r="O2076" s="203">
        <f t="shared" si="93"/>
        <v>7</v>
      </c>
    </row>
    <row r="2077" spans="3:15">
      <c r="C2077" s="200">
        <v>3</v>
      </c>
      <c r="D2077" s="200">
        <v>6</v>
      </c>
      <c r="F2077" s="200">
        <v>7</v>
      </c>
      <c r="G2077" s="200">
        <v>6</v>
      </c>
      <c r="H2077" s="200">
        <v>10</v>
      </c>
      <c r="I2077" s="200">
        <v>10</v>
      </c>
      <c r="J2077" s="200">
        <v>7</v>
      </c>
      <c r="M2077" s="204">
        <f t="shared" si="91"/>
        <v>3</v>
      </c>
      <c r="N2077" s="203">
        <f t="shared" si="92"/>
        <v>4</v>
      </c>
      <c r="O2077" s="203">
        <f t="shared" si="93"/>
        <v>7</v>
      </c>
    </row>
    <row r="2078" spans="3:15">
      <c r="C2078" s="200">
        <v>3</v>
      </c>
      <c r="D2078" s="200">
        <v>6</v>
      </c>
      <c r="F2078" s="200">
        <v>7</v>
      </c>
      <c r="G2078" s="200">
        <v>6</v>
      </c>
      <c r="H2078" s="200">
        <v>10</v>
      </c>
      <c r="I2078" s="200">
        <v>10</v>
      </c>
      <c r="J2078" s="200">
        <v>10</v>
      </c>
      <c r="M2078" s="204">
        <f t="shared" si="91"/>
        <v>3</v>
      </c>
      <c r="N2078" s="203">
        <f t="shared" si="92"/>
        <v>4</v>
      </c>
      <c r="O2078" s="203">
        <f t="shared" si="93"/>
        <v>7</v>
      </c>
    </row>
    <row r="2079" spans="3:15">
      <c r="C2079" s="200">
        <v>3</v>
      </c>
      <c r="D2079" s="200">
        <v>6</v>
      </c>
      <c r="F2079" s="200">
        <v>5</v>
      </c>
      <c r="G2079" s="200">
        <v>6</v>
      </c>
      <c r="H2079" s="200">
        <v>5</v>
      </c>
      <c r="I2079" s="200">
        <v>4</v>
      </c>
      <c r="J2079" s="200">
        <v>7</v>
      </c>
      <c r="M2079" s="204">
        <f t="shared" ref="M2079:M2142" si="94">MIN(C2079:L2079)</f>
        <v>3</v>
      </c>
      <c r="N2079" s="203">
        <f t="shared" si="92"/>
        <v>4</v>
      </c>
      <c r="O2079" s="203">
        <f t="shared" si="93"/>
        <v>5</v>
      </c>
    </row>
    <row r="2080" spans="3:15">
      <c r="C2080" s="200">
        <v>3</v>
      </c>
      <c r="D2080" s="200">
        <v>6</v>
      </c>
      <c r="F2080" s="200">
        <v>5</v>
      </c>
      <c r="G2080" s="200">
        <v>6</v>
      </c>
      <c r="H2080" s="200">
        <v>5</v>
      </c>
      <c r="I2080" s="200">
        <v>4</v>
      </c>
      <c r="J2080" s="200">
        <v>10</v>
      </c>
      <c r="M2080" s="204">
        <f t="shared" si="94"/>
        <v>3</v>
      </c>
      <c r="N2080" s="203">
        <f t="shared" ref="N2080:N2143" si="95">IF(SMALL(C2080:J2080,2)&gt;M2080,M2080+1,M2080)</f>
        <v>4</v>
      </c>
      <c r="O2080" s="203">
        <f t="shared" ref="O2080:O2143" si="96">ROUND(AVERAGE(C2080:J2080),0)</f>
        <v>6</v>
      </c>
    </row>
    <row r="2081" spans="3:15">
      <c r="C2081" s="200">
        <v>3</v>
      </c>
      <c r="D2081" s="200">
        <v>6</v>
      </c>
      <c r="F2081" s="200">
        <v>5</v>
      </c>
      <c r="G2081" s="200">
        <v>6</v>
      </c>
      <c r="H2081" s="200">
        <v>5</v>
      </c>
      <c r="I2081" s="200">
        <v>6</v>
      </c>
      <c r="J2081" s="200">
        <v>7</v>
      </c>
      <c r="M2081" s="204">
        <f t="shared" si="94"/>
        <v>3</v>
      </c>
      <c r="N2081" s="203">
        <f t="shared" si="95"/>
        <v>4</v>
      </c>
      <c r="O2081" s="203">
        <f t="shared" si="96"/>
        <v>5</v>
      </c>
    </row>
    <row r="2082" spans="3:15">
      <c r="C2082" s="200">
        <v>3</v>
      </c>
      <c r="D2082" s="200">
        <v>6</v>
      </c>
      <c r="F2082" s="200">
        <v>5</v>
      </c>
      <c r="G2082" s="200">
        <v>6</v>
      </c>
      <c r="H2082" s="200">
        <v>5</v>
      </c>
      <c r="I2082" s="200">
        <v>6</v>
      </c>
      <c r="J2082" s="200">
        <v>10</v>
      </c>
      <c r="M2082" s="204">
        <f t="shared" si="94"/>
        <v>3</v>
      </c>
      <c r="N2082" s="203">
        <f t="shared" si="95"/>
        <v>4</v>
      </c>
      <c r="O2082" s="203">
        <f t="shared" si="96"/>
        <v>6</v>
      </c>
    </row>
    <row r="2083" spans="3:15">
      <c r="C2083" s="200">
        <v>3</v>
      </c>
      <c r="D2083" s="200">
        <v>6</v>
      </c>
      <c r="F2083" s="200">
        <v>5</v>
      </c>
      <c r="G2083" s="200">
        <v>6</v>
      </c>
      <c r="H2083" s="200">
        <v>5</v>
      </c>
      <c r="I2083" s="200">
        <v>8</v>
      </c>
      <c r="J2083" s="200">
        <v>7</v>
      </c>
      <c r="M2083" s="204">
        <f t="shared" si="94"/>
        <v>3</v>
      </c>
      <c r="N2083" s="203">
        <f t="shared" si="95"/>
        <v>4</v>
      </c>
      <c r="O2083" s="203">
        <f t="shared" si="96"/>
        <v>6</v>
      </c>
    </row>
    <row r="2084" spans="3:15">
      <c r="C2084" s="200">
        <v>3</v>
      </c>
      <c r="D2084" s="200">
        <v>6</v>
      </c>
      <c r="F2084" s="200">
        <v>5</v>
      </c>
      <c r="G2084" s="200">
        <v>6</v>
      </c>
      <c r="H2084" s="200">
        <v>5</v>
      </c>
      <c r="I2084" s="200">
        <v>8</v>
      </c>
      <c r="J2084" s="200">
        <v>10</v>
      </c>
      <c r="M2084" s="204">
        <f t="shared" si="94"/>
        <v>3</v>
      </c>
      <c r="N2084" s="203">
        <f t="shared" si="95"/>
        <v>4</v>
      </c>
      <c r="O2084" s="203">
        <f t="shared" si="96"/>
        <v>6</v>
      </c>
    </row>
    <row r="2085" spans="3:15">
      <c r="C2085" s="200">
        <v>3</v>
      </c>
      <c r="D2085" s="200">
        <v>6</v>
      </c>
      <c r="F2085" s="200">
        <v>5</v>
      </c>
      <c r="G2085" s="200">
        <v>6</v>
      </c>
      <c r="H2085" s="200">
        <v>5</v>
      </c>
      <c r="I2085" s="200">
        <v>10</v>
      </c>
      <c r="J2085" s="200">
        <v>7</v>
      </c>
      <c r="M2085" s="204">
        <f t="shared" si="94"/>
        <v>3</v>
      </c>
      <c r="N2085" s="203">
        <f t="shared" si="95"/>
        <v>4</v>
      </c>
      <c r="O2085" s="203">
        <f t="shared" si="96"/>
        <v>6</v>
      </c>
    </row>
    <row r="2086" spans="3:15">
      <c r="C2086" s="200">
        <v>3</v>
      </c>
      <c r="D2086" s="200">
        <v>6</v>
      </c>
      <c r="F2086" s="200">
        <v>5</v>
      </c>
      <c r="G2086" s="200">
        <v>6</v>
      </c>
      <c r="H2086" s="200">
        <v>5</v>
      </c>
      <c r="I2086" s="200">
        <v>10</v>
      </c>
      <c r="J2086" s="200">
        <v>10</v>
      </c>
      <c r="M2086" s="204">
        <f t="shared" si="94"/>
        <v>3</v>
      </c>
      <c r="N2086" s="203">
        <f t="shared" si="95"/>
        <v>4</v>
      </c>
      <c r="O2086" s="203">
        <f t="shared" si="96"/>
        <v>6</v>
      </c>
    </row>
    <row r="2087" spans="3:15">
      <c r="C2087" s="200">
        <v>3</v>
      </c>
      <c r="D2087" s="200">
        <v>6</v>
      </c>
      <c r="F2087" s="200">
        <v>7</v>
      </c>
      <c r="G2087" s="200">
        <v>6</v>
      </c>
      <c r="H2087" s="200">
        <v>10</v>
      </c>
      <c r="I2087" s="200">
        <v>4</v>
      </c>
      <c r="J2087" s="200">
        <v>7</v>
      </c>
      <c r="M2087" s="204">
        <f t="shared" si="94"/>
        <v>3</v>
      </c>
      <c r="N2087" s="203">
        <f t="shared" si="95"/>
        <v>4</v>
      </c>
      <c r="O2087" s="203">
        <f t="shared" si="96"/>
        <v>6</v>
      </c>
    </row>
    <row r="2088" spans="3:15">
      <c r="C2088" s="200">
        <v>3</v>
      </c>
      <c r="D2088" s="200">
        <v>6</v>
      </c>
      <c r="F2088" s="200">
        <v>7</v>
      </c>
      <c r="G2088" s="200">
        <v>6</v>
      </c>
      <c r="H2088" s="200">
        <v>10</v>
      </c>
      <c r="I2088" s="200">
        <v>4</v>
      </c>
      <c r="J2088" s="200">
        <v>10</v>
      </c>
      <c r="M2088" s="204">
        <f t="shared" si="94"/>
        <v>3</v>
      </c>
      <c r="N2088" s="203">
        <f t="shared" si="95"/>
        <v>4</v>
      </c>
      <c r="O2088" s="203">
        <f t="shared" si="96"/>
        <v>7</v>
      </c>
    </row>
    <row r="2089" spans="3:15">
      <c r="C2089" s="200">
        <v>3</v>
      </c>
      <c r="D2089" s="200">
        <v>6</v>
      </c>
      <c r="F2089" s="200">
        <v>7</v>
      </c>
      <c r="G2089" s="200">
        <v>6</v>
      </c>
      <c r="H2089" s="200">
        <v>10</v>
      </c>
      <c r="I2089" s="200">
        <v>6</v>
      </c>
      <c r="J2089" s="200">
        <v>7</v>
      </c>
      <c r="M2089" s="204">
        <f t="shared" si="94"/>
        <v>3</v>
      </c>
      <c r="N2089" s="203">
        <f t="shared" si="95"/>
        <v>4</v>
      </c>
      <c r="O2089" s="203">
        <f t="shared" si="96"/>
        <v>6</v>
      </c>
    </row>
    <row r="2090" spans="3:15">
      <c r="C2090" s="200">
        <v>3</v>
      </c>
      <c r="D2090" s="200">
        <v>6</v>
      </c>
      <c r="F2090" s="200">
        <v>7</v>
      </c>
      <c r="G2090" s="200">
        <v>6</v>
      </c>
      <c r="H2090" s="200">
        <v>10</v>
      </c>
      <c r="I2090" s="200">
        <v>6</v>
      </c>
      <c r="J2090" s="200">
        <v>10</v>
      </c>
      <c r="M2090" s="204">
        <f t="shared" si="94"/>
        <v>3</v>
      </c>
      <c r="N2090" s="203">
        <f t="shared" si="95"/>
        <v>4</v>
      </c>
      <c r="O2090" s="203">
        <f t="shared" si="96"/>
        <v>7</v>
      </c>
    </row>
    <row r="2091" spans="3:15">
      <c r="C2091" s="200">
        <v>3</v>
      </c>
      <c r="D2091" s="200">
        <v>6</v>
      </c>
      <c r="F2091" s="200">
        <v>7</v>
      </c>
      <c r="G2091" s="200">
        <v>6</v>
      </c>
      <c r="H2091" s="200">
        <v>10</v>
      </c>
      <c r="I2091" s="200">
        <v>8</v>
      </c>
      <c r="J2091" s="200">
        <v>7</v>
      </c>
      <c r="M2091" s="204">
        <f t="shared" si="94"/>
        <v>3</v>
      </c>
      <c r="N2091" s="203">
        <f t="shared" si="95"/>
        <v>4</v>
      </c>
      <c r="O2091" s="203">
        <f t="shared" si="96"/>
        <v>7</v>
      </c>
    </row>
    <row r="2092" spans="3:15">
      <c r="C2092" s="200">
        <v>3</v>
      </c>
      <c r="D2092" s="200">
        <v>6</v>
      </c>
      <c r="F2092" s="200">
        <v>7</v>
      </c>
      <c r="G2092" s="200">
        <v>6</v>
      </c>
      <c r="H2092" s="200">
        <v>10</v>
      </c>
      <c r="I2092" s="200">
        <v>8</v>
      </c>
      <c r="J2092" s="200">
        <v>10</v>
      </c>
      <c r="M2092" s="204">
        <f t="shared" si="94"/>
        <v>3</v>
      </c>
      <c r="N2092" s="203">
        <f t="shared" si="95"/>
        <v>4</v>
      </c>
      <c r="O2092" s="203">
        <f t="shared" si="96"/>
        <v>7</v>
      </c>
    </row>
    <row r="2093" spans="3:15">
      <c r="C2093" s="200">
        <v>3</v>
      </c>
      <c r="D2093" s="200">
        <v>6</v>
      </c>
      <c r="F2093" s="200">
        <v>7</v>
      </c>
      <c r="G2093" s="200">
        <v>6</v>
      </c>
      <c r="H2093" s="200">
        <v>10</v>
      </c>
      <c r="I2093" s="200">
        <v>10</v>
      </c>
      <c r="J2093" s="200">
        <v>7</v>
      </c>
      <c r="M2093" s="204">
        <f t="shared" si="94"/>
        <v>3</v>
      </c>
      <c r="N2093" s="203">
        <f t="shared" si="95"/>
        <v>4</v>
      </c>
      <c r="O2093" s="203">
        <f t="shared" si="96"/>
        <v>7</v>
      </c>
    </row>
    <row r="2094" spans="3:15">
      <c r="C2094" s="200">
        <v>3</v>
      </c>
      <c r="D2094" s="200">
        <v>6</v>
      </c>
      <c r="F2094" s="200">
        <v>7</v>
      </c>
      <c r="G2094" s="200">
        <v>6</v>
      </c>
      <c r="H2094" s="200">
        <v>10</v>
      </c>
      <c r="I2094" s="200">
        <v>10</v>
      </c>
      <c r="J2094" s="200">
        <v>10</v>
      </c>
      <c r="M2094" s="204">
        <f t="shared" si="94"/>
        <v>3</v>
      </c>
      <c r="N2094" s="203">
        <f t="shared" si="95"/>
        <v>4</v>
      </c>
      <c r="O2094" s="203">
        <f t="shared" si="96"/>
        <v>7</v>
      </c>
    </row>
    <row r="2095" spans="3:15">
      <c r="C2095" s="200">
        <v>3</v>
      </c>
      <c r="D2095" s="200">
        <v>6</v>
      </c>
      <c r="F2095" s="200">
        <v>10</v>
      </c>
      <c r="G2095" s="200">
        <v>6</v>
      </c>
      <c r="H2095" s="200">
        <v>7</v>
      </c>
      <c r="I2095" s="200">
        <v>4</v>
      </c>
      <c r="J2095" s="200">
        <v>7</v>
      </c>
      <c r="M2095" s="204">
        <f t="shared" si="94"/>
        <v>3</v>
      </c>
      <c r="N2095" s="203">
        <f t="shared" si="95"/>
        <v>4</v>
      </c>
      <c r="O2095" s="203">
        <f t="shared" si="96"/>
        <v>6</v>
      </c>
    </row>
    <row r="2096" spans="3:15">
      <c r="C2096" s="200">
        <v>3</v>
      </c>
      <c r="D2096" s="200">
        <v>6</v>
      </c>
      <c r="F2096" s="200">
        <v>10</v>
      </c>
      <c r="G2096" s="200">
        <v>6</v>
      </c>
      <c r="H2096" s="200">
        <v>7</v>
      </c>
      <c r="I2096" s="200">
        <v>4</v>
      </c>
      <c r="J2096" s="200">
        <v>10</v>
      </c>
      <c r="M2096" s="204">
        <f t="shared" si="94"/>
        <v>3</v>
      </c>
      <c r="N2096" s="203">
        <f t="shared" si="95"/>
        <v>4</v>
      </c>
      <c r="O2096" s="203">
        <f t="shared" si="96"/>
        <v>7</v>
      </c>
    </row>
    <row r="2097" spans="3:15">
      <c r="C2097" s="200">
        <v>3</v>
      </c>
      <c r="D2097" s="200">
        <v>6</v>
      </c>
      <c r="F2097" s="200">
        <v>10</v>
      </c>
      <c r="G2097" s="200">
        <v>6</v>
      </c>
      <c r="H2097" s="200">
        <v>7</v>
      </c>
      <c r="I2097" s="200">
        <v>6</v>
      </c>
      <c r="J2097" s="200">
        <v>7</v>
      </c>
      <c r="M2097" s="204">
        <f t="shared" si="94"/>
        <v>3</v>
      </c>
      <c r="N2097" s="203">
        <f t="shared" si="95"/>
        <v>4</v>
      </c>
      <c r="O2097" s="203">
        <f t="shared" si="96"/>
        <v>6</v>
      </c>
    </row>
    <row r="2098" spans="3:15">
      <c r="C2098" s="200">
        <v>3</v>
      </c>
      <c r="D2098" s="200">
        <v>6</v>
      </c>
      <c r="F2098" s="200">
        <v>10</v>
      </c>
      <c r="G2098" s="200">
        <v>6</v>
      </c>
      <c r="H2098" s="200">
        <v>7</v>
      </c>
      <c r="I2098" s="200">
        <v>6</v>
      </c>
      <c r="J2098" s="200">
        <v>10</v>
      </c>
      <c r="M2098" s="204">
        <f t="shared" si="94"/>
        <v>3</v>
      </c>
      <c r="N2098" s="203">
        <f t="shared" si="95"/>
        <v>4</v>
      </c>
      <c r="O2098" s="203">
        <f t="shared" si="96"/>
        <v>7</v>
      </c>
    </row>
    <row r="2099" spans="3:15">
      <c r="C2099" s="200">
        <v>3</v>
      </c>
      <c r="D2099" s="200">
        <v>6</v>
      </c>
      <c r="F2099" s="200">
        <v>10</v>
      </c>
      <c r="G2099" s="200">
        <v>6</v>
      </c>
      <c r="H2099" s="200">
        <v>7</v>
      </c>
      <c r="I2099" s="200">
        <v>8</v>
      </c>
      <c r="J2099" s="200">
        <v>7</v>
      </c>
      <c r="M2099" s="204">
        <f t="shared" si="94"/>
        <v>3</v>
      </c>
      <c r="N2099" s="203">
        <f t="shared" si="95"/>
        <v>4</v>
      </c>
      <c r="O2099" s="203">
        <f t="shared" si="96"/>
        <v>7</v>
      </c>
    </row>
    <row r="2100" spans="3:15">
      <c r="C2100" s="200">
        <v>3</v>
      </c>
      <c r="D2100" s="200">
        <v>6</v>
      </c>
      <c r="F2100" s="200">
        <v>10</v>
      </c>
      <c r="G2100" s="200">
        <v>6</v>
      </c>
      <c r="H2100" s="200">
        <v>7</v>
      </c>
      <c r="I2100" s="200">
        <v>8</v>
      </c>
      <c r="J2100" s="200">
        <v>10</v>
      </c>
      <c r="M2100" s="204">
        <f t="shared" si="94"/>
        <v>3</v>
      </c>
      <c r="N2100" s="203">
        <f t="shared" si="95"/>
        <v>4</v>
      </c>
      <c r="O2100" s="203">
        <f t="shared" si="96"/>
        <v>7</v>
      </c>
    </row>
    <row r="2101" spans="3:15">
      <c r="C2101" s="200">
        <v>3</v>
      </c>
      <c r="D2101" s="200">
        <v>6</v>
      </c>
      <c r="F2101" s="200">
        <v>10</v>
      </c>
      <c r="G2101" s="200">
        <v>6</v>
      </c>
      <c r="H2101" s="200">
        <v>7</v>
      </c>
      <c r="I2101" s="200">
        <v>10</v>
      </c>
      <c r="J2101" s="200">
        <v>7</v>
      </c>
      <c r="M2101" s="204">
        <f t="shared" si="94"/>
        <v>3</v>
      </c>
      <c r="N2101" s="203">
        <f t="shared" si="95"/>
        <v>4</v>
      </c>
      <c r="O2101" s="203">
        <f t="shared" si="96"/>
        <v>7</v>
      </c>
    </row>
    <row r="2102" spans="3:15">
      <c r="C2102" s="200">
        <v>3</v>
      </c>
      <c r="D2102" s="200">
        <v>6</v>
      </c>
      <c r="F2102" s="200">
        <v>10</v>
      </c>
      <c r="G2102" s="200">
        <v>6</v>
      </c>
      <c r="H2102" s="200">
        <v>7</v>
      </c>
      <c r="I2102" s="200">
        <v>10</v>
      </c>
      <c r="J2102" s="200">
        <v>10</v>
      </c>
      <c r="M2102" s="204">
        <f t="shared" si="94"/>
        <v>3</v>
      </c>
      <c r="N2102" s="203">
        <f t="shared" si="95"/>
        <v>4</v>
      </c>
      <c r="O2102" s="203">
        <f t="shared" si="96"/>
        <v>7</v>
      </c>
    </row>
    <row r="2103" spans="3:15">
      <c r="C2103" s="200">
        <v>3</v>
      </c>
      <c r="D2103" s="200">
        <v>6</v>
      </c>
      <c r="F2103" s="200">
        <v>10</v>
      </c>
      <c r="G2103" s="200">
        <v>6</v>
      </c>
      <c r="H2103" s="200">
        <v>10</v>
      </c>
      <c r="I2103" s="200">
        <v>4</v>
      </c>
      <c r="J2103" s="200">
        <v>7</v>
      </c>
      <c r="M2103" s="204">
        <f t="shared" si="94"/>
        <v>3</v>
      </c>
      <c r="N2103" s="203">
        <f t="shared" si="95"/>
        <v>4</v>
      </c>
      <c r="O2103" s="203">
        <f t="shared" si="96"/>
        <v>7</v>
      </c>
    </row>
    <row r="2104" spans="3:15">
      <c r="C2104" s="200">
        <v>3</v>
      </c>
      <c r="D2104" s="200">
        <v>6</v>
      </c>
      <c r="F2104" s="200">
        <v>10</v>
      </c>
      <c r="G2104" s="200">
        <v>6</v>
      </c>
      <c r="H2104" s="200">
        <v>10</v>
      </c>
      <c r="I2104" s="200">
        <v>4</v>
      </c>
      <c r="J2104" s="200">
        <v>10</v>
      </c>
      <c r="M2104" s="204">
        <f t="shared" si="94"/>
        <v>3</v>
      </c>
      <c r="N2104" s="203">
        <f t="shared" si="95"/>
        <v>4</v>
      </c>
      <c r="O2104" s="203">
        <f t="shared" si="96"/>
        <v>7</v>
      </c>
    </row>
    <row r="2105" spans="3:15">
      <c r="C2105" s="200">
        <v>3</v>
      </c>
      <c r="D2105" s="200">
        <v>6</v>
      </c>
      <c r="F2105" s="200">
        <v>10</v>
      </c>
      <c r="G2105" s="200">
        <v>6</v>
      </c>
      <c r="H2105" s="200">
        <v>10</v>
      </c>
      <c r="I2105" s="200">
        <v>6</v>
      </c>
      <c r="J2105" s="200">
        <v>7</v>
      </c>
      <c r="M2105" s="204">
        <f t="shared" si="94"/>
        <v>3</v>
      </c>
      <c r="N2105" s="203">
        <f t="shared" si="95"/>
        <v>4</v>
      </c>
      <c r="O2105" s="203">
        <f t="shared" si="96"/>
        <v>7</v>
      </c>
    </row>
    <row r="2106" spans="3:15">
      <c r="C2106" s="200">
        <v>3</v>
      </c>
      <c r="D2106" s="200">
        <v>6</v>
      </c>
      <c r="F2106" s="200">
        <v>10</v>
      </c>
      <c r="G2106" s="200">
        <v>6</v>
      </c>
      <c r="H2106" s="200">
        <v>10</v>
      </c>
      <c r="I2106" s="200">
        <v>6</v>
      </c>
      <c r="J2106" s="200">
        <v>10</v>
      </c>
      <c r="M2106" s="204">
        <f t="shared" si="94"/>
        <v>3</v>
      </c>
      <c r="N2106" s="203">
        <f t="shared" si="95"/>
        <v>4</v>
      </c>
      <c r="O2106" s="203">
        <f t="shared" si="96"/>
        <v>7</v>
      </c>
    </row>
    <row r="2107" spans="3:15">
      <c r="C2107" s="200">
        <v>3</v>
      </c>
      <c r="D2107" s="200">
        <v>6</v>
      </c>
      <c r="F2107" s="200">
        <v>10</v>
      </c>
      <c r="G2107" s="200">
        <v>6</v>
      </c>
      <c r="H2107" s="200">
        <v>10</v>
      </c>
      <c r="I2107" s="200">
        <v>8</v>
      </c>
      <c r="J2107" s="200">
        <v>7</v>
      </c>
      <c r="M2107" s="204">
        <f t="shared" si="94"/>
        <v>3</v>
      </c>
      <c r="N2107" s="203">
        <f t="shared" si="95"/>
        <v>4</v>
      </c>
      <c r="O2107" s="203">
        <f t="shared" si="96"/>
        <v>7</v>
      </c>
    </row>
    <row r="2108" spans="3:15">
      <c r="C2108" s="200">
        <v>3</v>
      </c>
      <c r="D2108" s="200">
        <v>6</v>
      </c>
      <c r="F2108" s="200">
        <v>10</v>
      </c>
      <c r="G2108" s="200">
        <v>6</v>
      </c>
      <c r="H2108" s="200">
        <v>10</v>
      </c>
      <c r="I2108" s="200">
        <v>8</v>
      </c>
      <c r="J2108" s="200">
        <v>10</v>
      </c>
      <c r="M2108" s="204">
        <f t="shared" si="94"/>
        <v>3</v>
      </c>
      <c r="N2108" s="203">
        <f t="shared" si="95"/>
        <v>4</v>
      </c>
      <c r="O2108" s="203">
        <f t="shared" si="96"/>
        <v>8</v>
      </c>
    </row>
    <row r="2109" spans="3:15">
      <c r="C2109" s="200">
        <v>3</v>
      </c>
      <c r="D2109" s="200">
        <v>6</v>
      </c>
      <c r="F2109" s="200">
        <v>10</v>
      </c>
      <c r="G2109" s="200">
        <v>6</v>
      </c>
      <c r="H2109" s="200">
        <v>10</v>
      </c>
      <c r="I2109" s="200">
        <v>10</v>
      </c>
      <c r="J2109" s="200">
        <v>7</v>
      </c>
      <c r="M2109" s="204">
        <f t="shared" si="94"/>
        <v>3</v>
      </c>
      <c r="N2109" s="203">
        <f t="shared" si="95"/>
        <v>4</v>
      </c>
      <c r="O2109" s="203">
        <f t="shared" si="96"/>
        <v>7</v>
      </c>
    </row>
    <row r="2110" spans="3:15">
      <c r="C2110" s="200">
        <v>3</v>
      </c>
      <c r="D2110" s="200">
        <v>6</v>
      </c>
      <c r="F2110" s="200">
        <v>10</v>
      </c>
      <c r="G2110" s="200">
        <v>6</v>
      </c>
      <c r="H2110" s="200">
        <v>10</v>
      </c>
      <c r="I2110" s="200">
        <v>10</v>
      </c>
      <c r="J2110" s="200">
        <v>10</v>
      </c>
      <c r="M2110" s="204">
        <f t="shared" si="94"/>
        <v>3</v>
      </c>
      <c r="N2110" s="203">
        <f t="shared" si="95"/>
        <v>4</v>
      </c>
      <c r="O2110" s="203">
        <f t="shared" si="96"/>
        <v>8</v>
      </c>
    </row>
    <row r="2111" spans="3:15">
      <c r="C2111" s="200">
        <v>3</v>
      </c>
      <c r="D2111" s="200">
        <v>6</v>
      </c>
      <c r="F2111" s="200">
        <v>10</v>
      </c>
      <c r="G2111" s="200">
        <v>6</v>
      </c>
      <c r="H2111" s="200">
        <v>7</v>
      </c>
      <c r="I2111" s="200">
        <v>4</v>
      </c>
      <c r="J2111" s="200">
        <v>7</v>
      </c>
      <c r="M2111" s="204">
        <f t="shared" si="94"/>
        <v>3</v>
      </c>
      <c r="N2111" s="203">
        <f t="shared" si="95"/>
        <v>4</v>
      </c>
      <c r="O2111" s="203">
        <f t="shared" si="96"/>
        <v>6</v>
      </c>
    </row>
    <row r="2112" spans="3:15">
      <c r="C2112" s="200">
        <v>3</v>
      </c>
      <c r="D2112" s="200">
        <v>6</v>
      </c>
      <c r="F2112" s="200">
        <v>10</v>
      </c>
      <c r="G2112" s="200">
        <v>6</v>
      </c>
      <c r="H2112" s="200">
        <v>7</v>
      </c>
      <c r="I2112" s="200">
        <v>4</v>
      </c>
      <c r="J2112" s="200">
        <v>10</v>
      </c>
      <c r="M2112" s="204">
        <f t="shared" si="94"/>
        <v>3</v>
      </c>
      <c r="N2112" s="203">
        <f t="shared" si="95"/>
        <v>4</v>
      </c>
      <c r="O2112" s="203">
        <f t="shared" si="96"/>
        <v>7</v>
      </c>
    </row>
    <row r="2113" spans="3:15">
      <c r="C2113" s="200">
        <v>3</v>
      </c>
      <c r="D2113" s="200">
        <v>6</v>
      </c>
      <c r="F2113" s="200">
        <v>10</v>
      </c>
      <c r="G2113" s="200">
        <v>6</v>
      </c>
      <c r="H2113" s="200">
        <v>7</v>
      </c>
      <c r="I2113" s="200">
        <v>6</v>
      </c>
      <c r="J2113" s="200">
        <v>7</v>
      </c>
      <c r="M2113" s="204">
        <f t="shared" si="94"/>
        <v>3</v>
      </c>
      <c r="N2113" s="203">
        <f t="shared" si="95"/>
        <v>4</v>
      </c>
      <c r="O2113" s="203">
        <f t="shared" si="96"/>
        <v>6</v>
      </c>
    </row>
    <row r="2114" spans="3:15">
      <c r="C2114" s="200">
        <v>3</v>
      </c>
      <c r="D2114" s="200">
        <v>6</v>
      </c>
      <c r="F2114" s="200">
        <v>10</v>
      </c>
      <c r="G2114" s="200">
        <v>6</v>
      </c>
      <c r="H2114" s="200">
        <v>7</v>
      </c>
      <c r="I2114" s="200">
        <v>6</v>
      </c>
      <c r="J2114" s="200">
        <v>10</v>
      </c>
      <c r="M2114" s="204">
        <f t="shared" si="94"/>
        <v>3</v>
      </c>
      <c r="N2114" s="203">
        <f t="shared" si="95"/>
        <v>4</v>
      </c>
      <c r="O2114" s="203">
        <f t="shared" si="96"/>
        <v>7</v>
      </c>
    </row>
    <row r="2115" spans="3:15">
      <c r="C2115" s="200">
        <v>3</v>
      </c>
      <c r="D2115" s="200">
        <v>6</v>
      </c>
      <c r="F2115" s="200">
        <v>10</v>
      </c>
      <c r="G2115" s="200">
        <v>6</v>
      </c>
      <c r="H2115" s="200">
        <v>7</v>
      </c>
      <c r="I2115" s="200">
        <v>8</v>
      </c>
      <c r="J2115" s="200">
        <v>7</v>
      </c>
      <c r="M2115" s="204">
        <f t="shared" si="94"/>
        <v>3</v>
      </c>
      <c r="N2115" s="203">
        <f t="shared" si="95"/>
        <v>4</v>
      </c>
      <c r="O2115" s="203">
        <f t="shared" si="96"/>
        <v>7</v>
      </c>
    </row>
    <row r="2116" spans="3:15">
      <c r="C2116" s="200">
        <v>3</v>
      </c>
      <c r="D2116" s="200">
        <v>6</v>
      </c>
      <c r="F2116" s="200">
        <v>10</v>
      </c>
      <c r="G2116" s="200">
        <v>6</v>
      </c>
      <c r="H2116" s="200">
        <v>7</v>
      </c>
      <c r="I2116" s="200">
        <v>8</v>
      </c>
      <c r="J2116" s="200">
        <v>10</v>
      </c>
      <c r="M2116" s="204">
        <f t="shared" si="94"/>
        <v>3</v>
      </c>
      <c r="N2116" s="203">
        <f t="shared" si="95"/>
        <v>4</v>
      </c>
      <c r="O2116" s="203">
        <f t="shared" si="96"/>
        <v>7</v>
      </c>
    </row>
    <row r="2117" spans="3:15">
      <c r="C2117" s="200">
        <v>3</v>
      </c>
      <c r="D2117" s="200">
        <v>6</v>
      </c>
      <c r="F2117" s="200">
        <v>10</v>
      </c>
      <c r="G2117" s="200">
        <v>6</v>
      </c>
      <c r="H2117" s="200">
        <v>7</v>
      </c>
      <c r="I2117" s="200">
        <v>10</v>
      </c>
      <c r="J2117" s="200">
        <v>7</v>
      </c>
      <c r="M2117" s="204">
        <f t="shared" si="94"/>
        <v>3</v>
      </c>
      <c r="N2117" s="203">
        <f t="shared" si="95"/>
        <v>4</v>
      </c>
      <c r="O2117" s="203">
        <f t="shared" si="96"/>
        <v>7</v>
      </c>
    </row>
    <row r="2118" spans="3:15">
      <c r="C2118" s="200">
        <v>3</v>
      </c>
      <c r="D2118" s="200">
        <v>6</v>
      </c>
      <c r="F2118" s="200">
        <v>10</v>
      </c>
      <c r="G2118" s="200">
        <v>6</v>
      </c>
      <c r="H2118" s="200">
        <v>7</v>
      </c>
      <c r="I2118" s="200">
        <v>10</v>
      </c>
      <c r="J2118" s="200">
        <v>10</v>
      </c>
      <c r="M2118" s="204">
        <f t="shared" si="94"/>
        <v>3</v>
      </c>
      <c r="N2118" s="203">
        <f t="shared" si="95"/>
        <v>4</v>
      </c>
      <c r="O2118" s="203">
        <f t="shared" si="96"/>
        <v>7</v>
      </c>
    </row>
    <row r="2119" spans="3:15">
      <c r="C2119" s="200">
        <v>3</v>
      </c>
      <c r="D2119" s="200">
        <v>6</v>
      </c>
      <c r="F2119" s="200">
        <v>10</v>
      </c>
      <c r="G2119" s="200">
        <v>6</v>
      </c>
      <c r="H2119" s="200">
        <v>10</v>
      </c>
      <c r="I2119" s="200">
        <v>4</v>
      </c>
      <c r="J2119" s="200">
        <v>7</v>
      </c>
      <c r="M2119" s="204">
        <f t="shared" si="94"/>
        <v>3</v>
      </c>
      <c r="N2119" s="203">
        <f t="shared" si="95"/>
        <v>4</v>
      </c>
      <c r="O2119" s="203">
        <f t="shared" si="96"/>
        <v>7</v>
      </c>
    </row>
    <row r="2120" spans="3:15">
      <c r="C2120" s="200">
        <v>3</v>
      </c>
      <c r="D2120" s="200">
        <v>6</v>
      </c>
      <c r="F2120" s="200">
        <v>10</v>
      </c>
      <c r="G2120" s="200">
        <v>6</v>
      </c>
      <c r="H2120" s="200">
        <v>10</v>
      </c>
      <c r="I2120" s="200">
        <v>4</v>
      </c>
      <c r="J2120" s="200">
        <v>10</v>
      </c>
      <c r="M2120" s="204">
        <f t="shared" si="94"/>
        <v>3</v>
      </c>
      <c r="N2120" s="203">
        <f t="shared" si="95"/>
        <v>4</v>
      </c>
      <c r="O2120" s="203">
        <f t="shared" si="96"/>
        <v>7</v>
      </c>
    </row>
    <row r="2121" spans="3:15">
      <c r="C2121" s="200">
        <v>3</v>
      </c>
      <c r="D2121" s="200">
        <v>6</v>
      </c>
      <c r="F2121" s="200">
        <v>10</v>
      </c>
      <c r="G2121" s="200">
        <v>6</v>
      </c>
      <c r="H2121" s="200">
        <v>10</v>
      </c>
      <c r="I2121" s="200">
        <v>6</v>
      </c>
      <c r="J2121" s="200">
        <v>7</v>
      </c>
      <c r="M2121" s="204">
        <f t="shared" si="94"/>
        <v>3</v>
      </c>
      <c r="N2121" s="203">
        <f t="shared" si="95"/>
        <v>4</v>
      </c>
      <c r="O2121" s="203">
        <f t="shared" si="96"/>
        <v>7</v>
      </c>
    </row>
    <row r="2122" spans="3:15">
      <c r="C2122" s="200">
        <v>3</v>
      </c>
      <c r="D2122" s="200">
        <v>6</v>
      </c>
      <c r="F2122" s="200">
        <v>10</v>
      </c>
      <c r="G2122" s="200">
        <v>6</v>
      </c>
      <c r="H2122" s="200">
        <v>10</v>
      </c>
      <c r="I2122" s="200">
        <v>6</v>
      </c>
      <c r="J2122" s="200">
        <v>10</v>
      </c>
      <c r="M2122" s="204">
        <f t="shared" si="94"/>
        <v>3</v>
      </c>
      <c r="N2122" s="203">
        <f t="shared" si="95"/>
        <v>4</v>
      </c>
      <c r="O2122" s="203">
        <f t="shared" si="96"/>
        <v>7</v>
      </c>
    </row>
    <row r="2123" spans="3:15">
      <c r="C2123" s="200">
        <v>3</v>
      </c>
      <c r="D2123" s="200">
        <v>6</v>
      </c>
      <c r="F2123" s="200">
        <v>10</v>
      </c>
      <c r="G2123" s="200">
        <v>6</v>
      </c>
      <c r="H2123" s="200">
        <v>10</v>
      </c>
      <c r="I2123" s="200">
        <v>8</v>
      </c>
      <c r="J2123" s="200">
        <v>7</v>
      </c>
      <c r="M2123" s="204">
        <f t="shared" si="94"/>
        <v>3</v>
      </c>
      <c r="N2123" s="203">
        <f t="shared" si="95"/>
        <v>4</v>
      </c>
      <c r="O2123" s="203">
        <f t="shared" si="96"/>
        <v>7</v>
      </c>
    </row>
    <row r="2124" spans="3:15">
      <c r="C2124" s="200">
        <v>3</v>
      </c>
      <c r="D2124" s="200">
        <v>6</v>
      </c>
      <c r="F2124" s="200">
        <v>10</v>
      </c>
      <c r="G2124" s="200">
        <v>6</v>
      </c>
      <c r="H2124" s="200">
        <v>10</v>
      </c>
      <c r="I2124" s="200">
        <v>8</v>
      </c>
      <c r="J2124" s="200">
        <v>10</v>
      </c>
      <c r="M2124" s="204">
        <f t="shared" si="94"/>
        <v>3</v>
      </c>
      <c r="N2124" s="203">
        <f t="shared" si="95"/>
        <v>4</v>
      </c>
      <c r="O2124" s="203">
        <f t="shared" si="96"/>
        <v>8</v>
      </c>
    </row>
    <row r="2125" spans="3:15">
      <c r="C2125" s="200">
        <v>3</v>
      </c>
      <c r="D2125" s="200">
        <v>6</v>
      </c>
      <c r="F2125" s="200">
        <v>10</v>
      </c>
      <c r="G2125" s="200">
        <v>6</v>
      </c>
      <c r="H2125" s="200">
        <v>10</v>
      </c>
      <c r="I2125" s="200">
        <v>10</v>
      </c>
      <c r="J2125" s="200">
        <v>7</v>
      </c>
      <c r="M2125" s="204">
        <f t="shared" si="94"/>
        <v>3</v>
      </c>
      <c r="N2125" s="203">
        <f t="shared" si="95"/>
        <v>4</v>
      </c>
      <c r="O2125" s="203">
        <f t="shared" si="96"/>
        <v>7</v>
      </c>
    </row>
    <row r="2126" spans="3:15">
      <c r="C2126" s="200">
        <v>3</v>
      </c>
      <c r="D2126" s="200">
        <v>6</v>
      </c>
      <c r="F2126" s="200">
        <v>10</v>
      </c>
      <c r="G2126" s="200">
        <v>6</v>
      </c>
      <c r="H2126" s="200">
        <v>10</v>
      </c>
      <c r="I2126" s="200">
        <v>10</v>
      </c>
      <c r="J2126" s="200">
        <v>10</v>
      </c>
      <c r="M2126" s="204">
        <f t="shared" si="94"/>
        <v>3</v>
      </c>
      <c r="N2126" s="203">
        <f t="shared" si="95"/>
        <v>4</v>
      </c>
      <c r="O2126" s="203">
        <f t="shared" si="96"/>
        <v>8</v>
      </c>
    </row>
    <row r="2127" spans="3:15">
      <c r="C2127" s="200">
        <v>3</v>
      </c>
      <c r="D2127" s="200">
        <v>6</v>
      </c>
      <c r="F2127" s="200">
        <v>10</v>
      </c>
      <c r="G2127" s="200">
        <v>6</v>
      </c>
      <c r="H2127" s="200">
        <v>7</v>
      </c>
      <c r="I2127" s="200">
        <v>4</v>
      </c>
      <c r="J2127" s="200">
        <v>7</v>
      </c>
      <c r="M2127" s="204">
        <f t="shared" si="94"/>
        <v>3</v>
      </c>
      <c r="N2127" s="203">
        <f t="shared" si="95"/>
        <v>4</v>
      </c>
      <c r="O2127" s="203">
        <f t="shared" si="96"/>
        <v>6</v>
      </c>
    </row>
    <row r="2128" spans="3:15">
      <c r="C2128" s="200">
        <v>3</v>
      </c>
      <c r="D2128" s="200">
        <v>6</v>
      </c>
      <c r="F2128" s="200">
        <v>10</v>
      </c>
      <c r="G2128" s="200">
        <v>6</v>
      </c>
      <c r="H2128" s="200">
        <v>7</v>
      </c>
      <c r="I2128" s="200">
        <v>4</v>
      </c>
      <c r="J2128" s="200">
        <v>10</v>
      </c>
      <c r="M2128" s="204">
        <f t="shared" si="94"/>
        <v>3</v>
      </c>
      <c r="N2128" s="203">
        <f t="shared" si="95"/>
        <v>4</v>
      </c>
      <c r="O2128" s="203">
        <f t="shared" si="96"/>
        <v>7</v>
      </c>
    </row>
    <row r="2129" spans="3:15">
      <c r="C2129" s="200">
        <v>3</v>
      </c>
      <c r="D2129" s="200">
        <v>6</v>
      </c>
      <c r="F2129" s="200">
        <v>10</v>
      </c>
      <c r="G2129" s="200">
        <v>6</v>
      </c>
      <c r="H2129" s="200">
        <v>7</v>
      </c>
      <c r="I2129" s="200">
        <v>6</v>
      </c>
      <c r="J2129" s="200">
        <v>7</v>
      </c>
      <c r="M2129" s="204">
        <f t="shared" si="94"/>
        <v>3</v>
      </c>
      <c r="N2129" s="203">
        <f t="shared" si="95"/>
        <v>4</v>
      </c>
      <c r="O2129" s="203">
        <f t="shared" si="96"/>
        <v>6</v>
      </c>
    </row>
    <row r="2130" spans="3:15">
      <c r="C2130" s="200">
        <v>3</v>
      </c>
      <c r="D2130" s="200">
        <v>6</v>
      </c>
      <c r="F2130" s="200">
        <v>10</v>
      </c>
      <c r="G2130" s="200">
        <v>6</v>
      </c>
      <c r="H2130" s="200">
        <v>7</v>
      </c>
      <c r="I2130" s="200">
        <v>6</v>
      </c>
      <c r="J2130" s="200">
        <v>10</v>
      </c>
      <c r="M2130" s="204">
        <f t="shared" si="94"/>
        <v>3</v>
      </c>
      <c r="N2130" s="203">
        <f t="shared" si="95"/>
        <v>4</v>
      </c>
      <c r="O2130" s="203">
        <f t="shared" si="96"/>
        <v>7</v>
      </c>
    </row>
    <row r="2131" spans="3:15">
      <c r="C2131" s="200">
        <v>3</v>
      </c>
      <c r="D2131" s="200">
        <v>6</v>
      </c>
      <c r="F2131" s="200">
        <v>10</v>
      </c>
      <c r="G2131" s="200">
        <v>6</v>
      </c>
      <c r="H2131" s="200">
        <v>7</v>
      </c>
      <c r="I2131" s="200">
        <v>8</v>
      </c>
      <c r="J2131" s="200">
        <v>7</v>
      </c>
      <c r="M2131" s="204">
        <f t="shared" si="94"/>
        <v>3</v>
      </c>
      <c r="N2131" s="203">
        <f t="shared" si="95"/>
        <v>4</v>
      </c>
      <c r="O2131" s="203">
        <f t="shared" si="96"/>
        <v>7</v>
      </c>
    </row>
    <row r="2132" spans="3:15">
      <c r="C2132" s="200">
        <v>3</v>
      </c>
      <c r="D2132" s="200">
        <v>6</v>
      </c>
      <c r="F2132" s="200">
        <v>10</v>
      </c>
      <c r="G2132" s="200">
        <v>6</v>
      </c>
      <c r="H2132" s="200">
        <v>7</v>
      </c>
      <c r="I2132" s="200">
        <v>8</v>
      </c>
      <c r="J2132" s="200">
        <v>10</v>
      </c>
      <c r="M2132" s="204">
        <f t="shared" si="94"/>
        <v>3</v>
      </c>
      <c r="N2132" s="203">
        <f t="shared" si="95"/>
        <v>4</v>
      </c>
      <c r="O2132" s="203">
        <f t="shared" si="96"/>
        <v>7</v>
      </c>
    </row>
    <row r="2133" spans="3:15">
      <c r="C2133" s="200">
        <v>3</v>
      </c>
      <c r="D2133" s="200">
        <v>6</v>
      </c>
      <c r="F2133" s="200">
        <v>10</v>
      </c>
      <c r="G2133" s="200">
        <v>6</v>
      </c>
      <c r="H2133" s="200">
        <v>7</v>
      </c>
      <c r="I2133" s="200">
        <v>10</v>
      </c>
      <c r="J2133" s="200">
        <v>7</v>
      </c>
      <c r="M2133" s="204">
        <f t="shared" si="94"/>
        <v>3</v>
      </c>
      <c r="N2133" s="203">
        <f t="shared" si="95"/>
        <v>4</v>
      </c>
      <c r="O2133" s="203">
        <f t="shared" si="96"/>
        <v>7</v>
      </c>
    </row>
    <row r="2134" spans="3:15">
      <c r="C2134" s="200">
        <v>3</v>
      </c>
      <c r="D2134" s="200">
        <v>6</v>
      </c>
      <c r="F2134" s="200">
        <v>10</v>
      </c>
      <c r="G2134" s="200">
        <v>6</v>
      </c>
      <c r="H2134" s="200">
        <v>7</v>
      </c>
      <c r="I2134" s="200">
        <v>10</v>
      </c>
      <c r="J2134" s="200">
        <v>10</v>
      </c>
      <c r="M2134" s="204">
        <f t="shared" si="94"/>
        <v>3</v>
      </c>
      <c r="N2134" s="203">
        <f t="shared" si="95"/>
        <v>4</v>
      </c>
      <c r="O2134" s="203">
        <f t="shared" si="96"/>
        <v>7</v>
      </c>
    </row>
    <row r="2135" spans="3:15">
      <c r="C2135" s="200">
        <v>3</v>
      </c>
      <c r="D2135" s="200">
        <v>6</v>
      </c>
      <c r="F2135" s="200">
        <v>10</v>
      </c>
      <c r="G2135" s="200">
        <v>6</v>
      </c>
      <c r="H2135" s="200">
        <v>10</v>
      </c>
      <c r="I2135" s="200">
        <v>4</v>
      </c>
      <c r="J2135" s="200">
        <v>7</v>
      </c>
      <c r="M2135" s="204">
        <f t="shared" si="94"/>
        <v>3</v>
      </c>
      <c r="N2135" s="203">
        <f t="shared" si="95"/>
        <v>4</v>
      </c>
      <c r="O2135" s="203">
        <f t="shared" si="96"/>
        <v>7</v>
      </c>
    </row>
    <row r="2136" spans="3:15">
      <c r="C2136" s="200">
        <v>3</v>
      </c>
      <c r="D2136" s="200">
        <v>6</v>
      </c>
      <c r="F2136" s="200">
        <v>10</v>
      </c>
      <c r="G2136" s="200">
        <v>6</v>
      </c>
      <c r="H2136" s="200">
        <v>10</v>
      </c>
      <c r="I2136" s="200">
        <v>4</v>
      </c>
      <c r="J2136" s="200">
        <v>10</v>
      </c>
      <c r="M2136" s="204">
        <f t="shared" si="94"/>
        <v>3</v>
      </c>
      <c r="N2136" s="203">
        <f t="shared" si="95"/>
        <v>4</v>
      </c>
      <c r="O2136" s="203">
        <f t="shared" si="96"/>
        <v>7</v>
      </c>
    </row>
    <row r="2137" spans="3:15">
      <c r="C2137" s="200">
        <v>3</v>
      </c>
      <c r="D2137" s="200">
        <v>6</v>
      </c>
      <c r="F2137" s="200">
        <v>10</v>
      </c>
      <c r="G2137" s="200">
        <v>6</v>
      </c>
      <c r="H2137" s="200">
        <v>10</v>
      </c>
      <c r="I2137" s="200">
        <v>6</v>
      </c>
      <c r="J2137" s="200">
        <v>7</v>
      </c>
      <c r="M2137" s="204">
        <f t="shared" si="94"/>
        <v>3</v>
      </c>
      <c r="N2137" s="203">
        <f t="shared" si="95"/>
        <v>4</v>
      </c>
      <c r="O2137" s="203">
        <f t="shared" si="96"/>
        <v>7</v>
      </c>
    </row>
    <row r="2138" spans="3:15">
      <c r="C2138" s="200">
        <v>3</v>
      </c>
      <c r="D2138" s="200">
        <v>6</v>
      </c>
      <c r="F2138" s="200">
        <v>10</v>
      </c>
      <c r="G2138" s="200">
        <v>6</v>
      </c>
      <c r="H2138" s="200">
        <v>10</v>
      </c>
      <c r="I2138" s="200">
        <v>6</v>
      </c>
      <c r="J2138" s="200">
        <v>10</v>
      </c>
      <c r="M2138" s="204">
        <f t="shared" si="94"/>
        <v>3</v>
      </c>
      <c r="N2138" s="203">
        <f t="shared" si="95"/>
        <v>4</v>
      </c>
      <c r="O2138" s="203">
        <f t="shared" si="96"/>
        <v>7</v>
      </c>
    </row>
    <row r="2139" spans="3:15">
      <c r="C2139" s="200">
        <v>3</v>
      </c>
      <c r="D2139" s="200">
        <v>6</v>
      </c>
      <c r="F2139" s="200">
        <v>10</v>
      </c>
      <c r="G2139" s="200">
        <v>6</v>
      </c>
      <c r="H2139" s="200">
        <v>10</v>
      </c>
      <c r="I2139" s="200">
        <v>8</v>
      </c>
      <c r="J2139" s="200">
        <v>7</v>
      </c>
      <c r="M2139" s="204">
        <f t="shared" si="94"/>
        <v>3</v>
      </c>
      <c r="N2139" s="203">
        <f t="shared" si="95"/>
        <v>4</v>
      </c>
      <c r="O2139" s="203">
        <f t="shared" si="96"/>
        <v>7</v>
      </c>
    </row>
    <row r="2140" spans="3:15">
      <c r="C2140" s="200">
        <v>3</v>
      </c>
      <c r="D2140" s="200">
        <v>6</v>
      </c>
      <c r="F2140" s="200">
        <v>10</v>
      </c>
      <c r="G2140" s="200">
        <v>6</v>
      </c>
      <c r="H2140" s="200">
        <v>10</v>
      </c>
      <c r="I2140" s="200">
        <v>8</v>
      </c>
      <c r="J2140" s="200">
        <v>10</v>
      </c>
      <c r="M2140" s="204">
        <f t="shared" si="94"/>
        <v>3</v>
      </c>
      <c r="N2140" s="203">
        <f t="shared" si="95"/>
        <v>4</v>
      </c>
      <c r="O2140" s="203">
        <f t="shared" si="96"/>
        <v>8</v>
      </c>
    </row>
    <row r="2141" spans="3:15">
      <c r="C2141" s="200">
        <v>3</v>
      </c>
      <c r="D2141" s="200">
        <v>6</v>
      </c>
      <c r="F2141" s="200">
        <v>10</v>
      </c>
      <c r="G2141" s="200">
        <v>6</v>
      </c>
      <c r="H2141" s="200">
        <v>10</v>
      </c>
      <c r="I2141" s="200">
        <v>10</v>
      </c>
      <c r="J2141" s="200">
        <v>7</v>
      </c>
      <c r="M2141" s="204">
        <f t="shared" si="94"/>
        <v>3</v>
      </c>
      <c r="N2141" s="203">
        <f t="shared" si="95"/>
        <v>4</v>
      </c>
      <c r="O2141" s="203">
        <f t="shared" si="96"/>
        <v>7</v>
      </c>
    </row>
    <row r="2142" spans="3:15">
      <c r="C2142" s="200">
        <v>3</v>
      </c>
      <c r="D2142" s="200">
        <v>6</v>
      </c>
      <c r="F2142" s="200">
        <v>10</v>
      </c>
      <c r="G2142" s="200">
        <v>6</v>
      </c>
      <c r="H2142" s="200">
        <v>10</v>
      </c>
      <c r="I2142" s="200">
        <v>10</v>
      </c>
      <c r="J2142" s="200">
        <v>10</v>
      </c>
      <c r="M2142" s="204">
        <f t="shared" si="94"/>
        <v>3</v>
      </c>
      <c r="N2142" s="203">
        <f t="shared" si="95"/>
        <v>4</v>
      </c>
      <c r="O2142" s="203">
        <f t="shared" si="96"/>
        <v>8</v>
      </c>
    </row>
    <row r="2143" spans="3:15">
      <c r="C2143" s="200">
        <v>3</v>
      </c>
      <c r="D2143" s="200">
        <v>6</v>
      </c>
      <c r="F2143" s="200">
        <v>10</v>
      </c>
      <c r="G2143" s="200">
        <v>6</v>
      </c>
      <c r="H2143" s="200">
        <v>7</v>
      </c>
      <c r="I2143" s="200">
        <v>4</v>
      </c>
      <c r="J2143" s="200">
        <v>7</v>
      </c>
      <c r="M2143" s="204">
        <f t="shared" ref="M2143:M2206" si="97">MIN(C2143:L2143)</f>
        <v>3</v>
      </c>
      <c r="N2143" s="203">
        <f t="shared" si="95"/>
        <v>4</v>
      </c>
      <c r="O2143" s="203">
        <f t="shared" si="96"/>
        <v>6</v>
      </c>
    </row>
    <row r="2144" spans="3:15">
      <c r="C2144" s="200">
        <v>3</v>
      </c>
      <c r="D2144" s="200">
        <v>6</v>
      </c>
      <c r="F2144" s="200">
        <v>10</v>
      </c>
      <c r="G2144" s="200">
        <v>6</v>
      </c>
      <c r="H2144" s="200">
        <v>7</v>
      </c>
      <c r="I2144" s="200">
        <v>4</v>
      </c>
      <c r="J2144" s="200">
        <v>10</v>
      </c>
      <c r="M2144" s="204">
        <f t="shared" si="97"/>
        <v>3</v>
      </c>
      <c r="N2144" s="203">
        <f t="shared" ref="N2144:N2207" si="98">IF(SMALL(C2144:J2144,2)&gt;M2144,M2144+1,M2144)</f>
        <v>4</v>
      </c>
      <c r="O2144" s="203">
        <f t="shared" ref="O2144:O2207" si="99">ROUND(AVERAGE(C2144:J2144),0)</f>
        <v>7</v>
      </c>
    </row>
    <row r="2145" spans="3:15">
      <c r="C2145" s="200">
        <v>3</v>
      </c>
      <c r="D2145" s="200">
        <v>6</v>
      </c>
      <c r="F2145" s="200">
        <v>10</v>
      </c>
      <c r="G2145" s="200">
        <v>6</v>
      </c>
      <c r="H2145" s="200">
        <v>7</v>
      </c>
      <c r="I2145" s="200">
        <v>6</v>
      </c>
      <c r="J2145" s="200">
        <v>7</v>
      </c>
      <c r="M2145" s="204">
        <f t="shared" si="97"/>
        <v>3</v>
      </c>
      <c r="N2145" s="203">
        <f t="shared" si="98"/>
        <v>4</v>
      </c>
      <c r="O2145" s="203">
        <f t="shared" si="99"/>
        <v>6</v>
      </c>
    </row>
    <row r="2146" spans="3:15">
      <c r="C2146" s="200">
        <v>3</v>
      </c>
      <c r="D2146" s="200">
        <v>6</v>
      </c>
      <c r="F2146" s="200">
        <v>10</v>
      </c>
      <c r="G2146" s="200">
        <v>6</v>
      </c>
      <c r="H2146" s="200">
        <v>7</v>
      </c>
      <c r="I2146" s="200">
        <v>6</v>
      </c>
      <c r="J2146" s="200">
        <v>10</v>
      </c>
      <c r="M2146" s="204">
        <f t="shared" si="97"/>
        <v>3</v>
      </c>
      <c r="N2146" s="203">
        <f t="shared" si="98"/>
        <v>4</v>
      </c>
      <c r="O2146" s="203">
        <f t="shared" si="99"/>
        <v>7</v>
      </c>
    </row>
    <row r="2147" spans="3:15">
      <c r="C2147" s="200">
        <v>3</v>
      </c>
      <c r="D2147" s="200">
        <v>6</v>
      </c>
      <c r="F2147" s="200">
        <v>10</v>
      </c>
      <c r="G2147" s="200">
        <v>6</v>
      </c>
      <c r="H2147" s="200">
        <v>7</v>
      </c>
      <c r="I2147" s="200">
        <v>8</v>
      </c>
      <c r="J2147" s="200">
        <v>7</v>
      </c>
      <c r="M2147" s="204">
        <f t="shared" si="97"/>
        <v>3</v>
      </c>
      <c r="N2147" s="203">
        <f t="shared" si="98"/>
        <v>4</v>
      </c>
      <c r="O2147" s="203">
        <f t="shared" si="99"/>
        <v>7</v>
      </c>
    </row>
    <row r="2148" spans="3:15">
      <c r="C2148" s="200">
        <v>3</v>
      </c>
      <c r="D2148" s="200">
        <v>6</v>
      </c>
      <c r="F2148" s="200">
        <v>10</v>
      </c>
      <c r="G2148" s="200">
        <v>6</v>
      </c>
      <c r="H2148" s="200">
        <v>7</v>
      </c>
      <c r="I2148" s="200">
        <v>8</v>
      </c>
      <c r="J2148" s="200">
        <v>10</v>
      </c>
      <c r="M2148" s="204">
        <f t="shared" si="97"/>
        <v>3</v>
      </c>
      <c r="N2148" s="203">
        <f t="shared" si="98"/>
        <v>4</v>
      </c>
      <c r="O2148" s="203">
        <f t="shared" si="99"/>
        <v>7</v>
      </c>
    </row>
    <row r="2149" spans="3:15">
      <c r="C2149" s="200">
        <v>3</v>
      </c>
      <c r="D2149" s="200">
        <v>6</v>
      </c>
      <c r="F2149" s="200">
        <v>10</v>
      </c>
      <c r="G2149" s="200">
        <v>6</v>
      </c>
      <c r="H2149" s="200">
        <v>7</v>
      </c>
      <c r="I2149" s="200">
        <v>10</v>
      </c>
      <c r="J2149" s="200">
        <v>7</v>
      </c>
      <c r="M2149" s="204">
        <f t="shared" si="97"/>
        <v>3</v>
      </c>
      <c r="N2149" s="203">
        <f t="shared" si="98"/>
        <v>4</v>
      </c>
      <c r="O2149" s="203">
        <f t="shared" si="99"/>
        <v>7</v>
      </c>
    </row>
    <row r="2150" spans="3:15">
      <c r="C2150" s="200">
        <v>3</v>
      </c>
      <c r="D2150" s="200">
        <v>6</v>
      </c>
      <c r="F2150" s="200">
        <v>10</v>
      </c>
      <c r="G2150" s="200">
        <v>6</v>
      </c>
      <c r="H2150" s="200">
        <v>7</v>
      </c>
      <c r="I2150" s="200">
        <v>10</v>
      </c>
      <c r="J2150" s="200">
        <v>10</v>
      </c>
      <c r="M2150" s="204">
        <f t="shared" si="97"/>
        <v>3</v>
      </c>
      <c r="N2150" s="203">
        <f t="shared" si="98"/>
        <v>4</v>
      </c>
      <c r="O2150" s="203">
        <f t="shared" si="99"/>
        <v>7</v>
      </c>
    </row>
    <row r="2151" spans="3:15">
      <c r="C2151" s="200">
        <v>3</v>
      </c>
      <c r="D2151" s="200">
        <v>6</v>
      </c>
      <c r="F2151" s="200">
        <v>10</v>
      </c>
      <c r="G2151" s="200">
        <v>6</v>
      </c>
      <c r="H2151" s="200">
        <v>10</v>
      </c>
      <c r="I2151" s="200">
        <v>4</v>
      </c>
      <c r="J2151" s="200">
        <v>7</v>
      </c>
      <c r="M2151" s="204">
        <f t="shared" si="97"/>
        <v>3</v>
      </c>
      <c r="N2151" s="203">
        <f t="shared" si="98"/>
        <v>4</v>
      </c>
      <c r="O2151" s="203">
        <f t="shared" si="99"/>
        <v>7</v>
      </c>
    </row>
    <row r="2152" spans="3:15">
      <c r="C2152" s="200">
        <v>3</v>
      </c>
      <c r="D2152" s="200">
        <v>6</v>
      </c>
      <c r="F2152" s="200">
        <v>10</v>
      </c>
      <c r="G2152" s="200">
        <v>6</v>
      </c>
      <c r="H2152" s="200">
        <v>10</v>
      </c>
      <c r="I2152" s="200">
        <v>4</v>
      </c>
      <c r="J2152" s="200">
        <v>10</v>
      </c>
      <c r="M2152" s="204">
        <f t="shared" si="97"/>
        <v>3</v>
      </c>
      <c r="N2152" s="203">
        <f t="shared" si="98"/>
        <v>4</v>
      </c>
      <c r="O2152" s="203">
        <f t="shared" si="99"/>
        <v>7</v>
      </c>
    </row>
    <row r="2153" spans="3:15">
      <c r="C2153" s="200">
        <v>3</v>
      </c>
      <c r="D2153" s="200">
        <v>6</v>
      </c>
      <c r="F2153" s="200">
        <v>10</v>
      </c>
      <c r="G2153" s="200">
        <v>6</v>
      </c>
      <c r="H2153" s="200">
        <v>10</v>
      </c>
      <c r="I2153" s="200">
        <v>6</v>
      </c>
      <c r="J2153" s="200">
        <v>7</v>
      </c>
      <c r="M2153" s="204">
        <f t="shared" si="97"/>
        <v>3</v>
      </c>
      <c r="N2153" s="203">
        <f t="shared" si="98"/>
        <v>4</v>
      </c>
      <c r="O2153" s="203">
        <f t="shared" si="99"/>
        <v>7</v>
      </c>
    </row>
    <row r="2154" spans="3:15">
      <c r="C2154" s="200">
        <v>3</v>
      </c>
      <c r="D2154" s="200">
        <v>6</v>
      </c>
      <c r="F2154" s="200">
        <v>10</v>
      </c>
      <c r="G2154" s="200">
        <v>6</v>
      </c>
      <c r="H2154" s="200">
        <v>10</v>
      </c>
      <c r="I2154" s="200">
        <v>6</v>
      </c>
      <c r="J2154" s="200">
        <v>10</v>
      </c>
      <c r="M2154" s="204">
        <f t="shared" si="97"/>
        <v>3</v>
      </c>
      <c r="N2154" s="203">
        <f t="shared" si="98"/>
        <v>4</v>
      </c>
      <c r="O2154" s="203">
        <f t="shared" si="99"/>
        <v>7</v>
      </c>
    </row>
    <row r="2155" spans="3:15">
      <c r="C2155" s="200">
        <v>3</v>
      </c>
      <c r="D2155" s="200">
        <v>6</v>
      </c>
      <c r="F2155" s="200">
        <v>10</v>
      </c>
      <c r="G2155" s="200">
        <v>6</v>
      </c>
      <c r="H2155" s="200">
        <v>10</v>
      </c>
      <c r="I2155" s="200">
        <v>8</v>
      </c>
      <c r="J2155" s="200">
        <v>7</v>
      </c>
      <c r="M2155" s="204">
        <f t="shared" si="97"/>
        <v>3</v>
      </c>
      <c r="N2155" s="203">
        <f t="shared" si="98"/>
        <v>4</v>
      </c>
      <c r="O2155" s="203">
        <f t="shared" si="99"/>
        <v>7</v>
      </c>
    </row>
    <row r="2156" spans="3:15">
      <c r="C2156" s="200">
        <v>3</v>
      </c>
      <c r="D2156" s="200">
        <v>6</v>
      </c>
      <c r="F2156" s="200">
        <v>10</v>
      </c>
      <c r="G2156" s="200">
        <v>6</v>
      </c>
      <c r="H2156" s="200">
        <v>10</v>
      </c>
      <c r="I2156" s="200">
        <v>8</v>
      </c>
      <c r="J2156" s="200">
        <v>10</v>
      </c>
      <c r="M2156" s="204">
        <f t="shared" si="97"/>
        <v>3</v>
      </c>
      <c r="N2156" s="203">
        <f t="shared" si="98"/>
        <v>4</v>
      </c>
      <c r="O2156" s="203">
        <f t="shared" si="99"/>
        <v>8</v>
      </c>
    </row>
    <row r="2157" spans="3:15">
      <c r="C2157" s="200">
        <v>3</v>
      </c>
      <c r="D2157" s="200">
        <v>6</v>
      </c>
      <c r="F2157" s="200">
        <v>10</v>
      </c>
      <c r="G2157" s="200">
        <v>6</v>
      </c>
      <c r="H2157" s="200">
        <v>10</v>
      </c>
      <c r="I2157" s="200">
        <v>10</v>
      </c>
      <c r="J2157" s="200">
        <v>7</v>
      </c>
      <c r="M2157" s="204">
        <f t="shared" si="97"/>
        <v>3</v>
      </c>
      <c r="N2157" s="203">
        <f t="shared" si="98"/>
        <v>4</v>
      </c>
      <c r="O2157" s="203">
        <f t="shared" si="99"/>
        <v>7</v>
      </c>
    </row>
    <row r="2158" spans="3:15">
      <c r="C2158" s="200">
        <v>3</v>
      </c>
      <c r="D2158" s="200">
        <v>6</v>
      </c>
      <c r="F2158" s="200">
        <v>10</v>
      </c>
      <c r="G2158" s="200">
        <v>6</v>
      </c>
      <c r="H2158" s="200">
        <v>10</v>
      </c>
      <c r="I2158" s="200">
        <v>10</v>
      </c>
      <c r="J2158" s="200">
        <v>10</v>
      </c>
      <c r="M2158" s="204">
        <f t="shared" si="97"/>
        <v>3</v>
      </c>
      <c r="N2158" s="203">
        <f t="shared" si="98"/>
        <v>4</v>
      </c>
      <c r="O2158" s="203">
        <f t="shared" si="99"/>
        <v>8</v>
      </c>
    </row>
    <row r="2159" spans="3:15">
      <c r="C2159" s="200">
        <v>3</v>
      </c>
      <c r="D2159" s="200">
        <v>6</v>
      </c>
      <c r="F2159" s="200">
        <v>10</v>
      </c>
      <c r="G2159" s="200">
        <v>6</v>
      </c>
      <c r="H2159" s="200">
        <v>7</v>
      </c>
      <c r="I2159" s="200">
        <v>4</v>
      </c>
      <c r="J2159" s="200">
        <v>7</v>
      </c>
      <c r="M2159" s="204">
        <f t="shared" si="97"/>
        <v>3</v>
      </c>
      <c r="N2159" s="203">
        <f t="shared" si="98"/>
        <v>4</v>
      </c>
      <c r="O2159" s="203">
        <f t="shared" si="99"/>
        <v>6</v>
      </c>
    </row>
    <row r="2160" spans="3:15">
      <c r="C2160" s="200">
        <v>3</v>
      </c>
      <c r="D2160" s="200">
        <v>6</v>
      </c>
      <c r="F2160" s="200">
        <v>10</v>
      </c>
      <c r="G2160" s="200">
        <v>6</v>
      </c>
      <c r="H2160" s="200">
        <v>7</v>
      </c>
      <c r="I2160" s="200">
        <v>4</v>
      </c>
      <c r="J2160" s="200">
        <v>10</v>
      </c>
      <c r="M2160" s="204">
        <f t="shared" si="97"/>
        <v>3</v>
      </c>
      <c r="N2160" s="203">
        <f t="shared" si="98"/>
        <v>4</v>
      </c>
      <c r="O2160" s="203">
        <f t="shared" si="99"/>
        <v>7</v>
      </c>
    </row>
    <row r="2161" spans="3:15">
      <c r="C2161" s="200">
        <v>3</v>
      </c>
      <c r="D2161" s="200">
        <v>6</v>
      </c>
      <c r="F2161" s="200">
        <v>10</v>
      </c>
      <c r="G2161" s="200">
        <v>6</v>
      </c>
      <c r="H2161" s="200">
        <v>7</v>
      </c>
      <c r="I2161" s="200">
        <v>6</v>
      </c>
      <c r="J2161" s="200">
        <v>7</v>
      </c>
      <c r="M2161" s="204">
        <f t="shared" si="97"/>
        <v>3</v>
      </c>
      <c r="N2161" s="203">
        <f t="shared" si="98"/>
        <v>4</v>
      </c>
      <c r="O2161" s="203">
        <f t="shared" si="99"/>
        <v>6</v>
      </c>
    </row>
    <row r="2162" spans="3:15">
      <c r="C2162" s="200">
        <v>3</v>
      </c>
      <c r="D2162" s="200">
        <v>6</v>
      </c>
      <c r="F2162" s="200">
        <v>10</v>
      </c>
      <c r="G2162" s="200">
        <v>6</v>
      </c>
      <c r="H2162" s="200">
        <v>7</v>
      </c>
      <c r="I2162" s="200">
        <v>6</v>
      </c>
      <c r="J2162" s="200">
        <v>10</v>
      </c>
      <c r="M2162" s="204">
        <f t="shared" si="97"/>
        <v>3</v>
      </c>
      <c r="N2162" s="203">
        <f t="shared" si="98"/>
        <v>4</v>
      </c>
      <c r="O2162" s="203">
        <f t="shared" si="99"/>
        <v>7</v>
      </c>
    </row>
    <row r="2163" spans="3:15">
      <c r="C2163" s="200">
        <v>3</v>
      </c>
      <c r="D2163" s="200">
        <v>6</v>
      </c>
      <c r="F2163" s="200">
        <v>10</v>
      </c>
      <c r="G2163" s="200">
        <v>6</v>
      </c>
      <c r="H2163" s="200">
        <v>7</v>
      </c>
      <c r="I2163" s="200">
        <v>8</v>
      </c>
      <c r="J2163" s="200">
        <v>7</v>
      </c>
      <c r="M2163" s="204">
        <f t="shared" si="97"/>
        <v>3</v>
      </c>
      <c r="N2163" s="203">
        <f t="shared" si="98"/>
        <v>4</v>
      </c>
      <c r="O2163" s="203">
        <f t="shared" si="99"/>
        <v>7</v>
      </c>
    </row>
    <row r="2164" spans="3:15">
      <c r="C2164" s="200">
        <v>3</v>
      </c>
      <c r="D2164" s="200">
        <v>6</v>
      </c>
      <c r="F2164" s="200">
        <v>10</v>
      </c>
      <c r="G2164" s="200">
        <v>6</v>
      </c>
      <c r="H2164" s="200">
        <v>7</v>
      </c>
      <c r="I2164" s="200">
        <v>8</v>
      </c>
      <c r="J2164" s="200">
        <v>10</v>
      </c>
      <c r="M2164" s="204">
        <f t="shared" si="97"/>
        <v>3</v>
      </c>
      <c r="N2164" s="203">
        <f t="shared" si="98"/>
        <v>4</v>
      </c>
      <c r="O2164" s="203">
        <f t="shared" si="99"/>
        <v>7</v>
      </c>
    </row>
    <row r="2165" spans="3:15">
      <c r="C2165" s="200">
        <v>3</v>
      </c>
      <c r="D2165" s="200">
        <v>6</v>
      </c>
      <c r="F2165" s="200">
        <v>10</v>
      </c>
      <c r="G2165" s="200">
        <v>6</v>
      </c>
      <c r="H2165" s="200">
        <v>7</v>
      </c>
      <c r="I2165" s="200">
        <v>10</v>
      </c>
      <c r="J2165" s="200">
        <v>7</v>
      </c>
      <c r="M2165" s="204">
        <f t="shared" si="97"/>
        <v>3</v>
      </c>
      <c r="N2165" s="203">
        <f t="shared" si="98"/>
        <v>4</v>
      </c>
      <c r="O2165" s="203">
        <f t="shared" si="99"/>
        <v>7</v>
      </c>
    </row>
    <row r="2166" spans="3:15">
      <c r="C2166" s="200">
        <v>3</v>
      </c>
      <c r="D2166" s="200">
        <v>6</v>
      </c>
      <c r="F2166" s="200">
        <v>10</v>
      </c>
      <c r="G2166" s="200">
        <v>6</v>
      </c>
      <c r="H2166" s="200">
        <v>7</v>
      </c>
      <c r="I2166" s="200">
        <v>10</v>
      </c>
      <c r="J2166" s="200">
        <v>10</v>
      </c>
      <c r="M2166" s="204">
        <f t="shared" si="97"/>
        <v>3</v>
      </c>
      <c r="N2166" s="203">
        <f t="shared" si="98"/>
        <v>4</v>
      </c>
      <c r="O2166" s="203">
        <f t="shared" si="99"/>
        <v>7</v>
      </c>
    </row>
    <row r="2167" spans="3:15">
      <c r="C2167" s="200">
        <v>3</v>
      </c>
      <c r="D2167" s="200">
        <v>6</v>
      </c>
      <c r="F2167" s="200">
        <v>10</v>
      </c>
      <c r="G2167" s="200">
        <v>6</v>
      </c>
      <c r="H2167" s="200">
        <v>10</v>
      </c>
      <c r="I2167" s="200">
        <v>4</v>
      </c>
      <c r="J2167" s="200">
        <v>7</v>
      </c>
      <c r="M2167" s="204">
        <f t="shared" si="97"/>
        <v>3</v>
      </c>
      <c r="N2167" s="203">
        <f t="shared" si="98"/>
        <v>4</v>
      </c>
      <c r="O2167" s="203">
        <f t="shared" si="99"/>
        <v>7</v>
      </c>
    </row>
    <row r="2168" spans="3:15">
      <c r="C2168" s="200">
        <v>3</v>
      </c>
      <c r="D2168" s="200">
        <v>6</v>
      </c>
      <c r="F2168" s="200">
        <v>10</v>
      </c>
      <c r="G2168" s="200">
        <v>6</v>
      </c>
      <c r="H2168" s="200">
        <v>10</v>
      </c>
      <c r="I2168" s="200">
        <v>4</v>
      </c>
      <c r="J2168" s="200">
        <v>10</v>
      </c>
      <c r="M2168" s="204">
        <f t="shared" si="97"/>
        <v>3</v>
      </c>
      <c r="N2168" s="203">
        <f t="shared" si="98"/>
        <v>4</v>
      </c>
      <c r="O2168" s="203">
        <f t="shared" si="99"/>
        <v>7</v>
      </c>
    </row>
    <row r="2169" spans="3:15">
      <c r="C2169" s="200">
        <v>3</v>
      </c>
      <c r="D2169" s="200">
        <v>6</v>
      </c>
      <c r="F2169" s="200">
        <v>10</v>
      </c>
      <c r="G2169" s="200">
        <v>6</v>
      </c>
      <c r="H2169" s="200">
        <v>10</v>
      </c>
      <c r="I2169" s="200">
        <v>6</v>
      </c>
      <c r="J2169" s="200">
        <v>7</v>
      </c>
      <c r="M2169" s="204">
        <f t="shared" si="97"/>
        <v>3</v>
      </c>
      <c r="N2169" s="203">
        <f t="shared" si="98"/>
        <v>4</v>
      </c>
      <c r="O2169" s="203">
        <f t="shared" si="99"/>
        <v>7</v>
      </c>
    </row>
    <row r="2170" spans="3:15">
      <c r="C2170" s="200">
        <v>3</v>
      </c>
      <c r="D2170" s="200">
        <v>6</v>
      </c>
      <c r="F2170" s="200">
        <v>10</v>
      </c>
      <c r="G2170" s="200">
        <v>6</v>
      </c>
      <c r="H2170" s="200">
        <v>10</v>
      </c>
      <c r="I2170" s="200">
        <v>6</v>
      </c>
      <c r="J2170" s="200">
        <v>10</v>
      </c>
      <c r="M2170" s="204">
        <f t="shared" si="97"/>
        <v>3</v>
      </c>
      <c r="N2170" s="203">
        <f t="shared" si="98"/>
        <v>4</v>
      </c>
      <c r="O2170" s="203">
        <f t="shared" si="99"/>
        <v>7</v>
      </c>
    </row>
    <row r="2171" spans="3:15">
      <c r="C2171" s="200">
        <v>3</v>
      </c>
      <c r="D2171" s="200">
        <v>6</v>
      </c>
      <c r="F2171" s="200">
        <v>10</v>
      </c>
      <c r="G2171" s="200">
        <v>6</v>
      </c>
      <c r="H2171" s="200">
        <v>10</v>
      </c>
      <c r="I2171" s="200">
        <v>8</v>
      </c>
      <c r="J2171" s="200">
        <v>7</v>
      </c>
      <c r="M2171" s="204">
        <f t="shared" si="97"/>
        <v>3</v>
      </c>
      <c r="N2171" s="203">
        <f t="shared" si="98"/>
        <v>4</v>
      </c>
      <c r="O2171" s="203">
        <f t="shared" si="99"/>
        <v>7</v>
      </c>
    </row>
    <row r="2172" spans="3:15">
      <c r="C2172" s="200">
        <v>3</v>
      </c>
      <c r="D2172" s="200">
        <v>6</v>
      </c>
      <c r="F2172" s="200">
        <v>10</v>
      </c>
      <c r="G2172" s="200">
        <v>6</v>
      </c>
      <c r="H2172" s="200">
        <v>10</v>
      </c>
      <c r="I2172" s="200">
        <v>8</v>
      </c>
      <c r="J2172" s="200">
        <v>10</v>
      </c>
      <c r="M2172" s="204">
        <f t="shared" si="97"/>
        <v>3</v>
      </c>
      <c r="N2172" s="203">
        <f t="shared" si="98"/>
        <v>4</v>
      </c>
      <c r="O2172" s="203">
        <f t="shared" si="99"/>
        <v>8</v>
      </c>
    </row>
    <row r="2173" spans="3:15">
      <c r="C2173" s="200">
        <v>3</v>
      </c>
      <c r="D2173" s="200">
        <v>6</v>
      </c>
      <c r="F2173" s="200">
        <v>10</v>
      </c>
      <c r="G2173" s="200">
        <v>6</v>
      </c>
      <c r="H2173" s="200">
        <v>10</v>
      </c>
      <c r="I2173" s="200">
        <v>10</v>
      </c>
      <c r="J2173" s="200">
        <v>7</v>
      </c>
      <c r="M2173" s="204">
        <f t="shared" si="97"/>
        <v>3</v>
      </c>
      <c r="N2173" s="203">
        <f t="shared" si="98"/>
        <v>4</v>
      </c>
      <c r="O2173" s="203">
        <f t="shared" si="99"/>
        <v>7</v>
      </c>
    </row>
    <row r="2174" spans="3:15">
      <c r="C2174" s="200">
        <v>3</v>
      </c>
      <c r="D2174" s="200">
        <v>8</v>
      </c>
      <c r="F2174" s="200">
        <v>10</v>
      </c>
      <c r="G2174" s="200">
        <v>8</v>
      </c>
      <c r="H2174" s="200">
        <v>10</v>
      </c>
      <c r="I2174" s="200">
        <v>10</v>
      </c>
      <c r="J2174" s="200">
        <v>10</v>
      </c>
      <c r="M2174" s="204">
        <f t="shared" si="97"/>
        <v>3</v>
      </c>
      <c r="N2174" s="203">
        <f t="shared" si="98"/>
        <v>4</v>
      </c>
      <c r="O2174" s="203">
        <f t="shared" si="99"/>
        <v>8</v>
      </c>
    </row>
    <row r="2175" spans="3:15">
      <c r="C2175" s="200">
        <v>3</v>
      </c>
      <c r="D2175" s="200">
        <v>8</v>
      </c>
      <c r="F2175" s="200">
        <v>5</v>
      </c>
      <c r="G2175" s="200">
        <v>8</v>
      </c>
      <c r="H2175" s="200">
        <v>5</v>
      </c>
      <c r="I2175" s="200">
        <v>4</v>
      </c>
      <c r="J2175" s="200">
        <v>7</v>
      </c>
      <c r="M2175" s="204">
        <f t="shared" si="97"/>
        <v>3</v>
      </c>
      <c r="N2175" s="203">
        <f t="shared" si="98"/>
        <v>4</v>
      </c>
      <c r="O2175" s="203">
        <f t="shared" si="99"/>
        <v>6</v>
      </c>
    </row>
    <row r="2176" spans="3:15">
      <c r="C2176" s="200">
        <v>3</v>
      </c>
      <c r="D2176" s="200">
        <v>8</v>
      </c>
      <c r="F2176" s="200">
        <v>5</v>
      </c>
      <c r="G2176" s="200">
        <v>8</v>
      </c>
      <c r="H2176" s="200">
        <v>5</v>
      </c>
      <c r="I2176" s="200">
        <v>4</v>
      </c>
      <c r="J2176" s="200">
        <v>10</v>
      </c>
      <c r="M2176" s="204">
        <f t="shared" si="97"/>
        <v>3</v>
      </c>
      <c r="N2176" s="203">
        <f t="shared" si="98"/>
        <v>4</v>
      </c>
      <c r="O2176" s="203">
        <f t="shared" si="99"/>
        <v>6</v>
      </c>
    </row>
    <row r="2177" spans="3:15">
      <c r="C2177" s="200">
        <v>3</v>
      </c>
      <c r="D2177" s="200">
        <v>8</v>
      </c>
      <c r="F2177" s="200">
        <v>5</v>
      </c>
      <c r="G2177" s="200">
        <v>8</v>
      </c>
      <c r="H2177" s="200">
        <v>5</v>
      </c>
      <c r="I2177" s="200">
        <v>6</v>
      </c>
      <c r="J2177" s="200">
        <v>7</v>
      </c>
      <c r="M2177" s="204">
        <f t="shared" si="97"/>
        <v>3</v>
      </c>
      <c r="N2177" s="203">
        <f t="shared" si="98"/>
        <v>4</v>
      </c>
      <c r="O2177" s="203">
        <f t="shared" si="99"/>
        <v>6</v>
      </c>
    </row>
    <row r="2178" spans="3:15">
      <c r="C2178" s="200">
        <v>3</v>
      </c>
      <c r="D2178" s="200">
        <v>8</v>
      </c>
      <c r="F2178" s="200">
        <v>5</v>
      </c>
      <c r="G2178" s="200">
        <v>8</v>
      </c>
      <c r="H2178" s="200">
        <v>5</v>
      </c>
      <c r="I2178" s="200">
        <v>6</v>
      </c>
      <c r="J2178" s="200">
        <v>10</v>
      </c>
      <c r="M2178" s="204">
        <f t="shared" si="97"/>
        <v>3</v>
      </c>
      <c r="N2178" s="203">
        <f t="shared" si="98"/>
        <v>4</v>
      </c>
      <c r="O2178" s="203">
        <f t="shared" si="99"/>
        <v>6</v>
      </c>
    </row>
    <row r="2179" spans="3:15">
      <c r="C2179" s="200">
        <v>3</v>
      </c>
      <c r="D2179" s="200">
        <v>8</v>
      </c>
      <c r="F2179" s="200">
        <v>5</v>
      </c>
      <c r="G2179" s="200">
        <v>8</v>
      </c>
      <c r="H2179" s="200">
        <v>5</v>
      </c>
      <c r="I2179" s="200">
        <v>8</v>
      </c>
      <c r="J2179" s="200">
        <v>7</v>
      </c>
      <c r="M2179" s="204">
        <f t="shared" si="97"/>
        <v>3</v>
      </c>
      <c r="N2179" s="203">
        <f t="shared" si="98"/>
        <v>4</v>
      </c>
      <c r="O2179" s="203">
        <f t="shared" si="99"/>
        <v>6</v>
      </c>
    </row>
    <row r="2180" spans="3:15">
      <c r="C2180" s="200">
        <v>3</v>
      </c>
      <c r="D2180" s="200">
        <v>8</v>
      </c>
      <c r="F2180" s="200">
        <v>5</v>
      </c>
      <c r="G2180" s="200">
        <v>8</v>
      </c>
      <c r="H2180" s="200">
        <v>5</v>
      </c>
      <c r="I2180" s="200">
        <v>8</v>
      </c>
      <c r="J2180" s="200">
        <v>10</v>
      </c>
      <c r="M2180" s="204">
        <f t="shared" si="97"/>
        <v>3</v>
      </c>
      <c r="N2180" s="203">
        <f t="shared" si="98"/>
        <v>4</v>
      </c>
      <c r="O2180" s="203">
        <f t="shared" si="99"/>
        <v>7</v>
      </c>
    </row>
    <row r="2181" spans="3:15">
      <c r="C2181" s="200">
        <v>3</v>
      </c>
      <c r="D2181" s="200">
        <v>8</v>
      </c>
      <c r="F2181" s="200">
        <v>5</v>
      </c>
      <c r="G2181" s="200">
        <v>8</v>
      </c>
      <c r="H2181" s="200">
        <v>5</v>
      </c>
      <c r="I2181" s="200">
        <v>10</v>
      </c>
      <c r="J2181" s="200">
        <v>7</v>
      </c>
      <c r="M2181" s="204">
        <f t="shared" si="97"/>
        <v>3</v>
      </c>
      <c r="N2181" s="203">
        <f t="shared" si="98"/>
        <v>4</v>
      </c>
      <c r="O2181" s="203">
        <f t="shared" si="99"/>
        <v>7</v>
      </c>
    </row>
    <row r="2182" spans="3:15">
      <c r="C2182" s="200">
        <v>3</v>
      </c>
      <c r="D2182" s="200">
        <v>8</v>
      </c>
      <c r="F2182" s="200">
        <v>5</v>
      </c>
      <c r="G2182" s="200">
        <v>8</v>
      </c>
      <c r="H2182" s="200">
        <v>5</v>
      </c>
      <c r="I2182" s="200">
        <v>10</v>
      </c>
      <c r="J2182" s="200">
        <v>10</v>
      </c>
      <c r="M2182" s="204">
        <f t="shared" si="97"/>
        <v>3</v>
      </c>
      <c r="N2182" s="203">
        <f t="shared" si="98"/>
        <v>4</v>
      </c>
      <c r="O2182" s="203">
        <f t="shared" si="99"/>
        <v>7</v>
      </c>
    </row>
    <row r="2183" spans="3:15">
      <c r="C2183" s="200">
        <v>3</v>
      </c>
      <c r="D2183" s="200">
        <v>8</v>
      </c>
      <c r="F2183" s="200">
        <v>7</v>
      </c>
      <c r="G2183" s="200">
        <v>8</v>
      </c>
      <c r="H2183" s="200">
        <v>10</v>
      </c>
      <c r="I2183" s="200">
        <v>4</v>
      </c>
      <c r="J2183" s="200">
        <v>7</v>
      </c>
      <c r="M2183" s="204">
        <f t="shared" si="97"/>
        <v>3</v>
      </c>
      <c r="N2183" s="203">
        <f t="shared" si="98"/>
        <v>4</v>
      </c>
      <c r="O2183" s="203">
        <f t="shared" si="99"/>
        <v>7</v>
      </c>
    </row>
    <row r="2184" spans="3:15">
      <c r="C2184" s="200">
        <v>3</v>
      </c>
      <c r="D2184" s="200">
        <v>8</v>
      </c>
      <c r="F2184" s="200">
        <v>7</v>
      </c>
      <c r="G2184" s="200">
        <v>8</v>
      </c>
      <c r="H2184" s="200">
        <v>10</v>
      </c>
      <c r="I2184" s="200">
        <v>4</v>
      </c>
      <c r="J2184" s="200">
        <v>10</v>
      </c>
      <c r="M2184" s="204">
        <f t="shared" si="97"/>
        <v>3</v>
      </c>
      <c r="N2184" s="203">
        <f t="shared" si="98"/>
        <v>4</v>
      </c>
      <c r="O2184" s="203">
        <f t="shared" si="99"/>
        <v>7</v>
      </c>
    </row>
    <row r="2185" spans="3:15">
      <c r="C2185" s="200">
        <v>3</v>
      </c>
      <c r="D2185" s="200">
        <v>8</v>
      </c>
      <c r="F2185" s="200">
        <v>7</v>
      </c>
      <c r="G2185" s="200">
        <v>8</v>
      </c>
      <c r="H2185" s="200">
        <v>10</v>
      </c>
      <c r="I2185" s="200">
        <v>6</v>
      </c>
      <c r="J2185" s="200">
        <v>7</v>
      </c>
      <c r="M2185" s="204">
        <f t="shared" si="97"/>
        <v>3</v>
      </c>
      <c r="N2185" s="203">
        <f t="shared" si="98"/>
        <v>4</v>
      </c>
      <c r="O2185" s="203">
        <f t="shared" si="99"/>
        <v>7</v>
      </c>
    </row>
    <row r="2186" spans="3:15">
      <c r="C2186" s="200">
        <v>3</v>
      </c>
      <c r="D2186" s="200">
        <v>8</v>
      </c>
      <c r="F2186" s="200">
        <v>7</v>
      </c>
      <c r="G2186" s="200">
        <v>8</v>
      </c>
      <c r="H2186" s="200">
        <v>10</v>
      </c>
      <c r="I2186" s="200">
        <v>6</v>
      </c>
      <c r="J2186" s="200">
        <v>10</v>
      </c>
      <c r="M2186" s="204">
        <f t="shared" si="97"/>
        <v>3</v>
      </c>
      <c r="N2186" s="203">
        <f t="shared" si="98"/>
        <v>4</v>
      </c>
      <c r="O2186" s="203">
        <f t="shared" si="99"/>
        <v>7</v>
      </c>
    </row>
    <row r="2187" spans="3:15">
      <c r="C2187" s="200">
        <v>3</v>
      </c>
      <c r="D2187" s="200">
        <v>8</v>
      </c>
      <c r="F2187" s="200">
        <v>7</v>
      </c>
      <c r="G2187" s="200">
        <v>8</v>
      </c>
      <c r="H2187" s="200">
        <v>10</v>
      </c>
      <c r="I2187" s="200">
        <v>8</v>
      </c>
      <c r="J2187" s="200">
        <v>7</v>
      </c>
      <c r="M2187" s="204">
        <f t="shared" si="97"/>
        <v>3</v>
      </c>
      <c r="N2187" s="203">
        <f t="shared" si="98"/>
        <v>4</v>
      </c>
      <c r="O2187" s="203">
        <f t="shared" si="99"/>
        <v>7</v>
      </c>
    </row>
    <row r="2188" spans="3:15">
      <c r="C2188" s="200">
        <v>3</v>
      </c>
      <c r="D2188" s="200">
        <v>8</v>
      </c>
      <c r="F2188" s="200">
        <v>7</v>
      </c>
      <c r="G2188" s="200">
        <v>8</v>
      </c>
      <c r="H2188" s="200">
        <v>10</v>
      </c>
      <c r="I2188" s="200">
        <v>8</v>
      </c>
      <c r="J2188" s="200">
        <v>10</v>
      </c>
      <c r="M2188" s="204">
        <f t="shared" si="97"/>
        <v>3</v>
      </c>
      <c r="N2188" s="203">
        <f t="shared" si="98"/>
        <v>4</v>
      </c>
      <c r="O2188" s="203">
        <f t="shared" si="99"/>
        <v>8</v>
      </c>
    </row>
    <row r="2189" spans="3:15">
      <c r="C2189" s="200">
        <v>3</v>
      </c>
      <c r="D2189" s="200">
        <v>8</v>
      </c>
      <c r="F2189" s="200">
        <v>7</v>
      </c>
      <c r="G2189" s="200">
        <v>8</v>
      </c>
      <c r="H2189" s="200">
        <v>10</v>
      </c>
      <c r="I2189" s="200">
        <v>10</v>
      </c>
      <c r="J2189" s="200">
        <v>7</v>
      </c>
      <c r="M2189" s="204">
        <f t="shared" si="97"/>
        <v>3</v>
      </c>
      <c r="N2189" s="203">
        <f t="shared" si="98"/>
        <v>4</v>
      </c>
      <c r="O2189" s="203">
        <f t="shared" si="99"/>
        <v>8</v>
      </c>
    </row>
    <row r="2190" spans="3:15">
      <c r="C2190" s="200">
        <v>3</v>
      </c>
      <c r="D2190" s="200">
        <v>8</v>
      </c>
      <c r="F2190" s="200">
        <v>7</v>
      </c>
      <c r="G2190" s="200">
        <v>8</v>
      </c>
      <c r="H2190" s="200">
        <v>10</v>
      </c>
      <c r="I2190" s="200">
        <v>10</v>
      </c>
      <c r="J2190" s="200">
        <v>10</v>
      </c>
      <c r="M2190" s="204">
        <f t="shared" si="97"/>
        <v>3</v>
      </c>
      <c r="N2190" s="203">
        <f t="shared" si="98"/>
        <v>4</v>
      </c>
      <c r="O2190" s="203">
        <f t="shared" si="99"/>
        <v>8</v>
      </c>
    </row>
    <row r="2191" spans="3:15">
      <c r="C2191" s="200">
        <v>3</v>
      </c>
      <c r="D2191" s="200">
        <v>8</v>
      </c>
      <c r="F2191" s="200">
        <v>5</v>
      </c>
      <c r="G2191" s="200">
        <v>8</v>
      </c>
      <c r="H2191" s="200">
        <v>5</v>
      </c>
      <c r="I2191" s="200">
        <v>4</v>
      </c>
      <c r="J2191" s="200">
        <v>7</v>
      </c>
      <c r="M2191" s="204">
        <f t="shared" si="97"/>
        <v>3</v>
      </c>
      <c r="N2191" s="203">
        <f t="shared" si="98"/>
        <v>4</v>
      </c>
      <c r="O2191" s="203">
        <f t="shared" si="99"/>
        <v>6</v>
      </c>
    </row>
    <row r="2192" spans="3:15">
      <c r="C2192" s="200">
        <v>3</v>
      </c>
      <c r="D2192" s="200">
        <v>8</v>
      </c>
      <c r="F2192" s="200">
        <v>5</v>
      </c>
      <c r="G2192" s="200">
        <v>8</v>
      </c>
      <c r="H2192" s="200">
        <v>5</v>
      </c>
      <c r="I2192" s="200">
        <v>4</v>
      </c>
      <c r="J2192" s="200">
        <v>10</v>
      </c>
      <c r="M2192" s="204">
        <f t="shared" si="97"/>
        <v>3</v>
      </c>
      <c r="N2192" s="203">
        <f t="shared" si="98"/>
        <v>4</v>
      </c>
      <c r="O2192" s="203">
        <f t="shared" si="99"/>
        <v>6</v>
      </c>
    </row>
    <row r="2193" spans="3:15">
      <c r="C2193" s="200">
        <v>3</v>
      </c>
      <c r="D2193" s="200">
        <v>8</v>
      </c>
      <c r="F2193" s="200">
        <v>5</v>
      </c>
      <c r="G2193" s="200">
        <v>8</v>
      </c>
      <c r="H2193" s="200">
        <v>5</v>
      </c>
      <c r="I2193" s="200">
        <v>6</v>
      </c>
      <c r="J2193" s="200">
        <v>7</v>
      </c>
      <c r="M2193" s="204">
        <f t="shared" si="97"/>
        <v>3</v>
      </c>
      <c r="N2193" s="203">
        <f t="shared" si="98"/>
        <v>4</v>
      </c>
      <c r="O2193" s="203">
        <f t="shared" si="99"/>
        <v>6</v>
      </c>
    </row>
    <row r="2194" spans="3:15">
      <c r="C2194" s="200">
        <v>3</v>
      </c>
      <c r="D2194" s="200">
        <v>8</v>
      </c>
      <c r="F2194" s="200">
        <v>5</v>
      </c>
      <c r="G2194" s="200">
        <v>8</v>
      </c>
      <c r="H2194" s="200">
        <v>5</v>
      </c>
      <c r="I2194" s="200">
        <v>6</v>
      </c>
      <c r="J2194" s="200">
        <v>10</v>
      </c>
      <c r="M2194" s="204">
        <f t="shared" si="97"/>
        <v>3</v>
      </c>
      <c r="N2194" s="203">
        <f t="shared" si="98"/>
        <v>4</v>
      </c>
      <c r="O2194" s="203">
        <f t="shared" si="99"/>
        <v>6</v>
      </c>
    </row>
    <row r="2195" spans="3:15">
      <c r="C2195" s="200">
        <v>3</v>
      </c>
      <c r="D2195" s="200">
        <v>8</v>
      </c>
      <c r="F2195" s="200">
        <v>5</v>
      </c>
      <c r="G2195" s="200">
        <v>8</v>
      </c>
      <c r="H2195" s="200">
        <v>5</v>
      </c>
      <c r="I2195" s="200">
        <v>8</v>
      </c>
      <c r="J2195" s="200">
        <v>7</v>
      </c>
      <c r="M2195" s="204">
        <f t="shared" si="97"/>
        <v>3</v>
      </c>
      <c r="N2195" s="203">
        <f t="shared" si="98"/>
        <v>4</v>
      </c>
      <c r="O2195" s="203">
        <f t="shared" si="99"/>
        <v>6</v>
      </c>
    </row>
    <row r="2196" spans="3:15">
      <c r="C2196" s="200">
        <v>3</v>
      </c>
      <c r="D2196" s="200">
        <v>8</v>
      </c>
      <c r="F2196" s="200">
        <v>5</v>
      </c>
      <c r="G2196" s="200">
        <v>8</v>
      </c>
      <c r="H2196" s="200">
        <v>5</v>
      </c>
      <c r="I2196" s="200">
        <v>8</v>
      </c>
      <c r="J2196" s="200">
        <v>10</v>
      </c>
      <c r="M2196" s="204">
        <f t="shared" si="97"/>
        <v>3</v>
      </c>
      <c r="N2196" s="203">
        <f t="shared" si="98"/>
        <v>4</v>
      </c>
      <c r="O2196" s="203">
        <f t="shared" si="99"/>
        <v>7</v>
      </c>
    </row>
    <row r="2197" spans="3:15">
      <c r="C2197" s="200">
        <v>3</v>
      </c>
      <c r="D2197" s="200">
        <v>8</v>
      </c>
      <c r="F2197" s="200">
        <v>5</v>
      </c>
      <c r="G2197" s="200">
        <v>8</v>
      </c>
      <c r="H2197" s="200">
        <v>5</v>
      </c>
      <c r="I2197" s="200">
        <v>10</v>
      </c>
      <c r="J2197" s="200">
        <v>7</v>
      </c>
      <c r="M2197" s="204">
        <f t="shared" si="97"/>
        <v>3</v>
      </c>
      <c r="N2197" s="203">
        <f t="shared" si="98"/>
        <v>4</v>
      </c>
      <c r="O2197" s="203">
        <f t="shared" si="99"/>
        <v>7</v>
      </c>
    </row>
    <row r="2198" spans="3:15">
      <c r="C2198" s="200">
        <v>3</v>
      </c>
      <c r="D2198" s="200">
        <v>8</v>
      </c>
      <c r="F2198" s="200">
        <v>5</v>
      </c>
      <c r="G2198" s="200">
        <v>8</v>
      </c>
      <c r="H2198" s="200">
        <v>5</v>
      </c>
      <c r="I2198" s="200">
        <v>10</v>
      </c>
      <c r="J2198" s="200">
        <v>10</v>
      </c>
      <c r="M2198" s="204">
        <f t="shared" si="97"/>
        <v>3</v>
      </c>
      <c r="N2198" s="203">
        <f t="shared" si="98"/>
        <v>4</v>
      </c>
      <c r="O2198" s="203">
        <f t="shared" si="99"/>
        <v>7</v>
      </c>
    </row>
    <row r="2199" spans="3:15">
      <c r="C2199" s="200">
        <v>3</v>
      </c>
      <c r="D2199" s="200">
        <v>8</v>
      </c>
      <c r="F2199" s="200">
        <v>7</v>
      </c>
      <c r="G2199" s="200">
        <v>8</v>
      </c>
      <c r="H2199" s="200">
        <v>10</v>
      </c>
      <c r="I2199" s="200">
        <v>4</v>
      </c>
      <c r="J2199" s="200">
        <v>7</v>
      </c>
      <c r="M2199" s="204">
        <f t="shared" si="97"/>
        <v>3</v>
      </c>
      <c r="N2199" s="203">
        <f t="shared" si="98"/>
        <v>4</v>
      </c>
      <c r="O2199" s="203">
        <f t="shared" si="99"/>
        <v>7</v>
      </c>
    </row>
    <row r="2200" spans="3:15">
      <c r="C2200" s="200">
        <v>3</v>
      </c>
      <c r="D2200" s="200">
        <v>8</v>
      </c>
      <c r="F2200" s="200">
        <v>7</v>
      </c>
      <c r="G2200" s="200">
        <v>8</v>
      </c>
      <c r="H2200" s="200">
        <v>10</v>
      </c>
      <c r="I2200" s="200">
        <v>4</v>
      </c>
      <c r="J2200" s="200">
        <v>10</v>
      </c>
      <c r="M2200" s="204">
        <f t="shared" si="97"/>
        <v>3</v>
      </c>
      <c r="N2200" s="203">
        <f t="shared" si="98"/>
        <v>4</v>
      </c>
      <c r="O2200" s="203">
        <f t="shared" si="99"/>
        <v>7</v>
      </c>
    </row>
    <row r="2201" spans="3:15">
      <c r="C2201" s="200">
        <v>3</v>
      </c>
      <c r="D2201" s="200">
        <v>8</v>
      </c>
      <c r="F2201" s="200">
        <v>7</v>
      </c>
      <c r="G2201" s="200">
        <v>8</v>
      </c>
      <c r="H2201" s="200">
        <v>10</v>
      </c>
      <c r="I2201" s="200">
        <v>6</v>
      </c>
      <c r="J2201" s="200">
        <v>7</v>
      </c>
      <c r="M2201" s="204">
        <f t="shared" si="97"/>
        <v>3</v>
      </c>
      <c r="N2201" s="203">
        <f t="shared" si="98"/>
        <v>4</v>
      </c>
      <c r="O2201" s="203">
        <f t="shared" si="99"/>
        <v>7</v>
      </c>
    </row>
    <row r="2202" spans="3:15">
      <c r="C2202" s="200">
        <v>3</v>
      </c>
      <c r="D2202" s="200">
        <v>8</v>
      </c>
      <c r="F2202" s="200">
        <v>7</v>
      </c>
      <c r="G2202" s="200">
        <v>8</v>
      </c>
      <c r="H2202" s="200">
        <v>10</v>
      </c>
      <c r="I2202" s="200">
        <v>6</v>
      </c>
      <c r="J2202" s="200">
        <v>10</v>
      </c>
      <c r="M2202" s="204">
        <f t="shared" si="97"/>
        <v>3</v>
      </c>
      <c r="N2202" s="203">
        <f t="shared" si="98"/>
        <v>4</v>
      </c>
      <c r="O2202" s="203">
        <f t="shared" si="99"/>
        <v>7</v>
      </c>
    </row>
    <row r="2203" spans="3:15">
      <c r="C2203" s="200">
        <v>3</v>
      </c>
      <c r="D2203" s="200">
        <v>8</v>
      </c>
      <c r="F2203" s="200">
        <v>7</v>
      </c>
      <c r="G2203" s="200">
        <v>8</v>
      </c>
      <c r="H2203" s="200">
        <v>10</v>
      </c>
      <c r="I2203" s="200">
        <v>8</v>
      </c>
      <c r="J2203" s="200">
        <v>7</v>
      </c>
      <c r="M2203" s="204">
        <f t="shared" si="97"/>
        <v>3</v>
      </c>
      <c r="N2203" s="203">
        <f t="shared" si="98"/>
        <v>4</v>
      </c>
      <c r="O2203" s="203">
        <f t="shared" si="99"/>
        <v>7</v>
      </c>
    </row>
    <row r="2204" spans="3:15">
      <c r="C2204" s="200">
        <v>3</v>
      </c>
      <c r="D2204" s="200">
        <v>8</v>
      </c>
      <c r="F2204" s="200">
        <v>7</v>
      </c>
      <c r="G2204" s="200">
        <v>8</v>
      </c>
      <c r="H2204" s="200">
        <v>10</v>
      </c>
      <c r="I2204" s="200">
        <v>8</v>
      </c>
      <c r="J2204" s="200">
        <v>10</v>
      </c>
      <c r="M2204" s="204">
        <f t="shared" si="97"/>
        <v>3</v>
      </c>
      <c r="N2204" s="203">
        <f t="shared" si="98"/>
        <v>4</v>
      </c>
      <c r="O2204" s="203">
        <f t="shared" si="99"/>
        <v>8</v>
      </c>
    </row>
    <row r="2205" spans="3:15">
      <c r="C2205" s="200">
        <v>3</v>
      </c>
      <c r="D2205" s="200">
        <v>8</v>
      </c>
      <c r="F2205" s="200">
        <v>7</v>
      </c>
      <c r="G2205" s="200">
        <v>8</v>
      </c>
      <c r="H2205" s="200">
        <v>10</v>
      </c>
      <c r="I2205" s="200">
        <v>10</v>
      </c>
      <c r="J2205" s="200">
        <v>7</v>
      </c>
      <c r="M2205" s="204">
        <f t="shared" si="97"/>
        <v>3</v>
      </c>
      <c r="N2205" s="203">
        <f t="shared" si="98"/>
        <v>4</v>
      </c>
      <c r="O2205" s="203">
        <f t="shared" si="99"/>
        <v>8</v>
      </c>
    </row>
    <row r="2206" spans="3:15">
      <c r="C2206" s="200">
        <v>3</v>
      </c>
      <c r="D2206" s="200">
        <v>8</v>
      </c>
      <c r="F2206" s="200">
        <v>7</v>
      </c>
      <c r="G2206" s="200">
        <v>8</v>
      </c>
      <c r="H2206" s="200">
        <v>10</v>
      </c>
      <c r="I2206" s="200">
        <v>10</v>
      </c>
      <c r="J2206" s="200">
        <v>10</v>
      </c>
      <c r="M2206" s="204">
        <f t="shared" si="97"/>
        <v>3</v>
      </c>
      <c r="N2206" s="203">
        <f t="shared" si="98"/>
        <v>4</v>
      </c>
      <c r="O2206" s="203">
        <f t="shared" si="99"/>
        <v>8</v>
      </c>
    </row>
    <row r="2207" spans="3:15">
      <c r="C2207" s="200">
        <v>3</v>
      </c>
      <c r="D2207" s="200">
        <v>8</v>
      </c>
      <c r="F2207" s="200">
        <v>5</v>
      </c>
      <c r="G2207" s="200">
        <v>8</v>
      </c>
      <c r="H2207" s="200">
        <v>5</v>
      </c>
      <c r="I2207" s="200">
        <v>4</v>
      </c>
      <c r="J2207" s="200">
        <v>7</v>
      </c>
      <c r="M2207" s="204">
        <f t="shared" ref="M2207:M2270" si="100">MIN(C2207:L2207)</f>
        <v>3</v>
      </c>
      <c r="N2207" s="203">
        <f t="shared" si="98"/>
        <v>4</v>
      </c>
      <c r="O2207" s="203">
        <f t="shared" si="99"/>
        <v>6</v>
      </c>
    </row>
    <row r="2208" spans="3:15">
      <c r="C2208" s="200">
        <v>3</v>
      </c>
      <c r="D2208" s="200">
        <v>8</v>
      </c>
      <c r="F2208" s="200">
        <v>5</v>
      </c>
      <c r="G2208" s="200">
        <v>8</v>
      </c>
      <c r="H2208" s="200">
        <v>5</v>
      </c>
      <c r="I2208" s="200">
        <v>4</v>
      </c>
      <c r="J2208" s="200">
        <v>10</v>
      </c>
      <c r="M2208" s="204">
        <f t="shared" si="100"/>
        <v>3</v>
      </c>
      <c r="N2208" s="203">
        <f t="shared" ref="N2208:N2271" si="101">IF(SMALL(C2208:J2208,2)&gt;M2208,M2208+1,M2208)</f>
        <v>4</v>
      </c>
      <c r="O2208" s="203">
        <f t="shared" ref="O2208:O2271" si="102">ROUND(AVERAGE(C2208:J2208),0)</f>
        <v>6</v>
      </c>
    </row>
    <row r="2209" spans="3:15">
      <c r="C2209" s="200">
        <v>3</v>
      </c>
      <c r="D2209" s="200">
        <v>8</v>
      </c>
      <c r="F2209" s="200">
        <v>5</v>
      </c>
      <c r="G2209" s="200">
        <v>8</v>
      </c>
      <c r="H2209" s="200">
        <v>5</v>
      </c>
      <c r="I2209" s="200">
        <v>6</v>
      </c>
      <c r="J2209" s="200">
        <v>7</v>
      </c>
      <c r="M2209" s="204">
        <f t="shared" si="100"/>
        <v>3</v>
      </c>
      <c r="N2209" s="203">
        <f t="shared" si="101"/>
        <v>4</v>
      </c>
      <c r="O2209" s="203">
        <f t="shared" si="102"/>
        <v>6</v>
      </c>
    </row>
    <row r="2210" spans="3:15">
      <c r="C2210" s="200">
        <v>3</v>
      </c>
      <c r="D2210" s="200">
        <v>8</v>
      </c>
      <c r="F2210" s="200">
        <v>5</v>
      </c>
      <c r="G2210" s="200">
        <v>8</v>
      </c>
      <c r="H2210" s="200">
        <v>5</v>
      </c>
      <c r="I2210" s="200">
        <v>6</v>
      </c>
      <c r="J2210" s="200">
        <v>10</v>
      </c>
      <c r="M2210" s="204">
        <f t="shared" si="100"/>
        <v>3</v>
      </c>
      <c r="N2210" s="203">
        <f t="shared" si="101"/>
        <v>4</v>
      </c>
      <c r="O2210" s="203">
        <f t="shared" si="102"/>
        <v>6</v>
      </c>
    </row>
    <row r="2211" spans="3:15">
      <c r="C2211" s="200">
        <v>3</v>
      </c>
      <c r="D2211" s="200">
        <v>8</v>
      </c>
      <c r="F2211" s="200">
        <v>5</v>
      </c>
      <c r="G2211" s="200">
        <v>8</v>
      </c>
      <c r="H2211" s="200">
        <v>5</v>
      </c>
      <c r="I2211" s="200">
        <v>8</v>
      </c>
      <c r="J2211" s="200">
        <v>7</v>
      </c>
      <c r="M2211" s="204">
        <f t="shared" si="100"/>
        <v>3</v>
      </c>
      <c r="N2211" s="203">
        <f t="shared" si="101"/>
        <v>4</v>
      </c>
      <c r="O2211" s="203">
        <f t="shared" si="102"/>
        <v>6</v>
      </c>
    </row>
    <row r="2212" spans="3:15">
      <c r="C2212" s="200">
        <v>3</v>
      </c>
      <c r="D2212" s="200">
        <v>8</v>
      </c>
      <c r="F2212" s="200">
        <v>5</v>
      </c>
      <c r="G2212" s="200">
        <v>8</v>
      </c>
      <c r="H2212" s="200">
        <v>5</v>
      </c>
      <c r="I2212" s="200">
        <v>8</v>
      </c>
      <c r="J2212" s="200">
        <v>10</v>
      </c>
      <c r="M2212" s="204">
        <f t="shared" si="100"/>
        <v>3</v>
      </c>
      <c r="N2212" s="203">
        <f t="shared" si="101"/>
        <v>4</v>
      </c>
      <c r="O2212" s="203">
        <f t="shared" si="102"/>
        <v>7</v>
      </c>
    </row>
    <row r="2213" spans="3:15">
      <c r="C2213" s="200">
        <v>3</v>
      </c>
      <c r="D2213" s="200">
        <v>8</v>
      </c>
      <c r="F2213" s="200">
        <v>5</v>
      </c>
      <c r="G2213" s="200">
        <v>8</v>
      </c>
      <c r="H2213" s="200">
        <v>5</v>
      </c>
      <c r="I2213" s="200">
        <v>10</v>
      </c>
      <c r="J2213" s="200">
        <v>7</v>
      </c>
      <c r="M2213" s="204">
        <f t="shared" si="100"/>
        <v>3</v>
      </c>
      <c r="N2213" s="203">
        <f t="shared" si="101"/>
        <v>4</v>
      </c>
      <c r="O2213" s="203">
        <f t="shared" si="102"/>
        <v>7</v>
      </c>
    </row>
    <row r="2214" spans="3:15">
      <c r="C2214" s="200">
        <v>3</v>
      </c>
      <c r="D2214" s="200">
        <v>8</v>
      </c>
      <c r="F2214" s="200">
        <v>5</v>
      </c>
      <c r="G2214" s="200">
        <v>8</v>
      </c>
      <c r="H2214" s="200">
        <v>5</v>
      </c>
      <c r="I2214" s="200">
        <v>10</v>
      </c>
      <c r="J2214" s="200">
        <v>10</v>
      </c>
      <c r="M2214" s="204">
        <f t="shared" si="100"/>
        <v>3</v>
      </c>
      <c r="N2214" s="203">
        <f t="shared" si="101"/>
        <v>4</v>
      </c>
      <c r="O2214" s="203">
        <f t="shared" si="102"/>
        <v>7</v>
      </c>
    </row>
    <row r="2215" spans="3:15">
      <c r="C2215" s="200">
        <v>3</v>
      </c>
      <c r="D2215" s="200">
        <v>8</v>
      </c>
      <c r="F2215" s="200">
        <v>7</v>
      </c>
      <c r="G2215" s="200">
        <v>8</v>
      </c>
      <c r="H2215" s="200">
        <v>10</v>
      </c>
      <c r="I2215" s="200">
        <v>4</v>
      </c>
      <c r="J2215" s="200">
        <v>7</v>
      </c>
      <c r="M2215" s="204">
        <f t="shared" si="100"/>
        <v>3</v>
      </c>
      <c r="N2215" s="203">
        <f t="shared" si="101"/>
        <v>4</v>
      </c>
      <c r="O2215" s="203">
        <f t="shared" si="102"/>
        <v>7</v>
      </c>
    </row>
    <row r="2216" spans="3:15">
      <c r="C2216" s="200">
        <v>3</v>
      </c>
      <c r="D2216" s="200">
        <v>8</v>
      </c>
      <c r="F2216" s="200">
        <v>7</v>
      </c>
      <c r="G2216" s="200">
        <v>8</v>
      </c>
      <c r="H2216" s="200">
        <v>10</v>
      </c>
      <c r="I2216" s="200">
        <v>4</v>
      </c>
      <c r="J2216" s="200">
        <v>10</v>
      </c>
      <c r="M2216" s="204">
        <f t="shared" si="100"/>
        <v>3</v>
      </c>
      <c r="N2216" s="203">
        <f t="shared" si="101"/>
        <v>4</v>
      </c>
      <c r="O2216" s="203">
        <f t="shared" si="102"/>
        <v>7</v>
      </c>
    </row>
    <row r="2217" spans="3:15">
      <c r="C2217" s="200">
        <v>3</v>
      </c>
      <c r="D2217" s="200">
        <v>8</v>
      </c>
      <c r="F2217" s="200">
        <v>7</v>
      </c>
      <c r="G2217" s="200">
        <v>8</v>
      </c>
      <c r="H2217" s="200">
        <v>10</v>
      </c>
      <c r="I2217" s="200">
        <v>6</v>
      </c>
      <c r="J2217" s="200">
        <v>7</v>
      </c>
      <c r="M2217" s="204">
        <f t="shared" si="100"/>
        <v>3</v>
      </c>
      <c r="N2217" s="203">
        <f t="shared" si="101"/>
        <v>4</v>
      </c>
      <c r="O2217" s="203">
        <f t="shared" si="102"/>
        <v>7</v>
      </c>
    </row>
    <row r="2218" spans="3:15">
      <c r="C2218" s="200">
        <v>3</v>
      </c>
      <c r="D2218" s="200">
        <v>8</v>
      </c>
      <c r="F2218" s="200">
        <v>7</v>
      </c>
      <c r="G2218" s="200">
        <v>8</v>
      </c>
      <c r="H2218" s="200">
        <v>10</v>
      </c>
      <c r="I2218" s="200">
        <v>6</v>
      </c>
      <c r="J2218" s="200">
        <v>10</v>
      </c>
      <c r="M2218" s="204">
        <f t="shared" si="100"/>
        <v>3</v>
      </c>
      <c r="N2218" s="203">
        <f t="shared" si="101"/>
        <v>4</v>
      </c>
      <c r="O2218" s="203">
        <f t="shared" si="102"/>
        <v>7</v>
      </c>
    </row>
    <row r="2219" spans="3:15">
      <c r="C2219" s="200">
        <v>3</v>
      </c>
      <c r="D2219" s="200">
        <v>8</v>
      </c>
      <c r="F2219" s="200">
        <v>7</v>
      </c>
      <c r="G2219" s="200">
        <v>8</v>
      </c>
      <c r="H2219" s="200">
        <v>10</v>
      </c>
      <c r="I2219" s="200">
        <v>8</v>
      </c>
      <c r="J2219" s="200">
        <v>7</v>
      </c>
      <c r="M2219" s="204">
        <f t="shared" si="100"/>
        <v>3</v>
      </c>
      <c r="N2219" s="203">
        <f t="shared" si="101"/>
        <v>4</v>
      </c>
      <c r="O2219" s="203">
        <f t="shared" si="102"/>
        <v>7</v>
      </c>
    </row>
    <row r="2220" spans="3:15">
      <c r="C2220" s="200">
        <v>3</v>
      </c>
      <c r="D2220" s="200">
        <v>8</v>
      </c>
      <c r="F2220" s="200">
        <v>7</v>
      </c>
      <c r="G2220" s="200">
        <v>8</v>
      </c>
      <c r="H2220" s="200">
        <v>10</v>
      </c>
      <c r="I2220" s="200">
        <v>8</v>
      </c>
      <c r="J2220" s="200">
        <v>10</v>
      </c>
      <c r="M2220" s="204">
        <f t="shared" si="100"/>
        <v>3</v>
      </c>
      <c r="N2220" s="203">
        <f t="shared" si="101"/>
        <v>4</v>
      </c>
      <c r="O2220" s="203">
        <f t="shared" si="102"/>
        <v>8</v>
      </c>
    </row>
    <row r="2221" spans="3:15">
      <c r="C2221" s="200">
        <v>3</v>
      </c>
      <c r="D2221" s="200">
        <v>8</v>
      </c>
      <c r="F2221" s="200">
        <v>7</v>
      </c>
      <c r="G2221" s="200">
        <v>8</v>
      </c>
      <c r="H2221" s="200">
        <v>10</v>
      </c>
      <c r="I2221" s="200">
        <v>10</v>
      </c>
      <c r="J2221" s="200">
        <v>7</v>
      </c>
      <c r="M2221" s="204">
        <f t="shared" si="100"/>
        <v>3</v>
      </c>
      <c r="N2221" s="203">
        <f t="shared" si="101"/>
        <v>4</v>
      </c>
      <c r="O2221" s="203">
        <f t="shared" si="102"/>
        <v>8</v>
      </c>
    </row>
    <row r="2222" spans="3:15">
      <c r="C2222" s="200">
        <v>3</v>
      </c>
      <c r="D2222" s="200">
        <v>8</v>
      </c>
      <c r="F2222" s="200">
        <v>7</v>
      </c>
      <c r="G2222" s="200">
        <v>8</v>
      </c>
      <c r="H2222" s="200">
        <v>10</v>
      </c>
      <c r="I2222" s="200">
        <v>10</v>
      </c>
      <c r="J2222" s="200">
        <v>10</v>
      </c>
      <c r="M2222" s="204">
        <f t="shared" si="100"/>
        <v>3</v>
      </c>
      <c r="N2222" s="203">
        <f t="shared" si="101"/>
        <v>4</v>
      </c>
      <c r="O2222" s="203">
        <f t="shared" si="102"/>
        <v>8</v>
      </c>
    </row>
    <row r="2223" spans="3:15">
      <c r="C2223" s="200">
        <v>3</v>
      </c>
      <c r="D2223" s="200">
        <v>8</v>
      </c>
      <c r="F2223" s="200">
        <v>5</v>
      </c>
      <c r="G2223" s="200">
        <v>8</v>
      </c>
      <c r="H2223" s="200">
        <v>5</v>
      </c>
      <c r="I2223" s="200">
        <v>4</v>
      </c>
      <c r="J2223" s="200">
        <v>7</v>
      </c>
      <c r="M2223" s="204">
        <f t="shared" si="100"/>
        <v>3</v>
      </c>
      <c r="N2223" s="203">
        <f t="shared" si="101"/>
        <v>4</v>
      </c>
      <c r="O2223" s="203">
        <f t="shared" si="102"/>
        <v>6</v>
      </c>
    </row>
    <row r="2224" spans="3:15">
      <c r="C2224" s="200">
        <v>3</v>
      </c>
      <c r="D2224" s="200">
        <v>8</v>
      </c>
      <c r="F2224" s="200">
        <v>5</v>
      </c>
      <c r="G2224" s="200">
        <v>8</v>
      </c>
      <c r="H2224" s="200">
        <v>5</v>
      </c>
      <c r="I2224" s="200">
        <v>4</v>
      </c>
      <c r="J2224" s="200">
        <v>10</v>
      </c>
      <c r="M2224" s="204">
        <f t="shared" si="100"/>
        <v>3</v>
      </c>
      <c r="N2224" s="203">
        <f t="shared" si="101"/>
        <v>4</v>
      </c>
      <c r="O2224" s="203">
        <f t="shared" si="102"/>
        <v>6</v>
      </c>
    </row>
    <row r="2225" spans="3:15">
      <c r="C2225" s="200">
        <v>3</v>
      </c>
      <c r="D2225" s="200">
        <v>8</v>
      </c>
      <c r="F2225" s="200">
        <v>5</v>
      </c>
      <c r="G2225" s="200">
        <v>8</v>
      </c>
      <c r="H2225" s="200">
        <v>5</v>
      </c>
      <c r="I2225" s="200">
        <v>6</v>
      </c>
      <c r="J2225" s="200">
        <v>7</v>
      </c>
      <c r="M2225" s="204">
        <f t="shared" si="100"/>
        <v>3</v>
      </c>
      <c r="N2225" s="203">
        <f t="shared" si="101"/>
        <v>4</v>
      </c>
      <c r="O2225" s="203">
        <f t="shared" si="102"/>
        <v>6</v>
      </c>
    </row>
    <row r="2226" spans="3:15">
      <c r="C2226" s="200">
        <v>3</v>
      </c>
      <c r="D2226" s="200">
        <v>8</v>
      </c>
      <c r="F2226" s="200">
        <v>5</v>
      </c>
      <c r="G2226" s="200">
        <v>8</v>
      </c>
      <c r="H2226" s="200">
        <v>5</v>
      </c>
      <c r="I2226" s="200">
        <v>6</v>
      </c>
      <c r="J2226" s="200">
        <v>10</v>
      </c>
      <c r="M2226" s="204">
        <f t="shared" si="100"/>
        <v>3</v>
      </c>
      <c r="N2226" s="203">
        <f t="shared" si="101"/>
        <v>4</v>
      </c>
      <c r="O2226" s="203">
        <f t="shared" si="102"/>
        <v>6</v>
      </c>
    </row>
    <row r="2227" spans="3:15">
      <c r="C2227" s="200">
        <v>3</v>
      </c>
      <c r="D2227" s="200">
        <v>8</v>
      </c>
      <c r="F2227" s="200">
        <v>5</v>
      </c>
      <c r="G2227" s="200">
        <v>8</v>
      </c>
      <c r="H2227" s="200">
        <v>5</v>
      </c>
      <c r="I2227" s="200">
        <v>8</v>
      </c>
      <c r="J2227" s="200">
        <v>7</v>
      </c>
      <c r="M2227" s="204">
        <f t="shared" si="100"/>
        <v>3</v>
      </c>
      <c r="N2227" s="203">
        <f t="shared" si="101"/>
        <v>4</v>
      </c>
      <c r="O2227" s="203">
        <f t="shared" si="102"/>
        <v>6</v>
      </c>
    </row>
    <row r="2228" spans="3:15">
      <c r="C2228" s="200">
        <v>3</v>
      </c>
      <c r="D2228" s="200">
        <v>8</v>
      </c>
      <c r="F2228" s="200">
        <v>5</v>
      </c>
      <c r="G2228" s="200">
        <v>8</v>
      </c>
      <c r="H2228" s="200">
        <v>5</v>
      </c>
      <c r="I2228" s="200">
        <v>8</v>
      </c>
      <c r="J2228" s="200">
        <v>10</v>
      </c>
      <c r="M2228" s="204">
        <f t="shared" si="100"/>
        <v>3</v>
      </c>
      <c r="N2228" s="203">
        <f t="shared" si="101"/>
        <v>4</v>
      </c>
      <c r="O2228" s="203">
        <f t="shared" si="102"/>
        <v>7</v>
      </c>
    </row>
    <row r="2229" spans="3:15">
      <c r="C2229" s="200">
        <v>3</v>
      </c>
      <c r="D2229" s="200">
        <v>8</v>
      </c>
      <c r="F2229" s="200">
        <v>5</v>
      </c>
      <c r="G2229" s="200">
        <v>8</v>
      </c>
      <c r="H2229" s="200">
        <v>5</v>
      </c>
      <c r="I2229" s="200">
        <v>10</v>
      </c>
      <c r="J2229" s="200">
        <v>7</v>
      </c>
      <c r="M2229" s="204">
        <f t="shared" si="100"/>
        <v>3</v>
      </c>
      <c r="N2229" s="203">
        <f t="shared" si="101"/>
        <v>4</v>
      </c>
      <c r="O2229" s="203">
        <f t="shared" si="102"/>
        <v>7</v>
      </c>
    </row>
    <row r="2230" spans="3:15">
      <c r="C2230" s="200">
        <v>3</v>
      </c>
      <c r="D2230" s="200">
        <v>8</v>
      </c>
      <c r="F2230" s="200">
        <v>5</v>
      </c>
      <c r="G2230" s="200">
        <v>8</v>
      </c>
      <c r="H2230" s="200">
        <v>5</v>
      </c>
      <c r="I2230" s="200">
        <v>10</v>
      </c>
      <c r="J2230" s="200">
        <v>10</v>
      </c>
      <c r="M2230" s="204">
        <f t="shared" si="100"/>
        <v>3</v>
      </c>
      <c r="N2230" s="203">
        <f t="shared" si="101"/>
        <v>4</v>
      </c>
      <c r="O2230" s="203">
        <f t="shared" si="102"/>
        <v>7</v>
      </c>
    </row>
    <row r="2231" spans="3:15">
      <c r="C2231" s="200">
        <v>3</v>
      </c>
      <c r="D2231" s="200">
        <v>8</v>
      </c>
      <c r="F2231" s="200">
        <v>7</v>
      </c>
      <c r="G2231" s="200">
        <v>8</v>
      </c>
      <c r="H2231" s="200">
        <v>10</v>
      </c>
      <c r="I2231" s="200">
        <v>4</v>
      </c>
      <c r="J2231" s="200">
        <v>7</v>
      </c>
      <c r="M2231" s="204">
        <f t="shared" si="100"/>
        <v>3</v>
      </c>
      <c r="N2231" s="203">
        <f t="shared" si="101"/>
        <v>4</v>
      </c>
      <c r="O2231" s="203">
        <f t="shared" si="102"/>
        <v>7</v>
      </c>
    </row>
    <row r="2232" spans="3:15">
      <c r="C2232" s="200">
        <v>3</v>
      </c>
      <c r="D2232" s="200">
        <v>8</v>
      </c>
      <c r="F2232" s="200">
        <v>7</v>
      </c>
      <c r="G2232" s="200">
        <v>8</v>
      </c>
      <c r="H2232" s="200">
        <v>10</v>
      </c>
      <c r="I2232" s="200">
        <v>4</v>
      </c>
      <c r="J2232" s="200">
        <v>10</v>
      </c>
      <c r="M2232" s="204">
        <f t="shared" si="100"/>
        <v>3</v>
      </c>
      <c r="N2232" s="203">
        <f t="shared" si="101"/>
        <v>4</v>
      </c>
      <c r="O2232" s="203">
        <f t="shared" si="102"/>
        <v>7</v>
      </c>
    </row>
    <row r="2233" spans="3:15">
      <c r="C2233" s="200">
        <v>3</v>
      </c>
      <c r="D2233" s="200">
        <v>8</v>
      </c>
      <c r="F2233" s="200">
        <v>7</v>
      </c>
      <c r="G2233" s="200">
        <v>8</v>
      </c>
      <c r="H2233" s="200">
        <v>10</v>
      </c>
      <c r="I2233" s="200">
        <v>6</v>
      </c>
      <c r="J2233" s="200">
        <v>7</v>
      </c>
      <c r="M2233" s="204">
        <f t="shared" si="100"/>
        <v>3</v>
      </c>
      <c r="N2233" s="203">
        <f t="shared" si="101"/>
        <v>4</v>
      </c>
      <c r="O2233" s="203">
        <f t="shared" si="102"/>
        <v>7</v>
      </c>
    </row>
    <row r="2234" spans="3:15">
      <c r="C2234" s="200">
        <v>3</v>
      </c>
      <c r="D2234" s="200">
        <v>8</v>
      </c>
      <c r="F2234" s="200">
        <v>7</v>
      </c>
      <c r="G2234" s="200">
        <v>8</v>
      </c>
      <c r="H2234" s="200">
        <v>10</v>
      </c>
      <c r="I2234" s="200">
        <v>6</v>
      </c>
      <c r="J2234" s="200">
        <v>10</v>
      </c>
      <c r="M2234" s="204">
        <f t="shared" si="100"/>
        <v>3</v>
      </c>
      <c r="N2234" s="203">
        <f t="shared" si="101"/>
        <v>4</v>
      </c>
      <c r="O2234" s="203">
        <f t="shared" si="102"/>
        <v>7</v>
      </c>
    </row>
    <row r="2235" spans="3:15">
      <c r="C2235" s="200">
        <v>3</v>
      </c>
      <c r="D2235" s="200">
        <v>8</v>
      </c>
      <c r="F2235" s="200">
        <v>7</v>
      </c>
      <c r="G2235" s="200">
        <v>8</v>
      </c>
      <c r="H2235" s="200">
        <v>10</v>
      </c>
      <c r="I2235" s="200">
        <v>8</v>
      </c>
      <c r="J2235" s="200">
        <v>7</v>
      </c>
      <c r="M2235" s="204">
        <f t="shared" si="100"/>
        <v>3</v>
      </c>
      <c r="N2235" s="203">
        <f t="shared" si="101"/>
        <v>4</v>
      </c>
      <c r="O2235" s="203">
        <f t="shared" si="102"/>
        <v>7</v>
      </c>
    </row>
    <row r="2236" spans="3:15">
      <c r="C2236" s="200">
        <v>3</v>
      </c>
      <c r="D2236" s="200">
        <v>8</v>
      </c>
      <c r="F2236" s="200">
        <v>7</v>
      </c>
      <c r="G2236" s="200">
        <v>8</v>
      </c>
      <c r="H2236" s="200">
        <v>10</v>
      </c>
      <c r="I2236" s="200">
        <v>8</v>
      </c>
      <c r="J2236" s="200">
        <v>10</v>
      </c>
      <c r="M2236" s="204">
        <f t="shared" si="100"/>
        <v>3</v>
      </c>
      <c r="N2236" s="203">
        <f t="shared" si="101"/>
        <v>4</v>
      </c>
      <c r="O2236" s="203">
        <f t="shared" si="102"/>
        <v>8</v>
      </c>
    </row>
    <row r="2237" spans="3:15">
      <c r="C2237" s="200">
        <v>3</v>
      </c>
      <c r="D2237" s="200">
        <v>8</v>
      </c>
      <c r="F2237" s="200">
        <v>7</v>
      </c>
      <c r="G2237" s="200">
        <v>8</v>
      </c>
      <c r="H2237" s="200">
        <v>10</v>
      </c>
      <c r="I2237" s="200">
        <v>10</v>
      </c>
      <c r="J2237" s="200">
        <v>7</v>
      </c>
      <c r="M2237" s="204">
        <f t="shared" si="100"/>
        <v>3</v>
      </c>
      <c r="N2237" s="203">
        <f t="shared" si="101"/>
        <v>4</v>
      </c>
      <c r="O2237" s="203">
        <f t="shared" si="102"/>
        <v>8</v>
      </c>
    </row>
    <row r="2238" spans="3:15">
      <c r="C2238" s="200">
        <v>3</v>
      </c>
      <c r="D2238" s="200">
        <v>8</v>
      </c>
      <c r="F2238" s="200">
        <v>7</v>
      </c>
      <c r="G2238" s="200">
        <v>8</v>
      </c>
      <c r="H2238" s="200">
        <v>10</v>
      </c>
      <c r="I2238" s="200">
        <v>10</v>
      </c>
      <c r="J2238" s="200">
        <v>10</v>
      </c>
      <c r="M2238" s="204">
        <f t="shared" si="100"/>
        <v>3</v>
      </c>
      <c r="N2238" s="203">
        <f t="shared" si="101"/>
        <v>4</v>
      </c>
      <c r="O2238" s="203">
        <f t="shared" si="102"/>
        <v>8</v>
      </c>
    </row>
    <row r="2239" spans="3:15">
      <c r="C2239" s="200">
        <v>3</v>
      </c>
      <c r="D2239" s="200">
        <v>8</v>
      </c>
      <c r="F2239" s="200">
        <v>5</v>
      </c>
      <c r="G2239" s="200">
        <v>8</v>
      </c>
      <c r="H2239" s="200">
        <v>5</v>
      </c>
      <c r="I2239" s="200">
        <v>4</v>
      </c>
      <c r="J2239" s="200">
        <v>7</v>
      </c>
      <c r="M2239" s="204">
        <f t="shared" si="100"/>
        <v>3</v>
      </c>
      <c r="N2239" s="203">
        <f t="shared" si="101"/>
        <v>4</v>
      </c>
      <c r="O2239" s="203">
        <f t="shared" si="102"/>
        <v>6</v>
      </c>
    </row>
    <row r="2240" spans="3:15">
      <c r="C2240" s="200">
        <v>3</v>
      </c>
      <c r="D2240" s="200">
        <v>8</v>
      </c>
      <c r="F2240" s="200">
        <v>5</v>
      </c>
      <c r="G2240" s="200">
        <v>8</v>
      </c>
      <c r="H2240" s="200">
        <v>5</v>
      </c>
      <c r="I2240" s="200">
        <v>4</v>
      </c>
      <c r="J2240" s="200">
        <v>10</v>
      </c>
      <c r="M2240" s="204">
        <f t="shared" si="100"/>
        <v>3</v>
      </c>
      <c r="N2240" s="203">
        <f t="shared" si="101"/>
        <v>4</v>
      </c>
      <c r="O2240" s="203">
        <f t="shared" si="102"/>
        <v>6</v>
      </c>
    </row>
    <row r="2241" spans="3:15">
      <c r="C2241" s="200">
        <v>3</v>
      </c>
      <c r="D2241" s="200">
        <v>8</v>
      </c>
      <c r="F2241" s="200">
        <v>5</v>
      </c>
      <c r="G2241" s="200">
        <v>8</v>
      </c>
      <c r="H2241" s="200">
        <v>5</v>
      </c>
      <c r="I2241" s="200">
        <v>6</v>
      </c>
      <c r="J2241" s="200">
        <v>7</v>
      </c>
      <c r="M2241" s="204">
        <f t="shared" si="100"/>
        <v>3</v>
      </c>
      <c r="N2241" s="203">
        <f t="shared" si="101"/>
        <v>4</v>
      </c>
      <c r="O2241" s="203">
        <f t="shared" si="102"/>
        <v>6</v>
      </c>
    </row>
    <row r="2242" spans="3:15">
      <c r="C2242" s="200">
        <v>3</v>
      </c>
      <c r="D2242" s="200">
        <v>8</v>
      </c>
      <c r="F2242" s="200">
        <v>5</v>
      </c>
      <c r="G2242" s="200">
        <v>8</v>
      </c>
      <c r="H2242" s="200">
        <v>5</v>
      </c>
      <c r="I2242" s="200">
        <v>6</v>
      </c>
      <c r="J2242" s="200">
        <v>10</v>
      </c>
      <c r="M2242" s="204">
        <f t="shared" si="100"/>
        <v>3</v>
      </c>
      <c r="N2242" s="203">
        <f t="shared" si="101"/>
        <v>4</v>
      </c>
      <c r="O2242" s="203">
        <f t="shared" si="102"/>
        <v>6</v>
      </c>
    </row>
    <row r="2243" spans="3:15">
      <c r="C2243" s="200">
        <v>3</v>
      </c>
      <c r="D2243" s="200">
        <v>8</v>
      </c>
      <c r="F2243" s="200">
        <v>5</v>
      </c>
      <c r="G2243" s="200">
        <v>8</v>
      </c>
      <c r="H2243" s="200">
        <v>5</v>
      </c>
      <c r="I2243" s="200">
        <v>8</v>
      </c>
      <c r="J2243" s="200">
        <v>7</v>
      </c>
      <c r="M2243" s="204">
        <f t="shared" si="100"/>
        <v>3</v>
      </c>
      <c r="N2243" s="203">
        <f t="shared" si="101"/>
        <v>4</v>
      </c>
      <c r="O2243" s="203">
        <f t="shared" si="102"/>
        <v>6</v>
      </c>
    </row>
    <row r="2244" spans="3:15">
      <c r="C2244" s="200">
        <v>3</v>
      </c>
      <c r="D2244" s="200">
        <v>8</v>
      </c>
      <c r="F2244" s="200">
        <v>5</v>
      </c>
      <c r="G2244" s="200">
        <v>8</v>
      </c>
      <c r="H2244" s="200">
        <v>5</v>
      </c>
      <c r="I2244" s="200">
        <v>8</v>
      </c>
      <c r="J2244" s="200">
        <v>10</v>
      </c>
      <c r="M2244" s="204">
        <f t="shared" si="100"/>
        <v>3</v>
      </c>
      <c r="N2244" s="203">
        <f t="shared" si="101"/>
        <v>4</v>
      </c>
      <c r="O2244" s="203">
        <f t="shared" si="102"/>
        <v>7</v>
      </c>
    </row>
    <row r="2245" spans="3:15">
      <c r="C2245" s="200">
        <v>3</v>
      </c>
      <c r="D2245" s="200">
        <v>8</v>
      </c>
      <c r="F2245" s="200">
        <v>5</v>
      </c>
      <c r="G2245" s="200">
        <v>8</v>
      </c>
      <c r="H2245" s="200">
        <v>5</v>
      </c>
      <c r="I2245" s="200">
        <v>10</v>
      </c>
      <c r="J2245" s="200">
        <v>7</v>
      </c>
      <c r="M2245" s="204">
        <f t="shared" si="100"/>
        <v>3</v>
      </c>
      <c r="N2245" s="203">
        <f t="shared" si="101"/>
        <v>4</v>
      </c>
      <c r="O2245" s="203">
        <f t="shared" si="102"/>
        <v>7</v>
      </c>
    </row>
    <row r="2246" spans="3:15">
      <c r="C2246" s="200">
        <v>3</v>
      </c>
      <c r="D2246" s="200">
        <v>8</v>
      </c>
      <c r="F2246" s="200">
        <v>5</v>
      </c>
      <c r="G2246" s="200">
        <v>8</v>
      </c>
      <c r="H2246" s="200">
        <v>5</v>
      </c>
      <c r="I2246" s="200">
        <v>10</v>
      </c>
      <c r="J2246" s="200">
        <v>10</v>
      </c>
      <c r="M2246" s="204">
        <f t="shared" si="100"/>
        <v>3</v>
      </c>
      <c r="N2246" s="203">
        <f t="shared" si="101"/>
        <v>4</v>
      </c>
      <c r="O2246" s="203">
        <f t="shared" si="102"/>
        <v>7</v>
      </c>
    </row>
    <row r="2247" spans="3:15">
      <c r="C2247" s="200">
        <v>3</v>
      </c>
      <c r="D2247" s="200">
        <v>8</v>
      </c>
      <c r="F2247" s="200">
        <v>7</v>
      </c>
      <c r="G2247" s="200">
        <v>8</v>
      </c>
      <c r="H2247" s="200">
        <v>10</v>
      </c>
      <c r="I2247" s="200">
        <v>4</v>
      </c>
      <c r="J2247" s="200">
        <v>7</v>
      </c>
      <c r="M2247" s="204">
        <f t="shared" si="100"/>
        <v>3</v>
      </c>
      <c r="N2247" s="203">
        <f t="shared" si="101"/>
        <v>4</v>
      </c>
      <c r="O2247" s="203">
        <f t="shared" si="102"/>
        <v>7</v>
      </c>
    </row>
    <row r="2248" spans="3:15">
      <c r="C2248" s="200">
        <v>3</v>
      </c>
      <c r="D2248" s="200">
        <v>8</v>
      </c>
      <c r="F2248" s="200">
        <v>7</v>
      </c>
      <c r="G2248" s="200">
        <v>8</v>
      </c>
      <c r="H2248" s="200">
        <v>10</v>
      </c>
      <c r="I2248" s="200">
        <v>4</v>
      </c>
      <c r="J2248" s="200">
        <v>10</v>
      </c>
      <c r="M2248" s="204">
        <f t="shared" si="100"/>
        <v>3</v>
      </c>
      <c r="N2248" s="203">
        <f t="shared" si="101"/>
        <v>4</v>
      </c>
      <c r="O2248" s="203">
        <f t="shared" si="102"/>
        <v>7</v>
      </c>
    </row>
    <row r="2249" spans="3:15">
      <c r="C2249" s="200">
        <v>3</v>
      </c>
      <c r="D2249" s="200">
        <v>8</v>
      </c>
      <c r="F2249" s="200">
        <v>7</v>
      </c>
      <c r="G2249" s="200">
        <v>8</v>
      </c>
      <c r="H2249" s="200">
        <v>10</v>
      </c>
      <c r="I2249" s="200">
        <v>6</v>
      </c>
      <c r="J2249" s="200">
        <v>7</v>
      </c>
      <c r="M2249" s="204">
        <f t="shared" si="100"/>
        <v>3</v>
      </c>
      <c r="N2249" s="203">
        <f t="shared" si="101"/>
        <v>4</v>
      </c>
      <c r="O2249" s="203">
        <f t="shared" si="102"/>
        <v>7</v>
      </c>
    </row>
    <row r="2250" spans="3:15">
      <c r="C2250" s="200">
        <v>3</v>
      </c>
      <c r="D2250" s="200">
        <v>8</v>
      </c>
      <c r="F2250" s="200">
        <v>7</v>
      </c>
      <c r="G2250" s="200">
        <v>8</v>
      </c>
      <c r="H2250" s="200">
        <v>10</v>
      </c>
      <c r="I2250" s="200">
        <v>6</v>
      </c>
      <c r="J2250" s="200">
        <v>10</v>
      </c>
      <c r="M2250" s="204">
        <f t="shared" si="100"/>
        <v>3</v>
      </c>
      <c r="N2250" s="203">
        <f t="shared" si="101"/>
        <v>4</v>
      </c>
      <c r="O2250" s="203">
        <f t="shared" si="102"/>
        <v>7</v>
      </c>
    </row>
    <row r="2251" spans="3:15">
      <c r="C2251" s="200">
        <v>3</v>
      </c>
      <c r="D2251" s="200">
        <v>8</v>
      </c>
      <c r="F2251" s="200">
        <v>7</v>
      </c>
      <c r="G2251" s="200">
        <v>8</v>
      </c>
      <c r="H2251" s="200">
        <v>10</v>
      </c>
      <c r="I2251" s="200">
        <v>8</v>
      </c>
      <c r="J2251" s="200">
        <v>7</v>
      </c>
      <c r="M2251" s="204">
        <f t="shared" si="100"/>
        <v>3</v>
      </c>
      <c r="N2251" s="203">
        <f t="shared" si="101"/>
        <v>4</v>
      </c>
      <c r="O2251" s="203">
        <f t="shared" si="102"/>
        <v>7</v>
      </c>
    </row>
    <row r="2252" spans="3:15">
      <c r="C2252" s="200">
        <v>3</v>
      </c>
      <c r="D2252" s="200">
        <v>8</v>
      </c>
      <c r="F2252" s="200">
        <v>7</v>
      </c>
      <c r="G2252" s="200">
        <v>8</v>
      </c>
      <c r="H2252" s="200">
        <v>10</v>
      </c>
      <c r="I2252" s="200">
        <v>8</v>
      </c>
      <c r="J2252" s="200">
        <v>10</v>
      </c>
      <c r="M2252" s="204">
        <f t="shared" si="100"/>
        <v>3</v>
      </c>
      <c r="N2252" s="203">
        <f t="shared" si="101"/>
        <v>4</v>
      </c>
      <c r="O2252" s="203">
        <f t="shared" si="102"/>
        <v>8</v>
      </c>
    </row>
    <row r="2253" spans="3:15">
      <c r="C2253" s="200">
        <v>3</v>
      </c>
      <c r="D2253" s="200">
        <v>8</v>
      </c>
      <c r="F2253" s="200">
        <v>7</v>
      </c>
      <c r="G2253" s="200">
        <v>8</v>
      </c>
      <c r="H2253" s="200">
        <v>10</v>
      </c>
      <c r="I2253" s="200">
        <v>10</v>
      </c>
      <c r="J2253" s="200">
        <v>7</v>
      </c>
      <c r="M2253" s="204">
        <f t="shared" si="100"/>
        <v>3</v>
      </c>
      <c r="N2253" s="203">
        <f t="shared" si="101"/>
        <v>4</v>
      </c>
      <c r="O2253" s="203">
        <f t="shared" si="102"/>
        <v>8</v>
      </c>
    </row>
    <row r="2254" spans="3:15">
      <c r="C2254" s="200">
        <v>3</v>
      </c>
      <c r="D2254" s="200">
        <v>8</v>
      </c>
      <c r="F2254" s="200">
        <v>7</v>
      </c>
      <c r="G2254" s="200">
        <v>8</v>
      </c>
      <c r="H2254" s="200">
        <v>10</v>
      </c>
      <c r="I2254" s="200">
        <v>10</v>
      </c>
      <c r="J2254" s="200">
        <v>10</v>
      </c>
      <c r="M2254" s="204">
        <f t="shared" si="100"/>
        <v>3</v>
      </c>
      <c r="N2254" s="203">
        <f t="shared" si="101"/>
        <v>4</v>
      </c>
      <c r="O2254" s="203">
        <f t="shared" si="102"/>
        <v>8</v>
      </c>
    </row>
    <row r="2255" spans="3:15">
      <c r="C2255" s="200">
        <v>3</v>
      </c>
      <c r="D2255" s="200">
        <v>8</v>
      </c>
      <c r="F2255" s="200">
        <v>10</v>
      </c>
      <c r="G2255" s="200">
        <v>8</v>
      </c>
      <c r="H2255" s="200">
        <v>7</v>
      </c>
      <c r="I2255" s="200">
        <v>4</v>
      </c>
      <c r="J2255" s="200">
        <v>7</v>
      </c>
      <c r="M2255" s="204">
        <f t="shared" si="100"/>
        <v>3</v>
      </c>
      <c r="N2255" s="203">
        <f t="shared" si="101"/>
        <v>4</v>
      </c>
      <c r="O2255" s="203">
        <f t="shared" si="102"/>
        <v>7</v>
      </c>
    </row>
    <row r="2256" spans="3:15">
      <c r="C2256" s="200">
        <v>3</v>
      </c>
      <c r="D2256" s="200">
        <v>8</v>
      </c>
      <c r="F2256" s="200">
        <v>10</v>
      </c>
      <c r="G2256" s="200">
        <v>8</v>
      </c>
      <c r="H2256" s="200">
        <v>7</v>
      </c>
      <c r="I2256" s="200">
        <v>4</v>
      </c>
      <c r="J2256" s="200">
        <v>10</v>
      </c>
      <c r="M2256" s="204">
        <f t="shared" si="100"/>
        <v>3</v>
      </c>
      <c r="N2256" s="203">
        <f t="shared" si="101"/>
        <v>4</v>
      </c>
      <c r="O2256" s="203">
        <f t="shared" si="102"/>
        <v>7</v>
      </c>
    </row>
    <row r="2257" spans="3:15">
      <c r="C2257" s="200">
        <v>3</v>
      </c>
      <c r="D2257" s="200">
        <v>8</v>
      </c>
      <c r="F2257" s="200">
        <v>10</v>
      </c>
      <c r="G2257" s="200">
        <v>8</v>
      </c>
      <c r="H2257" s="200">
        <v>7</v>
      </c>
      <c r="I2257" s="200">
        <v>6</v>
      </c>
      <c r="J2257" s="200">
        <v>7</v>
      </c>
      <c r="M2257" s="204">
        <f t="shared" si="100"/>
        <v>3</v>
      </c>
      <c r="N2257" s="203">
        <f t="shared" si="101"/>
        <v>4</v>
      </c>
      <c r="O2257" s="203">
        <f t="shared" si="102"/>
        <v>7</v>
      </c>
    </row>
    <row r="2258" spans="3:15">
      <c r="C2258" s="200">
        <v>3</v>
      </c>
      <c r="D2258" s="200">
        <v>8</v>
      </c>
      <c r="F2258" s="200">
        <v>10</v>
      </c>
      <c r="G2258" s="200">
        <v>8</v>
      </c>
      <c r="H2258" s="200">
        <v>7</v>
      </c>
      <c r="I2258" s="200">
        <v>6</v>
      </c>
      <c r="J2258" s="200">
        <v>10</v>
      </c>
      <c r="M2258" s="204">
        <f t="shared" si="100"/>
        <v>3</v>
      </c>
      <c r="N2258" s="203">
        <f t="shared" si="101"/>
        <v>4</v>
      </c>
      <c r="O2258" s="203">
        <f t="shared" si="102"/>
        <v>7</v>
      </c>
    </row>
    <row r="2259" spans="3:15">
      <c r="C2259" s="200">
        <v>3</v>
      </c>
      <c r="D2259" s="200">
        <v>8</v>
      </c>
      <c r="F2259" s="200">
        <v>10</v>
      </c>
      <c r="G2259" s="200">
        <v>8</v>
      </c>
      <c r="H2259" s="200">
        <v>7</v>
      </c>
      <c r="I2259" s="200">
        <v>8</v>
      </c>
      <c r="J2259" s="200">
        <v>7</v>
      </c>
      <c r="M2259" s="204">
        <f t="shared" si="100"/>
        <v>3</v>
      </c>
      <c r="N2259" s="203">
        <f t="shared" si="101"/>
        <v>4</v>
      </c>
      <c r="O2259" s="203">
        <f t="shared" si="102"/>
        <v>7</v>
      </c>
    </row>
    <row r="2260" spans="3:15">
      <c r="C2260" s="200">
        <v>3</v>
      </c>
      <c r="D2260" s="200">
        <v>8</v>
      </c>
      <c r="F2260" s="200">
        <v>10</v>
      </c>
      <c r="G2260" s="200">
        <v>8</v>
      </c>
      <c r="H2260" s="200">
        <v>7</v>
      </c>
      <c r="I2260" s="200">
        <v>8</v>
      </c>
      <c r="J2260" s="200">
        <v>10</v>
      </c>
      <c r="M2260" s="204">
        <f t="shared" si="100"/>
        <v>3</v>
      </c>
      <c r="N2260" s="203">
        <f t="shared" si="101"/>
        <v>4</v>
      </c>
      <c r="O2260" s="203">
        <f t="shared" si="102"/>
        <v>8</v>
      </c>
    </row>
    <row r="2261" spans="3:15">
      <c r="C2261" s="200">
        <v>3</v>
      </c>
      <c r="D2261" s="200">
        <v>8</v>
      </c>
      <c r="F2261" s="200">
        <v>10</v>
      </c>
      <c r="G2261" s="200">
        <v>8</v>
      </c>
      <c r="H2261" s="200">
        <v>7</v>
      </c>
      <c r="I2261" s="200">
        <v>10</v>
      </c>
      <c r="J2261" s="200">
        <v>7</v>
      </c>
      <c r="M2261" s="204">
        <f t="shared" si="100"/>
        <v>3</v>
      </c>
      <c r="N2261" s="203">
        <f t="shared" si="101"/>
        <v>4</v>
      </c>
      <c r="O2261" s="203">
        <f t="shared" si="102"/>
        <v>8</v>
      </c>
    </row>
    <row r="2262" spans="3:15">
      <c r="C2262" s="200">
        <v>3</v>
      </c>
      <c r="D2262" s="200">
        <v>8</v>
      </c>
      <c r="F2262" s="200">
        <v>10</v>
      </c>
      <c r="G2262" s="200">
        <v>8</v>
      </c>
      <c r="H2262" s="200">
        <v>7</v>
      </c>
      <c r="I2262" s="200">
        <v>10</v>
      </c>
      <c r="J2262" s="200">
        <v>10</v>
      </c>
      <c r="M2262" s="204">
        <f t="shared" si="100"/>
        <v>3</v>
      </c>
      <c r="N2262" s="203">
        <f t="shared" si="101"/>
        <v>4</v>
      </c>
      <c r="O2262" s="203">
        <f t="shared" si="102"/>
        <v>8</v>
      </c>
    </row>
    <row r="2263" spans="3:15">
      <c r="C2263" s="200">
        <v>3</v>
      </c>
      <c r="D2263" s="200">
        <v>8</v>
      </c>
      <c r="F2263" s="200">
        <v>10</v>
      </c>
      <c r="G2263" s="200">
        <v>8</v>
      </c>
      <c r="H2263" s="200">
        <v>10</v>
      </c>
      <c r="I2263" s="200">
        <v>4</v>
      </c>
      <c r="J2263" s="200">
        <v>7</v>
      </c>
      <c r="M2263" s="204">
        <f t="shared" si="100"/>
        <v>3</v>
      </c>
      <c r="N2263" s="203">
        <f t="shared" si="101"/>
        <v>4</v>
      </c>
      <c r="O2263" s="203">
        <f t="shared" si="102"/>
        <v>7</v>
      </c>
    </row>
    <row r="2264" spans="3:15">
      <c r="C2264" s="200">
        <v>3</v>
      </c>
      <c r="D2264" s="200">
        <v>8</v>
      </c>
      <c r="F2264" s="200">
        <v>10</v>
      </c>
      <c r="G2264" s="200">
        <v>8</v>
      </c>
      <c r="H2264" s="200">
        <v>10</v>
      </c>
      <c r="I2264" s="200">
        <v>4</v>
      </c>
      <c r="J2264" s="200">
        <v>10</v>
      </c>
      <c r="M2264" s="204">
        <f t="shared" si="100"/>
        <v>3</v>
      </c>
      <c r="N2264" s="203">
        <f t="shared" si="101"/>
        <v>4</v>
      </c>
      <c r="O2264" s="203">
        <f t="shared" si="102"/>
        <v>8</v>
      </c>
    </row>
    <row r="2265" spans="3:15">
      <c r="C2265" s="200">
        <v>3</v>
      </c>
      <c r="D2265" s="200">
        <v>8</v>
      </c>
      <c r="F2265" s="200">
        <v>10</v>
      </c>
      <c r="G2265" s="200">
        <v>8</v>
      </c>
      <c r="H2265" s="200">
        <v>10</v>
      </c>
      <c r="I2265" s="200">
        <v>6</v>
      </c>
      <c r="J2265" s="200">
        <v>7</v>
      </c>
      <c r="M2265" s="204">
        <f t="shared" si="100"/>
        <v>3</v>
      </c>
      <c r="N2265" s="203">
        <f t="shared" si="101"/>
        <v>4</v>
      </c>
      <c r="O2265" s="203">
        <f t="shared" si="102"/>
        <v>7</v>
      </c>
    </row>
    <row r="2266" spans="3:15">
      <c r="C2266" s="200">
        <v>3</v>
      </c>
      <c r="D2266" s="200">
        <v>8</v>
      </c>
      <c r="F2266" s="200">
        <v>10</v>
      </c>
      <c r="G2266" s="200">
        <v>8</v>
      </c>
      <c r="H2266" s="200">
        <v>10</v>
      </c>
      <c r="I2266" s="200">
        <v>6</v>
      </c>
      <c r="J2266" s="200">
        <v>10</v>
      </c>
      <c r="M2266" s="204">
        <f t="shared" si="100"/>
        <v>3</v>
      </c>
      <c r="N2266" s="203">
        <f t="shared" si="101"/>
        <v>4</v>
      </c>
      <c r="O2266" s="203">
        <f t="shared" si="102"/>
        <v>8</v>
      </c>
    </row>
    <row r="2267" spans="3:15">
      <c r="C2267" s="200">
        <v>3</v>
      </c>
      <c r="D2267" s="200">
        <v>8</v>
      </c>
      <c r="F2267" s="200">
        <v>10</v>
      </c>
      <c r="G2267" s="200">
        <v>8</v>
      </c>
      <c r="H2267" s="200">
        <v>10</v>
      </c>
      <c r="I2267" s="200">
        <v>8</v>
      </c>
      <c r="J2267" s="200">
        <v>7</v>
      </c>
      <c r="M2267" s="204">
        <f t="shared" si="100"/>
        <v>3</v>
      </c>
      <c r="N2267" s="203">
        <f t="shared" si="101"/>
        <v>4</v>
      </c>
      <c r="O2267" s="203">
        <f t="shared" si="102"/>
        <v>8</v>
      </c>
    </row>
    <row r="2268" spans="3:15">
      <c r="C2268" s="200">
        <v>3</v>
      </c>
      <c r="D2268" s="200">
        <v>8</v>
      </c>
      <c r="F2268" s="200">
        <v>10</v>
      </c>
      <c r="G2268" s="200">
        <v>8</v>
      </c>
      <c r="H2268" s="200">
        <v>10</v>
      </c>
      <c r="I2268" s="200">
        <v>8</v>
      </c>
      <c r="J2268" s="200">
        <v>10</v>
      </c>
      <c r="M2268" s="204">
        <f t="shared" si="100"/>
        <v>3</v>
      </c>
      <c r="N2268" s="203">
        <f t="shared" si="101"/>
        <v>4</v>
      </c>
      <c r="O2268" s="203">
        <f t="shared" si="102"/>
        <v>8</v>
      </c>
    </row>
    <row r="2269" spans="3:15">
      <c r="C2269" s="200">
        <v>3</v>
      </c>
      <c r="D2269" s="200">
        <v>8</v>
      </c>
      <c r="F2269" s="200">
        <v>10</v>
      </c>
      <c r="G2269" s="200">
        <v>8</v>
      </c>
      <c r="H2269" s="200">
        <v>10</v>
      </c>
      <c r="I2269" s="200">
        <v>10</v>
      </c>
      <c r="J2269" s="200">
        <v>7</v>
      </c>
      <c r="M2269" s="204">
        <f t="shared" si="100"/>
        <v>3</v>
      </c>
      <c r="N2269" s="203">
        <f t="shared" si="101"/>
        <v>4</v>
      </c>
      <c r="O2269" s="203">
        <f t="shared" si="102"/>
        <v>8</v>
      </c>
    </row>
    <row r="2270" spans="3:15">
      <c r="C2270" s="200">
        <v>3</v>
      </c>
      <c r="D2270" s="200">
        <v>8</v>
      </c>
      <c r="F2270" s="200">
        <v>10</v>
      </c>
      <c r="G2270" s="200">
        <v>8</v>
      </c>
      <c r="H2270" s="200">
        <v>10</v>
      </c>
      <c r="I2270" s="200">
        <v>10</v>
      </c>
      <c r="J2270" s="200">
        <v>10</v>
      </c>
      <c r="M2270" s="204">
        <f t="shared" si="100"/>
        <v>3</v>
      </c>
      <c r="N2270" s="203">
        <f t="shared" si="101"/>
        <v>4</v>
      </c>
      <c r="O2270" s="203">
        <f t="shared" si="102"/>
        <v>8</v>
      </c>
    </row>
    <row r="2271" spans="3:15">
      <c r="C2271" s="200">
        <v>3</v>
      </c>
      <c r="D2271" s="200">
        <v>8</v>
      </c>
      <c r="F2271" s="200">
        <v>10</v>
      </c>
      <c r="G2271" s="200">
        <v>8</v>
      </c>
      <c r="H2271" s="200">
        <v>7</v>
      </c>
      <c r="I2271" s="200">
        <v>4</v>
      </c>
      <c r="J2271" s="200">
        <v>7</v>
      </c>
      <c r="M2271" s="204">
        <f t="shared" ref="M2271:M2334" si="103">MIN(C2271:L2271)</f>
        <v>3</v>
      </c>
      <c r="N2271" s="203">
        <f t="shared" si="101"/>
        <v>4</v>
      </c>
      <c r="O2271" s="203">
        <f t="shared" si="102"/>
        <v>7</v>
      </c>
    </row>
    <row r="2272" spans="3:15">
      <c r="C2272" s="200">
        <v>3</v>
      </c>
      <c r="D2272" s="200">
        <v>8</v>
      </c>
      <c r="F2272" s="200">
        <v>10</v>
      </c>
      <c r="G2272" s="200">
        <v>8</v>
      </c>
      <c r="H2272" s="200">
        <v>7</v>
      </c>
      <c r="I2272" s="200">
        <v>4</v>
      </c>
      <c r="J2272" s="200">
        <v>10</v>
      </c>
      <c r="M2272" s="204">
        <f t="shared" si="103"/>
        <v>3</v>
      </c>
      <c r="N2272" s="203">
        <f t="shared" ref="N2272:N2335" si="104">IF(SMALL(C2272:J2272,2)&gt;M2272,M2272+1,M2272)</f>
        <v>4</v>
      </c>
      <c r="O2272" s="203">
        <f t="shared" ref="O2272:O2335" si="105">ROUND(AVERAGE(C2272:J2272),0)</f>
        <v>7</v>
      </c>
    </row>
    <row r="2273" spans="3:15">
      <c r="C2273" s="200">
        <v>3</v>
      </c>
      <c r="D2273" s="200">
        <v>8</v>
      </c>
      <c r="F2273" s="200">
        <v>10</v>
      </c>
      <c r="G2273" s="200">
        <v>8</v>
      </c>
      <c r="H2273" s="200">
        <v>7</v>
      </c>
      <c r="I2273" s="200">
        <v>6</v>
      </c>
      <c r="J2273" s="200">
        <v>7</v>
      </c>
      <c r="M2273" s="204">
        <f t="shared" si="103"/>
        <v>3</v>
      </c>
      <c r="N2273" s="203">
        <f t="shared" si="104"/>
        <v>4</v>
      </c>
      <c r="O2273" s="203">
        <f t="shared" si="105"/>
        <v>7</v>
      </c>
    </row>
    <row r="2274" spans="3:15">
      <c r="C2274" s="200">
        <v>3</v>
      </c>
      <c r="D2274" s="200">
        <v>8</v>
      </c>
      <c r="F2274" s="200">
        <v>10</v>
      </c>
      <c r="G2274" s="200">
        <v>8</v>
      </c>
      <c r="H2274" s="200">
        <v>7</v>
      </c>
      <c r="I2274" s="200">
        <v>6</v>
      </c>
      <c r="J2274" s="200">
        <v>10</v>
      </c>
      <c r="M2274" s="204">
        <f t="shared" si="103"/>
        <v>3</v>
      </c>
      <c r="N2274" s="203">
        <f t="shared" si="104"/>
        <v>4</v>
      </c>
      <c r="O2274" s="203">
        <f t="shared" si="105"/>
        <v>7</v>
      </c>
    </row>
    <row r="2275" spans="3:15">
      <c r="C2275" s="200">
        <v>3</v>
      </c>
      <c r="D2275" s="200">
        <v>8</v>
      </c>
      <c r="F2275" s="200">
        <v>10</v>
      </c>
      <c r="G2275" s="200">
        <v>8</v>
      </c>
      <c r="H2275" s="200">
        <v>7</v>
      </c>
      <c r="I2275" s="200">
        <v>8</v>
      </c>
      <c r="J2275" s="200">
        <v>7</v>
      </c>
      <c r="M2275" s="204">
        <f t="shared" si="103"/>
        <v>3</v>
      </c>
      <c r="N2275" s="203">
        <f t="shared" si="104"/>
        <v>4</v>
      </c>
      <c r="O2275" s="203">
        <f t="shared" si="105"/>
        <v>7</v>
      </c>
    </row>
    <row r="2276" spans="3:15">
      <c r="C2276" s="200">
        <v>3</v>
      </c>
      <c r="D2276" s="200">
        <v>8</v>
      </c>
      <c r="F2276" s="200">
        <v>10</v>
      </c>
      <c r="G2276" s="200">
        <v>8</v>
      </c>
      <c r="H2276" s="200">
        <v>7</v>
      </c>
      <c r="I2276" s="200">
        <v>8</v>
      </c>
      <c r="J2276" s="200">
        <v>10</v>
      </c>
      <c r="M2276" s="204">
        <f t="shared" si="103"/>
        <v>3</v>
      </c>
      <c r="N2276" s="203">
        <f t="shared" si="104"/>
        <v>4</v>
      </c>
      <c r="O2276" s="203">
        <f t="shared" si="105"/>
        <v>8</v>
      </c>
    </row>
    <row r="2277" spans="3:15">
      <c r="C2277" s="200">
        <v>3</v>
      </c>
      <c r="D2277" s="200">
        <v>8</v>
      </c>
      <c r="F2277" s="200">
        <v>10</v>
      </c>
      <c r="G2277" s="200">
        <v>8</v>
      </c>
      <c r="H2277" s="200">
        <v>7</v>
      </c>
      <c r="I2277" s="200">
        <v>10</v>
      </c>
      <c r="J2277" s="200">
        <v>7</v>
      </c>
      <c r="M2277" s="204">
        <f t="shared" si="103"/>
        <v>3</v>
      </c>
      <c r="N2277" s="203">
        <f t="shared" si="104"/>
        <v>4</v>
      </c>
      <c r="O2277" s="203">
        <f t="shared" si="105"/>
        <v>8</v>
      </c>
    </row>
    <row r="2278" spans="3:15">
      <c r="C2278" s="200">
        <v>3</v>
      </c>
      <c r="D2278" s="200">
        <v>8</v>
      </c>
      <c r="F2278" s="200">
        <v>10</v>
      </c>
      <c r="G2278" s="200">
        <v>8</v>
      </c>
      <c r="H2278" s="200">
        <v>7</v>
      </c>
      <c r="I2278" s="200">
        <v>10</v>
      </c>
      <c r="J2278" s="200">
        <v>10</v>
      </c>
      <c r="M2278" s="204">
        <f t="shared" si="103"/>
        <v>3</v>
      </c>
      <c r="N2278" s="203">
        <f t="shared" si="104"/>
        <v>4</v>
      </c>
      <c r="O2278" s="203">
        <f t="shared" si="105"/>
        <v>8</v>
      </c>
    </row>
    <row r="2279" spans="3:15">
      <c r="C2279" s="200">
        <v>3</v>
      </c>
      <c r="D2279" s="200">
        <v>8</v>
      </c>
      <c r="F2279" s="200">
        <v>10</v>
      </c>
      <c r="G2279" s="200">
        <v>8</v>
      </c>
      <c r="H2279" s="200">
        <v>10</v>
      </c>
      <c r="I2279" s="200">
        <v>4</v>
      </c>
      <c r="J2279" s="200">
        <v>7</v>
      </c>
      <c r="M2279" s="204">
        <f t="shared" si="103"/>
        <v>3</v>
      </c>
      <c r="N2279" s="203">
        <f t="shared" si="104"/>
        <v>4</v>
      </c>
      <c r="O2279" s="203">
        <f t="shared" si="105"/>
        <v>7</v>
      </c>
    </row>
    <row r="2280" spans="3:15">
      <c r="C2280" s="200">
        <v>3</v>
      </c>
      <c r="D2280" s="200">
        <v>8</v>
      </c>
      <c r="F2280" s="200">
        <v>10</v>
      </c>
      <c r="G2280" s="200">
        <v>8</v>
      </c>
      <c r="H2280" s="200">
        <v>10</v>
      </c>
      <c r="I2280" s="200">
        <v>4</v>
      </c>
      <c r="J2280" s="200">
        <v>10</v>
      </c>
      <c r="M2280" s="204">
        <f t="shared" si="103"/>
        <v>3</v>
      </c>
      <c r="N2280" s="203">
        <f t="shared" si="104"/>
        <v>4</v>
      </c>
      <c r="O2280" s="203">
        <f t="shared" si="105"/>
        <v>8</v>
      </c>
    </row>
    <row r="2281" spans="3:15">
      <c r="C2281" s="200">
        <v>3</v>
      </c>
      <c r="D2281" s="200">
        <v>8</v>
      </c>
      <c r="F2281" s="200">
        <v>10</v>
      </c>
      <c r="G2281" s="200">
        <v>8</v>
      </c>
      <c r="H2281" s="200">
        <v>10</v>
      </c>
      <c r="I2281" s="200">
        <v>6</v>
      </c>
      <c r="J2281" s="200">
        <v>7</v>
      </c>
      <c r="M2281" s="204">
        <f t="shared" si="103"/>
        <v>3</v>
      </c>
      <c r="N2281" s="203">
        <f t="shared" si="104"/>
        <v>4</v>
      </c>
      <c r="O2281" s="203">
        <f t="shared" si="105"/>
        <v>7</v>
      </c>
    </row>
    <row r="2282" spans="3:15">
      <c r="C2282" s="200">
        <v>3</v>
      </c>
      <c r="D2282" s="200">
        <v>8</v>
      </c>
      <c r="F2282" s="200">
        <v>10</v>
      </c>
      <c r="G2282" s="200">
        <v>8</v>
      </c>
      <c r="H2282" s="200">
        <v>10</v>
      </c>
      <c r="I2282" s="200">
        <v>6</v>
      </c>
      <c r="J2282" s="200">
        <v>10</v>
      </c>
      <c r="M2282" s="204">
        <f t="shared" si="103"/>
        <v>3</v>
      </c>
      <c r="N2282" s="203">
        <f t="shared" si="104"/>
        <v>4</v>
      </c>
      <c r="O2282" s="203">
        <f t="shared" si="105"/>
        <v>8</v>
      </c>
    </row>
    <row r="2283" spans="3:15">
      <c r="C2283" s="200">
        <v>3</v>
      </c>
      <c r="D2283" s="200">
        <v>8</v>
      </c>
      <c r="F2283" s="200">
        <v>10</v>
      </c>
      <c r="G2283" s="200">
        <v>8</v>
      </c>
      <c r="H2283" s="200">
        <v>10</v>
      </c>
      <c r="I2283" s="200">
        <v>8</v>
      </c>
      <c r="J2283" s="200">
        <v>7</v>
      </c>
      <c r="M2283" s="204">
        <f t="shared" si="103"/>
        <v>3</v>
      </c>
      <c r="N2283" s="203">
        <f t="shared" si="104"/>
        <v>4</v>
      </c>
      <c r="O2283" s="203">
        <f t="shared" si="105"/>
        <v>8</v>
      </c>
    </row>
    <row r="2284" spans="3:15">
      <c r="C2284" s="200">
        <v>3</v>
      </c>
      <c r="D2284" s="200">
        <v>8</v>
      </c>
      <c r="F2284" s="200">
        <v>10</v>
      </c>
      <c r="G2284" s="200">
        <v>8</v>
      </c>
      <c r="H2284" s="200">
        <v>10</v>
      </c>
      <c r="I2284" s="200">
        <v>8</v>
      </c>
      <c r="J2284" s="200">
        <v>10</v>
      </c>
      <c r="M2284" s="204">
        <f t="shared" si="103"/>
        <v>3</v>
      </c>
      <c r="N2284" s="203">
        <f t="shared" si="104"/>
        <v>4</v>
      </c>
      <c r="O2284" s="203">
        <f t="shared" si="105"/>
        <v>8</v>
      </c>
    </row>
    <row r="2285" spans="3:15">
      <c r="C2285" s="200">
        <v>3</v>
      </c>
      <c r="D2285" s="200">
        <v>8</v>
      </c>
      <c r="F2285" s="200">
        <v>10</v>
      </c>
      <c r="G2285" s="200">
        <v>8</v>
      </c>
      <c r="H2285" s="200">
        <v>10</v>
      </c>
      <c r="I2285" s="200">
        <v>10</v>
      </c>
      <c r="J2285" s="200">
        <v>7</v>
      </c>
      <c r="M2285" s="204">
        <f t="shared" si="103"/>
        <v>3</v>
      </c>
      <c r="N2285" s="203">
        <f t="shared" si="104"/>
        <v>4</v>
      </c>
      <c r="O2285" s="203">
        <f t="shared" si="105"/>
        <v>8</v>
      </c>
    </row>
    <row r="2286" spans="3:15">
      <c r="C2286" s="200">
        <v>3</v>
      </c>
      <c r="D2286" s="200">
        <v>8</v>
      </c>
      <c r="F2286" s="200">
        <v>10</v>
      </c>
      <c r="G2286" s="200">
        <v>8</v>
      </c>
      <c r="H2286" s="200">
        <v>10</v>
      </c>
      <c r="I2286" s="200">
        <v>10</v>
      </c>
      <c r="J2286" s="200">
        <v>10</v>
      </c>
      <c r="M2286" s="204">
        <f t="shared" si="103"/>
        <v>3</v>
      </c>
      <c r="N2286" s="203">
        <f t="shared" si="104"/>
        <v>4</v>
      </c>
      <c r="O2286" s="203">
        <f t="shared" si="105"/>
        <v>8</v>
      </c>
    </row>
    <row r="2287" spans="3:15">
      <c r="C2287" s="200">
        <v>3</v>
      </c>
      <c r="D2287" s="200">
        <v>8</v>
      </c>
      <c r="F2287" s="200">
        <v>10</v>
      </c>
      <c r="G2287" s="200">
        <v>8</v>
      </c>
      <c r="H2287" s="200">
        <v>7</v>
      </c>
      <c r="I2287" s="200">
        <v>4</v>
      </c>
      <c r="J2287" s="200">
        <v>7</v>
      </c>
      <c r="M2287" s="204">
        <f t="shared" si="103"/>
        <v>3</v>
      </c>
      <c r="N2287" s="203">
        <f t="shared" si="104"/>
        <v>4</v>
      </c>
      <c r="O2287" s="203">
        <f t="shared" si="105"/>
        <v>7</v>
      </c>
    </row>
    <row r="2288" spans="3:15">
      <c r="C2288" s="200">
        <v>3</v>
      </c>
      <c r="D2288" s="200">
        <v>8</v>
      </c>
      <c r="F2288" s="200">
        <v>10</v>
      </c>
      <c r="G2288" s="200">
        <v>8</v>
      </c>
      <c r="H2288" s="200">
        <v>7</v>
      </c>
      <c r="I2288" s="200">
        <v>4</v>
      </c>
      <c r="J2288" s="200">
        <v>10</v>
      </c>
      <c r="M2288" s="204">
        <f t="shared" si="103"/>
        <v>3</v>
      </c>
      <c r="N2288" s="203">
        <f t="shared" si="104"/>
        <v>4</v>
      </c>
      <c r="O2288" s="203">
        <f t="shared" si="105"/>
        <v>7</v>
      </c>
    </row>
    <row r="2289" spans="3:15">
      <c r="C2289" s="200">
        <v>3</v>
      </c>
      <c r="D2289" s="200">
        <v>8</v>
      </c>
      <c r="F2289" s="200">
        <v>10</v>
      </c>
      <c r="G2289" s="200">
        <v>8</v>
      </c>
      <c r="H2289" s="200">
        <v>7</v>
      </c>
      <c r="I2289" s="200">
        <v>6</v>
      </c>
      <c r="J2289" s="200">
        <v>7</v>
      </c>
      <c r="M2289" s="204">
        <f t="shared" si="103"/>
        <v>3</v>
      </c>
      <c r="N2289" s="203">
        <f t="shared" si="104"/>
        <v>4</v>
      </c>
      <c r="O2289" s="203">
        <f t="shared" si="105"/>
        <v>7</v>
      </c>
    </row>
    <row r="2290" spans="3:15">
      <c r="C2290" s="200">
        <v>3</v>
      </c>
      <c r="D2290" s="200">
        <v>8</v>
      </c>
      <c r="F2290" s="200">
        <v>10</v>
      </c>
      <c r="G2290" s="200">
        <v>8</v>
      </c>
      <c r="H2290" s="200">
        <v>7</v>
      </c>
      <c r="I2290" s="200">
        <v>6</v>
      </c>
      <c r="J2290" s="200">
        <v>10</v>
      </c>
      <c r="M2290" s="204">
        <f t="shared" si="103"/>
        <v>3</v>
      </c>
      <c r="N2290" s="203">
        <f t="shared" si="104"/>
        <v>4</v>
      </c>
      <c r="O2290" s="203">
        <f t="shared" si="105"/>
        <v>7</v>
      </c>
    </row>
    <row r="2291" spans="3:15">
      <c r="C2291" s="200">
        <v>3</v>
      </c>
      <c r="D2291" s="200">
        <v>8</v>
      </c>
      <c r="F2291" s="200">
        <v>10</v>
      </c>
      <c r="G2291" s="200">
        <v>8</v>
      </c>
      <c r="H2291" s="200">
        <v>7</v>
      </c>
      <c r="I2291" s="200">
        <v>8</v>
      </c>
      <c r="J2291" s="200">
        <v>7</v>
      </c>
      <c r="M2291" s="204">
        <f t="shared" si="103"/>
        <v>3</v>
      </c>
      <c r="N2291" s="203">
        <f t="shared" si="104"/>
        <v>4</v>
      </c>
      <c r="O2291" s="203">
        <f t="shared" si="105"/>
        <v>7</v>
      </c>
    </row>
    <row r="2292" spans="3:15">
      <c r="C2292" s="200">
        <v>3</v>
      </c>
      <c r="D2292" s="200">
        <v>8</v>
      </c>
      <c r="F2292" s="200">
        <v>10</v>
      </c>
      <c r="G2292" s="200">
        <v>8</v>
      </c>
      <c r="H2292" s="200">
        <v>7</v>
      </c>
      <c r="I2292" s="200">
        <v>8</v>
      </c>
      <c r="J2292" s="200">
        <v>10</v>
      </c>
      <c r="M2292" s="204">
        <f t="shared" si="103"/>
        <v>3</v>
      </c>
      <c r="N2292" s="203">
        <f t="shared" si="104"/>
        <v>4</v>
      </c>
      <c r="O2292" s="203">
        <f t="shared" si="105"/>
        <v>8</v>
      </c>
    </row>
    <row r="2293" spans="3:15">
      <c r="C2293" s="200">
        <v>3</v>
      </c>
      <c r="D2293" s="200">
        <v>8</v>
      </c>
      <c r="F2293" s="200">
        <v>10</v>
      </c>
      <c r="G2293" s="200">
        <v>8</v>
      </c>
      <c r="H2293" s="200">
        <v>7</v>
      </c>
      <c r="I2293" s="200">
        <v>10</v>
      </c>
      <c r="J2293" s="200">
        <v>7</v>
      </c>
      <c r="M2293" s="204">
        <f t="shared" si="103"/>
        <v>3</v>
      </c>
      <c r="N2293" s="203">
        <f t="shared" si="104"/>
        <v>4</v>
      </c>
      <c r="O2293" s="203">
        <f t="shared" si="105"/>
        <v>8</v>
      </c>
    </row>
    <row r="2294" spans="3:15">
      <c r="C2294" s="200">
        <v>3</v>
      </c>
      <c r="D2294" s="200">
        <v>8</v>
      </c>
      <c r="F2294" s="200">
        <v>10</v>
      </c>
      <c r="G2294" s="200">
        <v>8</v>
      </c>
      <c r="H2294" s="200">
        <v>7</v>
      </c>
      <c r="I2294" s="200">
        <v>10</v>
      </c>
      <c r="J2294" s="200">
        <v>10</v>
      </c>
      <c r="M2294" s="204">
        <f t="shared" si="103"/>
        <v>3</v>
      </c>
      <c r="N2294" s="203">
        <f t="shared" si="104"/>
        <v>4</v>
      </c>
      <c r="O2294" s="203">
        <f t="shared" si="105"/>
        <v>8</v>
      </c>
    </row>
    <row r="2295" spans="3:15">
      <c r="C2295" s="200">
        <v>3</v>
      </c>
      <c r="D2295" s="200">
        <v>8</v>
      </c>
      <c r="F2295" s="200">
        <v>10</v>
      </c>
      <c r="G2295" s="200">
        <v>8</v>
      </c>
      <c r="H2295" s="200">
        <v>10</v>
      </c>
      <c r="I2295" s="200">
        <v>4</v>
      </c>
      <c r="J2295" s="200">
        <v>7</v>
      </c>
      <c r="M2295" s="204">
        <f t="shared" si="103"/>
        <v>3</v>
      </c>
      <c r="N2295" s="203">
        <f t="shared" si="104"/>
        <v>4</v>
      </c>
      <c r="O2295" s="203">
        <f t="shared" si="105"/>
        <v>7</v>
      </c>
    </row>
    <row r="2296" spans="3:15">
      <c r="C2296" s="200">
        <v>3</v>
      </c>
      <c r="D2296" s="200">
        <v>8</v>
      </c>
      <c r="F2296" s="200">
        <v>10</v>
      </c>
      <c r="G2296" s="200">
        <v>8</v>
      </c>
      <c r="H2296" s="200">
        <v>10</v>
      </c>
      <c r="I2296" s="200">
        <v>4</v>
      </c>
      <c r="J2296" s="200">
        <v>10</v>
      </c>
      <c r="M2296" s="204">
        <f t="shared" si="103"/>
        <v>3</v>
      </c>
      <c r="N2296" s="203">
        <f t="shared" si="104"/>
        <v>4</v>
      </c>
      <c r="O2296" s="203">
        <f t="shared" si="105"/>
        <v>8</v>
      </c>
    </row>
    <row r="2297" spans="3:15">
      <c r="C2297" s="200">
        <v>3</v>
      </c>
      <c r="D2297" s="200">
        <v>8</v>
      </c>
      <c r="F2297" s="200">
        <v>10</v>
      </c>
      <c r="G2297" s="200">
        <v>8</v>
      </c>
      <c r="H2297" s="200">
        <v>10</v>
      </c>
      <c r="I2297" s="200">
        <v>6</v>
      </c>
      <c r="J2297" s="200">
        <v>7</v>
      </c>
      <c r="M2297" s="204">
        <f t="shared" si="103"/>
        <v>3</v>
      </c>
      <c r="N2297" s="203">
        <f t="shared" si="104"/>
        <v>4</v>
      </c>
      <c r="O2297" s="203">
        <f t="shared" si="105"/>
        <v>7</v>
      </c>
    </row>
    <row r="2298" spans="3:15">
      <c r="C2298" s="200">
        <v>3</v>
      </c>
      <c r="D2298" s="200">
        <v>8</v>
      </c>
      <c r="F2298" s="200">
        <v>10</v>
      </c>
      <c r="G2298" s="200">
        <v>8</v>
      </c>
      <c r="H2298" s="200">
        <v>10</v>
      </c>
      <c r="I2298" s="200">
        <v>6</v>
      </c>
      <c r="J2298" s="200">
        <v>10</v>
      </c>
      <c r="M2298" s="204">
        <f t="shared" si="103"/>
        <v>3</v>
      </c>
      <c r="N2298" s="203">
        <f t="shared" si="104"/>
        <v>4</v>
      </c>
      <c r="O2298" s="203">
        <f t="shared" si="105"/>
        <v>8</v>
      </c>
    </row>
    <row r="2299" spans="3:15">
      <c r="C2299" s="200">
        <v>3</v>
      </c>
      <c r="D2299" s="200">
        <v>8</v>
      </c>
      <c r="F2299" s="200">
        <v>10</v>
      </c>
      <c r="G2299" s="200">
        <v>8</v>
      </c>
      <c r="H2299" s="200">
        <v>10</v>
      </c>
      <c r="I2299" s="200">
        <v>8</v>
      </c>
      <c r="J2299" s="200">
        <v>7</v>
      </c>
      <c r="M2299" s="204">
        <f t="shared" si="103"/>
        <v>3</v>
      </c>
      <c r="N2299" s="203">
        <f t="shared" si="104"/>
        <v>4</v>
      </c>
      <c r="O2299" s="203">
        <f t="shared" si="105"/>
        <v>8</v>
      </c>
    </row>
    <row r="2300" spans="3:15">
      <c r="C2300" s="200">
        <v>3</v>
      </c>
      <c r="D2300" s="200">
        <v>8</v>
      </c>
      <c r="F2300" s="200">
        <v>10</v>
      </c>
      <c r="G2300" s="200">
        <v>8</v>
      </c>
      <c r="H2300" s="200">
        <v>10</v>
      </c>
      <c r="I2300" s="200">
        <v>8</v>
      </c>
      <c r="J2300" s="200">
        <v>10</v>
      </c>
      <c r="M2300" s="204">
        <f t="shared" si="103"/>
        <v>3</v>
      </c>
      <c r="N2300" s="203">
        <f t="shared" si="104"/>
        <v>4</v>
      </c>
      <c r="O2300" s="203">
        <f t="shared" si="105"/>
        <v>8</v>
      </c>
    </row>
    <row r="2301" spans="3:15">
      <c r="C2301" s="200">
        <v>3</v>
      </c>
      <c r="D2301" s="200">
        <v>8</v>
      </c>
      <c r="F2301" s="200">
        <v>10</v>
      </c>
      <c r="G2301" s="200">
        <v>8</v>
      </c>
      <c r="H2301" s="200">
        <v>10</v>
      </c>
      <c r="I2301" s="200">
        <v>10</v>
      </c>
      <c r="J2301" s="200">
        <v>7</v>
      </c>
      <c r="M2301" s="204">
        <f t="shared" si="103"/>
        <v>3</v>
      </c>
      <c r="N2301" s="203">
        <f t="shared" si="104"/>
        <v>4</v>
      </c>
      <c r="O2301" s="203">
        <f t="shared" si="105"/>
        <v>8</v>
      </c>
    </row>
    <row r="2302" spans="3:15">
      <c r="C2302" s="200">
        <v>3</v>
      </c>
      <c r="D2302" s="200">
        <v>8</v>
      </c>
      <c r="F2302" s="200">
        <v>10</v>
      </c>
      <c r="G2302" s="200">
        <v>8</v>
      </c>
      <c r="H2302" s="200">
        <v>10</v>
      </c>
      <c r="I2302" s="200">
        <v>10</v>
      </c>
      <c r="J2302" s="200">
        <v>10</v>
      </c>
      <c r="M2302" s="204">
        <f t="shared" si="103"/>
        <v>3</v>
      </c>
      <c r="N2302" s="203">
        <f t="shared" si="104"/>
        <v>4</v>
      </c>
      <c r="O2302" s="203">
        <f t="shared" si="105"/>
        <v>8</v>
      </c>
    </row>
    <row r="2303" spans="3:15">
      <c r="C2303" s="200">
        <v>3</v>
      </c>
      <c r="D2303" s="200">
        <v>8</v>
      </c>
      <c r="F2303" s="200">
        <v>10</v>
      </c>
      <c r="G2303" s="200">
        <v>8</v>
      </c>
      <c r="H2303" s="200">
        <v>7</v>
      </c>
      <c r="I2303" s="200">
        <v>4</v>
      </c>
      <c r="J2303" s="200">
        <v>7</v>
      </c>
      <c r="M2303" s="204">
        <f t="shared" si="103"/>
        <v>3</v>
      </c>
      <c r="N2303" s="203">
        <f t="shared" si="104"/>
        <v>4</v>
      </c>
      <c r="O2303" s="203">
        <f t="shared" si="105"/>
        <v>7</v>
      </c>
    </row>
    <row r="2304" spans="3:15">
      <c r="C2304" s="200">
        <v>3</v>
      </c>
      <c r="D2304" s="200">
        <v>8</v>
      </c>
      <c r="F2304" s="200">
        <v>10</v>
      </c>
      <c r="G2304" s="200">
        <v>8</v>
      </c>
      <c r="H2304" s="200">
        <v>7</v>
      </c>
      <c r="I2304" s="200">
        <v>4</v>
      </c>
      <c r="J2304" s="200">
        <v>10</v>
      </c>
      <c r="M2304" s="204">
        <f t="shared" si="103"/>
        <v>3</v>
      </c>
      <c r="N2304" s="203">
        <f t="shared" si="104"/>
        <v>4</v>
      </c>
      <c r="O2304" s="203">
        <f t="shared" si="105"/>
        <v>7</v>
      </c>
    </row>
    <row r="2305" spans="3:15">
      <c r="C2305" s="200">
        <v>3</v>
      </c>
      <c r="D2305" s="200">
        <v>8</v>
      </c>
      <c r="F2305" s="200">
        <v>10</v>
      </c>
      <c r="G2305" s="200">
        <v>8</v>
      </c>
      <c r="H2305" s="200">
        <v>7</v>
      </c>
      <c r="I2305" s="200">
        <v>6</v>
      </c>
      <c r="J2305" s="200">
        <v>7</v>
      </c>
      <c r="M2305" s="204">
        <f t="shared" si="103"/>
        <v>3</v>
      </c>
      <c r="N2305" s="203">
        <f t="shared" si="104"/>
        <v>4</v>
      </c>
      <c r="O2305" s="203">
        <f t="shared" si="105"/>
        <v>7</v>
      </c>
    </row>
    <row r="2306" spans="3:15">
      <c r="C2306" s="200">
        <v>3</v>
      </c>
      <c r="D2306" s="200">
        <v>8</v>
      </c>
      <c r="F2306" s="200">
        <v>10</v>
      </c>
      <c r="G2306" s="200">
        <v>8</v>
      </c>
      <c r="H2306" s="200">
        <v>7</v>
      </c>
      <c r="I2306" s="200">
        <v>6</v>
      </c>
      <c r="J2306" s="200">
        <v>10</v>
      </c>
      <c r="M2306" s="204">
        <f t="shared" si="103"/>
        <v>3</v>
      </c>
      <c r="N2306" s="203">
        <f t="shared" si="104"/>
        <v>4</v>
      </c>
      <c r="O2306" s="203">
        <f t="shared" si="105"/>
        <v>7</v>
      </c>
    </row>
    <row r="2307" spans="3:15">
      <c r="C2307" s="200">
        <v>3</v>
      </c>
      <c r="D2307" s="200">
        <v>8</v>
      </c>
      <c r="F2307" s="200">
        <v>10</v>
      </c>
      <c r="G2307" s="200">
        <v>8</v>
      </c>
      <c r="H2307" s="200">
        <v>7</v>
      </c>
      <c r="I2307" s="200">
        <v>8</v>
      </c>
      <c r="J2307" s="200">
        <v>7</v>
      </c>
      <c r="M2307" s="204">
        <f t="shared" si="103"/>
        <v>3</v>
      </c>
      <c r="N2307" s="203">
        <f t="shared" si="104"/>
        <v>4</v>
      </c>
      <c r="O2307" s="203">
        <f t="shared" si="105"/>
        <v>7</v>
      </c>
    </row>
    <row r="2308" spans="3:15">
      <c r="C2308" s="200">
        <v>3</v>
      </c>
      <c r="D2308" s="200">
        <v>8</v>
      </c>
      <c r="F2308" s="200">
        <v>10</v>
      </c>
      <c r="G2308" s="200">
        <v>8</v>
      </c>
      <c r="H2308" s="200">
        <v>7</v>
      </c>
      <c r="I2308" s="200">
        <v>8</v>
      </c>
      <c r="J2308" s="200">
        <v>10</v>
      </c>
      <c r="M2308" s="204">
        <f t="shared" si="103"/>
        <v>3</v>
      </c>
      <c r="N2308" s="203">
        <f t="shared" si="104"/>
        <v>4</v>
      </c>
      <c r="O2308" s="203">
        <f t="shared" si="105"/>
        <v>8</v>
      </c>
    </row>
    <row r="2309" spans="3:15">
      <c r="C2309" s="200">
        <v>3</v>
      </c>
      <c r="D2309" s="200">
        <v>8</v>
      </c>
      <c r="F2309" s="200">
        <v>10</v>
      </c>
      <c r="G2309" s="200">
        <v>8</v>
      </c>
      <c r="H2309" s="200">
        <v>7</v>
      </c>
      <c r="I2309" s="200">
        <v>10</v>
      </c>
      <c r="J2309" s="200">
        <v>7</v>
      </c>
      <c r="M2309" s="204">
        <f t="shared" si="103"/>
        <v>3</v>
      </c>
      <c r="N2309" s="203">
        <f t="shared" si="104"/>
        <v>4</v>
      </c>
      <c r="O2309" s="203">
        <f t="shared" si="105"/>
        <v>8</v>
      </c>
    </row>
    <row r="2310" spans="3:15">
      <c r="C2310" s="200">
        <v>3</v>
      </c>
      <c r="D2310" s="200">
        <v>8</v>
      </c>
      <c r="F2310" s="200">
        <v>10</v>
      </c>
      <c r="G2310" s="200">
        <v>8</v>
      </c>
      <c r="H2310" s="200">
        <v>7</v>
      </c>
      <c r="I2310" s="200">
        <v>10</v>
      </c>
      <c r="J2310" s="200">
        <v>10</v>
      </c>
      <c r="M2310" s="204">
        <f t="shared" si="103"/>
        <v>3</v>
      </c>
      <c r="N2310" s="203">
        <f t="shared" si="104"/>
        <v>4</v>
      </c>
      <c r="O2310" s="203">
        <f t="shared" si="105"/>
        <v>8</v>
      </c>
    </row>
    <row r="2311" spans="3:15">
      <c r="C2311" s="200">
        <v>3</v>
      </c>
      <c r="D2311" s="200">
        <v>8</v>
      </c>
      <c r="F2311" s="200">
        <v>10</v>
      </c>
      <c r="G2311" s="200">
        <v>8</v>
      </c>
      <c r="H2311" s="200">
        <v>10</v>
      </c>
      <c r="I2311" s="200">
        <v>4</v>
      </c>
      <c r="J2311" s="200">
        <v>7</v>
      </c>
      <c r="M2311" s="204">
        <f t="shared" si="103"/>
        <v>3</v>
      </c>
      <c r="N2311" s="203">
        <f t="shared" si="104"/>
        <v>4</v>
      </c>
      <c r="O2311" s="203">
        <f t="shared" si="105"/>
        <v>7</v>
      </c>
    </row>
    <row r="2312" spans="3:15">
      <c r="C2312" s="200">
        <v>3</v>
      </c>
      <c r="D2312" s="200">
        <v>8</v>
      </c>
      <c r="F2312" s="200">
        <v>10</v>
      </c>
      <c r="G2312" s="200">
        <v>8</v>
      </c>
      <c r="H2312" s="200">
        <v>10</v>
      </c>
      <c r="I2312" s="200">
        <v>4</v>
      </c>
      <c r="J2312" s="200">
        <v>10</v>
      </c>
      <c r="M2312" s="204">
        <f t="shared" si="103"/>
        <v>3</v>
      </c>
      <c r="N2312" s="203">
        <f t="shared" si="104"/>
        <v>4</v>
      </c>
      <c r="O2312" s="203">
        <f t="shared" si="105"/>
        <v>8</v>
      </c>
    </row>
    <row r="2313" spans="3:15">
      <c r="C2313" s="200">
        <v>3</v>
      </c>
      <c r="D2313" s="200">
        <v>8</v>
      </c>
      <c r="F2313" s="200">
        <v>10</v>
      </c>
      <c r="G2313" s="200">
        <v>8</v>
      </c>
      <c r="H2313" s="200">
        <v>10</v>
      </c>
      <c r="I2313" s="200">
        <v>6</v>
      </c>
      <c r="J2313" s="200">
        <v>7</v>
      </c>
      <c r="M2313" s="204">
        <f t="shared" si="103"/>
        <v>3</v>
      </c>
      <c r="N2313" s="203">
        <f t="shared" si="104"/>
        <v>4</v>
      </c>
      <c r="O2313" s="203">
        <f t="shared" si="105"/>
        <v>7</v>
      </c>
    </row>
    <row r="2314" spans="3:15">
      <c r="C2314" s="200">
        <v>3</v>
      </c>
      <c r="D2314" s="200">
        <v>8</v>
      </c>
      <c r="F2314" s="200">
        <v>10</v>
      </c>
      <c r="G2314" s="200">
        <v>8</v>
      </c>
      <c r="H2314" s="200">
        <v>10</v>
      </c>
      <c r="I2314" s="200">
        <v>6</v>
      </c>
      <c r="J2314" s="200">
        <v>10</v>
      </c>
      <c r="M2314" s="204">
        <f t="shared" si="103"/>
        <v>3</v>
      </c>
      <c r="N2314" s="203">
        <f t="shared" si="104"/>
        <v>4</v>
      </c>
      <c r="O2314" s="203">
        <f t="shared" si="105"/>
        <v>8</v>
      </c>
    </row>
    <row r="2315" spans="3:15">
      <c r="C2315" s="200">
        <v>3</v>
      </c>
      <c r="D2315" s="200">
        <v>8</v>
      </c>
      <c r="F2315" s="200">
        <v>10</v>
      </c>
      <c r="G2315" s="200">
        <v>8</v>
      </c>
      <c r="H2315" s="200">
        <v>10</v>
      </c>
      <c r="I2315" s="200">
        <v>8</v>
      </c>
      <c r="J2315" s="200">
        <v>7</v>
      </c>
      <c r="M2315" s="204">
        <f t="shared" si="103"/>
        <v>3</v>
      </c>
      <c r="N2315" s="203">
        <f t="shared" si="104"/>
        <v>4</v>
      </c>
      <c r="O2315" s="203">
        <f t="shared" si="105"/>
        <v>8</v>
      </c>
    </row>
    <row r="2316" spans="3:15">
      <c r="C2316" s="200">
        <v>3</v>
      </c>
      <c r="D2316" s="200">
        <v>8</v>
      </c>
      <c r="F2316" s="200">
        <v>10</v>
      </c>
      <c r="G2316" s="200">
        <v>8</v>
      </c>
      <c r="H2316" s="200">
        <v>10</v>
      </c>
      <c r="I2316" s="200">
        <v>8</v>
      </c>
      <c r="J2316" s="200">
        <v>10</v>
      </c>
      <c r="M2316" s="204">
        <f t="shared" si="103"/>
        <v>3</v>
      </c>
      <c r="N2316" s="203">
        <f t="shared" si="104"/>
        <v>4</v>
      </c>
      <c r="O2316" s="203">
        <f t="shared" si="105"/>
        <v>8</v>
      </c>
    </row>
    <row r="2317" spans="3:15">
      <c r="C2317" s="200">
        <v>3</v>
      </c>
      <c r="D2317" s="200">
        <v>8</v>
      </c>
      <c r="F2317" s="200">
        <v>10</v>
      </c>
      <c r="G2317" s="200">
        <v>8</v>
      </c>
      <c r="H2317" s="200">
        <v>10</v>
      </c>
      <c r="I2317" s="200">
        <v>10</v>
      </c>
      <c r="J2317" s="200">
        <v>7</v>
      </c>
      <c r="M2317" s="204">
        <f t="shared" si="103"/>
        <v>3</v>
      </c>
      <c r="N2317" s="203">
        <f t="shared" si="104"/>
        <v>4</v>
      </c>
      <c r="O2317" s="203">
        <f t="shared" si="105"/>
        <v>8</v>
      </c>
    </row>
    <row r="2318" spans="3:15">
      <c r="C2318" s="200">
        <v>3</v>
      </c>
      <c r="D2318" s="200">
        <v>8</v>
      </c>
      <c r="F2318" s="200">
        <v>10</v>
      </c>
      <c r="G2318" s="200">
        <v>8</v>
      </c>
      <c r="H2318" s="200">
        <v>10</v>
      </c>
      <c r="I2318" s="200">
        <v>10</v>
      </c>
      <c r="J2318" s="200">
        <v>10</v>
      </c>
      <c r="M2318" s="204">
        <f t="shared" si="103"/>
        <v>3</v>
      </c>
      <c r="N2318" s="203">
        <f t="shared" si="104"/>
        <v>4</v>
      </c>
      <c r="O2318" s="203">
        <f t="shared" si="105"/>
        <v>8</v>
      </c>
    </row>
    <row r="2319" spans="3:15">
      <c r="C2319" s="200">
        <v>3</v>
      </c>
      <c r="D2319" s="200">
        <v>8</v>
      </c>
      <c r="F2319" s="200">
        <v>10</v>
      </c>
      <c r="G2319" s="200">
        <v>8</v>
      </c>
      <c r="H2319" s="200">
        <v>7</v>
      </c>
      <c r="I2319" s="200">
        <v>4</v>
      </c>
      <c r="J2319" s="200">
        <v>7</v>
      </c>
      <c r="M2319" s="204">
        <f t="shared" si="103"/>
        <v>3</v>
      </c>
      <c r="N2319" s="203">
        <f t="shared" si="104"/>
        <v>4</v>
      </c>
      <c r="O2319" s="203">
        <f t="shared" si="105"/>
        <v>7</v>
      </c>
    </row>
    <row r="2320" spans="3:15">
      <c r="C2320" s="200">
        <v>3</v>
      </c>
      <c r="D2320" s="200">
        <v>8</v>
      </c>
      <c r="F2320" s="200">
        <v>10</v>
      </c>
      <c r="G2320" s="200">
        <v>8</v>
      </c>
      <c r="H2320" s="200">
        <v>7</v>
      </c>
      <c r="I2320" s="200">
        <v>4</v>
      </c>
      <c r="J2320" s="200">
        <v>10</v>
      </c>
      <c r="M2320" s="204">
        <f t="shared" si="103"/>
        <v>3</v>
      </c>
      <c r="N2320" s="203">
        <f t="shared" si="104"/>
        <v>4</v>
      </c>
      <c r="O2320" s="203">
        <f t="shared" si="105"/>
        <v>7</v>
      </c>
    </row>
    <row r="2321" spans="3:15">
      <c r="C2321" s="200">
        <v>3</v>
      </c>
      <c r="D2321" s="200">
        <v>8</v>
      </c>
      <c r="F2321" s="200">
        <v>10</v>
      </c>
      <c r="G2321" s="200">
        <v>8</v>
      </c>
      <c r="H2321" s="200">
        <v>7</v>
      </c>
      <c r="I2321" s="200">
        <v>6</v>
      </c>
      <c r="J2321" s="200">
        <v>7</v>
      </c>
      <c r="M2321" s="204">
        <f t="shared" si="103"/>
        <v>3</v>
      </c>
      <c r="N2321" s="203">
        <f t="shared" si="104"/>
        <v>4</v>
      </c>
      <c r="O2321" s="203">
        <f t="shared" si="105"/>
        <v>7</v>
      </c>
    </row>
    <row r="2322" spans="3:15">
      <c r="C2322" s="200">
        <v>3</v>
      </c>
      <c r="D2322" s="200">
        <v>8</v>
      </c>
      <c r="F2322" s="200">
        <v>10</v>
      </c>
      <c r="G2322" s="200">
        <v>8</v>
      </c>
      <c r="H2322" s="200">
        <v>7</v>
      </c>
      <c r="I2322" s="200">
        <v>6</v>
      </c>
      <c r="J2322" s="200">
        <v>10</v>
      </c>
      <c r="M2322" s="204">
        <f t="shared" si="103"/>
        <v>3</v>
      </c>
      <c r="N2322" s="203">
        <f t="shared" si="104"/>
        <v>4</v>
      </c>
      <c r="O2322" s="203">
        <f t="shared" si="105"/>
        <v>7</v>
      </c>
    </row>
    <row r="2323" spans="3:15">
      <c r="C2323" s="200">
        <v>3</v>
      </c>
      <c r="D2323" s="200">
        <v>8</v>
      </c>
      <c r="F2323" s="200">
        <v>10</v>
      </c>
      <c r="G2323" s="200">
        <v>8</v>
      </c>
      <c r="H2323" s="200">
        <v>7</v>
      </c>
      <c r="I2323" s="200">
        <v>8</v>
      </c>
      <c r="J2323" s="200">
        <v>7</v>
      </c>
      <c r="M2323" s="204">
        <f t="shared" si="103"/>
        <v>3</v>
      </c>
      <c r="N2323" s="203">
        <f t="shared" si="104"/>
        <v>4</v>
      </c>
      <c r="O2323" s="203">
        <f t="shared" si="105"/>
        <v>7</v>
      </c>
    </row>
    <row r="2324" spans="3:15">
      <c r="C2324" s="200">
        <v>3</v>
      </c>
      <c r="D2324" s="200">
        <v>8</v>
      </c>
      <c r="F2324" s="200">
        <v>10</v>
      </c>
      <c r="G2324" s="200">
        <v>8</v>
      </c>
      <c r="H2324" s="200">
        <v>7</v>
      </c>
      <c r="I2324" s="200">
        <v>8</v>
      </c>
      <c r="J2324" s="200">
        <v>10</v>
      </c>
      <c r="M2324" s="204">
        <f t="shared" si="103"/>
        <v>3</v>
      </c>
      <c r="N2324" s="203">
        <f t="shared" si="104"/>
        <v>4</v>
      </c>
      <c r="O2324" s="203">
        <f t="shared" si="105"/>
        <v>8</v>
      </c>
    </row>
    <row r="2325" spans="3:15">
      <c r="C2325" s="200">
        <v>3</v>
      </c>
      <c r="D2325" s="200">
        <v>8</v>
      </c>
      <c r="F2325" s="200">
        <v>10</v>
      </c>
      <c r="G2325" s="200">
        <v>8</v>
      </c>
      <c r="H2325" s="200">
        <v>7</v>
      </c>
      <c r="I2325" s="200">
        <v>10</v>
      </c>
      <c r="J2325" s="200">
        <v>7</v>
      </c>
      <c r="M2325" s="204">
        <f t="shared" si="103"/>
        <v>3</v>
      </c>
      <c r="N2325" s="203">
        <f t="shared" si="104"/>
        <v>4</v>
      </c>
      <c r="O2325" s="203">
        <f t="shared" si="105"/>
        <v>8</v>
      </c>
    </row>
    <row r="2326" spans="3:15">
      <c r="C2326" s="200">
        <v>3</v>
      </c>
      <c r="D2326" s="200">
        <v>8</v>
      </c>
      <c r="F2326" s="200">
        <v>10</v>
      </c>
      <c r="G2326" s="200">
        <v>8</v>
      </c>
      <c r="H2326" s="200">
        <v>7</v>
      </c>
      <c r="I2326" s="200">
        <v>10</v>
      </c>
      <c r="J2326" s="200">
        <v>10</v>
      </c>
      <c r="M2326" s="204">
        <f t="shared" si="103"/>
        <v>3</v>
      </c>
      <c r="N2326" s="203">
        <f t="shared" si="104"/>
        <v>4</v>
      </c>
      <c r="O2326" s="203">
        <f t="shared" si="105"/>
        <v>8</v>
      </c>
    </row>
    <row r="2327" spans="3:15">
      <c r="C2327" s="200">
        <v>3</v>
      </c>
      <c r="D2327" s="200">
        <v>8</v>
      </c>
      <c r="F2327" s="200">
        <v>10</v>
      </c>
      <c r="G2327" s="200">
        <v>8</v>
      </c>
      <c r="H2327" s="200">
        <v>10</v>
      </c>
      <c r="I2327" s="200">
        <v>4</v>
      </c>
      <c r="J2327" s="200">
        <v>7</v>
      </c>
      <c r="M2327" s="204">
        <f t="shared" si="103"/>
        <v>3</v>
      </c>
      <c r="N2327" s="203">
        <f t="shared" si="104"/>
        <v>4</v>
      </c>
      <c r="O2327" s="203">
        <f t="shared" si="105"/>
        <v>7</v>
      </c>
    </row>
    <row r="2328" spans="3:15">
      <c r="C2328" s="200">
        <v>3</v>
      </c>
      <c r="D2328" s="200">
        <v>8</v>
      </c>
      <c r="F2328" s="200">
        <v>10</v>
      </c>
      <c r="G2328" s="200">
        <v>8</v>
      </c>
      <c r="H2328" s="200">
        <v>10</v>
      </c>
      <c r="I2328" s="200">
        <v>4</v>
      </c>
      <c r="J2328" s="200">
        <v>10</v>
      </c>
      <c r="M2328" s="204">
        <f t="shared" si="103"/>
        <v>3</v>
      </c>
      <c r="N2328" s="203">
        <f t="shared" si="104"/>
        <v>4</v>
      </c>
      <c r="O2328" s="203">
        <f t="shared" si="105"/>
        <v>8</v>
      </c>
    </row>
    <row r="2329" spans="3:15">
      <c r="C2329" s="200">
        <v>3</v>
      </c>
      <c r="D2329" s="200">
        <v>8</v>
      </c>
      <c r="F2329" s="200">
        <v>10</v>
      </c>
      <c r="G2329" s="200">
        <v>8</v>
      </c>
      <c r="H2329" s="200">
        <v>10</v>
      </c>
      <c r="I2329" s="200">
        <v>6</v>
      </c>
      <c r="J2329" s="200">
        <v>7</v>
      </c>
      <c r="M2329" s="204">
        <f t="shared" si="103"/>
        <v>3</v>
      </c>
      <c r="N2329" s="203">
        <f t="shared" si="104"/>
        <v>4</v>
      </c>
      <c r="O2329" s="203">
        <f t="shared" si="105"/>
        <v>7</v>
      </c>
    </row>
    <row r="2330" spans="3:15">
      <c r="C2330" s="200">
        <v>3</v>
      </c>
      <c r="D2330" s="200">
        <v>8</v>
      </c>
      <c r="F2330" s="200">
        <v>10</v>
      </c>
      <c r="G2330" s="200">
        <v>8</v>
      </c>
      <c r="H2330" s="200">
        <v>10</v>
      </c>
      <c r="I2330" s="200">
        <v>6</v>
      </c>
      <c r="J2330" s="200">
        <v>10</v>
      </c>
      <c r="M2330" s="204">
        <f t="shared" si="103"/>
        <v>3</v>
      </c>
      <c r="N2330" s="203">
        <f t="shared" si="104"/>
        <v>4</v>
      </c>
      <c r="O2330" s="203">
        <f t="shared" si="105"/>
        <v>8</v>
      </c>
    </row>
    <row r="2331" spans="3:15">
      <c r="C2331" s="200">
        <v>3</v>
      </c>
      <c r="D2331" s="200">
        <v>8</v>
      </c>
      <c r="F2331" s="200">
        <v>10</v>
      </c>
      <c r="G2331" s="200">
        <v>8</v>
      </c>
      <c r="H2331" s="200">
        <v>10</v>
      </c>
      <c r="I2331" s="200">
        <v>8</v>
      </c>
      <c r="J2331" s="200">
        <v>7</v>
      </c>
      <c r="M2331" s="204">
        <f t="shared" si="103"/>
        <v>3</v>
      </c>
      <c r="N2331" s="203">
        <f t="shared" si="104"/>
        <v>4</v>
      </c>
      <c r="O2331" s="203">
        <f t="shared" si="105"/>
        <v>8</v>
      </c>
    </row>
    <row r="2332" spans="3:15">
      <c r="C2332" s="200">
        <v>3</v>
      </c>
      <c r="D2332" s="200">
        <v>8</v>
      </c>
      <c r="F2332" s="200">
        <v>10</v>
      </c>
      <c r="G2332" s="200">
        <v>8</v>
      </c>
      <c r="H2332" s="200">
        <v>10</v>
      </c>
      <c r="I2332" s="200">
        <v>8</v>
      </c>
      <c r="J2332" s="200">
        <v>10</v>
      </c>
      <c r="M2332" s="204">
        <f t="shared" si="103"/>
        <v>3</v>
      </c>
      <c r="N2332" s="203">
        <f t="shared" si="104"/>
        <v>4</v>
      </c>
      <c r="O2332" s="203">
        <f t="shared" si="105"/>
        <v>8</v>
      </c>
    </row>
    <row r="2333" spans="3:15">
      <c r="C2333" s="200">
        <v>3</v>
      </c>
      <c r="D2333" s="200">
        <v>8</v>
      </c>
      <c r="F2333" s="200">
        <v>10</v>
      </c>
      <c r="G2333" s="200">
        <v>8</v>
      </c>
      <c r="H2333" s="200">
        <v>10</v>
      </c>
      <c r="I2333" s="200">
        <v>10</v>
      </c>
      <c r="J2333" s="200">
        <v>7</v>
      </c>
      <c r="M2333" s="204">
        <f t="shared" si="103"/>
        <v>3</v>
      </c>
      <c r="N2333" s="203">
        <f t="shared" si="104"/>
        <v>4</v>
      </c>
      <c r="O2333" s="203">
        <f t="shared" si="105"/>
        <v>8</v>
      </c>
    </row>
    <row r="2334" spans="3:15">
      <c r="C2334" s="200">
        <v>3</v>
      </c>
      <c r="D2334" s="200">
        <v>10</v>
      </c>
      <c r="F2334" s="200">
        <v>10</v>
      </c>
      <c r="G2334" s="200">
        <v>10</v>
      </c>
      <c r="H2334" s="200">
        <v>10</v>
      </c>
      <c r="I2334" s="200">
        <v>10</v>
      </c>
      <c r="J2334" s="200">
        <v>10</v>
      </c>
      <c r="M2334" s="204">
        <f t="shared" si="103"/>
        <v>3</v>
      </c>
      <c r="N2334" s="203">
        <f t="shared" si="104"/>
        <v>4</v>
      </c>
      <c r="O2334" s="203">
        <f t="shared" si="105"/>
        <v>9</v>
      </c>
    </row>
    <row r="2335" spans="3:15">
      <c r="C2335" s="200">
        <v>3</v>
      </c>
      <c r="D2335" s="200">
        <v>10</v>
      </c>
      <c r="F2335" s="200">
        <v>5</v>
      </c>
      <c r="G2335" s="200">
        <v>10</v>
      </c>
      <c r="H2335" s="200">
        <v>5</v>
      </c>
      <c r="I2335" s="200">
        <v>4</v>
      </c>
      <c r="J2335" s="200">
        <v>7</v>
      </c>
      <c r="M2335" s="204">
        <f t="shared" ref="M2335:M2398" si="106">MIN(C2335:L2335)</f>
        <v>3</v>
      </c>
      <c r="N2335" s="203">
        <f t="shared" si="104"/>
        <v>4</v>
      </c>
      <c r="O2335" s="203">
        <f t="shared" si="105"/>
        <v>6</v>
      </c>
    </row>
    <row r="2336" spans="3:15">
      <c r="C2336" s="200">
        <v>3</v>
      </c>
      <c r="D2336" s="200">
        <v>10</v>
      </c>
      <c r="F2336" s="200">
        <v>5</v>
      </c>
      <c r="G2336" s="200">
        <v>10</v>
      </c>
      <c r="H2336" s="200">
        <v>5</v>
      </c>
      <c r="I2336" s="200">
        <v>4</v>
      </c>
      <c r="J2336" s="200">
        <v>10</v>
      </c>
      <c r="M2336" s="204">
        <f t="shared" si="106"/>
        <v>3</v>
      </c>
      <c r="N2336" s="203">
        <f t="shared" ref="N2336:N2399" si="107">IF(SMALL(C2336:J2336,2)&gt;M2336,M2336+1,M2336)</f>
        <v>4</v>
      </c>
      <c r="O2336" s="203">
        <f t="shared" ref="O2336:O2399" si="108">ROUND(AVERAGE(C2336:J2336),0)</f>
        <v>7</v>
      </c>
    </row>
    <row r="2337" spans="3:15">
      <c r="C2337" s="200">
        <v>3</v>
      </c>
      <c r="D2337" s="200">
        <v>10</v>
      </c>
      <c r="F2337" s="200">
        <v>5</v>
      </c>
      <c r="G2337" s="200">
        <v>10</v>
      </c>
      <c r="H2337" s="200">
        <v>5</v>
      </c>
      <c r="I2337" s="200">
        <v>6</v>
      </c>
      <c r="J2337" s="200">
        <v>7</v>
      </c>
      <c r="M2337" s="204">
        <f t="shared" si="106"/>
        <v>3</v>
      </c>
      <c r="N2337" s="203">
        <f t="shared" si="107"/>
        <v>4</v>
      </c>
      <c r="O2337" s="203">
        <f t="shared" si="108"/>
        <v>7</v>
      </c>
    </row>
    <row r="2338" spans="3:15">
      <c r="C2338" s="200">
        <v>3</v>
      </c>
      <c r="D2338" s="200">
        <v>10</v>
      </c>
      <c r="F2338" s="200">
        <v>5</v>
      </c>
      <c r="G2338" s="200">
        <v>10</v>
      </c>
      <c r="H2338" s="200">
        <v>5</v>
      </c>
      <c r="I2338" s="200">
        <v>6</v>
      </c>
      <c r="J2338" s="200">
        <v>10</v>
      </c>
      <c r="M2338" s="204">
        <f t="shared" si="106"/>
        <v>3</v>
      </c>
      <c r="N2338" s="203">
        <f t="shared" si="107"/>
        <v>4</v>
      </c>
      <c r="O2338" s="203">
        <f t="shared" si="108"/>
        <v>7</v>
      </c>
    </row>
    <row r="2339" spans="3:15">
      <c r="C2339" s="200">
        <v>3</v>
      </c>
      <c r="D2339" s="200">
        <v>10</v>
      </c>
      <c r="F2339" s="200">
        <v>5</v>
      </c>
      <c r="G2339" s="200">
        <v>10</v>
      </c>
      <c r="H2339" s="200">
        <v>5</v>
      </c>
      <c r="I2339" s="200">
        <v>8</v>
      </c>
      <c r="J2339" s="200">
        <v>7</v>
      </c>
      <c r="M2339" s="204">
        <f t="shared" si="106"/>
        <v>3</v>
      </c>
      <c r="N2339" s="203">
        <f t="shared" si="107"/>
        <v>4</v>
      </c>
      <c r="O2339" s="203">
        <f t="shared" si="108"/>
        <v>7</v>
      </c>
    </row>
    <row r="2340" spans="3:15">
      <c r="C2340" s="200">
        <v>3</v>
      </c>
      <c r="D2340" s="200">
        <v>10</v>
      </c>
      <c r="F2340" s="200">
        <v>5</v>
      </c>
      <c r="G2340" s="200">
        <v>10</v>
      </c>
      <c r="H2340" s="200">
        <v>5</v>
      </c>
      <c r="I2340" s="200">
        <v>8</v>
      </c>
      <c r="J2340" s="200">
        <v>10</v>
      </c>
      <c r="M2340" s="204">
        <f t="shared" si="106"/>
        <v>3</v>
      </c>
      <c r="N2340" s="203">
        <f t="shared" si="107"/>
        <v>4</v>
      </c>
      <c r="O2340" s="203">
        <f t="shared" si="108"/>
        <v>7</v>
      </c>
    </row>
    <row r="2341" spans="3:15">
      <c r="C2341" s="200">
        <v>3</v>
      </c>
      <c r="D2341" s="200">
        <v>10</v>
      </c>
      <c r="F2341" s="200">
        <v>5</v>
      </c>
      <c r="G2341" s="200">
        <v>10</v>
      </c>
      <c r="H2341" s="200">
        <v>5</v>
      </c>
      <c r="I2341" s="200">
        <v>10</v>
      </c>
      <c r="J2341" s="200">
        <v>7</v>
      </c>
      <c r="M2341" s="204">
        <f t="shared" si="106"/>
        <v>3</v>
      </c>
      <c r="N2341" s="203">
        <f t="shared" si="107"/>
        <v>4</v>
      </c>
      <c r="O2341" s="203">
        <f t="shared" si="108"/>
        <v>7</v>
      </c>
    </row>
    <row r="2342" spans="3:15">
      <c r="C2342" s="200">
        <v>3</v>
      </c>
      <c r="D2342" s="200">
        <v>10</v>
      </c>
      <c r="F2342" s="200">
        <v>5</v>
      </c>
      <c r="G2342" s="200">
        <v>10</v>
      </c>
      <c r="H2342" s="200">
        <v>5</v>
      </c>
      <c r="I2342" s="200">
        <v>10</v>
      </c>
      <c r="J2342" s="200">
        <v>10</v>
      </c>
      <c r="M2342" s="204">
        <f t="shared" si="106"/>
        <v>3</v>
      </c>
      <c r="N2342" s="203">
        <f t="shared" si="107"/>
        <v>4</v>
      </c>
      <c r="O2342" s="203">
        <f t="shared" si="108"/>
        <v>8</v>
      </c>
    </row>
    <row r="2343" spans="3:15">
      <c r="C2343" s="200">
        <v>3</v>
      </c>
      <c r="D2343" s="200">
        <v>10</v>
      </c>
      <c r="F2343" s="200">
        <v>7</v>
      </c>
      <c r="G2343" s="200">
        <v>10</v>
      </c>
      <c r="H2343" s="200">
        <v>10</v>
      </c>
      <c r="I2343" s="200">
        <v>4</v>
      </c>
      <c r="J2343" s="200">
        <v>7</v>
      </c>
      <c r="M2343" s="204">
        <f t="shared" si="106"/>
        <v>3</v>
      </c>
      <c r="N2343" s="203">
        <f t="shared" si="107"/>
        <v>4</v>
      </c>
      <c r="O2343" s="203">
        <f t="shared" si="108"/>
        <v>7</v>
      </c>
    </row>
    <row r="2344" spans="3:15">
      <c r="C2344" s="200">
        <v>3</v>
      </c>
      <c r="D2344" s="200">
        <v>10</v>
      </c>
      <c r="F2344" s="200">
        <v>7</v>
      </c>
      <c r="G2344" s="200">
        <v>10</v>
      </c>
      <c r="H2344" s="200">
        <v>10</v>
      </c>
      <c r="I2344" s="200">
        <v>4</v>
      </c>
      <c r="J2344" s="200">
        <v>10</v>
      </c>
      <c r="M2344" s="204">
        <f t="shared" si="106"/>
        <v>3</v>
      </c>
      <c r="N2344" s="203">
        <f t="shared" si="107"/>
        <v>4</v>
      </c>
      <c r="O2344" s="203">
        <f t="shared" si="108"/>
        <v>8</v>
      </c>
    </row>
    <row r="2345" spans="3:15">
      <c r="C2345" s="200">
        <v>3</v>
      </c>
      <c r="D2345" s="200">
        <v>10</v>
      </c>
      <c r="F2345" s="200">
        <v>7</v>
      </c>
      <c r="G2345" s="200">
        <v>10</v>
      </c>
      <c r="H2345" s="200">
        <v>10</v>
      </c>
      <c r="I2345" s="200">
        <v>6</v>
      </c>
      <c r="J2345" s="200">
        <v>7</v>
      </c>
      <c r="M2345" s="204">
        <f t="shared" si="106"/>
        <v>3</v>
      </c>
      <c r="N2345" s="203">
        <f t="shared" si="107"/>
        <v>4</v>
      </c>
      <c r="O2345" s="203">
        <f t="shared" si="108"/>
        <v>8</v>
      </c>
    </row>
    <row r="2346" spans="3:15">
      <c r="C2346" s="200">
        <v>3</v>
      </c>
      <c r="D2346" s="200">
        <v>10</v>
      </c>
      <c r="F2346" s="200">
        <v>7</v>
      </c>
      <c r="G2346" s="200">
        <v>10</v>
      </c>
      <c r="H2346" s="200">
        <v>10</v>
      </c>
      <c r="I2346" s="200">
        <v>6</v>
      </c>
      <c r="J2346" s="200">
        <v>10</v>
      </c>
      <c r="M2346" s="204">
        <f t="shared" si="106"/>
        <v>3</v>
      </c>
      <c r="N2346" s="203">
        <f t="shared" si="107"/>
        <v>4</v>
      </c>
      <c r="O2346" s="203">
        <f t="shared" si="108"/>
        <v>8</v>
      </c>
    </row>
    <row r="2347" spans="3:15">
      <c r="C2347" s="200">
        <v>3</v>
      </c>
      <c r="D2347" s="200">
        <v>10</v>
      </c>
      <c r="F2347" s="200">
        <v>7</v>
      </c>
      <c r="G2347" s="200">
        <v>10</v>
      </c>
      <c r="H2347" s="200">
        <v>10</v>
      </c>
      <c r="I2347" s="200">
        <v>8</v>
      </c>
      <c r="J2347" s="200">
        <v>7</v>
      </c>
      <c r="M2347" s="204">
        <f t="shared" si="106"/>
        <v>3</v>
      </c>
      <c r="N2347" s="203">
        <f t="shared" si="107"/>
        <v>4</v>
      </c>
      <c r="O2347" s="203">
        <f t="shared" si="108"/>
        <v>8</v>
      </c>
    </row>
    <row r="2348" spans="3:15">
      <c r="C2348" s="200">
        <v>3</v>
      </c>
      <c r="D2348" s="200">
        <v>10</v>
      </c>
      <c r="F2348" s="200">
        <v>7</v>
      </c>
      <c r="G2348" s="200">
        <v>10</v>
      </c>
      <c r="H2348" s="200">
        <v>10</v>
      </c>
      <c r="I2348" s="200">
        <v>8</v>
      </c>
      <c r="J2348" s="200">
        <v>10</v>
      </c>
      <c r="M2348" s="204">
        <f t="shared" si="106"/>
        <v>3</v>
      </c>
      <c r="N2348" s="203">
        <f t="shared" si="107"/>
        <v>4</v>
      </c>
      <c r="O2348" s="203">
        <f t="shared" si="108"/>
        <v>8</v>
      </c>
    </row>
    <row r="2349" spans="3:15">
      <c r="C2349" s="200">
        <v>3</v>
      </c>
      <c r="D2349" s="200">
        <v>10</v>
      </c>
      <c r="F2349" s="200">
        <v>7</v>
      </c>
      <c r="G2349" s="200">
        <v>10</v>
      </c>
      <c r="H2349" s="200">
        <v>10</v>
      </c>
      <c r="I2349" s="200">
        <v>10</v>
      </c>
      <c r="J2349" s="200">
        <v>7</v>
      </c>
      <c r="M2349" s="204">
        <f t="shared" si="106"/>
        <v>3</v>
      </c>
      <c r="N2349" s="203">
        <f t="shared" si="107"/>
        <v>4</v>
      </c>
      <c r="O2349" s="203">
        <f t="shared" si="108"/>
        <v>8</v>
      </c>
    </row>
    <row r="2350" spans="3:15">
      <c r="C2350" s="200">
        <v>3</v>
      </c>
      <c r="D2350" s="200">
        <v>10</v>
      </c>
      <c r="F2350" s="200">
        <v>7</v>
      </c>
      <c r="G2350" s="200">
        <v>10</v>
      </c>
      <c r="H2350" s="200">
        <v>10</v>
      </c>
      <c r="I2350" s="200">
        <v>10</v>
      </c>
      <c r="J2350" s="200">
        <v>10</v>
      </c>
      <c r="M2350" s="204">
        <f t="shared" si="106"/>
        <v>3</v>
      </c>
      <c r="N2350" s="203">
        <f t="shared" si="107"/>
        <v>4</v>
      </c>
      <c r="O2350" s="203">
        <f t="shared" si="108"/>
        <v>9</v>
      </c>
    </row>
    <row r="2351" spans="3:15">
      <c r="C2351" s="200">
        <v>3</v>
      </c>
      <c r="D2351" s="200">
        <v>10</v>
      </c>
      <c r="F2351" s="200">
        <v>5</v>
      </c>
      <c r="G2351" s="200">
        <v>10</v>
      </c>
      <c r="H2351" s="200">
        <v>5</v>
      </c>
      <c r="I2351" s="200">
        <v>4</v>
      </c>
      <c r="J2351" s="200">
        <v>7</v>
      </c>
      <c r="M2351" s="204">
        <f t="shared" si="106"/>
        <v>3</v>
      </c>
      <c r="N2351" s="203">
        <f t="shared" si="107"/>
        <v>4</v>
      </c>
      <c r="O2351" s="203">
        <f t="shared" si="108"/>
        <v>6</v>
      </c>
    </row>
    <row r="2352" spans="3:15">
      <c r="C2352" s="200">
        <v>3</v>
      </c>
      <c r="D2352" s="200">
        <v>10</v>
      </c>
      <c r="F2352" s="200">
        <v>5</v>
      </c>
      <c r="G2352" s="200">
        <v>10</v>
      </c>
      <c r="H2352" s="200">
        <v>5</v>
      </c>
      <c r="I2352" s="200">
        <v>4</v>
      </c>
      <c r="J2352" s="200">
        <v>10</v>
      </c>
      <c r="M2352" s="204">
        <f t="shared" si="106"/>
        <v>3</v>
      </c>
      <c r="N2352" s="203">
        <f t="shared" si="107"/>
        <v>4</v>
      </c>
      <c r="O2352" s="203">
        <f t="shared" si="108"/>
        <v>7</v>
      </c>
    </row>
    <row r="2353" spans="3:15">
      <c r="C2353" s="200">
        <v>3</v>
      </c>
      <c r="D2353" s="200">
        <v>10</v>
      </c>
      <c r="F2353" s="200">
        <v>5</v>
      </c>
      <c r="G2353" s="200">
        <v>10</v>
      </c>
      <c r="H2353" s="200">
        <v>5</v>
      </c>
      <c r="I2353" s="200">
        <v>6</v>
      </c>
      <c r="J2353" s="200">
        <v>7</v>
      </c>
      <c r="M2353" s="204">
        <f t="shared" si="106"/>
        <v>3</v>
      </c>
      <c r="N2353" s="203">
        <f t="shared" si="107"/>
        <v>4</v>
      </c>
      <c r="O2353" s="203">
        <f t="shared" si="108"/>
        <v>7</v>
      </c>
    </row>
    <row r="2354" spans="3:15">
      <c r="C2354" s="200">
        <v>3</v>
      </c>
      <c r="D2354" s="200">
        <v>10</v>
      </c>
      <c r="F2354" s="200">
        <v>5</v>
      </c>
      <c r="G2354" s="200">
        <v>10</v>
      </c>
      <c r="H2354" s="200">
        <v>5</v>
      </c>
      <c r="I2354" s="200">
        <v>6</v>
      </c>
      <c r="J2354" s="200">
        <v>10</v>
      </c>
      <c r="M2354" s="204">
        <f t="shared" si="106"/>
        <v>3</v>
      </c>
      <c r="N2354" s="203">
        <f t="shared" si="107"/>
        <v>4</v>
      </c>
      <c r="O2354" s="203">
        <f t="shared" si="108"/>
        <v>7</v>
      </c>
    </row>
    <row r="2355" spans="3:15">
      <c r="C2355" s="200">
        <v>3</v>
      </c>
      <c r="D2355" s="200">
        <v>10</v>
      </c>
      <c r="F2355" s="200">
        <v>5</v>
      </c>
      <c r="G2355" s="200">
        <v>10</v>
      </c>
      <c r="H2355" s="200">
        <v>5</v>
      </c>
      <c r="I2355" s="200">
        <v>8</v>
      </c>
      <c r="J2355" s="200">
        <v>7</v>
      </c>
      <c r="M2355" s="204">
        <f t="shared" si="106"/>
        <v>3</v>
      </c>
      <c r="N2355" s="203">
        <f t="shared" si="107"/>
        <v>4</v>
      </c>
      <c r="O2355" s="203">
        <f t="shared" si="108"/>
        <v>7</v>
      </c>
    </row>
    <row r="2356" spans="3:15">
      <c r="C2356" s="200">
        <v>3</v>
      </c>
      <c r="D2356" s="200">
        <v>10</v>
      </c>
      <c r="F2356" s="200">
        <v>5</v>
      </c>
      <c r="G2356" s="200">
        <v>10</v>
      </c>
      <c r="H2356" s="200">
        <v>5</v>
      </c>
      <c r="I2356" s="200">
        <v>8</v>
      </c>
      <c r="J2356" s="200">
        <v>10</v>
      </c>
      <c r="M2356" s="204">
        <f t="shared" si="106"/>
        <v>3</v>
      </c>
      <c r="N2356" s="203">
        <f t="shared" si="107"/>
        <v>4</v>
      </c>
      <c r="O2356" s="203">
        <f t="shared" si="108"/>
        <v>7</v>
      </c>
    </row>
    <row r="2357" spans="3:15">
      <c r="C2357" s="200">
        <v>3</v>
      </c>
      <c r="D2357" s="200">
        <v>10</v>
      </c>
      <c r="F2357" s="200">
        <v>5</v>
      </c>
      <c r="G2357" s="200">
        <v>10</v>
      </c>
      <c r="H2357" s="200">
        <v>5</v>
      </c>
      <c r="I2357" s="200">
        <v>10</v>
      </c>
      <c r="J2357" s="200">
        <v>7</v>
      </c>
      <c r="M2357" s="204">
        <f t="shared" si="106"/>
        <v>3</v>
      </c>
      <c r="N2357" s="203">
        <f t="shared" si="107"/>
        <v>4</v>
      </c>
      <c r="O2357" s="203">
        <f t="shared" si="108"/>
        <v>7</v>
      </c>
    </row>
    <row r="2358" spans="3:15">
      <c r="C2358" s="200">
        <v>3</v>
      </c>
      <c r="D2358" s="200">
        <v>10</v>
      </c>
      <c r="F2358" s="200">
        <v>5</v>
      </c>
      <c r="G2358" s="200">
        <v>10</v>
      </c>
      <c r="H2358" s="200">
        <v>5</v>
      </c>
      <c r="I2358" s="200">
        <v>10</v>
      </c>
      <c r="J2358" s="200">
        <v>10</v>
      </c>
      <c r="M2358" s="204">
        <f t="shared" si="106"/>
        <v>3</v>
      </c>
      <c r="N2358" s="203">
        <f t="shared" si="107"/>
        <v>4</v>
      </c>
      <c r="O2358" s="203">
        <f t="shared" si="108"/>
        <v>8</v>
      </c>
    </row>
    <row r="2359" spans="3:15">
      <c r="C2359" s="200">
        <v>3</v>
      </c>
      <c r="D2359" s="200">
        <v>10</v>
      </c>
      <c r="F2359" s="200">
        <v>7</v>
      </c>
      <c r="G2359" s="200">
        <v>10</v>
      </c>
      <c r="H2359" s="200">
        <v>10</v>
      </c>
      <c r="I2359" s="200">
        <v>4</v>
      </c>
      <c r="J2359" s="200">
        <v>7</v>
      </c>
      <c r="M2359" s="204">
        <f t="shared" si="106"/>
        <v>3</v>
      </c>
      <c r="N2359" s="203">
        <f t="shared" si="107"/>
        <v>4</v>
      </c>
      <c r="O2359" s="203">
        <f t="shared" si="108"/>
        <v>7</v>
      </c>
    </row>
    <row r="2360" spans="3:15">
      <c r="C2360" s="200">
        <v>3</v>
      </c>
      <c r="D2360" s="200">
        <v>10</v>
      </c>
      <c r="F2360" s="200">
        <v>7</v>
      </c>
      <c r="G2360" s="200">
        <v>10</v>
      </c>
      <c r="H2360" s="200">
        <v>10</v>
      </c>
      <c r="I2360" s="200">
        <v>4</v>
      </c>
      <c r="J2360" s="200">
        <v>10</v>
      </c>
      <c r="M2360" s="204">
        <f t="shared" si="106"/>
        <v>3</v>
      </c>
      <c r="N2360" s="203">
        <f t="shared" si="107"/>
        <v>4</v>
      </c>
      <c r="O2360" s="203">
        <f t="shared" si="108"/>
        <v>8</v>
      </c>
    </row>
    <row r="2361" spans="3:15">
      <c r="C2361" s="200">
        <v>3</v>
      </c>
      <c r="D2361" s="200">
        <v>10</v>
      </c>
      <c r="F2361" s="200">
        <v>7</v>
      </c>
      <c r="G2361" s="200">
        <v>10</v>
      </c>
      <c r="H2361" s="200">
        <v>10</v>
      </c>
      <c r="I2361" s="200">
        <v>6</v>
      </c>
      <c r="J2361" s="200">
        <v>7</v>
      </c>
      <c r="M2361" s="204">
        <f t="shared" si="106"/>
        <v>3</v>
      </c>
      <c r="N2361" s="203">
        <f t="shared" si="107"/>
        <v>4</v>
      </c>
      <c r="O2361" s="203">
        <f t="shared" si="108"/>
        <v>8</v>
      </c>
    </row>
    <row r="2362" spans="3:15">
      <c r="C2362" s="200">
        <v>3</v>
      </c>
      <c r="D2362" s="200">
        <v>10</v>
      </c>
      <c r="F2362" s="200">
        <v>7</v>
      </c>
      <c r="G2362" s="200">
        <v>10</v>
      </c>
      <c r="H2362" s="200">
        <v>10</v>
      </c>
      <c r="I2362" s="200">
        <v>6</v>
      </c>
      <c r="J2362" s="200">
        <v>10</v>
      </c>
      <c r="M2362" s="204">
        <f t="shared" si="106"/>
        <v>3</v>
      </c>
      <c r="N2362" s="203">
        <f t="shared" si="107"/>
        <v>4</v>
      </c>
      <c r="O2362" s="203">
        <f t="shared" si="108"/>
        <v>8</v>
      </c>
    </row>
    <row r="2363" spans="3:15">
      <c r="C2363" s="200">
        <v>3</v>
      </c>
      <c r="D2363" s="200">
        <v>10</v>
      </c>
      <c r="F2363" s="200">
        <v>7</v>
      </c>
      <c r="G2363" s="200">
        <v>10</v>
      </c>
      <c r="H2363" s="200">
        <v>10</v>
      </c>
      <c r="I2363" s="200">
        <v>8</v>
      </c>
      <c r="J2363" s="200">
        <v>7</v>
      </c>
      <c r="M2363" s="204">
        <f t="shared" si="106"/>
        <v>3</v>
      </c>
      <c r="N2363" s="203">
        <f t="shared" si="107"/>
        <v>4</v>
      </c>
      <c r="O2363" s="203">
        <f t="shared" si="108"/>
        <v>8</v>
      </c>
    </row>
    <row r="2364" spans="3:15">
      <c r="C2364" s="200">
        <v>3</v>
      </c>
      <c r="D2364" s="200">
        <v>10</v>
      </c>
      <c r="F2364" s="200">
        <v>7</v>
      </c>
      <c r="G2364" s="200">
        <v>10</v>
      </c>
      <c r="H2364" s="200">
        <v>10</v>
      </c>
      <c r="I2364" s="200">
        <v>8</v>
      </c>
      <c r="J2364" s="200">
        <v>10</v>
      </c>
      <c r="M2364" s="204">
        <f t="shared" si="106"/>
        <v>3</v>
      </c>
      <c r="N2364" s="203">
        <f t="shared" si="107"/>
        <v>4</v>
      </c>
      <c r="O2364" s="203">
        <f t="shared" si="108"/>
        <v>8</v>
      </c>
    </row>
    <row r="2365" spans="3:15">
      <c r="C2365" s="200">
        <v>3</v>
      </c>
      <c r="D2365" s="200">
        <v>10</v>
      </c>
      <c r="F2365" s="200">
        <v>7</v>
      </c>
      <c r="G2365" s="200">
        <v>10</v>
      </c>
      <c r="H2365" s="200">
        <v>10</v>
      </c>
      <c r="I2365" s="200">
        <v>10</v>
      </c>
      <c r="J2365" s="200">
        <v>7</v>
      </c>
      <c r="M2365" s="204">
        <f t="shared" si="106"/>
        <v>3</v>
      </c>
      <c r="N2365" s="203">
        <f t="shared" si="107"/>
        <v>4</v>
      </c>
      <c r="O2365" s="203">
        <f t="shared" si="108"/>
        <v>8</v>
      </c>
    </row>
    <row r="2366" spans="3:15">
      <c r="C2366" s="200">
        <v>3</v>
      </c>
      <c r="D2366" s="200">
        <v>10</v>
      </c>
      <c r="F2366" s="200">
        <v>7</v>
      </c>
      <c r="G2366" s="200">
        <v>10</v>
      </c>
      <c r="H2366" s="200">
        <v>10</v>
      </c>
      <c r="I2366" s="200">
        <v>10</v>
      </c>
      <c r="J2366" s="200">
        <v>10</v>
      </c>
      <c r="M2366" s="204">
        <f t="shared" si="106"/>
        <v>3</v>
      </c>
      <c r="N2366" s="203">
        <f t="shared" si="107"/>
        <v>4</v>
      </c>
      <c r="O2366" s="203">
        <f t="shared" si="108"/>
        <v>9</v>
      </c>
    </row>
    <row r="2367" spans="3:15">
      <c r="C2367" s="200">
        <v>3</v>
      </c>
      <c r="D2367" s="200">
        <v>10</v>
      </c>
      <c r="F2367" s="200">
        <v>5</v>
      </c>
      <c r="G2367" s="200">
        <v>10</v>
      </c>
      <c r="H2367" s="200">
        <v>5</v>
      </c>
      <c r="I2367" s="200">
        <v>4</v>
      </c>
      <c r="J2367" s="200">
        <v>7</v>
      </c>
      <c r="M2367" s="204">
        <f t="shared" si="106"/>
        <v>3</v>
      </c>
      <c r="N2367" s="203">
        <f t="shared" si="107"/>
        <v>4</v>
      </c>
      <c r="O2367" s="203">
        <f t="shared" si="108"/>
        <v>6</v>
      </c>
    </row>
    <row r="2368" spans="3:15">
      <c r="C2368" s="200">
        <v>3</v>
      </c>
      <c r="D2368" s="200">
        <v>10</v>
      </c>
      <c r="F2368" s="200">
        <v>5</v>
      </c>
      <c r="G2368" s="200">
        <v>10</v>
      </c>
      <c r="H2368" s="200">
        <v>5</v>
      </c>
      <c r="I2368" s="200">
        <v>4</v>
      </c>
      <c r="J2368" s="200">
        <v>10</v>
      </c>
      <c r="M2368" s="204">
        <f t="shared" si="106"/>
        <v>3</v>
      </c>
      <c r="N2368" s="203">
        <f t="shared" si="107"/>
        <v>4</v>
      </c>
      <c r="O2368" s="203">
        <f t="shared" si="108"/>
        <v>7</v>
      </c>
    </row>
    <row r="2369" spans="3:15">
      <c r="C2369" s="200">
        <v>3</v>
      </c>
      <c r="D2369" s="200">
        <v>10</v>
      </c>
      <c r="F2369" s="200">
        <v>5</v>
      </c>
      <c r="G2369" s="200">
        <v>10</v>
      </c>
      <c r="H2369" s="200">
        <v>5</v>
      </c>
      <c r="I2369" s="200">
        <v>6</v>
      </c>
      <c r="J2369" s="200">
        <v>7</v>
      </c>
      <c r="M2369" s="204">
        <f t="shared" si="106"/>
        <v>3</v>
      </c>
      <c r="N2369" s="203">
        <f t="shared" si="107"/>
        <v>4</v>
      </c>
      <c r="O2369" s="203">
        <f t="shared" si="108"/>
        <v>7</v>
      </c>
    </row>
    <row r="2370" spans="3:15">
      <c r="C2370" s="200">
        <v>3</v>
      </c>
      <c r="D2370" s="200">
        <v>10</v>
      </c>
      <c r="F2370" s="200">
        <v>5</v>
      </c>
      <c r="G2370" s="200">
        <v>10</v>
      </c>
      <c r="H2370" s="200">
        <v>5</v>
      </c>
      <c r="I2370" s="200">
        <v>6</v>
      </c>
      <c r="J2370" s="200">
        <v>10</v>
      </c>
      <c r="M2370" s="204">
        <f t="shared" si="106"/>
        <v>3</v>
      </c>
      <c r="N2370" s="203">
        <f t="shared" si="107"/>
        <v>4</v>
      </c>
      <c r="O2370" s="203">
        <f t="shared" si="108"/>
        <v>7</v>
      </c>
    </row>
    <row r="2371" spans="3:15">
      <c r="C2371" s="200">
        <v>3</v>
      </c>
      <c r="D2371" s="200">
        <v>10</v>
      </c>
      <c r="F2371" s="200">
        <v>5</v>
      </c>
      <c r="G2371" s="200">
        <v>10</v>
      </c>
      <c r="H2371" s="200">
        <v>5</v>
      </c>
      <c r="I2371" s="200">
        <v>8</v>
      </c>
      <c r="J2371" s="200">
        <v>7</v>
      </c>
      <c r="M2371" s="204">
        <f t="shared" si="106"/>
        <v>3</v>
      </c>
      <c r="N2371" s="203">
        <f t="shared" si="107"/>
        <v>4</v>
      </c>
      <c r="O2371" s="203">
        <f t="shared" si="108"/>
        <v>7</v>
      </c>
    </row>
    <row r="2372" spans="3:15">
      <c r="C2372" s="200">
        <v>3</v>
      </c>
      <c r="D2372" s="200">
        <v>10</v>
      </c>
      <c r="F2372" s="200">
        <v>5</v>
      </c>
      <c r="G2372" s="200">
        <v>10</v>
      </c>
      <c r="H2372" s="200">
        <v>5</v>
      </c>
      <c r="I2372" s="200">
        <v>8</v>
      </c>
      <c r="J2372" s="200">
        <v>10</v>
      </c>
      <c r="M2372" s="204">
        <f t="shared" si="106"/>
        <v>3</v>
      </c>
      <c r="N2372" s="203">
        <f t="shared" si="107"/>
        <v>4</v>
      </c>
      <c r="O2372" s="203">
        <f t="shared" si="108"/>
        <v>7</v>
      </c>
    </row>
    <row r="2373" spans="3:15">
      <c r="C2373" s="200">
        <v>3</v>
      </c>
      <c r="D2373" s="200">
        <v>10</v>
      </c>
      <c r="F2373" s="200">
        <v>5</v>
      </c>
      <c r="G2373" s="200">
        <v>10</v>
      </c>
      <c r="H2373" s="200">
        <v>5</v>
      </c>
      <c r="I2373" s="200">
        <v>10</v>
      </c>
      <c r="J2373" s="200">
        <v>7</v>
      </c>
      <c r="M2373" s="204">
        <f t="shared" si="106"/>
        <v>3</v>
      </c>
      <c r="N2373" s="203">
        <f t="shared" si="107"/>
        <v>4</v>
      </c>
      <c r="O2373" s="203">
        <f t="shared" si="108"/>
        <v>7</v>
      </c>
    </row>
    <row r="2374" spans="3:15">
      <c r="C2374" s="200">
        <v>3</v>
      </c>
      <c r="D2374" s="200">
        <v>10</v>
      </c>
      <c r="F2374" s="200">
        <v>5</v>
      </c>
      <c r="G2374" s="200">
        <v>10</v>
      </c>
      <c r="H2374" s="200">
        <v>5</v>
      </c>
      <c r="I2374" s="200">
        <v>10</v>
      </c>
      <c r="J2374" s="200">
        <v>10</v>
      </c>
      <c r="M2374" s="204">
        <f t="shared" si="106"/>
        <v>3</v>
      </c>
      <c r="N2374" s="203">
        <f t="shared" si="107"/>
        <v>4</v>
      </c>
      <c r="O2374" s="203">
        <f t="shared" si="108"/>
        <v>8</v>
      </c>
    </row>
    <row r="2375" spans="3:15">
      <c r="C2375" s="200">
        <v>3</v>
      </c>
      <c r="D2375" s="200">
        <v>10</v>
      </c>
      <c r="F2375" s="200">
        <v>7</v>
      </c>
      <c r="G2375" s="200">
        <v>10</v>
      </c>
      <c r="H2375" s="200">
        <v>10</v>
      </c>
      <c r="I2375" s="200">
        <v>4</v>
      </c>
      <c r="J2375" s="200">
        <v>7</v>
      </c>
      <c r="M2375" s="204">
        <f t="shared" si="106"/>
        <v>3</v>
      </c>
      <c r="N2375" s="203">
        <f t="shared" si="107"/>
        <v>4</v>
      </c>
      <c r="O2375" s="203">
        <f t="shared" si="108"/>
        <v>7</v>
      </c>
    </row>
    <row r="2376" spans="3:15">
      <c r="C2376" s="200">
        <v>3</v>
      </c>
      <c r="D2376" s="200">
        <v>10</v>
      </c>
      <c r="F2376" s="200">
        <v>7</v>
      </c>
      <c r="G2376" s="200">
        <v>10</v>
      </c>
      <c r="H2376" s="200">
        <v>10</v>
      </c>
      <c r="I2376" s="200">
        <v>4</v>
      </c>
      <c r="J2376" s="200">
        <v>10</v>
      </c>
      <c r="M2376" s="204">
        <f t="shared" si="106"/>
        <v>3</v>
      </c>
      <c r="N2376" s="203">
        <f t="shared" si="107"/>
        <v>4</v>
      </c>
      <c r="O2376" s="203">
        <f t="shared" si="108"/>
        <v>8</v>
      </c>
    </row>
    <row r="2377" spans="3:15">
      <c r="C2377" s="200">
        <v>3</v>
      </c>
      <c r="D2377" s="200">
        <v>10</v>
      </c>
      <c r="F2377" s="200">
        <v>7</v>
      </c>
      <c r="G2377" s="200">
        <v>10</v>
      </c>
      <c r="H2377" s="200">
        <v>10</v>
      </c>
      <c r="I2377" s="200">
        <v>6</v>
      </c>
      <c r="J2377" s="200">
        <v>7</v>
      </c>
      <c r="M2377" s="204">
        <f t="shared" si="106"/>
        <v>3</v>
      </c>
      <c r="N2377" s="203">
        <f t="shared" si="107"/>
        <v>4</v>
      </c>
      <c r="O2377" s="203">
        <f t="shared" si="108"/>
        <v>8</v>
      </c>
    </row>
    <row r="2378" spans="3:15">
      <c r="C2378" s="200">
        <v>3</v>
      </c>
      <c r="D2378" s="200">
        <v>10</v>
      </c>
      <c r="F2378" s="200">
        <v>7</v>
      </c>
      <c r="G2378" s="200">
        <v>10</v>
      </c>
      <c r="H2378" s="200">
        <v>10</v>
      </c>
      <c r="I2378" s="200">
        <v>6</v>
      </c>
      <c r="J2378" s="200">
        <v>10</v>
      </c>
      <c r="M2378" s="204">
        <f t="shared" si="106"/>
        <v>3</v>
      </c>
      <c r="N2378" s="203">
        <f t="shared" si="107"/>
        <v>4</v>
      </c>
      <c r="O2378" s="203">
        <f t="shared" si="108"/>
        <v>8</v>
      </c>
    </row>
    <row r="2379" spans="3:15">
      <c r="C2379" s="200">
        <v>3</v>
      </c>
      <c r="D2379" s="200">
        <v>10</v>
      </c>
      <c r="F2379" s="200">
        <v>7</v>
      </c>
      <c r="G2379" s="200">
        <v>10</v>
      </c>
      <c r="H2379" s="200">
        <v>10</v>
      </c>
      <c r="I2379" s="200">
        <v>8</v>
      </c>
      <c r="J2379" s="200">
        <v>7</v>
      </c>
      <c r="M2379" s="204">
        <f t="shared" si="106"/>
        <v>3</v>
      </c>
      <c r="N2379" s="203">
        <f t="shared" si="107"/>
        <v>4</v>
      </c>
      <c r="O2379" s="203">
        <f t="shared" si="108"/>
        <v>8</v>
      </c>
    </row>
    <row r="2380" spans="3:15">
      <c r="C2380" s="200">
        <v>3</v>
      </c>
      <c r="D2380" s="200">
        <v>10</v>
      </c>
      <c r="F2380" s="200">
        <v>7</v>
      </c>
      <c r="G2380" s="200">
        <v>10</v>
      </c>
      <c r="H2380" s="200">
        <v>10</v>
      </c>
      <c r="I2380" s="200">
        <v>8</v>
      </c>
      <c r="J2380" s="200">
        <v>10</v>
      </c>
      <c r="M2380" s="204">
        <f t="shared" si="106"/>
        <v>3</v>
      </c>
      <c r="N2380" s="203">
        <f t="shared" si="107"/>
        <v>4</v>
      </c>
      <c r="O2380" s="203">
        <f t="shared" si="108"/>
        <v>8</v>
      </c>
    </row>
    <row r="2381" spans="3:15">
      <c r="C2381" s="200">
        <v>3</v>
      </c>
      <c r="D2381" s="200">
        <v>10</v>
      </c>
      <c r="F2381" s="200">
        <v>7</v>
      </c>
      <c r="G2381" s="200">
        <v>10</v>
      </c>
      <c r="H2381" s="200">
        <v>10</v>
      </c>
      <c r="I2381" s="200">
        <v>10</v>
      </c>
      <c r="J2381" s="200">
        <v>7</v>
      </c>
      <c r="M2381" s="204">
        <f t="shared" si="106"/>
        <v>3</v>
      </c>
      <c r="N2381" s="203">
        <f t="shared" si="107"/>
        <v>4</v>
      </c>
      <c r="O2381" s="203">
        <f t="shared" si="108"/>
        <v>8</v>
      </c>
    </row>
    <row r="2382" spans="3:15">
      <c r="C2382" s="200">
        <v>3</v>
      </c>
      <c r="D2382" s="200">
        <v>10</v>
      </c>
      <c r="F2382" s="200">
        <v>7</v>
      </c>
      <c r="G2382" s="200">
        <v>10</v>
      </c>
      <c r="H2382" s="200">
        <v>10</v>
      </c>
      <c r="I2382" s="200">
        <v>10</v>
      </c>
      <c r="J2382" s="200">
        <v>10</v>
      </c>
      <c r="M2382" s="204">
        <f t="shared" si="106"/>
        <v>3</v>
      </c>
      <c r="N2382" s="203">
        <f t="shared" si="107"/>
        <v>4</v>
      </c>
      <c r="O2382" s="203">
        <f t="shared" si="108"/>
        <v>9</v>
      </c>
    </row>
    <row r="2383" spans="3:15">
      <c r="C2383" s="200">
        <v>3</v>
      </c>
      <c r="D2383" s="200">
        <v>10</v>
      </c>
      <c r="F2383" s="200">
        <v>5</v>
      </c>
      <c r="G2383" s="200">
        <v>10</v>
      </c>
      <c r="H2383" s="200">
        <v>5</v>
      </c>
      <c r="I2383" s="200">
        <v>4</v>
      </c>
      <c r="J2383" s="200">
        <v>7</v>
      </c>
      <c r="M2383" s="204">
        <f t="shared" si="106"/>
        <v>3</v>
      </c>
      <c r="N2383" s="203">
        <f t="shared" si="107"/>
        <v>4</v>
      </c>
      <c r="O2383" s="203">
        <f t="shared" si="108"/>
        <v>6</v>
      </c>
    </row>
    <row r="2384" spans="3:15">
      <c r="C2384" s="200">
        <v>3</v>
      </c>
      <c r="D2384" s="200">
        <v>10</v>
      </c>
      <c r="F2384" s="200">
        <v>5</v>
      </c>
      <c r="G2384" s="200">
        <v>10</v>
      </c>
      <c r="H2384" s="200">
        <v>5</v>
      </c>
      <c r="I2384" s="200">
        <v>4</v>
      </c>
      <c r="J2384" s="200">
        <v>10</v>
      </c>
      <c r="M2384" s="204">
        <f t="shared" si="106"/>
        <v>3</v>
      </c>
      <c r="N2384" s="203">
        <f t="shared" si="107"/>
        <v>4</v>
      </c>
      <c r="O2384" s="203">
        <f t="shared" si="108"/>
        <v>7</v>
      </c>
    </row>
    <row r="2385" spans="3:15">
      <c r="C2385" s="200">
        <v>3</v>
      </c>
      <c r="D2385" s="200">
        <v>10</v>
      </c>
      <c r="F2385" s="200">
        <v>5</v>
      </c>
      <c r="G2385" s="200">
        <v>10</v>
      </c>
      <c r="H2385" s="200">
        <v>5</v>
      </c>
      <c r="I2385" s="200">
        <v>6</v>
      </c>
      <c r="J2385" s="200">
        <v>7</v>
      </c>
      <c r="M2385" s="204">
        <f t="shared" si="106"/>
        <v>3</v>
      </c>
      <c r="N2385" s="203">
        <f t="shared" si="107"/>
        <v>4</v>
      </c>
      <c r="O2385" s="203">
        <f t="shared" si="108"/>
        <v>7</v>
      </c>
    </row>
    <row r="2386" spans="3:15">
      <c r="C2386" s="200">
        <v>3</v>
      </c>
      <c r="D2386" s="200">
        <v>10</v>
      </c>
      <c r="F2386" s="200">
        <v>5</v>
      </c>
      <c r="G2386" s="200">
        <v>10</v>
      </c>
      <c r="H2386" s="200">
        <v>5</v>
      </c>
      <c r="I2386" s="200">
        <v>6</v>
      </c>
      <c r="J2386" s="200">
        <v>10</v>
      </c>
      <c r="M2386" s="204">
        <f t="shared" si="106"/>
        <v>3</v>
      </c>
      <c r="N2386" s="203">
        <f t="shared" si="107"/>
        <v>4</v>
      </c>
      <c r="O2386" s="203">
        <f t="shared" si="108"/>
        <v>7</v>
      </c>
    </row>
    <row r="2387" spans="3:15">
      <c r="C2387" s="200">
        <v>3</v>
      </c>
      <c r="D2387" s="200">
        <v>10</v>
      </c>
      <c r="F2387" s="200">
        <v>5</v>
      </c>
      <c r="G2387" s="200">
        <v>10</v>
      </c>
      <c r="H2387" s="200">
        <v>5</v>
      </c>
      <c r="I2387" s="200">
        <v>8</v>
      </c>
      <c r="J2387" s="200">
        <v>7</v>
      </c>
      <c r="M2387" s="204">
        <f t="shared" si="106"/>
        <v>3</v>
      </c>
      <c r="N2387" s="203">
        <f t="shared" si="107"/>
        <v>4</v>
      </c>
      <c r="O2387" s="203">
        <f t="shared" si="108"/>
        <v>7</v>
      </c>
    </row>
    <row r="2388" spans="3:15">
      <c r="C2388" s="200">
        <v>3</v>
      </c>
      <c r="D2388" s="200">
        <v>10</v>
      </c>
      <c r="F2388" s="200">
        <v>5</v>
      </c>
      <c r="G2388" s="200">
        <v>10</v>
      </c>
      <c r="H2388" s="200">
        <v>5</v>
      </c>
      <c r="I2388" s="200">
        <v>8</v>
      </c>
      <c r="J2388" s="200">
        <v>10</v>
      </c>
      <c r="M2388" s="204">
        <f t="shared" si="106"/>
        <v>3</v>
      </c>
      <c r="N2388" s="203">
        <f t="shared" si="107"/>
        <v>4</v>
      </c>
      <c r="O2388" s="203">
        <f t="shared" si="108"/>
        <v>7</v>
      </c>
    </row>
    <row r="2389" spans="3:15">
      <c r="C2389" s="200">
        <v>3</v>
      </c>
      <c r="D2389" s="200">
        <v>10</v>
      </c>
      <c r="F2389" s="200">
        <v>5</v>
      </c>
      <c r="G2389" s="200">
        <v>10</v>
      </c>
      <c r="H2389" s="200">
        <v>5</v>
      </c>
      <c r="I2389" s="200">
        <v>10</v>
      </c>
      <c r="J2389" s="200">
        <v>7</v>
      </c>
      <c r="M2389" s="204">
        <f t="shared" si="106"/>
        <v>3</v>
      </c>
      <c r="N2389" s="203">
        <f t="shared" si="107"/>
        <v>4</v>
      </c>
      <c r="O2389" s="203">
        <f t="shared" si="108"/>
        <v>7</v>
      </c>
    </row>
    <row r="2390" spans="3:15">
      <c r="C2390" s="200">
        <v>3</v>
      </c>
      <c r="D2390" s="200">
        <v>10</v>
      </c>
      <c r="F2390" s="200">
        <v>5</v>
      </c>
      <c r="G2390" s="200">
        <v>10</v>
      </c>
      <c r="H2390" s="200">
        <v>5</v>
      </c>
      <c r="I2390" s="200">
        <v>10</v>
      </c>
      <c r="J2390" s="200">
        <v>10</v>
      </c>
      <c r="M2390" s="204">
        <f t="shared" si="106"/>
        <v>3</v>
      </c>
      <c r="N2390" s="203">
        <f t="shared" si="107"/>
        <v>4</v>
      </c>
      <c r="O2390" s="203">
        <f t="shared" si="108"/>
        <v>8</v>
      </c>
    </row>
    <row r="2391" spans="3:15">
      <c r="C2391" s="200">
        <v>3</v>
      </c>
      <c r="D2391" s="200">
        <v>10</v>
      </c>
      <c r="F2391" s="200">
        <v>7</v>
      </c>
      <c r="G2391" s="200">
        <v>10</v>
      </c>
      <c r="H2391" s="200">
        <v>10</v>
      </c>
      <c r="I2391" s="200">
        <v>4</v>
      </c>
      <c r="J2391" s="200">
        <v>7</v>
      </c>
      <c r="M2391" s="204">
        <f t="shared" si="106"/>
        <v>3</v>
      </c>
      <c r="N2391" s="203">
        <f t="shared" si="107"/>
        <v>4</v>
      </c>
      <c r="O2391" s="203">
        <f t="shared" si="108"/>
        <v>7</v>
      </c>
    </row>
    <row r="2392" spans="3:15">
      <c r="C2392" s="200">
        <v>3</v>
      </c>
      <c r="D2392" s="200">
        <v>10</v>
      </c>
      <c r="F2392" s="200">
        <v>7</v>
      </c>
      <c r="G2392" s="200">
        <v>10</v>
      </c>
      <c r="H2392" s="200">
        <v>10</v>
      </c>
      <c r="I2392" s="200">
        <v>4</v>
      </c>
      <c r="J2392" s="200">
        <v>10</v>
      </c>
      <c r="M2392" s="204">
        <f t="shared" si="106"/>
        <v>3</v>
      </c>
      <c r="N2392" s="203">
        <f t="shared" si="107"/>
        <v>4</v>
      </c>
      <c r="O2392" s="203">
        <f t="shared" si="108"/>
        <v>8</v>
      </c>
    </row>
    <row r="2393" spans="3:15">
      <c r="C2393" s="200">
        <v>3</v>
      </c>
      <c r="D2393" s="200">
        <v>10</v>
      </c>
      <c r="F2393" s="200">
        <v>7</v>
      </c>
      <c r="G2393" s="200">
        <v>10</v>
      </c>
      <c r="H2393" s="200">
        <v>10</v>
      </c>
      <c r="I2393" s="200">
        <v>6</v>
      </c>
      <c r="J2393" s="200">
        <v>7</v>
      </c>
      <c r="M2393" s="204">
        <f t="shared" si="106"/>
        <v>3</v>
      </c>
      <c r="N2393" s="203">
        <f t="shared" si="107"/>
        <v>4</v>
      </c>
      <c r="O2393" s="203">
        <f t="shared" si="108"/>
        <v>8</v>
      </c>
    </row>
    <row r="2394" spans="3:15">
      <c r="C2394" s="200">
        <v>3</v>
      </c>
      <c r="D2394" s="200">
        <v>10</v>
      </c>
      <c r="F2394" s="200">
        <v>7</v>
      </c>
      <c r="G2394" s="200">
        <v>10</v>
      </c>
      <c r="H2394" s="200">
        <v>10</v>
      </c>
      <c r="I2394" s="200">
        <v>6</v>
      </c>
      <c r="J2394" s="200">
        <v>10</v>
      </c>
      <c r="M2394" s="204">
        <f t="shared" si="106"/>
        <v>3</v>
      </c>
      <c r="N2394" s="203">
        <f t="shared" si="107"/>
        <v>4</v>
      </c>
      <c r="O2394" s="203">
        <f t="shared" si="108"/>
        <v>8</v>
      </c>
    </row>
    <row r="2395" spans="3:15">
      <c r="C2395" s="200">
        <v>3</v>
      </c>
      <c r="D2395" s="200">
        <v>10</v>
      </c>
      <c r="F2395" s="200">
        <v>7</v>
      </c>
      <c r="G2395" s="200">
        <v>10</v>
      </c>
      <c r="H2395" s="200">
        <v>10</v>
      </c>
      <c r="I2395" s="200">
        <v>8</v>
      </c>
      <c r="J2395" s="200">
        <v>7</v>
      </c>
      <c r="M2395" s="204">
        <f t="shared" si="106"/>
        <v>3</v>
      </c>
      <c r="N2395" s="203">
        <f t="shared" si="107"/>
        <v>4</v>
      </c>
      <c r="O2395" s="203">
        <f t="shared" si="108"/>
        <v>8</v>
      </c>
    </row>
    <row r="2396" spans="3:15">
      <c r="C2396" s="200">
        <v>3</v>
      </c>
      <c r="D2396" s="200">
        <v>10</v>
      </c>
      <c r="F2396" s="200">
        <v>7</v>
      </c>
      <c r="G2396" s="200">
        <v>10</v>
      </c>
      <c r="H2396" s="200">
        <v>10</v>
      </c>
      <c r="I2396" s="200">
        <v>8</v>
      </c>
      <c r="J2396" s="200">
        <v>10</v>
      </c>
      <c r="M2396" s="204">
        <f t="shared" si="106"/>
        <v>3</v>
      </c>
      <c r="N2396" s="203">
        <f t="shared" si="107"/>
        <v>4</v>
      </c>
      <c r="O2396" s="203">
        <f t="shared" si="108"/>
        <v>8</v>
      </c>
    </row>
    <row r="2397" spans="3:15">
      <c r="C2397" s="200">
        <v>3</v>
      </c>
      <c r="D2397" s="200">
        <v>10</v>
      </c>
      <c r="F2397" s="200">
        <v>7</v>
      </c>
      <c r="G2397" s="200">
        <v>10</v>
      </c>
      <c r="H2397" s="200">
        <v>10</v>
      </c>
      <c r="I2397" s="200">
        <v>10</v>
      </c>
      <c r="J2397" s="200">
        <v>7</v>
      </c>
      <c r="M2397" s="204">
        <f t="shared" si="106"/>
        <v>3</v>
      </c>
      <c r="N2397" s="203">
        <f t="shared" si="107"/>
        <v>4</v>
      </c>
      <c r="O2397" s="203">
        <f t="shared" si="108"/>
        <v>8</v>
      </c>
    </row>
    <row r="2398" spans="3:15">
      <c r="C2398" s="200">
        <v>3</v>
      </c>
      <c r="D2398" s="200">
        <v>10</v>
      </c>
      <c r="F2398" s="200">
        <v>7</v>
      </c>
      <c r="G2398" s="200">
        <v>10</v>
      </c>
      <c r="H2398" s="200">
        <v>10</v>
      </c>
      <c r="I2398" s="200">
        <v>10</v>
      </c>
      <c r="J2398" s="200">
        <v>10</v>
      </c>
      <c r="M2398" s="204">
        <f t="shared" si="106"/>
        <v>3</v>
      </c>
      <c r="N2398" s="203">
        <f t="shared" si="107"/>
        <v>4</v>
      </c>
      <c r="O2398" s="203">
        <f t="shared" si="108"/>
        <v>9</v>
      </c>
    </row>
    <row r="2399" spans="3:15">
      <c r="C2399" s="200">
        <v>3</v>
      </c>
      <c r="D2399" s="200">
        <v>10</v>
      </c>
      <c r="F2399" s="200">
        <v>5</v>
      </c>
      <c r="G2399" s="200">
        <v>10</v>
      </c>
      <c r="H2399" s="200">
        <v>5</v>
      </c>
      <c r="I2399" s="200">
        <v>4</v>
      </c>
      <c r="J2399" s="200">
        <v>7</v>
      </c>
      <c r="M2399" s="204">
        <f t="shared" ref="M2399:M2462" si="109">MIN(C2399:L2399)</f>
        <v>3</v>
      </c>
      <c r="N2399" s="203">
        <f t="shared" si="107"/>
        <v>4</v>
      </c>
      <c r="O2399" s="203">
        <f t="shared" si="108"/>
        <v>6</v>
      </c>
    </row>
    <row r="2400" spans="3:15">
      <c r="C2400" s="200">
        <v>3</v>
      </c>
      <c r="D2400" s="200">
        <v>10</v>
      </c>
      <c r="F2400" s="200">
        <v>5</v>
      </c>
      <c r="G2400" s="200">
        <v>10</v>
      </c>
      <c r="H2400" s="200">
        <v>5</v>
      </c>
      <c r="I2400" s="200">
        <v>4</v>
      </c>
      <c r="J2400" s="200">
        <v>10</v>
      </c>
      <c r="M2400" s="204">
        <f t="shared" si="109"/>
        <v>3</v>
      </c>
      <c r="N2400" s="203">
        <f t="shared" ref="N2400:N2463" si="110">IF(SMALL(C2400:J2400,2)&gt;M2400,M2400+1,M2400)</f>
        <v>4</v>
      </c>
      <c r="O2400" s="203">
        <f t="shared" ref="O2400:O2463" si="111">ROUND(AVERAGE(C2400:J2400),0)</f>
        <v>7</v>
      </c>
    </row>
    <row r="2401" spans="3:15">
      <c r="C2401" s="200">
        <v>3</v>
      </c>
      <c r="D2401" s="200">
        <v>10</v>
      </c>
      <c r="F2401" s="200">
        <v>5</v>
      </c>
      <c r="G2401" s="200">
        <v>10</v>
      </c>
      <c r="H2401" s="200">
        <v>5</v>
      </c>
      <c r="I2401" s="200">
        <v>6</v>
      </c>
      <c r="J2401" s="200">
        <v>7</v>
      </c>
      <c r="M2401" s="204">
        <f t="shared" si="109"/>
        <v>3</v>
      </c>
      <c r="N2401" s="203">
        <f t="shared" si="110"/>
        <v>4</v>
      </c>
      <c r="O2401" s="203">
        <f t="shared" si="111"/>
        <v>7</v>
      </c>
    </row>
    <row r="2402" spans="3:15">
      <c r="C2402" s="200">
        <v>3</v>
      </c>
      <c r="D2402" s="200">
        <v>10</v>
      </c>
      <c r="F2402" s="200">
        <v>5</v>
      </c>
      <c r="G2402" s="200">
        <v>10</v>
      </c>
      <c r="H2402" s="200">
        <v>5</v>
      </c>
      <c r="I2402" s="200">
        <v>6</v>
      </c>
      <c r="J2402" s="200">
        <v>10</v>
      </c>
      <c r="M2402" s="204">
        <f t="shared" si="109"/>
        <v>3</v>
      </c>
      <c r="N2402" s="203">
        <f t="shared" si="110"/>
        <v>4</v>
      </c>
      <c r="O2402" s="203">
        <f t="shared" si="111"/>
        <v>7</v>
      </c>
    </row>
    <row r="2403" spans="3:15">
      <c r="C2403" s="200">
        <v>3</v>
      </c>
      <c r="D2403" s="200">
        <v>10</v>
      </c>
      <c r="F2403" s="200">
        <v>5</v>
      </c>
      <c r="G2403" s="200">
        <v>10</v>
      </c>
      <c r="H2403" s="200">
        <v>5</v>
      </c>
      <c r="I2403" s="200">
        <v>8</v>
      </c>
      <c r="J2403" s="200">
        <v>7</v>
      </c>
      <c r="M2403" s="204">
        <f t="shared" si="109"/>
        <v>3</v>
      </c>
      <c r="N2403" s="203">
        <f t="shared" si="110"/>
        <v>4</v>
      </c>
      <c r="O2403" s="203">
        <f t="shared" si="111"/>
        <v>7</v>
      </c>
    </row>
    <row r="2404" spans="3:15">
      <c r="C2404" s="200">
        <v>3</v>
      </c>
      <c r="D2404" s="200">
        <v>10</v>
      </c>
      <c r="F2404" s="200">
        <v>5</v>
      </c>
      <c r="G2404" s="200">
        <v>10</v>
      </c>
      <c r="H2404" s="200">
        <v>5</v>
      </c>
      <c r="I2404" s="200">
        <v>8</v>
      </c>
      <c r="J2404" s="200">
        <v>10</v>
      </c>
      <c r="M2404" s="204">
        <f t="shared" si="109"/>
        <v>3</v>
      </c>
      <c r="N2404" s="203">
        <f t="shared" si="110"/>
        <v>4</v>
      </c>
      <c r="O2404" s="203">
        <f t="shared" si="111"/>
        <v>7</v>
      </c>
    </row>
    <row r="2405" spans="3:15">
      <c r="C2405" s="200">
        <v>3</v>
      </c>
      <c r="D2405" s="200">
        <v>10</v>
      </c>
      <c r="F2405" s="200">
        <v>5</v>
      </c>
      <c r="G2405" s="200">
        <v>10</v>
      </c>
      <c r="H2405" s="200">
        <v>5</v>
      </c>
      <c r="I2405" s="200">
        <v>10</v>
      </c>
      <c r="J2405" s="200">
        <v>7</v>
      </c>
      <c r="M2405" s="204">
        <f t="shared" si="109"/>
        <v>3</v>
      </c>
      <c r="N2405" s="203">
        <f t="shared" si="110"/>
        <v>4</v>
      </c>
      <c r="O2405" s="203">
        <f t="shared" si="111"/>
        <v>7</v>
      </c>
    </row>
    <row r="2406" spans="3:15">
      <c r="C2406" s="200">
        <v>3</v>
      </c>
      <c r="D2406" s="200">
        <v>10</v>
      </c>
      <c r="F2406" s="200">
        <v>5</v>
      </c>
      <c r="G2406" s="200">
        <v>10</v>
      </c>
      <c r="H2406" s="200">
        <v>5</v>
      </c>
      <c r="I2406" s="200">
        <v>10</v>
      </c>
      <c r="J2406" s="200">
        <v>10</v>
      </c>
      <c r="M2406" s="204">
        <f t="shared" si="109"/>
        <v>3</v>
      </c>
      <c r="N2406" s="203">
        <f t="shared" si="110"/>
        <v>4</v>
      </c>
      <c r="O2406" s="203">
        <f t="shared" si="111"/>
        <v>8</v>
      </c>
    </row>
    <row r="2407" spans="3:15">
      <c r="C2407" s="200">
        <v>3</v>
      </c>
      <c r="D2407" s="200">
        <v>10</v>
      </c>
      <c r="F2407" s="200">
        <v>7</v>
      </c>
      <c r="G2407" s="200">
        <v>10</v>
      </c>
      <c r="H2407" s="200">
        <v>10</v>
      </c>
      <c r="I2407" s="200">
        <v>4</v>
      </c>
      <c r="J2407" s="200">
        <v>7</v>
      </c>
      <c r="M2407" s="204">
        <f t="shared" si="109"/>
        <v>3</v>
      </c>
      <c r="N2407" s="203">
        <f t="shared" si="110"/>
        <v>4</v>
      </c>
      <c r="O2407" s="203">
        <f t="shared" si="111"/>
        <v>7</v>
      </c>
    </row>
    <row r="2408" spans="3:15">
      <c r="C2408" s="200">
        <v>3</v>
      </c>
      <c r="D2408" s="200">
        <v>10</v>
      </c>
      <c r="F2408" s="200">
        <v>7</v>
      </c>
      <c r="G2408" s="200">
        <v>10</v>
      </c>
      <c r="H2408" s="200">
        <v>10</v>
      </c>
      <c r="I2408" s="200">
        <v>4</v>
      </c>
      <c r="J2408" s="200">
        <v>10</v>
      </c>
      <c r="M2408" s="204">
        <f t="shared" si="109"/>
        <v>3</v>
      </c>
      <c r="N2408" s="203">
        <f t="shared" si="110"/>
        <v>4</v>
      </c>
      <c r="O2408" s="203">
        <f t="shared" si="111"/>
        <v>8</v>
      </c>
    </row>
    <row r="2409" spans="3:15">
      <c r="C2409" s="200">
        <v>3</v>
      </c>
      <c r="D2409" s="200">
        <v>10</v>
      </c>
      <c r="F2409" s="200">
        <v>7</v>
      </c>
      <c r="G2409" s="200">
        <v>10</v>
      </c>
      <c r="H2409" s="200">
        <v>10</v>
      </c>
      <c r="I2409" s="200">
        <v>6</v>
      </c>
      <c r="J2409" s="200">
        <v>7</v>
      </c>
      <c r="M2409" s="204">
        <f t="shared" si="109"/>
        <v>3</v>
      </c>
      <c r="N2409" s="203">
        <f t="shared" si="110"/>
        <v>4</v>
      </c>
      <c r="O2409" s="203">
        <f t="shared" si="111"/>
        <v>8</v>
      </c>
    </row>
    <row r="2410" spans="3:15">
      <c r="C2410" s="200">
        <v>3</v>
      </c>
      <c r="D2410" s="200">
        <v>10</v>
      </c>
      <c r="F2410" s="200">
        <v>7</v>
      </c>
      <c r="G2410" s="200">
        <v>10</v>
      </c>
      <c r="H2410" s="200">
        <v>10</v>
      </c>
      <c r="I2410" s="200">
        <v>6</v>
      </c>
      <c r="J2410" s="200">
        <v>10</v>
      </c>
      <c r="M2410" s="204">
        <f t="shared" si="109"/>
        <v>3</v>
      </c>
      <c r="N2410" s="203">
        <f t="shared" si="110"/>
        <v>4</v>
      </c>
      <c r="O2410" s="203">
        <f t="shared" si="111"/>
        <v>8</v>
      </c>
    </row>
    <row r="2411" spans="3:15">
      <c r="C2411" s="200">
        <v>3</v>
      </c>
      <c r="D2411" s="200">
        <v>10</v>
      </c>
      <c r="F2411" s="200">
        <v>7</v>
      </c>
      <c r="G2411" s="200">
        <v>10</v>
      </c>
      <c r="H2411" s="200">
        <v>10</v>
      </c>
      <c r="I2411" s="200">
        <v>8</v>
      </c>
      <c r="J2411" s="200">
        <v>7</v>
      </c>
      <c r="M2411" s="204">
        <f t="shared" si="109"/>
        <v>3</v>
      </c>
      <c r="N2411" s="203">
        <f t="shared" si="110"/>
        <v>4</v>
      </c>
      <c r="O2411" s="203">
        <f t="shared" si="111"/>
        <v>8</v>
      </c>
    </row>
    <row r="2412" spans="3:15">
      <c r="C2412" s="200">
        <v>3</v>
      </c>
      <c r="D2412" s="200">
        <v>10</v>
      </c>
      <c r="F2412" s="200">
        <v>7</v>
      </c>
      <c r="G2412" s="200">
        <v>10</v>
      </c>
      <c r="H2412" s="200">
        <v>10</v>
      </c>
      <c r="I2412" s="200">
        <v>8</v>
      </c>
      <c r="J2412" s="200">
        <v>10</v>
      </c>
      <c r="M2412" s="204">
        <f t="shared" si="109"/>
        <v>3</v>
      </c>
      <c r="N2412" s="203">
        <f t="shared" si="110"/>
        <v>4</v>
      </c>
      <c r="O2412" s="203">
        <f t="shared" si="111"/>
        <v>8</v>
      </c>
    </row>
    <row r="2413" spans="3:15">
      <c r="C2413" s="200">
        <v>3</v>
      </c>
      <c r="D2413" s="200">
        <v>10</v>
      </c>
      <c r="F2413" s="200">
        <v>7</v>
      </c>
      <c r="G2413" s="200">
        <v>10</v>
      </c>
      <c r="H2413" s="200">
        <v>10</v>
      </c>
      <c r="I2413" s="200">
        <v>10</v>
      </c>
      <c r="J2413" s="200">
        <v>7</v>
      </c>
      <c r="M2413" s="204">
        <f t="shared" si="109"/>
        <v>3</v>
      </c>
      <c r="N2413" s="203">
        <f t="shared" si="110"/>
        <v>4</v>
      </c>
      <c r="O2413" s="203">
        <f t="shared" si="111"/>
        <v>8</v>
      </c>
    </row>
    <row r="2414" spans="3:15">
      <c r="C2414" s="200">
        <v>3</v>
      </c>
      <c r="D2414" s="200">
        <v>10</v>
      </c>
      <c r="F2414" s="200">
        <v>7</v>
      </c>
      <c r="G2414" s="200">
        <v>10</v>
      </c>
      <c r="H2414" s="200">
        <v>10</v>
      </c>
      <c r="I2414" s="200">
        <v>10</v>
      </c>
      <c r="J2414" s="200">
        <v>10</v>
      </c>
      <c r="M2414" s="204">
        <f t="shared" si="109"/>
        <v>3</v>
      </c>
      <c r="N2414" s="203">
        <f t="shared" si="110"/>
        <v>4</v>
      </c>
      <c r="O2414" s="203">
        <f t="shared" si="111"/>
        <v>9</v>
      </c>
    </row>
    <row r="2415" spans="3:15">
      <c r="C2415" s="200">
        <v>3</v>
      </c>
      <c r="D2415" s="200">
        <v>10</v>
      </c>
      <c r="F2415" s="200">
        <v>10</v>
      </c>
      <c r="G2415" s="200">
        <v>10</v>
      </c>
      <c r="H2415" s="200">
        <v>7</v>
      </c>
      <c r="I2415" s="200">
        <v>4</v>
      </c>
      <c r="J2415" s="200">
        <v>7</v>
      </c>
      <c r="M2415" s="204">
        <f t="shared" si="109"/>
        <v>3</v>
      </c>
      <c r="N2415" s="203">
        <f t="shared" si="110"/>
        <v>4</v>
      </c>
      <c r="O2415" s="203">
        <f t="shared" si="111"/>
        <v>7</v>
      </c>
    </row>
    <row r="2416" spans="3:15">
      <c r="C2416" s="200">
        <v>3</v>
      </c>
      <c r="D2416" s="200">
        <v>10</v>
      </c>
      <c r="F2416" s="200">
        <v>10</v>
      </c>
      <c r="G2416" s="200">
        <v>10</v>
      </c>
      <c r="H2416" s="200">
        <v>7</v>
      </c>
      <c r="I2416" s="200">
        <v>4</v>
      </c>
      <c r="J2416" s="200">
        <v>10</v>
      </c>
      <c r="M2416" s="204">
        <f t="shared" si="109"/>
        <v>3</v>
      </c>
      <c r="N2416" s="203">
        <f t="shared" si="110"/>
        <v>4</v>
      </c>
      <c r="O2416" s="203">
        <f t="shared" si="111"/>
        <v>8</v>
      </c>
    </row>
    <row r="2417" spans="3:15">
      <c r="C2417" s="200">
        <v>3</v>
      </c>
      <c r="D2417" s="200">
        <v>10</v>
      </c>
      <c r="F2417" s="200">
        <v>10</v>
      </c>
      <c r="G2417" s="200">
        <v>10</v>
      </c>
      <c r="H2417" s="200">
        <v>7</v>
      </c>
      <c r="I2417" s="200">
        <v>6</v>
      </c>
      <c r="J2417" s="200">
        <v>7</v>
      </c>
      <c r="M2417" s="204">
        <f t="shared" si="109"/>
        <v>3</v>
      </c>
      <c r="N2417" s="203">
        <f t="shared" si="110"/>
        <v>4</v>
      </c>
      <c r="O2417" s="203">
        <f t="shared" si="111"/>
        <v>8</v>
      </c>
    </row>
    <row r="2418" spans="3:15">
      <c r="C2418" s="200">
        <v>3</v>
      </c>
      <c r="D2418" s="200">
        <v>10</v>
      </c>
      <c r="F2418" s="200">
        <v>10</v>
      </c>
      <c r="G2418" s="200">
        <v>10</v>
      </c>
      <c r="H2418" s="200">
        <v>7</v>
      </c>
      <c r="I2418" s="200">
        <v>6</v>
      </c>
      <c r="J2418" s="200">
        <v>10</v>
      </c>
      <c r="M2418" s="204">
        <f t="shared" si="109"/>
        <v>3</v>
      </c>
      <c r="N2418" s="203">
        <f t="shared" si="110"/>
        <v>4</v>
      </c>
      <c r="O2418" s="203">
        <f t="shared" si="111"/>
        <v>8</v>
      </c>
    </row>
    <row r="2419" spans="3:15">
      <c r="C2419" s="200">
        <v>3</v>
      </c>
      <c r="D2419" s="200">
        <v>10</v>
      </c>
      <c r="F2419" s="200">
        <v>10</v>
      </c>
      <c r="G2419" s="200">
        <v>10</v>
      </c>
      <c r="H2419" s="200">
        <v>7</v>
      </c>
      <c r="I2419" s="200">
        <v>8</v>
      </c>
      <c r="J2419" s="200">
        <v>7</v>
      </c>
      <c r="M2419" s="204">
        <f t="shared" si="109"/>
        <v>3</v>
      </c>
      <c r="N2419" s="203">
        <f t="shared" si="110"/>
        <v>4</v>
      </c>
      <c r="O2419" s="203">
        <f t="shared" si="111"/>
        <v>8</v>
      </c>
    </row>
    <row r="2420" spans="3:15">
      <c r="C2420" s="200">
        <v>3</v>
      </c>
      <c r="D2420" s="200">
        <v>10</v>
      </c>
      <c r="F2420" s="200">
        <v>10</v>
      </c>
      <c r="G2420" s="200">
        <v>10</v>
      </c>
      <c r="H2420" s="200">
        <v>7</v>
      </c>
      <c r="I2420" s="200">
        <v>8</v>
      </c>
      <c r="J2420" s="200">
        <v>10</v>
      </c>
      <c r="M2420" s="204">
        <f t="shared" si="109"/>
        <v>3</v>
      </c>
      <c r="N2420" s="203">
        <f t="shared" si="110"/>
        <v>4</v>
      </c>
      <c r="O2420" s="203">
        <f t="shared" si="111"/>
        <v>8</v>
      </c>
    </row>
    <row r="2421" spans="3:15">
      <c r="C2421" s="200">
        <v>3</v>
      </c>
      <c r="D2421" s="200">
        <v>10</v>
      </c>
      <c r="F2421" s="200">
        <v>10</v>
      </c>
      <c r="G2421" s="200">
        <v>10</v>
      </c>
      <c r="H2421" s="200">
        <v>7</v>
      </c>
      <c r="I2421" s="200">
        <v>10</v>
      </c>
      <c r="J2421" s="200">
        <v>7</v>
      </c>
      <c r="M2421" s="204">
        <f t="shared" si="109"/>
        <v>3</v>
      </c>
      <c r="N2421" s="203">
        <f t="shared" si="110"/>
        <v>4</v>
      </c>
      <c r="O2421" s="203">
        <f t="shared" si="111"/>
        <v>8</v>
      </c>
    </row>
    <row r="2422" spans="3:15">
      <c r="C2422" s="200">
        <v>3</v>
      </c>
      <c r="D2422" s="200">
        <v>10</v>
      </c>
      <c r="F2422" s="200">
        <v>10</v>
      </c>
      <c r="G2422" s="200">
        <v>10</v>
      </c>
      <c r="H2422" s="200">
        <v>7</v>
      </c>
      <c r="I2422" s="200">
        <v>10</v>
      </c>
      <c r="J2422" s="200">
        <v>10</v>
      </c>
      <c r="M2422" s="204">
        <f t="shared" si="109"/>
        <v>3</v>
      </c>
      <c r="N2422" s="203">
        <f t="shared" si="110"/>
        <v>4</v>
      </c>
      <c r="O2422" s="203">
        <f t="shared" si="111"/>
        <v>9</v>
      </c>
    </row>
    <row r="2423" spans="3:15">
      <c r="C2423" s="200">
        <v>3</v>
      </c>
      <c r="D2423" s="200">
        <v>10</v>
      </c>
      <c r="F2423" s="200">
        <v>10</v>
      </c>
      <c r="G2423" s="200">
        <v>10</v>
      </c>
      <c r="H2423" s="200">
        <v>10</v>
      </c>
      <c r="I2423" s="200">
        <v>4</v>
      </c>
      <c r="J2423" s="200">
        <v>7</v>
      </c>
      <c r="M2423" s="204">
        <f t="shared" si="109"/>
        <v>3</v>
      </c>
      <c r="N2423" s="203">
        <f t="shared" si="110"/>
        <v>4</v>
      </c>
      <c r="O2423" s="203">
        <f t="shared" si="111"/>
        <v>8</v>
      </c>
    </row>
    <row r="2424" spans="3:15">
      <c r="C2424" s="200">
        <v>3</v>
      </c>
      <c r="D2424" s="200">
        <v>10</v>
      </c>
      <c r="F2424" s="200">
        <v>10</v>
      </c>
      <c r="G2424" s="200">
        <v>10</v>
      </c>
      <c r="H2424" s="200">
        <v>10</v>
      </c>
      <c r="I2424" s="200">
        <v>4</v>
      </c>
      <c r="J2424" s="200">
        <v>10</v>
      </c>
      <c r="M2424" s="204">
        <f t="shared" si="109"/>
        <v>3</v>
      </c>
      <c r="N2424" s="203">
        <f t="shared" si="110"/>
        <v>4</v>
      </c>
      <c r="O2424" s="203">
        <f t="shared" si="111"/>
        <v>8</v>
      </c>
    </row>
    <row r="2425" spans="3:15">
      <c r="C2425" s="200">
        <v>3</v>
      </c>
      <c r="D2425" s="200">
        <v>10</v>
      </c>
      <c r="F2425" s="200">
        <v>10</v>
      </c>
      <c r="G2425" s="200">
        <v>10</v>
      </c>
      <c r="H2425" s="200">
        <v>10</v>
      </c>
      <c r="I2425" s="200">
        <v>6</v>
      </c>
      <c r="J2425" s="200">
        <v>7</v>
      </c>
      <c r="M2425" s="204">
        <f t="shared" si="109"/>
        <v>3</v>
      </c>
      <c r="N2425" s="203">
        <f t="shared" si="110"/>
        <v>4</v>
      </c>
      <c r="O2425" s="203">
        <f t="shared" si="111"/>
        <v>8</v>
      </c>
    </row>
    <row r="2426" spans="3:15">
      <c r="C2426" s="200">
        <v>3</v>
      </c>
      <c r="D2426" s="200">
        <v>10</v>
      </c>
      <c r="F2426" s="200">
        <v>10</v>
      </c>
      <c r="G2426" s="200">
        <v>10</v>
      </c>
      <c r="H2426" s="200">
        <v>10</v>
      </c>
      <c r="I2426" s="200">
        <v>6</v>
      </c>
      <c r="J2426" s="200">
        <v>10</v>
      </c>
      <c r="M2426" s="204">
        <f t="shared" si="109"/>
        <v>3</v>
      </c>
      <c r="N2426" s="203">
        <f t="shared" si="110"/>
        <v>4</v>
      </c>
      <c r="O2426" s="203">
        <f t="shared" si="111"/>
        <v>8</v>
      </c>
    </row>
    <row r="2427" spans="3:15">
      <c r="C2427" s="200">
        <v>3</v>
      </c>
      <c r="D2427" s="200">
        <v>10</v>
      </c>
      <c r="F2427" s="200">
        <v>10</v>
      </c>
      <c r="G2427" s="200">
        <v>10</v>
      </c>
      <c r="H2427" s="200">
        <v>10</v>
      </c>
      <c r="I2427" s="200">
        <v>8</v>
      </c>
      <c r="J2427" s="200">
        <v>7</v>
      </c>
      <c r="M2427" s="204">
        <f t="shared" si="109"/>
        <v>3</v>
      </c>
      <c r="N2427" s="203">
        <f t="shared" si="110"/>
        <v>4</v>
      </c>
      <c r="O2427" s="203">
        <f t="shared" si="111"/>
        <v>8</v>
      </c>
    </row>
    <row r="2428" spans="3:15">
      <c r="C2428" s="200">
        <v>3</v>
      </c>
      <c r="D2428" s="200">
        <v>10</v>
      </c>
      <c r="F2428" s="200">
        <v>10</v>
      </c>
      <c r="G2428" s="200">
        <v>10</v>
      </c>
      <c r="H2428" s="200">
        <v>10</v>
      </c>
      <c r="I2428" s="200">
        <v>8</v>
      </c>
      <c r="J2428" s="200">
        <v>10</v>
      </c>
      <c r="M2428" s="204">
        <f t="shared" si="109"/>
        <v>3</v>
      </c>
      <c r="N2428" s="203">
        <f t="shared" si="110"/>
        <v>4</v>
      </c>
      <c r="O2428" s="203">
        <f t="shared" si="111"/>
        <v>9</v>
      </c>
    </row>
    <row r="2429" spans="3:15">
      <c r="C2429" s="200">
        <v>3</v>
      </c>
      <c r="D2429" s="200">
        <v>10</v>
      </c>
      <c r="F2429" s="200">
        <v>10</v>
      </c>
      <c r="G2429" s="200">
        <v>10</v>
      </c>
      <c r="H2429" s="200">
        <v>10</v>
      </c>
      <c r="I2429" s="200">
        <v>10</v>
      </c>
      <c r="J2429" s="200">
        <v>7</v>
      </c>
      <c r="M2429" s="204">
        <f t="shared" si="109"/>
        <v>3</v>
      </c>
      <c r="N2429" s="203">
        <f t="shared" si="110"/>
        <v>4</v>
      </c>
      <c r="O2429" s="203">
        <f t="shared" si="111"/>
        <v>9</v>
      </c>
    </row>
    <row r="2430" spans="3:15">
      <c r="C2430" s="200">
        <v>3</v>
      </c>
      <c r="D2430" s="200">
        <v>10</v>
      </c>
      <c r="F2430" s="200">
        <v>10</v>
      </c>
      <c r="G2430" s="200">
        <v>10</v>
      </c>
      <c r="H2430" s="200">
        <v>10</v>
      </c>
      <c r="I2430" s="200">
        <v>10</v>
      </c>
      <c r="J2430" s="200">
        <v>10</v>
      </c>
      <c r="M2430" s="204">
        <f t="shared" si="109"/>
        <v>3</v>
      </c>
      <c r="N2430" s="203">
        <f t="shared" si="110"/>
        <v>4</v>
      </c>
      <c r="O2430" s="203">
        <f t="shared" si="111"/>
        <v>9</v>
      </c>
    </row>
    <row r="2431" spans="3:15">
      <c r="C2431" s="200">
        <v>3</v>
      </c>
      <c r="D2431" s="200">
        <v>10</v>
      </c>
      <c r="F2431" s="200">
        <v>10</v>
      </c>
      <c r="G2431" s="200">
        <v>10</v>
      </c>
      <c r="H2431" s="200">
        <v>7</v>
      </c>
      <c r="I2431" s="200">
        <v>4</v>
      </c>
      <c r="J2431" s="200">
        <v>7</v>
      </c>
      <c r="M2431" s="204">
        <f t="shared" si="109"/>
        <v>3</v>
      </c>
      <c r="N2431" s="203">
        <f t="shared" si="110"/>
        <v>4</v>
      </c>
      <c r="O2431" s="203">
        <f t="shared" si="111"/>
        <v>7</v>
      </c>
    </row>
    <row r="2432" spans="3:15">
      <c r="C2432" s="200">
        <v>3</v>
      </c>
      <c r="D2432" s="200">
        <v>10</v>
      </c>
      <c r="F2432" s="200">
        <v>10</v>
      </c>
      <c r="G2432" s="200">
        <v>10</v>
      </c>
      <c r="H2432" s="200">
        <v>7</v>
      </c>
      <c r="I2432" s="200">
        <v>4</v>
      </c>
      <c r="J2432" s="200">
        <v>10</v>
      </c>
      <c r="M2432" s="204">
        <f t="shared" si="109"/>
        <v>3</v>
      </c>
      <c r="N2432" s="203">
        <f t="shared" si="110"/>
        <v>4</v>
      </c>
      <c r="O2432" s="203">
        <f t="shared" si="111"/>
        <v>8</v>
      </c>
    </row>
    <row r="2433" spans="3:15">
      <c r="C2433" s="200">
        <v>3</v>
      </c>
      <c r="D2433" s="200">
        <v>10</v>
      </c>
      <c r="F2433" s="200">
        <v>10</v>
      </c>
      <c r="G2433" s="200">
        <v>10</v>
      </c>
      <c r="H2433" s="200">
        <v>7</v>
      </c>
      <c r="I2433" s="200">
        <v>6</v>
      </c>
      <c r="J2433" s="200">
        <v>7</v>
      </c>
      <c r="M2433" s="204">
        <f t="shared" si="109"/>
        <v>3</v>
      </c>
      <c r="N2433" s="203">
        <f t="shared" si="110"/>
        <v>4</v>
      </c>
      <c r="O2433" s="203">
        <f t="shared" si="111"/>
        <v>8</v>
      </c>
    </row>
    <row r="2434" spans="3:15">
      <c r="C2434" s="200">
        <v>3</v>
      </c>
      <c r="D2434" s="200">
        <v>10</v>
      </c>
      <c r="F2434" s="200">
        <v>10</v>
      </c>
      <c r="G2434" s="200">
        <v>10</v>
      </c>
      <c r="H2434" s="200">
        <v>7</v>
      </c>
      <c r="I2434" s="200">
        <v>6</v>
      </c>
      <c r="J2434" s="200">
        <v>10</v>
      </c>
      <c r="M2434" s="204">
        <f t="shared" si="109"/>
        <v>3</v>
      </c>
      <c r="N2434" s="203">
        <f t="shared" si="110"/>
        <v>4</v>
      </c>
      <c r="O2434" s="203">
        <f t="shared" si="111"/>
        <v>8</v>
      </c>
    </row>
    <row r="2435" spans="3:15">
      <c r="C2435" s="200">
        <v>3</v>
      </c>
      <c r="D2435" s="200">
        <v>10</v>
      </c>
      <c r="F2435" s="200">
        <v>10</v>
      </c>
      <c r="G2435" s="200">
        <v>10</v>
      </c>
      <c r="H2435" s="200">
        <v>7</v>
      </c>
      <c r="I2435" s="200">
        <v>8</v>
      </c>
      <c r="J2435" s="200">
        <v>7</v>
      </c>
      <c r="M2435" s="204">
        <f t="shared" si="109"/>
        <v>3</v>
      </c>
      <c r="N2435" s="203">
        <f t="shared" si="110"/>
        <v>4</v>
      </c>
      <c r="O2435" s="203">
        <f t="shared" si="111"/>
        <v>8</v>
      </c>
    </row>
    <row r="2436" spans="3:15">
      <c r="C2436" s="200">
        <v>3</v>
      </c>
      <c r="D2436" s="200">
        <v>10</v>
      </c>
      <c r="F2436" s="200">
        <v>10</v>
      </c>
      <c r="G2436" s="200">
        <v>10</v>
      </c>
      <c r="H2436" s="200">
        <v>7</v>
      </c>
      <c r="I2436" s="200">
        <v>8</v>
      </c>
      <c r="J2436" s="200">
        <v>10</v>
      </c>
      <c r="M2436" s="204">
        <f t="shared" si="109"/>
        <v>3</v>
      </c>
      <c r="N2436" s="203">
        <f t="shared" si="110"/>
        <v>4</v>
      </c>
      <c r="O2436" s="203">
        <f t="shared" si="111"/>
        <v>8</v>
      </c>
    </row>
    <row r="2437" spans="3:15">
      <c r="C2437" s="200">
        <v>3</v>
      </c>
      <c r="D2437" s="200">
        <v>10</v>
      </c>
      <c r="F2437" s="200">
        <v>10</v>
      </c>
      <c r="G2437" s="200">
        <v>10</v>
      </c>
      <c r="H2437" s="200">
        <v>7</v>
      </c>
      <c r="I2437" s="200">
        <v>10</v>
      </c>
      <c r="J2437" s="200">
        <v>7</v>
      </c>
      <c r="M2437" s="204">
        <f t="shared" si="109"/>
        <v>3</v>
      </c>
      <c r="N2437" s="203">
        <f t="shared" si="110"/>
        <v>4</v>
      </c>
      <c r="O2437" s="203">
        <f t="shared" si="111"/>
        <v>8</v>
      </c>
    </row>
    <row r="2438" spans="3:15">
      <c r="C2438" s="200">
        <v>3</v>
      </c>
      <c r="D2438" s="200">
        <v>10</v>
      </c>
      <c r="F2438" s="200">
        <v>10</v>
      </c>
      <c r="G2438" s="200">
        <v>10</v>
      </c>
      <c r="H2438" s="200">
        <v>7</v>
      </c>
      <c r="I2438" s="200">
        <v>10</v>
      </c>
      <c r="J2438" s="200">
        <v>10</v>
      </c>
      <c r="M2438" s="204">
        <f t="shared" si="109"/>
        <v>3</v>
      </c>
      <c r="N2438" s="203">
        <f t="shared" si="110"/>
        <v>4</v>
      </c>
      <c r="O2438" s="203">
        <f t="shared" si="111"/>
        <v>9</v>
      </c>
    </row>
    <row r="2439" spans="3:15">
      <c r="C2439" s="200">
        <v>3</v>
      </c>
      <c r="D2439" s="200">
        <v>10</v>
      </c>
      <c r="F2439" s="200">
        <v>10</v>
      </c>
      <c r="G2439" s="200">
        <v>10</v>
      </c>
      <c r="H2439" s="200">
        <v>10</v>
      </c>
      <c r="I2439" s="200">
        <v>4</v>
      </c>
      <c r="J2439" s="200">
        <v>7</v>
      </c>
      <c r="M2439" s="204">
        <f t="shared" si="109"/>
        <v>3</v>
      </c>
      <c r="N2439" s="203">
        <f t="shared" si="110"/>
        <v>4</v>
      </c>
      <c r="O2439" s="203">
        <f t="shared" si="111"/>
        <v>8</v>
      </c>
    </row>
    <row r="2440" spans="3:15">
      <c r="C2440" s="200">
        <v>3</v>
      </c>
      <c r="D2440" s="200">
        <v>10</v>
      </c>
      <c r="F2440" s="200">
        <v>10</v>
      </c>
      <c r="G2440" s="200">
        <v>10</v>
      </c>
      <c r="H2440" s="200">
        <v>10</v>
      </c>
      <c r="I2440" s="200">
        <v>4</v>
      </c>
      <c r="J2440" s="200">
        <v>10</v>
      </c>
      <c r="M2440" s="204">
        <f t="shared" si="109"/>
        <v>3</v>
      </c>
      <c r="N2440" s="203">
        <f t="shared" si="110"/>
        <v>4</v>
      </c>
      <c r="O2440" s="203">
        <f t="shared" si="111"/>
        <v>8</v>
      </c>
    </row>
    <row r="2441" spans="3:15">
      <c r="C2441" s="200">
        <v>3</v>
      </c>
      <c r="D2441" s="200">
        <v>10</v>
      </c>
      <c r="F2441" s="200">
        <v>10</v>
      </c>
      <c r="G2441" s="200">
        <v>10</v>
      </c>
      <c r="H2441" s="200">
        <v>10</v>
      </c>
      <c r="I2441" s="200">
        <v>6</v>
      </c>
      <c r="J2441" s="200">
        <v>7</v>
      </c>
      <c r="M2441" s="204">
        <f t="shared" si="109"/>
        <v>3</v>
      </c>
      <c r="N2441" s="203">
        <f t="shared" si="110"/>
        <v>4</v>
      </c>
      <c r="O2441" s="203">
        <f t="shared" si="111"/>
        <v>8</v>
      </c>
    </row>
    <row r="2442" spans="3:15">
      <c r="C2442" s="200">
        <v>3</v>
      </c>
      <c r="D2442" s="200">
        <v>10</v>
      </c>
      <c r="F2442" s="200">
        <v>10</v>
      </c>
      <c r="G2442" s="200">
        <v>10</v>
      </c>
      <c r="H2442" s="200">
        <v>10</v>
      </c>
      <c r="I2442" s="200">
        <v>6</v>
      </c>
      <c r="J2442" s="200">
        <v>10</v>
      </c>
      <c r="M2442" s="204">
        <f t="shared" si="109"/>
        <v>3</v>
      </c>
      <c r="N2442" s="203">
        <f t="shared" si="110"/>
        <v>4</v>
      </c>
      <c r="O2442" s="203">
        <f t="shared" si="111"/>
        <v>8</v>
      </c>
    </row>
    <row r="2443" spans="3:15">
      <c r="C2443" s="200">
        <v>3</v>
      </c>
      <c r="D2443" s="200">
        <v>10</v>
      </c>
      <c r="F2443" s="200">
        <v>10</v>
      </c>
      <c r="G2443" s="200">
        <v>10</v>
      </c>
      <c r="H2443" s="200">
        <v>10</v>
      </c>
      <c r="I2443" s="200">
        <v>8</v>
      </c>
      <c r="J2443" s="200">
        <v>7</v>
      </c>
      <c r="M2443" s="204">
        <f t="shared" si="109"/>
        <v>3</v>
      </c>
      <c r="N2443" s="203">
        <f t="shared" si="110"/>
        <v>4</v>
      </c>
      <c r="O2443" s="203">
        <f t="shared" si="111"/>
        <v>8</v>
      </c>
    </row>
    <row r="2444" spans="3:15">
      <c r="C2444" s="200">
        <v>3</v>
      </c>
      <c r="D2444" s="200">
        <v>10</v>
      </c>
      <c r="F2444" s="200">
        <v>10</v>
      </c>
      <c r="G2444" s="200">
        <v>10</v>
      </c>
      <c r="H2444" s="200">
        <v>10</v>
      </c>
      <c r="I2444" s="200">
        <v>8</v>
      </c>
      <c r="J2444" s="200">
        <v>10</v>
      </c>
      <c r="M2444" s="204">
        <f t="shared" si="109"/>
        <v>3</v>
      </c>
      <c r="N2444" s="203">
        <f t="shared" si="110"/>
        <v>4</v>
      </c>
      <c r="O2444" s="203">
        <f t="shared" si="111"/>
        <v>9</v>
      </c>
    </row>
    <row r="2445" spans="3:15">
      <c r="C2445" s="200">
        <v>3</v>
      </c>
      <c r="D2445" s="200">
        <v>10</v>
      </c>
      <c r="F2445" s="200">
        <v>10</v>
      </c>
      <c r="G2445" s="200">
        <v>10</v>
      </c>
      <c r="H2445" s="200">
        <v>10</v>
      </c>
      <c r="I2445" s="200">
        <v>10</v>
      </c>
      <c r="J2445" s="200">
        <v>7</v>
      </c>
      <c r="M2445" s="204">
        <f t="shared" si="109"/>
        <v>3</v>
      </c>
      <c r="N2445" s="203">
        <f t="shared" si="110"/>
        <v>4</v>
      </c>
      <c r="O2445" s="203">
        <f t="shared" si="111"/>
        <v>9</v>
      </c>
    </row>
    <row r="2446" spans="3:15">
      <c r="C2446" s="200">
        <v>3</v>
      </c>
      <c r="D2446" s="200">
        <v>10</v>
      </c>
      <c r="F2446" s="200">
        <v>10</v>
      </c>
      <c r="G2446" s="200">
        <v>10</v>
      </c>
      <c r="H2446" s="200">
        <v>10</v>
      </c>
      <c r="I2446" s="200">
        <v>10</v>
      </c>
      <c r="J2446" s="200">
        <v>10</v>
      </c>
      <c r="M2446" s="204">
        <f t="shared" si="109"/>
        <v>3</v>
      </c>
      <c r="N2446" s="203">
        <f t="shared" si="110"/>
        <v>4</v>
      </c>
      <c r="O2446" s="203">
        <f t="shared" si="111"/>
        <v>9</v>
      </c>
    </row>
    <row r="2447" spans="3:15">
      <c r="C2447" s="200">
        <v>3</v>
      </c>
      <c r="D2447" s="200">
        <v>10</v>
      </c>
      <c r="F2447" s="200">
        <v>10</v>
      </c>
      <c r="G2447" s="200">
        <v>10</v>
      </c>
      <c r="H2447" s="200">
        <v>7</v>
      </c>
      <c r="I2447" s="200">
        <v>4</v>
      </c>
      <c r="J2447" s="200">
        <v>7</v>
      </c>
      <c r="M2447" s="204">
        <f t="shared" si="109"/>
        <v>3</v>
      </c>
      <c r="N2447" s="203">
        <f t="shared" si="110"/>
        <v>4</v>
      </c>
      <c r="O2447" s="203">
        <f t="shared" si="111"/>
        <v>7</v>
      </c>
    </row>
    <row r="2448" spans="3:15">
      <c r="C2448" s="200">
        <v>3</v>
      </c>
      <c r="D2448" s="200">
        <v>10</v>
      </c>
      <c r="F2448" s="200">
        <v>10</v>
      </c>
      <c r="G2448" s="200">
        <v>10</v>
      </c>
      <c r="H2448" s="200">
        <v>7</v>
      </c>
      <c r="I2448" s="200">
        <v>4</v>
      </c>
      <c r="J2448" s="200">
        <v>10</v>
      </c>
      <c r="M2448" s="204">
        <f t="shared" si="109"/>
        <v>3</v>
      </c>
      <c r="N2448" s="203">
        <f t="shared" si="110"/>
        <v>4</v>
      </c>
      <c r="O2448" s="203">
        <f t="shared" si="111"/>
        <v>8</v>
      </c>
    </row>
    <row r="2449" spans="3:15">
      <c r="C2449" s="200">
        <v>3</v>
      </c>
      <c r="D2449" s="200">
        <v>10</v>
      </c>
      <c r="F2449" s="200">
        <v>10</v>
      </c>
      <c r="G2449" s="200">
        <v>10</v>
      </c>
      <c r="H2449" s="200">
        <v>7</v>
      </c>
      <c r="I2449" s="200">
        <v>6</v>
      </c>
      <c r="J2449" s="200">
        <v>7</v>
      </c>
      <c r="M2449" s="204">
        <f t="shared" si="109"/>
        <v>3</v>
      </c>
      <c r="N2449" s="203">
        <f t="shared" si="110"/>
        <v>4</v>
      </c>
      <c r="O2449" s="203">
        <f t="shared" si="111"/>
        <v>8</v>
      </c>
    </row>
    <row r="2450" spans="3:15">
      <c r="C2450" s="200">
        <v>3</v>
      </c>
      <c r="D2450" s="200">
        <v>10</v>
      </c>
      <c r="F2450" s="200">
        <v>10</v>
      </c>
      <c r="G2450" s="200">
        <v>10</v>
      </c>
      <c r="H2450" s="200">
        <v>7</v>
      </c>
      <c r="I2450" s="200">
        <v>6</v>
      </c>
      <c r="J2450" s="200">
        <v>10</v>
      </c>
      <c r="M2450" s="204">
        <f t="shared" si="109"/>
        <v>3</v>
      </c>
      <c r="N2450" s="203">
        <f t="shared" si="110"/>
        <v>4</v>
      </c>
      <c r="O2450" s="203">
        <f t="shared" si="111"/>
        <v>8</v>
      </c>
    </row>
    <row r="2451" spans="3:15">
      <c r="C2451" s="200">
        <v>3</v>
      </c>
      <c r="D2451" s="200">
        <v>10</v>
      </c>
      <c r="F2451" s="200">
        <v>10</v>
      </c>
      <c r="G2451" s="200">
        <v>10</v>
      </c>
      <c r="H2451" s="200">
        <v>7</v>
      </c>
      <c r="I2451" s="200">
        <v>8</v>
      </c>
      <c r="J2451" s="200">
        <v>7</v>
      </c>
      <c r="M2451" s="204">
        <f t="shared" si="109"/>
        <v>3</v>
      </c>
      <c r="N2451" s="203">
        <f t="shared" si="110"/>
        <v>4</v>
      </c>
      <c r="O2451" s="203">
        <f t="shared" si="111"/>
        <v>8</v>
      </c>
    </row>
    <row r="2452" spans="3:15">
      <c r="C2452" s="200">
        <v>3</v>
      </c>
      <c r="D2452" s="200">
        <v>10</v>
      </c>
      <c r="F2452" s="200">
        <v>10</v>
      </c>
      <c r="G2452" s="200">
        <v>10</v>
      </c>
      <c r="H2452" s="200">
        <v>7</v>
      </c>
      <c r="I2452" s="200">
        <v>8</v>
      </c>
      <c r="J2452" s="200">
        <v>10</v>
      </c>
      <c r="M2452" s="204">
        <f t="shared" si="109"/>
        <v>3</v>
      </c>
      <c r="N2452" s="203">
        <f t="shared" si="110"/>
        <v>4</v>
      </c>
      <c r="O2452" s="203">
        <f t="shared" si="111"/>
        <v>8</v>
      </c>
    </row>
    <row r="2453" spans="3:15">
      <c r="C2453" s="200">
        <v>3</v>
      </c>
      <c r="D2453" s="200">
        <v>10</v>
      </c>
      <c r="F2453" s="200">
        <v>10</v>
      </c>
      <c r="G2453" s="200">
        <v>10</v>
      </c>
      <c r="H2453" s="200">
        <v>7</v>
      </c>
      <c r="I2453" s="200">
        <v>10</v>
      </c>
      <c r="J2453" s="200">
        <v>7</v>
      </c>
      <c r="M2453" s="204">
        <f t="shared" si="109"/>
        <v>3</v>
      </c>
      <c r="N2453" s="203">
        <f t="shared" si="110"/>
        <v>4</v>
      </c>
      <c r="O2453" s="203">
        <f t="shared" si="111"/>
        <v>8</v>
      </c>
    </row>
    <row r="2454" spans="3:15">
      <c r="C2454" s="200">
        <v>3</v>
      </c>
      <c r="D2454" s="200">
        <v>10</v>
      </c>
      <c r="F2454" s="200">
        <v>10</v>
      </c>
      <c r="G2454" s="200">
        <v>10</v>
      </c>
      <c r="H2454" s="200">
        <v>7</v>
      </c>
      <c r="I2454" s="200">
        <v>10</v>
      </c>
      <c r="J2454" s="200">
        <v>10</v>
      </c>
      <c r="M2454" s="204">
        <f t="shared" si="109"/>
        <v>3</v>
      </c>
      <c r="N2454" s="203">
        <f t="shared" si="110"/>
        <v>4</v>
      </c>
      <c r="O2454" s="203">
        <f t="shared" si="111"/>
        <v>9</v>
      </c>
    </row>
    <row r="2455" spans="3:15">
      <c r="C2455" s="200">
        <v>3</v>
      </c>
      <c r="D2455" s="200">
        <v>10</v>
      </c>
      <c r="F2455" s="200">
        <v>10</v>
      </c>
      <c r="G2455" s="200">
        <v>10</v>
      </c>
      <c r="H2455" s="200">
        <v>10</v>
      </c>
      <c r="I2455" s="200">
        <v>4</v>
      </c>
      <c r="J2455" s="200">
        <v>7</v>
      </c>
      <c r="M2455" s="204">
        <f t="shared" si="109"/>
        <v>3</v>
      </c>
      <c r="N2455" s="203">
        <f t="shared" si="110"/>
        <v>4</v>
      </c>
      <c r="O2455" s="203">
        <f t="shared" si="111"/>
        <v>8</v>
      </c>
    </row>
    <row r="2456" spans="3:15">
      <c r="C2456" s="200">
        <v>3</v>
      </c>
      <c r="D2456" s="200">
        <v>10</v>
      </c>
      <c r="F2456" s="200">
        <v>10</v>
      </c>
      <c r="G2456" s="200">
        <v>10</v>
      </c>
      <c r="H2456" s="200">
        <v>10</v>
      </c>
      <c r="I2456" s="200">
        <v>4</v>
      </c>
      <c r="J2456" s="200">
        <v>10</v>
      </c>
      <c r="M2456" s="204">
        <f t="shared" si="109"/>
        <v>3</v>
      </c>
      <c r="N2456" s="203">
        <f t="shared" si="110"/>
        <v>4</v>
      </c>
      <c r="O2456" s="203">
        <f t="shared" si="111"/>
        <v>8</v>
      </c>
    </row>
    <row r="2457" spans="3:15">
      <c r="C2457" s="200">
        <v>3</v>
      </c>
      <c r="D2457" s="200">
        <v>10</v>
      </c>
      <c r="F2457" s="200">
        <v>10</v>
      </c>
      <c r="G2457" s="200">
        <v>10</v>
      </c>
      <c r="H2457" s="200">
        <v>10</v>
      </c>
      <c r="I2457" s="200">
        <v>6</v>
      </c>
      <c r="J2457" s="200">
        <v>7</v>
      </c>
      <c r="M2457" s="204">
        <f t="shared" si="109"/>
        <v>3</v>
      </c>
      <c r="N2457" s="203">
        <f t="shared" si="110"/>
        <v>4</v>
      </c>
      <c r="O2457" s="203">
        <f t="shared" si="111"/>
        <v>8</v>
      </c>
    </row>
    <row r="2458" spans="3:15">
      <c r="C2458" s="200">
        <v>3</v>
      </c>
      <c r="D2458" s="200">
        <v>10</v>
      </c>
      <c r="F2458" s="200">
        <v>10</v>
      </c>
      <c r="G2458" s="200">
        <v>10</v>
      </c>
      <c r="H2458" s="200">
        <v>10</v>
      </c>
      <c r="I2458" s="200">
        <v>6</v>
      </c>
      <c r="J2458" s="200">
        <v>10</v>
      </c>
      <c r="M2458" s="204">
        <f t="shared" si="109"/>
        <v>3</v>
      </c>
      <c r="N2458" s="203">
        <f t="shared" si="110"/>
        <v>4</v>
      </c>
      <c r="O2458" s="203">
        <f t="shared" si="111"/>
        <v>8</v>
      </c>
    </row>
    <row r="2459" spans="3:15">
      <c r="C2459" s="200">
        <v>3</v>
      </c>
      <c r="D2459" s="200">
        <v>10</v>
      </c>
      <c r="F2459" s="200">
        <v>10</v>
      </c>
      <c r="G2459" s="200">
        <v>10</v>
      </c>
      <c r="H2459" s="200">
        <v>10</v>
      </c>
      <c r="I2459" s="200">
        <v>8</v>
      </c>
      <c r="J2459" s="200">
        <v>7</v>
      </c>
      <c r="M2459" s="204">
        <f t="shared" si="109"/>
        <v>3</v>
      </c>
      <c r="N2459" s="203">
        <f t="shared" si="110"/>
        <v>4</v>
      </c>
      <c r="O2459" s="203">
        <f t="shared" si="111"/>
        <v>8</v>
      </c>
    </row>
    <row r="2460" spans="3:15">
      <c r="C2460" s="200">
        <v>3</v>
      </c>
      <c r="D2460" s="200">
        <v>10</v>
      </c>
      <c r="F2460" s="200">
        <v>10</v>
      </c>
      <c r="G2460" s="200">
        <v>10</v>
      </c>
      <c r="H2460" s="200">
        <v>10</v>
      </c>
      <c r="I2460" s="200">
        <v>8</v>
      </c>
      <c r="J2460" s="200">
        <v>10</v>
      </c>
      <c r="M2460" s="204">
        <f t="shared" si="109"/>
        <v>3</v>
      </c>
      <c r="N2460" s="203">
        <f t="shared" si="110"/>
        <v>4</v>
      </c>
      <c r="O2460" s="203">
        <f t="shared" si="111"/>
        <v>9</v>
      </c>
    </row>
    <row r="2461" spans="3:15">
      <c r="C2461" s="200">
        <v>3</v>
      </c>
      <c r="D2461" s="200">
        <v>10</v>
      </c>
      <c r="F2461" s="200">
        <v>10</v>
      </c>
      <c r="G2461" s="200">
        <v>10</v>
      </c>
      <c r="H2461" s="200">
        <v>10</v>
      </c>
      <c r="I2461" s="200">
        <v>10</v>
      </c>
      <c r="J2461" s="200">
        <v>7</v>
      </c>
      <c r="M2461" s="204">
        <f t="shared" si="109"/>
        <v>3</v>
      </c>
      <c r="N2461" s="203">
        <f t="shared" si="110"/>
        <v>4</v>
      </c>
      <c r="O2461" s="203">
        <f t="shared" si="111"/>
        <v>9</v>
      </c>
    </row>
    <row r="2462" spans="3:15">
      <c r="C2462" s="200">
        <v>3</v>
      </c>
      <c r="D2462" s="200">
        <v>10</v>
      </c>
      <c r="F2462" s="200">
        <v>10</v>
      </c>
      <c r="G2462" s="200">
        <v>10</v>
      </c>
      <c r="H2462" s="200">
        <v>10</v>
      </c>
      <c r="I2462" s="200">
        <v>10</v>
      </c>
      <c r="J2462" s="200">
        <v>10</v>
      </c>
      <c r="M2462" s="204">
        <f t="shared" si="109"/>
        <v>3</v>
      </c>
      <c r="N2462" s="203">
        <f t="shared" si="110"/>
        <v>4</v>
      </c>
      <c r="O2462" s="203">
        <f t="shared" si="111"/>
        <v>9</v>
      </c>
    </row>
    <row r="2463" spans="3:15">
      <c r="C2463" s="200">
        <v>3</v>
      </c>
      <c r="D2463" s="200">
        <v>10</v>
      </c>
      <c r="F2463" s="200">
        <v>10</v>
      </c>
      <c r="G2463" s="200">
        <v>10</v>
      </c>
      <c r="H2463" s="200">
        <v>7</v>
      </c>
      <c r="I2463" s="200">
        <v>4</v>
      </c>
      <c r="J2463" s="200">
        <v>7</v>
      </c>
      <c r="M2463" s="204">
        <f t="shared" ref="M2463:M2526" si="112">MIN(C2463:L2463)</f>
        <v>3</v>
      </c>
      <c r="N2463" s="203">
        <f t="shared" si="110"/>
        <v>4</v>
      </c>
      <c r="O2463" s="203">
        <f t="shared" si="111"/>
        <v>7</v>
      </c>
    </row>
    <row r="2464" spans="3:15">
      <c r="C2464" s="200">
        <v>3</v>
      </c>
      <c r="D2464" s="200">
        <v>10</v>
      </c>
      <c r="F2464" s="200">
        <v>10</v>
      </c>
      <c r="G2464" s="200">
        <v>10</v>
      </c>
      <c r="H2464" s="200">
        <v>7</v>
      </c>
      <c r="I2464" s="200">
        <v>4</v>
      </c>
      <c r="J2464" s="200">
        <v>10</v>
      </c>
      <c r="M2464" s="204">
        <f t="shared" si="112"/>
        <v>3</v>
      </c>
      <c r="N2464" s="203">
        <f t="shared" ref="N2464:N2527" si="113">IF(SMALL(C2464:J2464,2)&gt;M2464,M2464+1,M2464)</f>
        <v>4</v>
      </c>
      <c r="O2464" s="203">
        <f t="shared" ref="O2464:O2527" si="114">ROUND(AVERAGE(C2464:J2464),0)</f>
        <v>8</v>
      </c>
    </row>
    <row r="2465" spans="3:15">
      <c r="C2465" s="200">
        <v>3</v>
      </c>
      <c r="D2465" s="200">
        <v>10</v>
      </c>
      <c r="F2465" s="200">
        <v>10</v>
      </c>
      <c r="G2465" s="200">
        <v>10</v>
      </c>
      <c r="H2465" s="200">
        <v>7</v>
      </c>
      <c r="I2465" s="200">
        <v>6</v>
      </c>
      <c r="J2465" s="200">
        <v>7</v>
      </c>
      <c r="M2465" s="204">
        <f t="shared" si="112"/>
        <v>3</v>
      </c>
      <c r="N2465" s="203">
        <f t="shared" si="113"/>
        <v>4</v>
      </c>
      <c r="O2465" s="203">
        <f t="shared" si="114"/>
        <v>8</v>
      </c>
    </row>
    <row r="2466" spans="3:15">
      <c r="C2466" s="200">
        <v>3</v>
      </c>
      <c r="D2466" s="200">
        <v>10</v>
      </c>
      <c r="F2466" s="200">
        <v>10</v>
      </c>
      <c r="G2466" s="200">
        <v>10</v>
      </c>
      <c r="H2466" s="200">
        <v>7</v>
      </c>
      <c r="I2466" s="200">
        <v>6</v>
      </c>
      <c r="J2466" s="200">
        <v>10</v>
      </c>
      <c r="M2466" s="204">
        <f t="shared" si="112"/>
        <v>3</v>
      </c>
      <c r="N2466" s="203">
        <f t="shared" si="113"/>
        <v>4</v>
      </c>
      <c r="O2466" s="203">
        <f t="shared" si="114"/>
        <v>8</v>
      </c>
    </row>
    <row r="2467" spans="3:15">
      <c r="C2467" s="200">
        <v>3</v>
      </c>
      <c r="D2467" s="200">
        <v>10</v>
      </c>
      <c r="F2467" s="200">
        <v>10</v>
      </c>
      <c r="G2467" s="200">
        <v>10</v>
      </c>
      <c r="H2467" s="200">
        <v>7</v>
      </c>
      <c r="I2467" s="200">
        <v>8</v>
      </c>
      <c r="J2467" s="200">
        <v>7</v>
      </c>
      <c r="M2467" s="204">
        <f t="shared" si="112"/>
        <v>3</v>
      </c>
      <c r="N2467" s="203">
        <f t="shared" si="113"/>
        <v>4</v>
      </c>
      <c r="O2467" s="203">
        <f t="shared" si="114"/>
        <v>8</v>
      </c>
    </row>
    <row r="2468" spans="3:15">
      <c r="C2468" s="200">
        <v>3</v>
      </c>
      <c r="D2468" s="200">
        <v>10</v>
      </c>
      <c r="F2468" s="200">
        <v>10</v>
      </c>
      <c r="G2468" s="200">
        <v>10</v>
      </c>
      <c r="H2468" s="200">
        <v>7</v>
      </c>
      <c r="I2468" s="200">
        <v>8</v>
      </c>
      <c r="J2468" s="200">
        <v>10</v>
      </c>
      <c r="M2468" s="204">
        <f t="shared" si="112"/>
        <v>3</v>
      </c>
      <c r="N2468" s="203">
        <f t="shared" si="113"/>
        <v>4</v>
      </c>
      <c r="O2468" s="203">
        <f t="shared" si="114"/>
        <v>8</v>
      </c>
    </row>
    <row r="2469" spans="3:15">
      <c r="C2469" s="200">
        <v>3</v>
      </c>
      <c r="D2469" s="200">
        <v>10</v>
      </c>
      <c r="F2469" s="200">
        <v>10</v>
      </c>
      <c r="G2469" s="200">
        <v>10</v>
      </c>
      <c r="H2469" s="200">
        <v>7</v>
      </c>
      <c r="I2469" s="200">
        <v>10</v>
      </c>
      <c r="J2469" s="200">
        <v>7</v>
      </c>
      <c r="M2469" s="204">
        <f t="shared" si="112"/>
        <v>3</v>
      </c>
      <c r="N2469" s="203">
        <f t="shared" si="113"/>
        <v>4</v>
      </c>
      <c r="O2469" s="203">
        <f t="shared" si="114"/>
        <v>8</v>
      </c>
    </row>
    <row r="2470" spans="3:15">
      <c r="C2470" s="200">
        <v>3</v>
      </c>
      <c r="D2470" s="200">
        <v>10</v>
      </c>
      <c r="F2470" s="200">
        <v>10</v>
      </c>
      <c r="G2470" s="200">
        <v>10</v>
      </c>
      <c r="H2470" s="200">
        <v>7</v>
      </c>
      <c r="I2470" s="200">
        <v>10</v>
      </c>
      <c r="J2470" s="200">
        <v>10</v>
      </c>
      <c r="M2470" s="204">
        <f t="shared" si="112"/>
        <v>3</v>
      </c>
      <c r="N2470" s="203">
        <f t="shared" si="113"/>
        <v>4</v>
      </c>
      <c r="O2470" s="203">
        <f t="shared" si="114"/>
        <v>9</v>
      </c>
    </row>
    <row r="2471" spans="3:15">
      <c r="C2471" s="200">
        <v>3</v>
      </c>
      <c r="D2471" s="200">
        <v>10</v>
      </c>
      <c r="F2471" s="200">
        <v>10</v>
      </c>
      <c r="G2471" s="200">
        <v>10</v>
      </c>
      <c r="H2471" s="200">
        <v>10</v>
      </c>
      <c r="I2471" s="200">
        <v>4</v>
      </c>
      <c r="J2471" s="200">
        <v>7</v>
      </c>
      <c r="M2471" s="204">
        <f t="shared" si="112"/>
        <v>3</v>
      </c>
      <c r="N2471" s="203">
        <f t="shared" si="113"/>
        <v>4</v>
      </c>
      <c r="O2471" s="203">
        <f t="shared" si="114"/>
        <v>8</v>
      </c>
    </row>
    <row r="2472" spans="3:15">
      <c r="C2472" s="200">
        <v>3</v>
      </c>
      <c r="D2472" s="200">
        <v>10</v>
      </c>
      <c r="F2472" s="200">
        <v>10</v>
      </c>
      <c r="G2472" s="200">
        <v>10</v>
      </c>
      <c r="H2472" s="200">
        <v>10</v>
      </c>
      <c r="I2472" s="200">
        <v>4</v>
      </c>
      <c r="J2472" s="200">
        <v>10</v>
      </c>
      <c r="M2472" s="204">
        <f t="shared" si="112"/>
        <v>3</v>
      </c>
      <c r="N2472" s="203">
        <f t="shared" si="113"/>
        <v>4</v>
      </c>
      <c r="O2472" s="203">
        <f t="shared" si="114"/>
        <v>8</v>
      </c>
    </row>
    <row r="2473" spans="3:15">
      <c r="C2473" s="200">
        <v>3</v>
      </c>
      <c r="D2473" s="200">
        <v>10</v>
      </c>
      <c r="F2473" s="200">
        <v>10</v>
      </c>
      <c r="G2473" s="200">
        <v>10</v>
      </c>
      <c r="H2473" s="200">
        <v>10</v>
      </c>
      <c r="I2473" s="200">
        <v>6</v>
      </c>
      <c r="J2473" s="200">
        <v>7</v>
      </c>
      <c r="M2473" s="204">
        <f t="shared" si="112"/>
        <v>3</v>
      </c>
      <c r="N2473" s="203">
        <f t="shared" si="113"/>
        <v>4</v>
      </c>
      <c r="O2473" s="203">
        <f t="shared" si="114"/>
        <v>8</v>
      </c>
    </row>
    <row r="2474" spans="3:15">
      <c r="C2474" s="200">
        <v>3</v>
      </c>
      <c r="D2474" s="200">
        <v>10</v>
      </c>
      <c r="F2474" s="200">
        <v>10</v>
      </c>
      <c r="G2474" s="200">
        <v>10</v>
      </c>
      <c r="H2474" s="200">
        <v>10</v>
      </c>
      <c r="I2474" s="200">
        <v>6</v>
      </c>
      <c r="J2474" s="200">
        <v>10</v>
      </c>
      <c r="M2474" s="204">
        <f t="shared" si="112"/>
        <v>3</v>
      </c>
      <c r="N2474" s="203">
        <f t="shared" si="113"/>
        <v>4</v>
      </c>
      <c r="O2474" s="203">
        <f t="shared" si="114"/>
        <v>8</v>
      </c>
    </row>
    <row r="2475" spans="3:15">
      <c r="C2475" s="200">
        <v>3</v>
      </c>
      <c r="D2475" s="200">
        <v>10</v>
      </c>
      <c r="F2475" s="200">
        <v>10</v>
      </c>
      <c r="G2475" s="200">
        <v>10</v>
      </c>
      <c r="H2475" s="200">
        <v>10</v>
      </c>
      <c r="I2475" s="200">
        <v>8</v>
      </c>
      <c r="J2475" s="200">
        <v>7</v>
      </c>
      <c r="M2475" s="204">
        <f t="shared" si="112"/>
        <v>3</v>
      </c>
      <c r="N2475" s="203">
        <f t="shared" si="113"/>
        <v>4</v>
      </c>
      <c r="O2475" s="203">
        <f t="shared" si="114"/>
        <v>8</v>
      </c>
    </row>
    <row r="2476" spans="3:15">
      <c r="C2476" s="200">
        <v>3</v>
      </c>
      <c r="D2476" s="200">
        <v>10</v>
      </c>
      <c r="F2476" s="200">
        <v>10</v>
      </c>
      <c r="G2476" s="200">
        <v>10</v>
      </c>
      <c r="H2476" s="200">
        <v>10</v>
      </c>
      <c r="I2476" s="200">
        <v>8</v>
      </c>
      <c r="J2476" s="200">
        <v>10</v>
      </c>
      <c r="M2476" s="204">
        <f t="shared" si="112"/>
        <v>3</v>
      </c>
      <c r="N2476" s="203">
        <f t="shared" si="113"/>
        <v>4</v>
      </c>
      <c r="O2476" s="203">
        <f t="shared" si="114"/>
        <v>9</v>
      </c>
    </row>
    <row r="2477" spans="3:15">
      <c r="C2477" s="200">
        <v>3</v>
      </c>
      <c r="D2477" s="200">
        <v>10</v>
      </c>
      <c r="F2477" s="200">
        <v>10</v>
      </c>
      <c r="G2477" s="200">
        <v>10</v>
      </c>
      <c r="H2477" s="200">
        <v>10</v>
      </c>
      <c r="I2477" s="200">
        <v>10</v>
      </c>
      <c r="J2477" s="200">
        <v>7</v>
      </c>
      <c r="M2477" s="204">
        <f t="shared" si="112"/>
        <v>3</v>
      </c>
      <c r="N2477" s="203">
        <f t="shared" si="113"/>
        <v>4</v>
      </c>
      <c r="O2477" s="203">
        <f t="shared" si="114"/>
        <v>9</v>
      </c>
    </row>
    <row r="2478" spans="3:15">
      <c r="C2478" s="200">
        <v>3</v>
      </c>
      <c r="D2478" s="200">
        <v>10</v>
      </c>
      <c r="F2478" s="200">
        <v>10</v>
      </c>
      <c r="G2478" s="200">
        <v>10</v>
      </c>
      <c r="H2478" s="200">
        <v>10</v>
      </c>
      <c r="I2478" s="200">
        <v>10</v>
      </c>
      <c r="J2478" s="200">
        <v>10</v>
      </c>
      <c r="M2478" s="204">
        <f t="shared" si="112"/>
        <v>3</v>
      </c>
      <c r="N2478" s="203">
        <f t="shared" si="113"/>
        <v>4</v>
      </c>
      <c r="O2478" s="203">
        <f t="shared" si="114"/>
        <v>9</v>
      </c>
    </row>
    <row r="2479" spans="3:15">
      <c r="C2479" s="200">
        <v>3</v>
      </c>
      <c r="D2479" s="200">
        <v>10</v>
      </c>
      <c r="F2479" s="200">
        <v>10</v>
      </c>
      <c r="G2479" s="200">
        <v>10</v>
      </c>
      <c r="H2479" s="200">
        <v>7</v>
      </c>
      <c r="I2479" s="200">
        <v>4</v>
      </c>
      <c r="J2479" s="200">
        <v>7</v>
      </c>
      <c r="M2479" s="204">
        <f t="shared" si="112"/>
        <v>3</v>
      </c>
      <c r="N2479" s="203">
        <f t="shared" si="113"/>
        <v>4</v>
      </c>
      <c r="O2479" s="203">
        <f t="shared" si="114"/>
        <v>7</v>
      </c>
    </row>
    <row r="2480" spans="3:15">
      <c r="C2480" s="200">
        <v>3</v>
      </c>
      <c r="D2480" s="200">
        <v>10</v>
      </c>
      <c r="F2480" s="200">
        <v>10</v>
      </c>
      <c r="G2480" s="200">
        <v>10</v>
      </c>
      <c r="H2480" s="200">
        <v>7</v>
      </c>
      <c r="I2480" s="200">
        <v>4</v>
      </c>
      <c r="J2480" s="200">
        <v>10</v>
      </c>
      <c r="M2480" s="204">
        <f t="shared" si="112"/>
        <v>3</v>
      </c>
      <c r="N2480" s="203">
        <f t="shared" si="113"/>
        <v>4</v>
      </c>
      <c r="O2480" s="203">
        <f t="shared" si="114"/>
        <v>8</v>
      </c>
    </row>
    <row r="2481" spans="3:15">
      <c r="C2481" s="200">
        <v>3</v>
      </c>
      <c r="D2481" s="200">
        <v>10</v>
      </c>
      <c r="F2481" s="200">
        <v>10</v>
      </c>
      <c r="G2481" s="200">
        <v>10</v>
      </c>
      <c r="H2481" s="200">
        <v>7</v>
      </c>
      <c r="I2481" s="200">
        <v>6</v>
      </c>
      <c r="J2481" s="200">
        <v>7</v>
      </c>
      <c r="M2481" s="204">
        <f t="shared" si="112"/>
        <v>3</v>
      </c>
      <c r="N2481" s="203">
        <f t="shared" si="113"/>
        <v>4</v>
      </c>
      <c r="O2481" s="203">
        <f t="shared" si="114"/>
        <v>8</v>
      </c>
    </row>
    <row r="2482" spans="3:15">
      <c r="C2482" s="200">
        <v>3</v>
      </c>
      <c r="D2482" s="200">
        <v>10</v>
      </c>
      <c r="F2482" s="200">
        <v>10</v>
      </c>
      <c r="G2482" s="200">
        <v>10</v>
      </c>
      <c r="H2482" s="200">
        <v>7</v>
      </c>
      <c r="I2482" s="200">
        <v>6</v>
      </c>
      <c r="J2482" s="200">
        <v>10</v>
      </c>
      <c r="M2482" s="204">
        <f t="shared" si="112"/>
        <v>3</v>
      </c>
      <c r="N2482" s="203">
        <f t="shared" si="113"/>
        <v>4</v>
      </c>
      <c r="O2482" s="203">
        <f t="shared" si="114"/>
        <v>8</v>
      </c>
    </row>
    <row r="2483" spans="3:15">
      <c r="C2483" s="200">
        <v>3</v>
      </c>
      <c r="D2483" s="200">
        <v>10</v>
      </c>
      <c r="F2483" s="200">
        <v>10</v>
      </c>
      <c r="G2483" s="200">
        <v>10</v>
      </c>
      <c r="H2483" s="200">
        <v>7</v>
      </c>
      <c r="I2483" s="200">
        <v>8</v>
      </c>
      <c r="J2483" s="200">
        <v>7</v>
      </c>
      <c r="M2483" s="204">
        <f t="shared" si="112"/>
        <v>3</v>
      </c>
      <c r="N2483" s="203">
        <f t="shared" si="113"/>
        <v>4</v>
      </c>
      <c r="O2483" s="203">
        <f t="shared" si="114"/>
        <v>8</v>
      </c>
    </row>
    <row r="2484" spans="3:15">
      <c r="C2484" s="200">
        <v>3</v>
      </c>
      <c r="D2484" s="200">
        <v>10</v>
      </c>
      <c r="F2484" s="200">
        <v>10</v>
      </c>
      <c r="G2484" s="200">
        <v>10</v>
      </c>
      <c r="H2484" s="200">
        <v>7</v>
      </c>
      <c r="I2484" s="200">
        <v>8</v>
      </c>
      <c r="J2484" s="200">
        <v>10</v>
      </c>
      <c r="M2484" s="204">
        <f t="shared" si="112"/>
        <v>3</v>
      </c>
      <c r="N2484" s="203">
        <f t="shared" si="113"/>
        <v>4</v>
      </c>
      <c r="O2484" s="203">
        <f t="shared" si="114"/>
        <v>8</v>
      </c>
    </row>
    <row r="2485" spans="3:15">
      <c r="C2485" s="200">
        <v>3</v>
      </c>
      <c r="D2485" s="200">
        <v>10</v>
      </c>
      <c r="F2485" s="200">
        <v>10</v>
      </c>
      <c r="G2485" s="200">
        <v>10</v>
      </c>
      <c r="H2485" s="200">
        <v>7</v>
      </c>
      <c r="I2485" s="200">
        <v>10</v>
      </c>
      <c r="J2485" s="200">
        <v>7</v>
      </c>
      <c r="M2485" s="204">
        <f t="shared" si="112"/>
        <v>3</v>
      </c>
      <c r="N2485" s="203">
        <f t="shared" si="113"/>
        <v>4</v>
      </c>
      <c r="O2485" s="203">
        <f t="shared" si="114"/>
        <v>8</v>
      </c>
    </row>
    <row r="2486" spans="3:15">
      <c r="C2486" s="200">
        <v>3</v>
      </c>
      <c r="D2486" s="200">
        <v>10</v>
      </c>
      <c r="F2486" s="200">
        <v>10</v>
      </c>
      <c r="G2486" s="200">
        <v>10</v>
      </c>
      <c r="H2486" s="200">
        <v>7</v>
      </c>
      <c r="I2486" s="200">
        <v>10</v>
      </c>
      <c r="J2486" s="200">
        <v>10</v>
      </c>
      <c r="M2486" s="204">
        <f t="shared" si="112"/>
        <v>3</v>
      </c>
      <c r="N2486" s="203">
        <f t="shared" si="113"/>
        <v>4</v>
      </c>
      <c r="O2486" s="203">
        <f t="shared" si="114"/>
        <v>9</v>
      </c>
    </row>
    <row r="2487" spans="3:15">
      <c r="C2487" s="200">
        <v>3</v>
      </c>
      <c r="D2487" s="200">
        <v>10</v>
      </c>
      <c r="F2487" s="200">
        <v>10</v>
      </c>
      <c r="G2487" s="200">
        <v>10</v>
      </c>
      <c r="H2487" s="200">
        <v>10</v>
      </c>
      <c r="I2487" s="200">
        <v>4</v>
      </c>
      <c r="J2487" s="200">
        <v>7</v>
      </c>
      <c r="M2487" s="204">
        <f t="shared" si="112"/>
        <v>3</v>
      </c>
      <c r="N2487" s="203">
        <f t="shared" si="113"/>
        <v>4</v>
      </c>
      <c r="O2487" s="203">
        <f t="shared" si="114"/>
        <v>8</v>
      </c>
    </row>
    <row r="2488" spans="3:15">
      <c r="C2488" s="200">
        <v>3</v>
      </c>
      <c r="D2488" s="200">
        <v>10</v>
      </c>
      <c r="F2488" s="200">
        <v>10</v>
      </c>
      <c r="G2488" s="200">
        <v>10</v>
      </c>
      <c r="H2488" s="200">
        <v>10</v>
      </c>
      <c r="I2488" s="200">
        <v>4</v>
      </c>
      <c r="J2488" s="200">
        <v>10</v>
      </c>
      <c r="M2488" s="204">
        <f t="shared" si="112"/>
        <v>3</v>
      </c>
      <c r="N2488" s="203">
        <f t="shared" si="113"/>
        <v>4</v>
      </c>
      <c r="O2488" s="203">
        <f t="shared" si="114"/>
        <v>8</v>
      </c>
    </row>
    <row r="2489" spans="3:15">
      <c r="C2489" s="200">
        <v>3</v>
      </c>
      <c r="D2489" s="200">
        <v>10</v>
      </c>
      <c r="F2489" s="200">
        <v>10</v>
      </c>
      <c r="G2489" s="200">
        <v>10</v>
      </c>
      <c r="H2489" s="200">
        <v>10</v>
      </c>
      <c r="I2489" s="200">
        <v>6</v>
      </c>
      <c r="J2489" s="200">
        <v>7</v>
      </c>
      <c r="M2489" s="204">
        <f t="shared" si="112"/>
        <v>3</v>
      </c>
      <c r="N2489" s="203">
        <f t="shared" si="113"/>
        <v>4</v>
      </c>
      <c r="O2489" s="203">
        <f t="shared" si="114"/>
        <v>8</v>
      </c>
    </row>
    <row r="2490" spans="3:15">
      <c r="C2490" s="200">
        <v>3</v>
      </c>
      <c r="D2490" s="200">
        <v>10</v>
      </c>
      <c r="F2490" s="200">
        <v>10</v>
      </c>
      <c r="G2490" s="200">
        <v>10</v>
      </c>
      <c r="H2490" s="200">
        <v>10</v>
      </c>
      <c r="I2490" s="200">
        <v>6</v>
      </c>
      <c r="J2490" s="200">
        <v>10</v>
      </c>
      <c r="M2490" s="204">
        <f t="shared" si="112"/>
        <v>3</v>
      </c>
      <c r="N2490" s="203">
        <f t="shared" si="113"/>
        <v>4</v>
      </c>
      <c r="O2490" s="203">
        <f t="shared" si="114"/>
        <v>8</v>
      </c>
    </row>
    <row r="2491" spans="3:15">
      <c r="C2491" s="200">
        <v>3</v>
      </c>
      <c r="D2491" s="200">
        <v>10</v>
      </c>
      <c r="F2491" s="200">
        <v>10</v>
      </c>
      <c r="G2491" s="200">
        <v>10</v>
      </c>
      <c r="H2491" s="200">
        <v>10</v>
      </c>
      <c r="I2491" s="200">
        <v>8</v>
      </c>
      <c r="J2491" s="200">
        <v>7</v>
      </c>
      <c r="M2491" s="204">
        <f t="shared" si="112"/>
        <v>3</v>
      </c>
      <c r="N2491" s="203">
        <f t="shared" si="113"/>
        <v>4</v>
      </c>
      <c r="O2491" s="203">
        <f t="shared" si="114"/>
        <v>8</v>
      </c>
    </row>
    <row r="2492" spans="3:15">
      <c r="C2492" s="200">
        <v>3</v>
      </c>
      <c r="D2492" s="200">
        <v>10</v>
      </c>
      <c r="F2492" s="200">
        <v>10</v>
      </c>
      <c r="G2492" s="200">
        <v>10</v>
      </c>
      <c r="H2492" s="200">
        <v>10</v>
      </c>
      <c r="I2492" s="200">
        <v>8</v>
      </c>
      <c r="J2492" s="200">
        <v>10</v>
      </c>
      <c r="M2492" s="204">
        <f t="shared" si="112"/>
        <v>3</v>
      </c>
      <c r="N2492" s="203">
        <f t="shared" si="113"/>
        <v>4</v>
      </c>
      <c r="O2492" s="203">
        <f t="shared" si="114"/>
        <v>9</v>
      </c>
    </row>
    <row r="2493" spans="3:15">
      <c r="C2493" s="200">
        <v>3</v>
      </c>
      <c r="D2493" s="200">
        <v>10</v>
      </c>
      <c r="F2493" s="200">
        <v>10</v>
      </c>
      <c r="G2493" s="200">
        <v>10</v>
      </c>
      <c r="H2493" s="200">
        <v>10</v>
      </c>
      <c r="I2493" s="200">
        <v>10</v>
      </c>
      <c r="J2493" s="200">
        <v>7</v>
      </c>
      <c r="M2493" s="204">
        <f t="shared" si="112"/>
        <v>3</v>
      </c>
      <c r="N2493" s="203">
        <f t="shared" si="113"/>
        <v>4</v>
      </c>
      <c r="O2493" s="203">
        <f t="shared" si="114"/>
        <v>9</v>
      </c>
    </row>
    <row r="2494" spans="3:15">
      <c r="C2494" s="200">
        <v>3</v>
      </c>
      <c r="D2494" s="200">
        <v>2</v>
      </c>
      <c r="F2494" s="200">
        <v>10</v>
      </c>
      <c r="G2494" s="200">
        <v>2</v>
      </c>
      <c r="H2494" s="200">
        <v>10</v>
      </c>
      <c r="I2494" s="200">
        <v>10</v>
      </c>
      <c r="J2494" s="200">
        <v>10</v>
      </c>
      <c r="M2494" s="204">
        <f t="shared" si="112"/>
        <v>2</v>
      </c>
      <c r="N2494" s="203">
        <f t="shared" si="113"/>
        <v>2</v>
      </c>
      <c r="O2494" s="203">
        <f t="shared" si="114"/>
        <v>7</v>
      </c>
    </row>
    <row r="2495" spans="3:15">
      <c r="C2495" s="200">
        <v>5</v>
      </c>
      <c r="D2495" s="200">
        <v>2</v>
      </c>
      <c r="F2495" s="200">
        <v>5</v>
      </c>
      <c r="G2495" s="200">
        <v>2</v>
      </c>
      <c r="H2495" s="200">
        <v>5</v>
      </c>
      <c r="I2495" s="200">
        <v>4</v>
      </c>
      <c r="J2495" s="200">
        <v>7</v>
      </c>
      <c r="M2495" s="204">
        <f t="shared" si="112"/>
        <v>2</v>
      </c>
      <c r="N2495" s="203">
        <f t="shared" si="113"/>
        <v>2</v>
      </c>
      <c r="O2495" s="203">
        <f t="shared" si="114"/>
        <v>4</v>
      </c>
    </row>
    <row r="2496" spans="3:15">
      <c r="C2496" s="200">
        <v>5</v>
      </c>
      <c r="D2496" s="200">
        <v>2</v>
      </c>
      <c r="F2496" s="200">
        <v>5</v>
      </c>
      <c r="G2496" s="200">
        <v>2</v>
      </c>
      <c r="H2496" s="200">
        <v>5</v>
      </c>
      <c r="I2496" s="200">
        <v>4</v>
      </c>
      <c r="J2496" s="200">
        <v>10</v>
      </c>
      <c r="M2496" s="204">
        <f t="shared" si="112"/>
        <v>2</v>
      </c>
      <c r="N2496" s="203">
        <f t="shared" si="113"/>
        <v>2</v>
      </c>
      <c r="O2496" s="203">
        <f t="shared" si="114"/>
        <v>5</v>
      </c>
    </row>
    <row r="2497" spans="3:15">
      <c r="C2497" s="200">
        <v>5</v>
      </c>
      <c r="D2497" s="200">
        <v>2</v>
      </c>
      <c r="F2497" s="200">
        <v>5</v>
      </c>
      <c r="G2497" s="200">
        <v>2</v>
      </c>
      <c r="H2497" s="200">
        <v>5</v>
      </c>
      <c r="I2497" s="200">
        <v>6</v>
      </c>
      <c r="J2497" s="200">
        <v>7</v>
      </c>
      <c r="M2497" s="204">
        <f t="shared" si="112"/>
        <v>2</v>
      </c>
      <c r="N2497" s="203">
        <f t="shared" si="113"/>
        <v>2</v>
      </c>
      <c r="O2497" s="203">
        <f t="shared" si="114"/>
        <v>5</v>
      </c>
    </row>
    <row r="2498" spans="3:15">
      <c r="C2498" s="200">
        <v>5</v>
      </c>
      <c r="D2498" s="200">
        <v>2</v>
      </c>
      <c r="F2498" s="200">
        <v>5</v>
      </c>
      <c r="G2498" s="200">
        <v>2</v>
      </c>
      <c r="H2498" s="200">
        <v>5</v>
      </c>
      <c r="I2498" s="200">
        <v>6</v>
      </c>
      <c r="J2498" s="200">
        <v>10</v>
      </c>
      <c r="M2498" s="204">
        <f t="shared" si="112"/>
        <v>2</v>
      </c>
      <c r="N2498" s="203">
        <f t="shared" si="113"/>
        <v>2</v>
      </c>
      <c r="O2498" s="203">
        <f t="shared" si="114"/>
        <v>5</v>
      </c>
    </row>
    <row r="2499" spans="3:15">
      <c r="C2499" s="200">
        <v>5</v>
      </c>
      <c r="D2499" s="200">
        <v>2</v>
      </c>
      <c r="F2499" s="200">
        <v>5</v>
      </c>
      <c r="G2499" s="200">
        <v>2</v>
      </c>
      <c r="H2499" s="200">
        <v>5</v>
      </c>
      <c r="I2499" s="200">
        <v>8</v>
      </c>
      <c r="J2499" s="200">
        <v>7</v>
      </c>
      <c r="M2499" s="204">
        <f t="shared" si="112"/>
        <v>2</v>
      </c>
      <c r="N2499" s="203">
        <f t="shared" si="113"/>
        <v>2</v>
      </c>
      <c r="O2499" s="203">
        <f t="shared" si="114"/>
        <v>5</v>
      </c>
    </row>
    <row r="2500" spans="3:15">
      <c r="C2500" s="200">
        <v>5</v>
      </c>
      <c r="D2500" s="200">
        <v>2</v>
      </c>
      <c r="F2500" s="200">
        <v>5</v>
      </c>
      <c r="G2500" s="200">
        <v>2</v>
      </c>
      <c r="H2500" s="200">
        <v>5</v>
      </c>
      <c r="I2500" s="200">
        <v>8</v>
      </c>
      <c r="J2500" s="200">
        <v>10</v>
      </c>
      <c r="M2500" s="204">
        <f t="shared" si="112"/>
        <v>2</v>
      </c>
      <c r="N2500" s="203">
        <f t="shared" si="113"/>
        <v>2</v>
      </c>
      <c r="O2500" s="203">
        <f t="shared" si="114"/>
        <v>5</v>
      </c>
    </row>
    <row r="2501" spans="3:15">
      <c r="C2501" s="200">
        <v>5</v>
      </c>
      <c r="D2501" s="200">
        <v>2</v>
      </c>
      <c r="F2501" s="200">
        <v>5</v>
      </c>
      <c r="G2501" s="200">
        <v>2</v>
      </c>
      <c r="H2501" s="200">
        <v>5</v>
      </c>
      <c r="I2501" s="200">
        <v>10</v>
      </c>
      <c r="J2501" s="200">
        <v>7</v>
      </c>
      <c r="M2501" s="204">
        <f t="shared" si="112"/>
        <v>2</v>
      </c>
      <c r="N2501" s="203">
        <f t="shared" si="113"/>
        <v>2</v>
      </c>
      <c r="O2501" s="203">
        <f t="shared" si="114"/>
        <v>5</v>
      </c>
    </row>
    <row r="2502" spans="3:15">
      <c r="C2502" s="200">
        <v>5</v>
      </c>
      <c r="D2502" s="200">
        <v>2</v>
      </c>
      <c r="F2502" s="200">
        <v>5</v>
      </c>
      <c r="G2502" s="200">
        <v>2</v>
      </c>
      <c r="H2502" s="200">
        <v>5</v>
      </c>
      <c r="I2502" s="200">
        <v>10</v>
      </c>
      <c r="J2502" s="200">
        <v>10</v>
      </c>
      <c r="M2502" s="204">
        <f t="shared" si="112"/>
        <v>2</v>
      </c>
      <c r="N2502" s="203">
        <f t="shared" si="113"/>
        <v>2</v>
      </c>
      <c r="O2502" s="203">
        <f t="shared" si="114"/>
        <v>6</v>
      </c>
    </row>
    <row r="2503" spans="3:15">
      <c r="C2503" s="200">
        <v>5</v>
      </c>
      <c r="D2503" s="200">
        <v>2</v>
      </c>
      <c r="F2503" s="200">
        <v>7</v>
      </c>
      <c r="G2503" s="200">
        <v>2</v>
      </c>
      <c r="H2503" s="200">
        <v>10</v>
      </c>
      <c r="I2503" s="200">
        <v>4</v>
      </c>
      <c r="J2503" s="200">
        <v>7</v>
      </c>
      <c r="M2503" s="204">
        <f t="shared" si="112"/>
        <v>2</v>
      </c>
      <c r="N2503" s="203">
        <f t="shared" si="113"/>
        <v>2</v>
      </c>
      <c r="O2503" s="203">
        <f t="shared" si="114"/>
        <v>5</v>
      </c>
    </row>
    <row r="2504" spans="3:15">
      <c r="C2504" s="200">
        <v>5</v>
      </c>
      <c r="D2504" s="200">
        <v>2</v>
      </c>
      <c r="F2504" s="200">
        <v>7</v>
      </c>
      <c r="G2504" s="200">
        <v>2</v>
      </c>
      <c r="H2504" s="200">
        <v>10</v>
      </c>
      <c r="I2504" s="200">
        <v>4</v>
      </c>
      <c r="J2504" s="200">
        <v>10</v>
      </c>
      <c r="M2504" s="204">
        <f t="shared" si="112"/>
        <v>2</v>
      </c>
      <c r="N2504" s="203">
        <f t="shared" si="113"/>
        <v>2</v>
      </c>
      <c r="O2504" s="203">
        <f t="shared" si="114"/>
        <v>6</v>
      </c>
    </row>
    <row r="2505" spans="3:15">
      <c r="C2505" s="200">
        <v>5</v>
      </c>
      <c r="D2505" s="200">
        <v>2</v>
      </c>
      <c r="F2505" s="200">
        <v>7</v>
      </c>
      <c r="G2505" s="200">
        <v>2</v>
      </c>
      <c r="H2505" s="200">
        <v>10</v>
      </c>
      <c r="I2505" s="200">
        <v>6</v>
      </c>
      <c r="J2505" s="200">
        <v>7</v>
      </c>
      <c r="M2505" s="204">
        <f t="shared" si="112"/>
        <v>2</v>
      </c>
      <c r="N2505" s="203">
        <f t="shared" si="113"/>
        <v>2</v>
      </c>
      <c r="O2505" s="203">
        <f t="shared" si="114"/>
        <v>6</v>
      </c>
    </row>
    <row r="2506" spans="3:15">
      <c r="C2506" s="200">
        <v>5</v>
      </c>
      <c r="D2506" s="200">
        <v>2</v>
      </c>
      <c r="F2506" s="200">
        <v>7</v>
      </c>
      <c r="G2506" s="200">
        <v>2</v>
      </c>
      <c r="H2506" s="200">
        <v>10</v>
      </c>
      <c r="I2506" s="200">
        <v>6</v>
      </c>
      <c r="J2506" s="200">
        <v>10</v>
      </c>
      <c r="M2506" s="204">
        <f t="shared" si="112"/>
        <v>2</v>
      </c>
      <c r="N2506" s="203">
        <f t="shared" si="113"/>
        <v>2</v>
      </c>
      <c r="O2506" s="203">
        <f t="shared" si="114"/>
        <v>6</v>
      </c>
    </row>
    <row r="2507" spans="3:15">
      <c r="C2507" s="200">
        <v>5</v>
      </c>
      <c r="D2507" s="200">
        <v>2</v>
      </c>
      <c r="F2507" s="200">
        <v>7</v>
      </c>
      <c r="G2507" s="200">
        <v>2</v>
      </c>
      <c r="H2507" s="200">
        <v>10</v>
      </c>
      <c r="I2507" s="200">
        <v>8</v>
      </c>
      <c r="J2507" s="200">
        <v>7</v>
      </c>
      <c r="M2507" s="204">
        <f t="shared" si="112"/>
        <v>2</v>
      </c>
      <c r="N2507" s="203">
        <f t="shared" si="113"/>
        <v>2</v>
      </c>
      <c r="O2507" s="203">
        <f t="shared" si="114"/>
        <v>6</v>
      </c>
    </row>
    <row r="2508" spans="3:15">
      <c r="C2508" s="200">
        <v>5</v>
      </c>
      <c r="D2508" s="200">
        <v>2</v>
      </c>
      <c r="F2508" s="200">
        <v>7</v>
      </c>
      <c r="G2508" s="200">
        <v>2</v>
      </c>
      <c r="H2508" s="200">
        <v>10</v>
      </c>
      <c r="I2508" s="200">
        <v>8</v>
      </c>
      <c r="J2508" s="200">
        <v>10</v>
      </c>
      <c r="M2508" s="204">
        <f t="shared" si="112"/>
        <v>2</v>
      </c>
      <c r="N2508" s="203">
        <f t="shared" si="113"/>
        <v>2</v>
      </c>
      <c r="O2508" s="203">
        <f t="shared" si="114"/>
        <v>6</v>
      </c>
    </row>
    <row r="2509" spans="3:15">
      <c r="C2509" s="200">
        <v>5</v>
      </c>
      <c r="D2509" s="200">
        <v>2</v>
      </c>
      <c r="F2509" s="200">
        <v>7</v>
      </c>
      <c r="G2509" s="200">
        <v>2</v>
      </c>
      <c r="H2509" s="200">
        <v>10</v>
      </c>
      <c r="I2509" s="200">
        <v>10</v>
      </c>
      <c r="J2509" s="200">
        <v>7</v>
      </c>
      <c r="M2509" s="204">
        <f t="shared" si="112"/>
        <v>2</v>
      </c>
      <c r="N2509" s="203">
        <f t="shared" si="113"/>
        <v>2</v>
      </c>
      <c r="O2509" s="203">
        <f t="shared" si="114"/>
        <v>6</v>
      </c>
    </row>
    <row r="2510" spans="3:15">
      <c r="C2510" s="200">
        <v>5</v>
      </c>
      <c r="D2510" s="200">
        <v>4</v>
      </c>
      <c r="F2510" s="200">
        <v>7</v>
      </c>
      <c r="G2510" s="200">
        <v>4</v>
      </c>
      <c r="H2510" s="200">
        <v>10</v>
      </c>
      <c r="I2510" s="200">
        <v>10</v>
      </c>
      <c r="J2510" s="200">
        <v>10</v>
      </c>
      <c r="M2510" s="204">
        <f t="shared" si="112"/>
        <v>4</v>
      </c>
      <c r="N2510" s="203">
        <f t="shared" si="113"/>
        <v>4</v>
      </c>
      <c r="O2510" s="203">
        <f t="shared" si="114"/>
        <v>7</v>
      </c>
    </row>
    <row r="2511" spans="3:15">
      <c r="C2511" s="200">
        <v>5</v>
      </c>
      <c r="D2511" s="200">
        <v>4</v>
      </c>
      <c r="F2511" s="200">
        <v>5</v>
      </c>
      <c r="G2511" s="200">
        <v>4</v>
      </c>
      <c r="H2511" s="200">
        <v>5</v>
      </c>
      <c r="I2511" s="200">
        <v>4</v>
      </c>
      <c r="J2511" s="200">
        <v>7</v>
      </c>
      <c r="M2511" s="204">
        <f t="shared" si="112"/>
        <v>4</v>
      </c>
      <c r="N2511" s="203">
        <f t="shared" si="113"/>
        <v>4</v>
      </c>
      <c r="O2511" s="203">
        <f t="shared" si="114"/>
        <v>5</v>
      </c>
    </row>
    <row r="2512" spans="3:15">
      <c r="C2512" s="200">
        <v>5</v>
      </c>
      <c r="D2512" s="200">
        <v>4</v>
      </c>
      <c r="F2512" s="200">
        <v>5</v>
      </c>
      <c r="G2512" s="200">
        <v>4</v>
      </c>
      <c r="H2512" s="200">
        <v>5</v>
      </c>
      <c r="I2512" s="200">
        <v>4</v>
      </c>
      <c r="J2512" s="200">
        <v>10</v>
      </c>
      <c r="M2512" s="204">
        <f t="shared" si="112"/>
        <v>4</v>
      </c>
      <c r="N2512" s="203">
        <f t="shared" si="113"/>
        <v>4</v>
      </c>
      <c r="O2512" s="203">
        <f t="shared" si="114"/>
        <v>5</v>
      </c>
    </row>
    <row r="2513" spans="3:15">
      <c r="C2513" s="200">
        <v>5</v>
      </c>
      <c r="D2513" s="200">
        <v>4</v>
      </c>
      <c r="F2513" s="200">
        <v>5</v>
      </c>
      <c r="G2513" s="200">
        <v>4</v>
      </c>
      <c r="H2513" s="200">
        <v>5</v>
      </c>
      <c r="I2513" s="200">
        <v>6</v>
      </c>
      <c r="J2513" s="200">
        <v>7</v>
      </c>
      <c r="M2513" s="204">
        <f t="shared" si="112"/>
        <v>4</v>
      </c>
      <c r="N2513" s="203">
        <f t="shared" si="113"/>
        <v>4</v>
      </c>
      <c r="O2513" s="203">
        <f t="shared" si="114"/>
        <v>5</v>
      </c>
    </row>
    <row r="2514" spans="3:15">
      <c r="C2514" s="200">
        <v>5</v>
      </c>
      <c r="D2514" s="200">
        <v>4</v>
      </c>
      <c r="F2514" s="200">
        <v>5</v>
      </c>
      <c r="G2514" s="200">
        <v>4</v>
      </c>
      <c r="H2514" s="200">
        <v>5</v>
      </c>
      <c r="I2514" s="200">
        <v>6</v>
      </c>
      <c r="J2514" s="200">
        <v>10</v>
      </c>
      <c r="M2514" s="204">
        <f t="shared" si="112"/>
        <v>4</v>
      </c>
      <c r="N2514" s="203">
        <f t="shared" si="113"/>
        <v>4</v>
      </c>
      <c r="O2514" s="203">
        <f t="shared" si="114"/>
        <v>6</v>
      </c>
    </row>
    <row r="2515" spans="3:15">
      <c r="C2515" s="200">
        <v>5</v>
      </c>
      <c r="D2515" s="200">
        <v>4</v>
      </c>
      <c r="F2515" s="200">
        <v>5</v>
      </c>
      <c r="G2515" s="200">
        <v>4</v>
      </c>
      <c r="H2515" s="200">
        <v>5</v>
      </c>
      <c r="I2515" s="200">
        <v>8</v>
      </c>
      <c r="J2515" s="200">
        <v>7</v>
      </c>
      <c r="M2515" s="204">
        <f t="shared" si="112"/>
        <v>4</v>
      </c>
      <c r="N2515" s="203">
        <f t="shared" si="113"/>
        <v>4</v>
      </c>
      <c r="O2515" s="203">
        <f t="shared" si="114"/>
        <v>5</v>
      </c>
    </row>
    <row r="2516" spans="3:15">
      <c r="C2516" s="200">
        <v>5</v>
      </c>
      <c r="D2516" s="200">
        <v>4</v>
      </c>
      <c r="F2516" s="200">
        <v>5</v>
      </c>
      <c r="G2516" s="200">
        <v>4</v>
      </c>
      <c r="H2516" s="200">
        <v>5</v>
      </c>
      <c r="I2516" s="200">
        <v>8</v>
      </c>
      <c r="J2516" s="200">
        <v>10</v>
      </c>
      <c r="M2516" s="204">
        <f t="shared" si="112"/>
        <v>4</v>
      </c>
      <c r="N2516" s="203">
        <f t="shared" si="113"/>
        <v>4</v>
      </c>
      <c r="O2516" s="203">
        <f t="shared" si="114"/>
        <v>6</v>
      </c>
    </row>
    <row r="2517" spans="3:15">
      <c r="C2517" s="200">
        <v>5</v>
      </c>
      <c r="D2517" s="200">
        <v>4</v>
      </c>
      <c r="F2517" s="200">
        <v>5</v>
      </c>
      <c r="G2517" s="200">
        <v>4</v>
      </c>
      <c r="H2517" s="200">
        <v>5</v>
      </c>
      <c r="I2517" s="200">
        <v>10</v>
      </c>
      <c r="J2517" s="200">
        <v>7</v>
      </c>
      <c r="M2517" s="204">
        <f t="shared" si="112"/>
        <v>4</v>
      </c>
      <c r="N2517" s="203">
        <f t="shared" si="113"/>
        <v>4</v>
      </c>
      <c r="O2517" s="203">
        <f t="shared" si="114"/>
        <v>6</v>
      </c>
    </row>
    <row r="2518" spans="3:15">
      <c r="C2518" s="200">
        <v>5</v>
      </c>
      <c r="D2518" s="200">
        <v>4</v>
      </c>
      <c r="F2518" s="200">
        <v>5</v>
      </c>
      <c r="G2518" s="200">
        <v>4</v>
      </c>
      <c r="H2518" s="200">
        <v>5</v>
      </c>
      <c r="I2518" s="200">
        <v>10</v>
      </c>
      <c r="J2518" s="200">
        <v>10</v>
      </c>
      <c r="M2518" s="204">
        <f t="shared" si="112"/>
        <v>4</v>
      </c>
      <c r="N2518" s="203">
        <f t="shared" si="113"/>
        <v>4</v>
      </c>
      <c r="O2518" s="203">
        <f t="shared" si="114"/>
        <v>6</v>
      </c>
    </row>
    <row r="2519" spans="3:15">
      <c r="C2519" s="200">
        <v>5</v>
      </c>
      <c r="D2519" s="200">
        <v>4</v>
      </c>
      <c r="F2519" s="200">
        <v>7</v>
      </c>
      <c r="G2519" s="200">
        <v>4</v>
      </c>
      <c r="H2519" s="200">
        <v>10</v>
      </c>
      <c r="I2519" s="200">
        <v>4</v>
      </c>
      <c r="J2519" s="200">
        <v>7</v>
      </c>
      <c r="M2519" s="204">
        <f t="shared" si="112"/>
        <v>4</v>
      </c>
      <c r="N2519" s="203">
        <f t="shared" si="113"/>
        <v>4</v>
      </c>
      <c r="O2519" s="203">
        <f t="shared" si="114"/>
        <v>6</v>
      </c>
    </row>
    <row r="2520" spans="3:15">
      <c r="C2520" s="200">
        <v>5</v>
      </c>
      <c r="D2520" s="200">
        <v>4</v>
      </c>
      <c r="F2520" s="200">
        <v>7</v>
      </c>
      <c r="G2520" s="200">
        <v>4</v>
      </c>
      <c r="H2520" s="200">
        <v>10</v>
      </c>
      <c r="I2520" s="200">
        <v>4</v>
      </c>
      <c r="J2520" s="200">
        <v>10</v>
      </c>
      <c r="M2520" s="204">
        <f t="shared" si="112"/>
        <v>4</v>
      </c>
      <c r="N2520" s="203">
        <f t="shared" si="113"/>
        <v>4</v>
      </c>
      <c r="O2520" s="203">
        <f t="shared" si="114"/>
        <v>6</v>
      </c>
    </row>
    <row r="2521" spans="3:15">
      <c r="C2521" s="200">
        <v>5</v>
      </c>
      <c r="D2521" s="200">
        <v>4</v>
      </c>
      <c r="F2521" s="200">
        <v>7</v>
      </c>
      <c r="G2521" s="200">
        <v>4</v>
      </c>
      <c r="H2521" s="200">
        <v>10</v>
      </c>
      <c r="I2521" s="200">
        <v>6</v>
      </c>
      <c r="J2521" s="200">
        <v>7</v>
      </c>
      <c r="M2521" s="204">
        <f t="shared" si="112"/>
        <v>4</v>
      </c>
      <c r="N2521" s="203">
        <f t="shared" si="113"/>
        <v>4</v>
      </c>
      <c r="O2521" s="203">
        <f t="shared" si="114"/>
        <v>6</v>
      </c>
    </row>
    <row r="2522" spans="3:15">
      <c r="C2522" s="200">
        <v>5</v>
      </c>
      <c r="D2522" s="200">
        <v>4</v>
      </c>
      <c r="F2522" s="200">
        <v>7</v>
      </c>
      <c r="G2522" s="200">
        <v>4</v>
      </c>
      <c r="H2522" s="200">
        <v>10</v>
      </c>
      <c r="I2522" s="200">
        <v>6</v>
      </c>
      <c r="J2522" s="200">
        <v>10</v>
      </c>
      <c r="M2522" s="204">
        <f t="shared" si="112"/>
        <v>4</v>
      </c>
      <c r="N2522" s="203">
        <f t="shared" si="113"/>
        <v>4</v>
      </c>
      <c r="O2522" s="203">
        <f t="shared" si="114"/>
        <v>7</v>
      </c>
    </row>
    <row r="2523" spans="3:15">
      <c r="C2523" s="200">
        <v>5</v>
      </c>
      <c r="D2523" s="200">
        <v>4</v>
      </c>
      <c r="F2523" s="200">
        <v>7</v>
      </c>
      <c r="G2523" s="200">
        <v>4</v>
      </c>
      <c r="H2523" s="200">
        <v>10</v>
      </c>
      <c r="I2523" s="200">
        <v>8</v>
      </c>
      <c r="J2523" s="200">
        <v>7</v>
      </c>
      <c r="M2523" s="204">
        <f t="shared" si="112"/>
        <v>4</v>
      </c>
      <c r="N2523" s="203">
        <f t="shared" si="113"/>
        <v>4</v>
      </c>
      <c r="O2523" s="203">
        <f t="shared" si="114"/>
        <v>6</v>
      </c>
    </row>
    <row r="2524" spans="3:15">
      <c r="C2524" s="200">
        <v>5</v>
      </c>
      <c r="D2524" s="200">
        <v>4</v>
      </c>
      <c r="F2524" s="200">
        <v>7</v>
      </c>
      <c r="G2524" s="200">
        <v>4</v>
      </c>
      <c r="H2524" s="200">
        <v>10</v>
      </c>
      <c r="I2524" s="200">
        <v>8</v>
      </c>
      <c r="J2524" s="200">
        <v>10</v>
      </c>
      <c r="M2524" s="204">
        <f t="shared" si="112"/>
        <v>4</v>
      </c>
      <c r="N2524" s="203">
        <f t="shared" si="113"/>
        <v>4</v>
      </c>
      <c r="O2524" s="203">
        <f t="shared" si="114"/>
        <v>7</v>
      </c>
    </row>
    <row r="2525" spans="3:15">
      <c r="C2525" s="200">
        <v>5</v>
      </c>
      <c r="D2525" s="200">
        <v>4</v>
      </c>
      <c r="F2525" s="200">
        <v>7</v>
      </c>
      <c r="G2525" s="200">
        <v>4</v>
      </c>
      <c r="H2525" s="200">
        <v>10</v>
      </c>
      <c r="I2525" s="200">
        <v>10</v>
      </c>
      <c r="J2525" s="200">
        <v>7</v>
      </c>
      <c r="M2525" s="204">
        <f t="shared" si="112"/>
        <v>4</v>
      </c>
      <c r="N2525" s="203">
        <f t="shared" si="113"/>
        <v>4</v>
      </c>
      <c r="O2525" s="203">
        <f t="shared" si="114"/>
        <v>7</v>
      </c>
    </row>
    <row r="2526" spans="3:15">
      <c r="C2526" s="200">
        <v>5</v>
      </c>
      <c r="D2526" s="200">
        <v>6</v>
      </c>
      <c r="F2526" s="200">
        <v>7</v>
      </c>
      <c r="G2526" s="200">
        <v>6</v>
      </c>
      <c r="H2526" s="200">
        <v>10</v>
      </c>
      <c r="I2526" s="200">
        <v>10</v>
      </c>
      <c r="J2526" s="200">
        <v>10</v>
      </c>
      <c r="M2526" s="204">
        <f t="shared" si="112"/>
        <v>5</v>
      </c>
      <c r="N2526" s="203">
        <f t="shared" si="113"/>
        <v>6</v>
      </c>
      <c r="O2526" s="203">
        <f t="shared" si="114"/>
        <v>8</v>
      </c>
    </row>
    <row r="2527" spans="3:15">
      <c r="C2527" s="200">
        <v>5</v>
      </c>
      <c r="D2527" s="200">
        <v>6</v>
      </c>
      <c r="F2527" s="200">
        <v>5</v>
      </c>
      <c r="G2527" s="200">
        <v>6</v>
      </c>
      <c r="H2527" s="200">
        <v>5</v>
      </c>
      <c r="I2527" s="200">
        <v>4</v>
      </c>
      <c r="J2527" s="200">
        <v>7</v>
      </c>
      <c r="M2527" s="204">
        <f t="shared" ref="M2527:M2590" si="115">MIN(C2527:L2527)</f>
        <v>4</v>
      </c>
      <c r="N2527" s="203">
        <f t="shared" si="113"/>
        <v>5</v>
      </c>
      <c r="O2527" s="203">
        <f t="shared" si="114"/>
        <v>5</v>
      </c>
    </row>
    <row r="2528" spans="3:15">
      <c r="C2528" s="200">
        <v>5</v>
      </c>
      <c r="D2528" s="200">
        <v>6</v>
      </c>
      <c r="F2528" s="200">
        <v>5</v>
      </c>
      <c r="G2528" s="200">
        <v>6</v>
      </c>
      <c r="H2528" s="200">
        <v>5</v>
      </c>
      <c r="I2528" s="200">
        <v>4</v>
      </c>
      <c r="J2528" s="200">
        <v>10</v>
      </c>
      <c r="M2528" s="204">
        <f t="shared" si="115"/>
        <v>4</v>
      </c>
      <c r="N2528" s="203">
        <f t="shared" ref="N2528:N2591" si="116">IF(SMALL(C2528:J2528,2)&gt;M2528,M2528+1,M2528)</f>
        <v>5</v>
      </c>
      <c r="O2528" s="203">
        <f t="shared" ref="O2528:O2591" si="117">ROUND(AVERAGE(C2528:J2528),0)</f>
        <v>6</v>
      </c>
    </row>
    <row r="2529" spans="3:15">
      <c r="C2529" s="200">
        <v>5</v>
      </c>
      <c r="D2529" s="200">
        <v>6</v>
      </c>
      <c r="F2529" s="200">
        <v>5</v>
      </c>
      <c r="G2529" s="200">
        <v>6</v>
      </c>
      <c r="H2529" s="200">
        <v>5</v>
      </c>
      <c r="I2529" s="200">
        <v>6</v>
      </c>
      <c r="J2529" s="200">
        <v>7</v>
      </c>
      <c r="M2529" s="204">
        <f t="shared" si="115"/>
        <v>5</v>
      </c>
      <c r="N2529" s="203">
        <f t="shared" si="116"/>
        <v>5</v>
      </c>
      <c r="O2529" s="203">
        <f t="shared" si="117"/>
        <v>6</v>
      </c>
    </row>
    <row r="2530" spans="3:15">
      <c r="C2530" s="200">
        <v>5</v>
      </c>
      <c r="D2530" s="200">
        <v>6</v>
      </c>
      <c r="F2530" s="200">
        <v>5</v>
      </c>
      <c r="G2530" s="200">
        <v>6</v>
      </c>
      <c r="H2530" s="200">
        <v>5</v>
      </c>
      <c r="I2530" s="200">
        <v>6</v>
      </c>
      <c r="J2530" s="200">
        <v>10</v>
      </c>
      <c r="M2530" s="204">
        <f t="shared" si="115"/>
        <v>5</v>
      </c>
      <c r="N2530" s="203">
        <f t="shared" si="116"/>
        <v>5</v>
      </c>
      <c r="O2530" s="203">
        <f t="shared" si="117"/>
        <v>6</v>
      </c>
    </row>
    <row r="2531" spans="3:15">
      <c r="C2531" s="200">
        <v>5</v>
      </c>
      <c r="D2531" s="200">
        <v>6</v>
      </c>
      <c r="F2531" s="200">
        <v>5</v>
      </c>
      <c r="G2531" s="200">
        <v>6</v>
      </c>
      <c r="H2531" s="200">
        <v>5</v>
      </c>
      <c r="I2531" s="200">
        <v>8</v>
      </c>
      <c r="J2531" s="200">
        <v>7</v>
      </c>
      <c r="M2531" s="204">
        <f t="shared" si="115"/>
        <v>5</v>
      </c>
      <c r="N2531" s="203">
        <f t="shared" si="116"/>
        <v>5</v>
      </c>
      <c r="O2531" s="203">
        <f t="shared" si="117"/>
        <v>6</v>
      </c>
    </row>
    <row r="2532" spans="3:15">
      <c r="C2532" s="200">
        <v>5</v>
      </c>
      <c r="D2532" s="200">
        <v>6</v>
      </c>
      <c r="F2532" s="200">
        <v>5</v>
      </c>
      <c r="G2532" s="200">
        <v>6</v>
      </c>
      <c r="H2532" s="200">
        <v>5</v>
      </c>
      <c r="I2532" s="200">
        <v>8</v>
      </c>
      <c r="J2532" s="200">
        <v>10</v>
      </c>
      <c r="M2532" s="204">
        <f t="shared" si="115"/>
        <v>5</v>
      </c>
      <c r="N2532" s="203">
        <f t="shared" si="116"/>
        <v>5</v>
      </c>
      <c r="O2532" s="203">
        <f t="shared" si="117"/>
        <v>6</v>
      </c>
    </row>
    <row r="2533" spans="3:15">
      <c r="C2533" s="200">
        <v>5</v>
      </c>
      <c r="D2533" s="200">
        <v>6</v>
      </c>
      <c r="F2533" s="200">
        <v>5</v>
      </c>
      <c r="G2533" s="200">
        <v>6</v>
      </c>
      <c r="H2533" s="200">
        <v>5</v>
      </c>
      <c r="I2533" s="200">
        <v>10</v>
      </c>
      <c r="J2533" s="200">
        <v>7</v>
      </c>
      <c r="M2533" s="204">
        <f t="shared" si="115"/>
        <v>5</v>
      </c>
      <c r="N2533" s="203">
        <f t="shared" si="116"/>
        <v>5</v>
      </c>
      <c r="O2533" s="203">
        <f t="shared" si="117"/>
        <v>6</v>
      </c>
    </row>
    <row r="2534" spans="3:15">
      <c r="C2534" s="200">
        <v>5</v>
      </c>
      <c r="D2534" s="200">
        <v>6</v>
      </c>
      <c r="F2534" s="200">
        <v>5</v>
      </c>
      <c r="G2534" s="200">
        <v>6</v>
      </c>
      <c r="H2534" s="200">
        <v>5</v>
      </c>
      <c r="I2534" s="200">
        <v>10</v>
      </c>
      <c r="J2534" s="200">
        <v>10</v>
      </c>
      <c r="M2534" s="204">
        <f t="shared" si="115"/>
        <v>5</v>
      </c>
      <c r="N2534" s="203">
        <f t="shared" si="116"/>
        <v>5</v>
      </c>
      <c r="O2534" s="203">
        <f t="shared" si="117"/>
        <v>7</v>
      </c>
    </row>
    <row r="2535" spans="3:15">
      <c r="C2535" s="200">
        <v>5</v>
      </c>
      <c r="D2535" s="200">
        <v>6</v>
      </c>
      <c r="F2535" s="200">
        <v>7</v>
      </c>
      <c r="G2535" s="200">
        <v>6</v>
      </c>
      <c r="H2535" s="200">
        <v>10</v>
      </c>
      <c r="I2535" s="200">
        <v>4</v>
      </c>
      <c r="J2535" s="200">
        <v>7</v>
      </c>
      <c r="M2535" s="204">
        <f t="shared" si="115"/>
        <v>4</v>
      </c>
      <c r="N2535" s="203">
        <f t="shared" si="116"/>
        <v>5</v>
      </c>
      <c r="O2535" s="203">
        <f t="shared" si="117"/>
        <v>6</v>
      </c>
    </row>
    <row r="2536" spans="3:15">
      <c r="C2536" s="200">
        <v>5</v>
      </c>
      <c r="D2536" s="200">
        <v>6</v>
      </c>
      <c r="F2536" s="200">
        <v>7</v>
      </c>
      <c r="G2536" s="200">
        <v>6</v>
      </c>
      <c r="H2536" s="200">
        <v>10</v>
      </c>
      <c r="I2536" s="200">
        <v>4</v>
      </c>
      <c r="J2536" s="200">
        <v>10</v>
      </c>
      <c r="M2536" s="204">
        <f t="shared" si="115"/>
        <v>4</v>
      </c>
      <c r="N2536" s="203">
        <f t="shared" si="116"/>
        <v>5</v>
      </c>
      <c r="O2536" s="203">
        <f t="shared" si="117"/>
        <v>7</v>
      </c>
    </row>
    <row r="2537" spans="3:15">
      <c r="C2537" s="200">
        <v>5</v>
      </c>
      <c r="D2537" s="200">
        <v>6</v>
      </c>
      <c r="F2537" s="200">
        <v>7</v>
      </c>
      <c r="G2537" s="200">
        <v>6</v>
      </c>
      <c r="H2537" s="200">
        <v>10</v>
      </c>
      <c r="I2537" s="200">
        <v>6</v>
      </c>
      <c r="J2537" s="200">
        <v>7</v>
      </c>
      <c r="M2537" s="204">
        <f t="shared" si="115"/>
        <v>5</v>
      </c>
      <c r="N2537" s="203">
        <f t="shared" si="116"/>
        <v>6</v>
      </c>
      <c r="O2537" s="203">
        <f t="shared" si="117"/>
        <v>7</v>
      </c>
    </row>
    <row r="2538" spans="3:15">
      <c r="C2538" s="200">
        <v>5</v>
      </c>
      <c r="D2538" s="200">
        <v>6</v>
      </c>
      <c r="F2538" s="200">
        <v>7</v>
      </c>
      <c r="G2538" s="200">
        <v>6</v>
      </c>
      <c r="H2538" s="200">
        <v>10</v>
      </c>
      <c r="I2538" s="200">
        <v>6</v>
      </c>
      <c r="J2538" s="200">
        <v>10</v>
      </c>
      <c r="M2538" s="204">
        <f t="shared" si="115"/>
        <v>5</v>
      </c>
      <c r="N2538" s="203">
        <f t="shared" si="116"/>
        <v>6</v>
      </c>
      <c r="O2538" s="203">
        <f t="shared" si="117"/>
        <v>7</v>
      </c>
    </row>
    <row r="2539" spans="3:15">
      <c r="C2539" s="200">
        <v>5</v>
      </c>
      <c r="D2539" s="200">
        <v>6</v>
      </c>
      <c r="F2539" s="200">
        <v>7</v>
      </c>
      <c r="G2539" s="200">
        <v>6</v>
      </c>
      <c r="H2539" s="200">
        <v>10</v>
      </c>
      <c r="I2539" s="200">
        <v>8</v>
      </c>
      <c r="J2539" s="200">
        <v>7</v>
      </c>
      <c r="M2539" s="204">
        <f t="shared" si="115"/>
        <v>5</v>
      </c>
      <c r="N2539" s="203">
        <f t="shared" si="116"/>
        <v>6</v>
      </c>
      <c r="O2539" s="203">
        <f t="shared" si="117"/>
        <v>7</v>
      </c>
    </row>
    <row r="2540" spans="3:15">
      <c r="C2540" s="200">
        <v>5</v>
      </c>
      <c r="D2540" s="200">
        <v>6</v>
      </c>
      <c r="F2540" s="200">
        <v>7</v>
      </c>
      <c r="G2540" s="200">
        <v>6</v>
      </c>
      <c r="H2540" s="200">
        <v>10</v>
      </c>
      <c r="I2540" s="200">
        <v>8</v>
      </c>
      <c r="J2540" s="200">
        <v>10</v>
      </c>
      <c r="M2540" s="204">
        <f t="shared" si="115"/>
        <v>5</v>
      </c>
      <c r="N2540" s="203">
        <f t="shared" si="116"/>
        <v>6</v>
      </c>
      <c r="O2540" s="203">
        <f t="shared" si="117"/>
        <v>7</v>
      </c>
    </row>
    <row r="2541" spans="3:15">
      <c r="C2541" s="200">
        <v>5</v>
      </c>
      <c r="D2541" s="200">
        <v>6</v>
      </c>
      <c r="F2541" s="200">
        <v>7</v>
      </c>
      <c r="G2541" s="200">
        <v>6</v>
      </c>
      <c r="H2541" s="200">
        <v>10</v>
      </c>
      <c r="I2541" s="200">
        <v>10</v>
      </c>
      <c r="J2541" s="200">
        <v>7</v>
      </c>
      <c r="M2541" s="204">
        <f t="shared" si="115"/>
        <v>5</v>
      </c>
      <c r="N2541" s="203">
        <f t="shared" si="116"/>
        <v>6</v>
      </c>
      <c r="O2541" s="203">
        <f t="shared" si="117"/>
        <v>7</v>
      </c>
    </row>
    <row r="2542" spans="3:15">
      <c r="C2542" s="200">
        <v>5</v>
      </c>
      <c r="D2542" s="200">
        <v>2</v>
      </c>
      <c r="F2542" s="200">
        <v>7</v>
      </c>
      <c r="G2542" s="200">
        <v>2</v>
      </c>
      <c r="H2542" s="200">
        <v>10</v>
      </c>
      <c r="I2542" s="200">
        <v>10</v>
      </c>
      <c r="J2542" s="200">
        <v>10</v>
      </c>
      <c r="M2542" s="204">
        <f t="shared" si="115"/>
        <v>2</v>
      </c>
      <c r="N2542" s="203">
        <f t="shared" si="116"/>
        <v>2</v>
      </c>
      <c r="O2542" s="203">
        <f t="shared" si="117"/>
        <v>7</v>
      </c>
    </row>
    <row r="2543" spans="3:15">
      <c r="C2543" s="200">
        <v>5</v>
      </c>
      <c r="D2543" s="200">
        <v>2</v>
      </c>
      <c r="F2543" s="200">
        <v>5</v>
      </c>
      <c r="G2543" s="200">
        <v>2</v>
      </c>
      <c r="H2543" s="200">
        <v>5</v>
      </c>
      <c r="I2543" s="200">
        <v>4</v>
      </c>
      <c r="J2543" s="200">
        <v>7</v>
      </c>
      <c r="M2543" s="204">
        <f t="shared" si="115"/>
        <v>2</v>
      </c>
      <c r="N2543" s="203">
        <f t="shared" si="116"/>
        <v>2</v>
      </c>
      <c r="O2543" s="203">
        <f t="shared" si="117"/>
        <v>4</v>
      </c>
    </row>
    <row r="2544" spans="3:15">
      <c r="C2544" s="200">
        <v>5</v>
      </c>
      <c r="D2544" s="200">
        <v>2</v>
      </c>
      <c r="F2544" s="200">
        <v>5</v>
      </c>
      <c r="G2544" s="200">
        <v>2</v>
      </c>
      <c r="H2544" s="200">
        <v>5</v>
      </c>
      <c r="I2544" s="200">
        <v>4</v>
      </c>
      <c r="J2544" s="200">
        <v>10</v>
      </c>
      <c r="M2544" s="204">
        <f t="shared" si="115"/>
        <v>2</v>
      </c>
      <c r="N2544" s="203">
        <f t="shared" si="116"/>
        <v>2</v>
      </c>
      <c r="O2544" s="203">
        <f t="shared" si="117"/>
        <v>5</v>
      </c>
    </row>
    <row r="2545" spans="3:15">
      <c r="C2545" s="200">
        <v>5</v>
      </c>
      <c r="D2545" s="200">
        <v>2</v>
      </c>
      <c r="F2545" s="200">
        <v>5</v>
      </c>
      <c r="G2545" s="200">
        <v>2</v>
      </c>
      <c r="H2545" s="200">
        <v>5</v>
      </c>
      <c r="I2545" s="200">
        <v>6</v>
      </c>
      <c r="J2545" s="200">
        <v>7</v>
      </c>
      <c r="M2545" s="204">
        <f t="shared" si="115"/>
        <v>2</v>
      </c>
      <c r="N2545" s="203">
        <f t="shared" si="116"/>
        <v>2</v>
      </c>
      <c r="O2545" s="203">
        <f t="shared" si="117"/>
        <v>5</v>
      </c>
    </row>
    <row r="2546" spans="3:15">
      <c r="C2546" s="200">
        <v>5</v>
      </c>
      <c r="D2546" s="200">
        <v>2</v>
      </c>
      <c r="F2546" s="200">
        <v>5</v>
      </c>
      <c r="G2546" s="200">
        <v>2</v>
      </c>
      <c r="H2546" s="200">
        <v>5</v>
      </c>
      <c r="I2546" s="200">
        <v>6</v>
      </c>
      <c r="J2546" s="200">
        <v>10</v>
      </c>
      <c r="M2546" s="204">
        <f t="shared" si="115"/>
        <v>2</v>
      </c>
      <c r="N2546" s="203">
        <f t="shared" si="116"/>
        <v>2</v>
      </c>
      <c r="O2546" s="203">
        <f t="shared" si="117"/>
        <v>5</v>
      </c>
    </row>
    <row r="2547" spans="3:15">
      <c r="C2547" s="200">
        <v>5</v>
      </c>
      <c r="D2547" s="200">
        <v>2</v>
      </c>
      <c r="F2547" s="200">
        <v>5</v>
      </c>
      <c r="G2547" s="200">
        <v>2</v>
      </c>
      <c r="H2547" s="200">
        <v>5</v>
      </c>
      <c r="I2547" s="200">
        <v>8</v>
      </c>
      <c r="J2547" s="200">
        <v>7</v>
      </c>
      <c r="M2547" s="204">
        <f t="shared" si="115"/>
        <v>2</v>
      </c>
      <c r="N2547" s="203">
        <f t="shared" si="116"/>
        <v>2</v>
      </c>
      <c r="O2547" s="203">
        <f t="shared" si="117"/>
        <v>5</v>
      </c>
    </row>
    <row r="2548" spans="3:15">
      <c r="C2548" s="200">
        <v>5</v>
      </c>
      <c r="D2548" s="200">
        <v>2</v>
      </c>
      <c r="F2548" s="200">
        <v>5</v>
      </c>
      <c r="G2548" s="200">
        <v>2</v>
      </c>
      <c r="H2548" s="200">
        <v>5</v>
      </c>
      <c r="I2548" s="200">
        <v>8</v>
      </c>
      <c r="J2548" s="200">
        <v>10</v>
      </c>
      <c r="M2548" s="204">
        <f t="shared" si="115"/>
        <v>2</v>
      </c>
      <c r="N2548" s="203">
        <f t="shared" si="116"/>
        <v>2</v>
      </c>
      <c r="O2548" s="203">
        <f t="shared" si="117"/>
        <v>5</v>
      </c>
    </row>
    <row r="2549" spans="3:15">
      <c r="C2549" s="200">
        <v>5</v>
      </c>
      <c r="D2549" s="200">
        <v>2</v>
      </c>
      <c r="F2549" s="200">
        <v>5</v>
      </c>
      <c r="G2549" s="200">
        <v>2</v>
      </c>
      <c r="H2549" s="200">
        <v>5</v>
      </c>
      <c r="I2549" s="200">
        <v>10</v>
      </c>
      <c r="J2549" s="200">
        <v>7</v>
      </c>
      <c r="M2549" s="204">
        <f t="shared" si="115"/>
        <v>2</v>
      </c>
      <c r="N2549" s="203">
        <f t="shared" si="116"/>
        <v>2</v>
      </c>
      <c r="O2549" s="203">
        <f t="shared" si="117"/>
        <v>5</v>
      </c>
    </row>
    <row r="2550" spans="3:15">
      <c r="C2550" s="200">
        <v>5</v>
      </c>
      <c r="D2550" s="200">
        <v>2</v>
      </c>
      <c r="F2550" s="200">
        <v>5</v>
      </c>
      <c r="G2550" s="200">
        <v>2</v>
      </c>
      <c r="H2550" s="200">
        <v>5</v>
      </c>
      <c r="I2550" s="200">
        <v>10</v>
      </c>
      <c r="J2550" s="200">
        <v>10</v>
      </c>
      <c r="M2550" s="204">
        <f t="shared" si="115"/>
        <v>2</v>
      </c>
      <c r="N2550" s="203">
        <f t="shared" si="116"/>
        <v>2</v>
      </c>
      <c r="O2550" s="203">
        <f t="shared" si="117"/>
        <v>6</v>
      </c>
    </row>
    <row r="2551" spans="3:15">
      <c r="C2551" s="200">
        <v>5</v>
      </c>
      <c r="D2551" s="200">
        <v>2</v>
      </c>
      <c r="F2551" s="200">
        <v>7</v>
      </c>
      <c r="G2551" s="200">
        <v>2</v>
      </c>
      <c r="H2551" s="200">
        <v>10</v>
      </c>
      <c r="I2551" s="200">
        <v>4</v>
      </c>
      <c r="J2551" s="200">
        <v>7</v>
      </c>
      <c r="M2551" s="204">
        <f t="shared" si="115"/>
        <v>2</v>
      </c>
      <c r="N2551" s="203">
        <f t="shared" si="116"/>
        <v>2</v>
      </c>
      <c r="O2551" s="203">
        <f t="shared" si="117"/>
        <v>5</v>
      </c>
    </row>
    <row r="2552" spans="3:15">
      <c r="C2552" s="200">
        <v>5</v>
      </c>
      <c r="D2552" s="200">
        <v>2</v>
      </c>
      <c r="F2552" s="200">
        <v>7</v>
      </c>
      <c r="G2552" s="200">
        <v>2</v>
      </c>
      <c r="H2552" s="200">
        <v>10</v>
      </c>
      <c r="I2552" s="200">
        <v>4</v>
      </c>
      <c r="J2552" s="200">
        <v>10</v>
      </c>
      <c r="M2552" s="204">
        <f t="shared" si="115"/>
        <v>2</v>
      </c>
      <c r="N2552" s="203">
        <f t="shared" si="116"/>
        <v>2</v>
      </c>
      <c r="O2552" s="203">
        <f t="shared" si="117"/>
        <v>6</v>
      </c>
    </row>
    <row r="2553" spans="3:15">
      <c r="C2553" s="200">
        <v>5</v>
      </c>
      <c r="D2553" s="200">
        <v>2</v>
      </c>
      <c r="F2553" s="200">
        <v>7</v>
      </c>
      <c r="G2553" s="200">
        <v>2</v>
      </c>
      <c r="H2553" s="200">
        <v>10</v>
      </c>
      <c r="I2553" s="200">
        <v>6</v>
      </c>
      <c r="J2553" s="200">
        <v>7</v>
      </c>
      <c r="M2553" s="204">
        <f t="shared" si="115"/>
        <v>2</v>
      </c>
      <c r="N2553" s="203">
        <f t="shared" si="116"/>
        <v>2</v>
      </c>
      <c r="O2553" s="203">
        <f t="shared" si="117"/>
        <v>6</v>
      </c>
    </row>
    <row r="2554" spans="3:15">
      <c r="C2554" s="200">
        <v>5</v>
      </c>
      <c r="D2554" s="200">
        <v>2</v>
      </c>
      <c r="F2554" s="200">
        <v>7</v>
      </c>
      <c r="G2554" s="200">
        <v>2</v>
      </c>
      <c r="H2554" s="200">
        <v>10</v>
      </c>
      <c r="I2554" s="200">
        <v>6</v>
      </c>
      <c r="J2554" s="200">
        <v>10</v>
      </c>
      <c r="M2554" s="204">
        <f t="shared" si="115"/>
        <v>2</v>
      </c>
      <c r="N2554" s="203">
        <f t="shared" si="116"/>
        <v>2</v>
      </c>
      <c r="O2554" s="203">
        <f t="shared" si="117"/>
        <v>6</v>
      </c>
    </row>
    <row r="2555" spans="3:15">
      <c r="C2555" s="200">
        <v>5</v>
      </c>
      <c r="D2555" s="200">
        <v>2</v>
      </c>
      <c r="F2555" s="200">
        <v>7</v>
      </c>
      <c r="G2555" s="200">
        <v>2</v>
      </c>
      <c r="H2555" s="200">
        <v>10</v>
      </c>
      <c r="I2555" s="200">
        <v>8</v>
      </c>
      <c r="J2555" s="200">
        <v>7</v>
      </c>
      <c r="M2555" s="204">
        <f t="shared" si="115"/>
        <v>2</v>
      </c>
      <c r="N2555" s="203">
        <f t="shared" si="116"/>
        <v>2</v>
      </c>
      <c r="O2555" s="203">
        <f t="shared" si="117"/>
        <v>6</v>
      </c>
    </row>
    <row r="2556" spans="3:15">
      <c r="C2556" s="200">
        <v>5</v>
      </c>
      <c r="D2556" s="200">
        <v>2</v>
      </c>
      <c r="F2556" s="200">
        <v>7</v>
      </c>
      <c r="G2556" s="200">
        <v>2</v>
      </c>
      <c r="H2556" s="200">
        <v>10</v>
      </c>
      <c r="I2556" s="200">
        <v>8</v>
      </c>
      <c r="J2556" s="200">
        <v>10</v>
      </c>
      <c r="M2556" s="204">
        <f t="shared" si="115"/>
        <v>2</v>
      </c>
      <c r="N2556" s="203">
        <f t="shared" si="116"/>
        <v>2</v>
      </c>
      <c r="O2556" s="203">
        <f t="shared" si="117"/>
        <v>6</v>
      </c>
    </row>
    <row r="2557" spans="3:15">
      <c r="C2557" s="200">
        <v>5</v>
      </c>
      <c r="D2557" s="200">
        <v>2</v>
      </c>
      <c r="F2557" s="200">
        <v>7</v>
      </c>
      <c r="G2557" s="200">
        <v>2</v>
      </c>
      <c r="H2557" s="200">
        <v>10</v>
      </c>
      <c r="I2557" s="200">
        <v>10</v>
      </c>
      <c r="J2557" s="200">
        <v>7</v>
      </c>
      <c r="M2557" s="204">
        <f t="shared" si="115"/>
        <v>2</v>
      </c>
      <c r="N2557" s="203">
        <f t="shared" si="116"/>
        <v>2</v>
      </c>
      <c r="O2557" s="203">
        <f t="shared" si="117"/>
        <v>6</v>
      </c>
    </row>
    <row r="2558" spans="3:15">
      <c r="C2558" s="200">
        <v>5</v>
      </c>
      <c r="D2558" s="200">
        <v>2</v>
      </c>
      <c r="F2558" s="200">
        <v>7</v>
      </c>
      <c r="G2558" s="200">
        <v>2</v>
      </c>
      <c r="H2558" s="200">
        <v>10</v>
      </c>
      <c r="I2558" s="200">
        <v>10</v>
      </c>
      <c r="J2558" s="200">
        <v>10</v>
      </c>
      <c r="M2558" s="204">
        <f t="shared" si="115"/>
        <v>2</v>
      </c>
      <c r="N2558" s="203">
        <f t="shared" si="116"/>
        <v>2</v>
      </c>
      <c r="O2558" s="203">
        <f t="shared" si="117"/>
        <v>7</v>
      </c>
    </row>
    <row r="2559" spans="3:15">
      <c r="C2559" s="200">
        <v>5</v>
      </c>
      <c r="D2559" s="200">
        <v>2</v>
      </c>
      <c r="F2559" s="200">
        <v>5</v>
      </c>
      <c r="G2559" s="200">
        <v>2</v>
      </c>
      <c r="H2559" s="200">
        <v>5</v>
      </c>
      <c r="I2559" s="200">
        <v>4</v>
      </c>
      <c r="J2559" s="200">
        <v>7</v>
      </c>
      <c r="M2559" s="204">
        <f t="shared" si="115"/>
        <v>2</v>
      </c>
      <c r="N2559" s="203">
        <f t="shared" si="116"/>
        <v>2</v>
      </c>
      <c r="O2559" s="203">
        <f t="shared" si="117"/>
        <v>4</v>
      </c>
    </row>
    <row r="2560" spans="3:15">
      <c r="C2560" s="200">
        <v>5</v>
      </c>
      <c r="D2560" s="200">
        <v>2</v>
      </c>
      <c r="F2560" s="200">
        <v>5</v>
      </c>
      <c r="G2560" s="200">
        <v>2</v>
      </c>
      <c r="H2560" s="200">
        <v>5</v>
      </c>
      <c r="I2560" s="200">
        <v>4</v>
      </c>
      <c r="J2560" s="200">
        <v>10</v>
      </c>
      <c r="M2560" s="204">
        <f t="shared" si="115"/>
        <v>2</v>
      </c>
      <c r="N2560" s="203">
        <f t="shared" si="116"/>
        <v>2</v>
      </c>
      <c r="O2560" s="203">
        <f t="shared" si="117"/>
        <v>5</v>
      </c>
    </row>
    <row r="2561" spans="3:15">
      <c r="C2561" s="200">
        <v>5</v>
      </c>
      <c r="D2561" s="200">
        <v>2</v>
      </c>
      <c r="F2561" s="200">
        <v>5</v>
      </c>
      <c r="G2561" s="200">
        <v>2</v>
      </c>
      <c r="H2561" s="200">
        <v>5</v>
      </c>
      <c r="I2561" s="200">
        <v>6</v>
      </c>
      <c r="J2561" s="200">
        <v>7</v>
      </c>
      <c r="M2561" s="204">
        <f t="shared" si="115"/>
        <v>2</v>
      </c>
      <c r="N2561" s="203">
        <f t="shared" si="116"/>
        <v>2</v>
      </c>
      <c r="O2561" s="203">
        <f t="shared" si="117"/>
        <v>5</v>
      </c>
    </row>
    <row r="2562" spans="3:15">
      <c r="C2562" s="200">
        <v>5</v>
      </c>
      <c r="D2562" s="200">
        <v>2</v>
      </c>
      <c r="F2562" s="200">
        <v>5</v>
      </c>
      <c r="G2562" s="200">
        <v>2</v>
      </c>
      <c r="H2562" s="200">
        <v>5</v>
      </c>
      <c r="I2562" s="200">
        <v>6</v>
      </c>
      <c r="J2562" s="200">
        <v>10</v>
      </c>
      <c r="M2562" s="204">
        <f t="shared" si="115"/>
        <v>2</v>
      </c>
      <c r="N2562" s="203">
        <f t="shared" si="116"/>
        <v>2</v>
      </c>
      <c r="O2562" s="203">
        <f t="shared" si="117"/>
        <v>5</v>
      </c>
    </row>
    <row r="2563" spans="3:15">
      <c r="C2563" s="200">
        <v>5</v>
      </c>
      <c r="D2563" s="200">
        <v>2</v>
      </c>
      <c r="F2563" s="200">
        <v>5</v>
      </c>
      <c r="G2563" s="200">
        <v>2</v>
      </c>
      <c r="H2563" s="200">
        <v>5</v>
      </c>
      <c r="I2563" s="200">
        <v>8</v>
      </c>
      <c r="J2563" s="200">
        <v>7</v>
      </c>
      <c r="M2563" s="204">
        <f t="shared" si="115"/>
        <v>2</v>
      </c>
      <c r="N2563" s="203">
        <f t="shared" si="116"/>
        <v>2</v>
      </c>
      <c r="O2563" s="203">
        <f t="shared" si="117"/>
        <v>5</v>
      </c>
    </row>
    <row r="2564" spans="3:15">
      <c r="C2564" s="200">
        <v>5</v>
      </c>
      <c r="D2564" s="200">
        <v>2</v>
      </c>
      <c r="F2564" s="200">
        <v>5</v>
      </c>
      <c r="G2564" s="200">
        <v>2</v>
      </c>
      <c r="H2564" s="200">
        <v>5</v>
      </c>
      <c r="I2564" s="200">
        <v>8</v>
      </c>
      <c r="J2564" s="200">
        <v>10</v>
      </c>
      <c r="M2564" s="204">
        <f t="shared" si="115"/>
        <v>2</v>
      </c>
      <c r="N2564" s="203">
        <f t="shared" si="116"/>
        <v>2</v>
      </c>
      <c r="O2564" s="203">
        <f t="shared" si="117"/>
        <v>5</v>
      </c>
    </row>
    <row r="2565" spans="3:15">
      <c r="C2565" s="200">
        <v>5</v>
      </c>
      <c r="D2565" s="200">
        <v>2</v>
      </c>
      <c r="F2565" s="200">
        <v>5</v>
      </c>
      <c r="G2565" s="200">
        <v>2</v>
      </c>
      <c r="H2565" s="200">
        <v>5</v>
      </c>
      <c r="I2565" s="200">
        <v>10</v>
      </c>
      <c r="J2565" s="200">
        <v>7</v>
      </c>
      <c r="M2565" s="204">
        <f t="shared" si="115"/>
        <v>2</v>
      </c>
      <c r="N2565" s="203">
        <f t="shared" si="116"/>
        <v>2</v>
      </c>
      <c r="O2565" s="203">
        <f t="shared" si="117"/>
        <v>5</v>
      </c>
    </row>
    <row r="2566" spans="3:15">
      <c r="C2566" s="200">
        <v>5</v>
      </c>
      <c r="D2566" s="200">
        <v>2</v>
      </c>
      <c r="F2566" s="200">
        <v>5</v>
      </c>
      <c r="G2566" s="200">
        <v>2</v>
      </c>
      <c r="H2566" s="200">
        <v>5</v>
      </c>
      <c r="I2566" s="200">
        <v>10</v>
      </c>
      <c r="J2566" s="200">
        <v>10</v>
      </c>
      <c r="M2566" s="204">
        <f t="shared" si="115"/>
        <v>2</v>
      </c>
      <c r="N2566" s="203">
        <f t="shared" si="116"/>
        <v>2</v>
      </c>
      <c r="O2566" s="203">
        <f t="shared" si="117"/>
        <v>6</v>
      </c>
    </row>
    <row r="2567" spans="3:15">
      <c r="C2567" s="200">
        <v>5</v>
      </c>
      <c r="D2567" s="200">
        <v>2</v>
      </c>
      <c r="F2567" s="200">
        <v>7</v>
      </c>
      <c r="G2567" s="200">
        <v>2</v>
      </c>
      <c r="H2567" s="200">
        <v>10</v>
      </c>
      <c r="I2567" s="200">
        <v>4</v>
      </c>
      <c r="J2567" s="200">
        <v>7</v>
      </c>
      <c r="M2567" s="204">
        <f t="shared" si="115"/>
        <v>2</v>
      </c>
      <c r="N2567" s="203">
        <f t="shared" si="116"/>
        <v>2</v>
      </c>
      <c r="O2567" s="203">
        <f t="shared" si="117"/>
        <v>5</v>
      </c>
    </row>
    <row r="2568" spans="3:15">
      <c r="C2568" s="200">
        <v>5</v>
      </c>
      <c r="D2568" s="200">
        <v>2</v>
      </c>
      <c r="F2568" s="200">
        <v>7</v>
      </c>
      <c r="G2568" s="200">
        <v>2</v>
      </c>
      <c r="H2568" s="200">
        <v>10</v>
      </c>
      <c r="I2568" s="200">
        <v>4</v>
      </c>
      <c r="J2568" s="200">
        <v>10</v>
      </c>
      <c r="M2568" s="204">
        <f t="shared" si="115"/>
        <v>2</v>
      </c>
      <c r="N2568" s="203">
        <f t="shared" si="116"/>
        <v>2</v>
      </c>
      <c r="O2568" s="203">
        <f t="shared" si="117"/>
        <v>6</v>
      </c>
    </row>
    <row r="2569" spans="3:15">
      <c r="C2569" s="200">
        <v>5</v>
      </c>
      <c r="D2569" s="200">
        <v>2</v>
      </c>
      <c r="F2569" s="200">
        <v>7</v>
      </c>
      <c r="G2569" s="200">
        <v>2</v>
      </c>
      <c r="H2569" s="200">
        <v>10</v>
      </c>
      <c r="I2569" s="200">
        <v>6</v>
      </c>
      <c r="J2569" s="200">
        <v>7</v>
      </c>
      <c r="M2569" s="204">
        <f t="shared" si="115"/>
        <v>2</v>
      </c>
      <c r="N2569" s="203">
        <f t="shared" si="116"/>
        <v>2</v>
      </c>
      <c r="O2569" s="203">
        <f t="shared" si="117"/>
        <v>6</v>
      </c>
    </row>
    <row r="2570" spans="3:15">
      <c r="C2570" s="200">
        <v>5</v>
      </c>
      <c r="D2570" s="200">
        <v>2</v>
      </c>
      <c r="F2570" s="200">
        <v>7</v>
      </c>
      <c r="G2570" s="200">
        <v>2</v>
      </c>
      <c r="H2570" s="200">
        <v>10</v>
      </c>
      <c r="I2570" s="200">
        <v>6</v>
      </c>
      <c r="J2570" s="200">
        <v>10</v>
      </c>
      <c r="M2570" s="204">
        <f t="shared" si="115"/>
        <v>2</v>
      </c>
      <c r="N2570" s="203">
        <f t="shared" si="116"/>
        <v>2</v>
      </c>
      <c r="O2570" s="203">
        <f t="shared" si="117"/>
        <v>6</v>
      </c>
    </row>
    <row r="2571" spans="3:15">
      <c r="C2571" s="200">
        <v>5</v>
      </c>
      <c r="D2571" s="200">
        <v>2</v>
      </c>
      <c r="F2571" s="200">
        <v>7</v>
      </c>
      <c r="G2571" s="200">
        <v>2</v>
      </c>
      <c r="H2571" s="200">
        <v>10</v>
      </c>
      <c r="I2571" s="200">
        <v>8</v>
      </c>
      <c r="J2571" s="200">
        <v>7</v>
      </c>
      <c r="M2571" s="204">
        <f t="shared" si="115"/>
        <v>2</v>
      </c>
      <c r="N2571" s="203">
        <f t="shared" si="116"/>
        <v>2</v>
      </c>
      <c r="O2571" s="203">
        <f t="shared" si="117"/>
        <v>6</v>
      </c>
    </row>
    <row r="2572" spans="3:15">
      <c r="C2572" s="200">
        <v>5</v>
      </c>
      <c r="D2572" s="200">
        <v>2</v>
      </c>
      <c r="F2572" s="200">
        <v>7</v>
      </c>
      <c r="G2572" s="200">
        <v>2</v>
      </c>
      <c r="H2572" s="200">
        <v>10</v>
      </c>
      <c r="I2572" s="200">
        <v>8</v>
      </c>
      <c r="J2572" s="200">
        <v>10</v>
      </c>
      <c r="M2572" s="204">
        <f t="shared" si="115"/>
        <v>2</v>
      </c>
      <c r="N2572" s="203">
        <f t="shared" si="116"/>
        <v>2</v>
      </c>
      <c r="O2572" s="203">
        <f t="shared" si="117"/>
        <v>6</v>
      </c>
    </row>
    <row r="2573" spans="3:15">
      <c r="C2573" s="200">
        <v>5</v>
      </c>
      <c r="D2573" s="200">
        <v>2</v>
      </c>
      <c r="F2573" s="200">
        <v>7</v>
      </c>
      <c r="G2573" s="200">
        <v>2</v>
      </c>
      <c r="H2573" s="200">
        <v>10</v>
      </c>
      <c r="I2573" s="200">
        <v>10</v>
      </c>
      <c r="J2573" s="200">
        <v>7</v>
      </c>
      <c r="M2573" s="204">
        <f t="shared" si="115"/>
        <v>2</v>
      </c>
      <c r="N2573" s="203">
        <f t="shared" si="116"/>
        <v>2</v>
      </c>
      <c r="O2573" s="203">
        <f t="shared" si="117"/>
        <v>6</v>
      </c>
    </row>
    <row r="2574" spans="3:15">
      <c r="C2574" s="200">
        <v>5</v>
      </c>
      <c r="D2574" s="200">
        <v>2</v>
      </c>
      <c r="F2574" s="200">
        <v>7</v>
      </c>
      <c r="G2574" s="200">
        <v>2</v>
      </c>
      <c r="H2574" s="200">
        <v>10</v>
      </c>
      <c r="I2574" s="200">
        <v>10</v>
      </c>
      <c r="J2574" s="200">
        <v>10</v>
      </c>
      <c r="M2574" s="204">
        <f t="shared" si="115"/>
        <v>2</v>
      </c>
      <c r="N2574" s="203">
        <f t="shared" si="116"/>
        <v>2</v>
      </c>
      <c r="O2574" s="203">
        <f t="shared" si="117"/>
        <v>7</v>
      </c>
    </row>
    <row r="2575" spans="3:15">
      <c r="C2575" s="200">
        <v>5</v>
      </c>
      <c r="D2575" s="200">
        <v>2</v>
      </c>
      <c r="F2575" s="200">
        <v>10</v>
      </c>
      <c r="G2575" s="200">
        <v>2</v>
      </c>
      <c r="H2575" s="200">
        <v>7</v>
      </c>
      <c r="I2575" s="200">
        <v>4</v>
      </c>
      <c r="J2575" s="200">
        <v>7</v>
      </c>
      <c r="M2575" s="204">
        <f t="shared" si="115"/>
        <v>2</v>
      </c>
      <c r="N2575" s="203">
        <f t="shared" si="116"/>
        <v>2</v>
      </c>
      <c r="O2575" s="203">
        <f t="shared" si="117"/>
        <v>5</v>
      </c>
    </row>
    <row r="2576" spans="3:15">
      <c r="C2576" s="200">
        <v>5</v>
      </c>
      <c r="D2576" s="200">
        <v>2</v>
      </c>
      <c r="F2576" s="200">
        <v>10</v>
      </c>
      <c r="G2576" s="200">
        <v>2</v>
      </c>
      <c r="H2576" s="200">
        <v>7</v>
      </c>
      <c r="I2576" s="200">
        <v>4</v>
      </c>
      <c r="J2576" s="200">
        <v>10</v>
      </c>
      <c r="M2576" s="204">
        <f t="shared" si="115"/>
        <v>2</v>
      </c>
      <c r="N2576" s="203">
        <f t="shared" si="116"/>
        <v>2</v>
      </c>
      <c r="O2576" s="203">
        <f t="shared" si="117"/>
        <v>6</v>
      </c>
    </row>
    <row r="2577" spans="3:15">
      <c r="C2577" s="200">
        <v>5</v>
      </c>
      <c r="D2577" s="200">
        <v>2</v>
      </c>
      <c r="F2577" s="200">
        <v>10</v>
      </c>
      <c r="G2577" s="200">
        <v>2</v>
      </c>
      <c r="H2577" s="200">
        <v>7</v>
      </c>
      <c r="I2577" s="200">
        <v>6</v>
      </c>
      <c r="J2577" s="200">
        <v>7</v>
      </c>
      <c r="M2577" s="204">
        <f t="shared" si="115"/>
        <v>2</v>
      </c>
      <c r="N2577" s="203">
        <f t="shared" si="116"/>
        <v>2</v>
      </c>
      <c r="O2577" s="203">
        <f t="shared" si="117"/>
        <v>6</v>
      </c>
    </row>
    <row r="2578" spans="3:15">
      <c r="C2578" s="200">
        <v>5</v>
      </c>
      <c r="D2578" s="200">
        <v>2</v>
      </c>
      <c r="F2578" s="200">
        <v>10</v>
      </c>
      <c r="G2578" s="200">
        <v>2</v>
      </c>
      <c r="H2578" s="200">
        <v>7</v>
      </c>
      <c r="I2578" s="200">
        <v>6</v>
      </c>
      <c r="J2578" s="200">
        <v>10</v>
      </c>
      <c r="M2578" s="204">
        <f t="shared" si="115"/>
        <v>2</v>
      </c>
      <c r="N2578" s="203">
        <f t="shared" si="116"/>
        <v>2</v>
      </c>
      <c r="O2578" s="203">
        <f t="shared" si="117"/>
        <v>6</v>
      </c>
    </row>
    <row r="2579" spans="3:15">
      <c r="C2579" s="200">
        <v>5</v>
      </c>
      <c r="D2579" s="200">
        <v>2</v>
      </c>
      <c r="F2579" s="200">
        <v>10</v>
      </c>
      <c r="G2579" s="200">
        <v>2</v>
      </c>
      <c r="H2579" s="200">
        <v>7</v>
      </c>
      <c r="I2579" s="200">
        <v>8</v>
      </c>
      <c r="J2579" s="200">
        <v>7</v>
      </c>
      <c r="M2579" s="204">
        <f t="shared" si="115"/>
        <v>2</v>
      </c>
      <c r="N2579" s="203">
        <f t="shared" si="116"/>
        <v>2</v>
      </c>
      <c r="O2579" s="203">
        <f t="shared" si="117"/>
        <v>6</v>
      </c>
    </row>
    <row r="2580" spans="3:15">
      <c r="C2580" s="200">
        <v>5</v>
      </c>
      <c r="D2580" s="200">
        <v>2</v>
      </c>
      <c r="F2580" s="200">
        <v>10</v>
      </c>
      <c r="G2580" s="200">
        <v>2</v>
      </c>
      <c r="H2580" s="200">
        <v>7</v>
      </c>
      <c r="I2580" s="200">
        <v>8</v>
      </c>
      <c r="J2580" s="200">
        <v>10</v>
      </c>
      <c r="M2580" s="204">
        <f t="shared" si="115"/>
        <v>2</v>
      </c>
      <c r="N2580" s="203">
        <f t="shared" si="116"/>
        <v>2</v>
      </c>
      <c r="O2580" s="203">
        <f t="shared" si="117"/>
        <v>6</v>
      </c>
    </row>
    <row r="2581" spans="3:15">
      <c r="C2581" s="200">
        <v>5</v>
      </c>
      <c r="D2581" s="200">
        <v>2</v>
      </c>
      <c r="F2581" s="200">
        <v>10</v>
      </c>
      <c r="G2581" s="200">
        <v>2</v>
      </c>
      <c r="H2581" s="200">
        <v>7</v>
      </c>
      <c r="I2581" s="200">
        <v>10</v>
      </c>
      <c r="J2581" s="200">
        <v>7</v>
      </c>
      <c r="M2581" s="204">
        <f t="shared" si="115"/>
        <v>2</v>
      </c>
      <c r="N2581" s="203">
        <f t="shared" si="116"/>
        <v>2</v>
      </c>
      <c r="O2581" s="203">
        <f t="shared" si="117"/>
        <v>6</v>
      </c>
    </row>
    <row r="2582" spans="3:15">
      <c r="C2582" s="200">
        <v>5</v>
      </c>
      <c r="D2582" s="200">
        <v>2</v>
      </c>
      <c r="F2582" s="200">
        <v>10</v>
      </c>
      <c r="G2582" s="200">
        <v>2</v>
      </c>
      <c r="H2582" s="200">
        <v>7</v>
      </c>
      <c r="I2582" s="200">
        <v>10</v>
      </c>
      <c r="J2582" s="200">
        <v>10</v>
      </c>
      <c r="M2582" s="204">
        <f t="shared" si="115"/>
        <v>2</v>
      </c>
      <c r="N2582" s="203">
        <f t="shared" si="116"/>
        <v>2</v>
      </c>
      <c r="O2582" s="203">
        <f t="shared" si="117"/>
        <v>7</v>
      </c>
    </row>
    <row r="2583" spans="3:15">
      <c r="C2583" s="200">
        <v>5</v>
      </c>
      <c r="D2583" s="200">
        <v>2</v>
      </c>
      <c r="F2583" s="200">
        <v>10</v>
      </c>
      <c r="G2583" s="200">
        <v>2</v>
      </c>
      <c r="H2583" s="200">
        <v>10</v>
      </c>
      <c r="I2583" s="200">
        <v>4</v>
      </c>
      <c r="J2583" s="200">
        <v>7</v>
      </c>
      <c r="M2583" s="204">
        <f t="shared" si="115"/>
        <v>2</v>
      </c>
      <c r="N2583" s="203">
        <f t="shared" si="116"/>
        <v>2</v>
      </c>
      <c r="O2583" s="203">
        <f t="shared" si="117"/>
        <v>6</v>
      </c>
    </row>
    <row r="2584" spans="3:15">
      <c r="C2584" s="200">
        <v>5</v>
      </c>
      <c r="D2584" s="200">
        <v>2</v>
      </c>
      <c r="F2584" s="200">
        <v>10</v>
      </c>
      <c r="G2584" s="200">
        <v>2</v>
      </c>
      <c r="H2584" s="200">
        <v>10</v>
      </c>
      <c r="I2584" s="200">
        <v>4</v>
      </c>
      <c r="J2584" s="200">
        <v>10</v>
      </c>
      <c r="M2584" s="204">
        <f t="shared" si="115"/>
        <v>2</v>
      </c>
      <c r="N2584" s="203">
        <f t="shared" si="116"/>
        <v>2</v>
      </c>
      <c r="O2584" s="203">
        <f t="shared" si="117"/>
        <v>6</v>
      </c>
    </row>
    <row r="2585" spans="3:15">
      <c r="C2585" s="200">
        <v>5</v>
      </c>
      <c r="D2585" s="200">
        <v>2</v>
      </c>
      <c r="F2585" s="200">
        <v>10</v>
      </c>
      <c r="G2585" s="200">
        <v>2</v>
      </c>
      <c r="H2585" s="200">
        <v>10</v>
      </c>
      <c r="I2585" s="200">
        <v>6</v>
      </c>
      <c r="J2585" s="200">
        <v>7</v>
      </c>
      <c r="M2585" s="204">
        <f t="shared" si="115"/>
        <v>2</v>
      </c>
      <c r="N2585" s="203">
        <f t="shared" si="116"/>
        <v>2</v>
      </c>
      <c r="O2585" s="203">
        <f t="shared" si="117"/>
        <v>6</v>
      </c>
    </row>
    <row r="2586" spans="3:15">
      <c r="C2586" s="200">
        <v>5</v>
      </c>
      <c r="D2586" s="200">
        <v>2</v>
      </c>
      <c r="F2586" s="200">
        <v>10</v>
      </c>
      <c r="G2586" s="200">
        <v>2</v>
      </c>
      <c r="H2586" s="200">
        <v>10</v>
      </c>
      <c r="I2586" s="200">
        <v>6</v>
      </c>
      <c r="J2586" s="200">
        <v>10</v>
      </c>
      <c r="M2586" s="204">
        <f t="shared" si="115"/>
        <v>2</v>
      </c>
      <c r="N2586" s="203">
        <f t="shared" si="116"/>
        <v>2</v>
      </c>
      <c r="O2586" s="203">
        <f t="shared" si="117"/>
        <v>6</v>
      </c>
    </row>
    <row r="2587" spans="3:15">
      <c r="C2587" s="200">
        <v>5</v>
      </c>
      <c r="D2587" s="200">
        <v>2</v>
      </c>
      <c r="F2587" s="200">
        <v>10</v>
      </c>
      <c r="G2587" s="200">
        <v>2</v>
      </c>
      <c r="H2587" s="200">
        <v>10</v>
      </c>
      <c r="I2587" s="200">
        <v>8</v>
      </c>
      <c r="J2587" s="200">
        <v>7</v>
      </c>
      <c r="M2587" s="204">
        <f t="shared" si="115"/>
        <v>2</v>
      </c>
      <c r="N2587" s="203">
        <f t="shared" si="116"/>
        <v>2</v>
      </c>
      <c r="O2587" s="203">
        <f t="shared" si="117"/>
        <v>6</v>
      </c>
    </row>
    <row r="2588" spans="3:15">
      <c r="C2588" s="200">
        <v>5</v>
      </c>
      <c r="D2588" s="200">
        <v>2</v>
      </c>
      <c r="F2588" s="200">
        <v>10</v>
      </c>
      <c r="G2588" s="200">
        <v>2</v>
      </c>
      <c r="H2588" s="200">
        <v>10</v>
      </c>
      <c r="I2588" s="200">
        <v>8</v>
      </c>
      <c r="J2588" s="200">
        <v>10</v>
      </c>
      <c r="M2588" s="204">
        <f t="shared" si="115"/>
        <v>2</v>
      </c>
      <c r="N2588" s="203">
        <f t="shared" si="116"/>
        <v>2</v>
      </c>
      <c r="O2588" s="203">
        <f t="shared" si="117"/>
        <v>7</v>
      </c>
    </row>
    <row r="2589" spans="3:15">
      <c r="C2589" s="200">
        <v>5</v>
      </c>
      <c r="D2589" s="200">
        <v>2</v>
      </c>
      <c r="F2589" s="200">
        <v>10</v>
      </c>
      <c r="G2589" s="200">
        <v>2</v>
      </c>
      <c r="H2589" s="200">
        <v>10</v>
      </c>
      <c r="I2589" s="200">
        <v>10</v>
      </c>
      <c r="J2589" s="200">
        <v>7</v>
      </c>
      <c r="M2589" s="204">
        <f t="shared" si="115"/>
        <v>2</v>
      </c>
      <c r="N2589" s="203">
        <f t="shared" si="116"/>
        <v>2</v>
      </c>
      <c r="O2589" s="203">
        <f t="shared" si="117"/>
        <v>7</v>
      </c>
    </row>
    <row r="2590" spans="3:15">
      <c r="C2590" s="200">
        <v>5</v>
      </c>
      <c r="D2590" s="200">
        <v>4</v>
      </c>
      <c r="F2590" s="200">
        <v>10</v>
      </c>
      <c r="G2590" s="200">
        <v>4</v>
      </c>
      <c r="H2590" s="200">
        <v>10</v>
      </c>
      <c r="I2590" s="200">
        <v>10</v>
      </c>
      <c r="J2590" s="200">
        <v>10</v>
      </c>
      <c r="M2590" s="204">
        <f t="shared" si="115"/>
        <v>4</v>
      </c>
      <c r="N2590" s="203">
        <f t="shared" si="116"/>
        <v>4</v>
      </c>
      <c r="O2590" s="203">
        <f t="shared" si="117"/>
        <v>8</v>
      </c>
    </row>
    <row r="2591" spans="3:15">
      <c r="C2591" s="200">
        <v>5</v>
      </c>
      <c r="D2591" s="200">
        <v>4</v>
      </c>
      <c r="F2591" s="200">
        <v>10</v>
      </c>
      <c r="G2591" s="200">
        <v>4</v>
      </c>
      <c r="H2591" s="200">
        <v>7</v>
      </c>
      <c r="I2591" s="200">
        <v>4</v>
      </c>
      <c r="J2591" s="200">
        <v>7</v>
      </c>
      <c r="M2591" s="204">
        <f t="shared" ref="M2591:M2654" si="118">MIN(C2591:L2591)</f>
        <v>4</v>
      </c>
      <c r="N2591" s="203">
        <f t="shared" si="116"/>
        <v>4</v>
      </c>
      <c r="O2591" s="203">
        <f t="shared" si="117"/>
        <v>6</v>
      </c>
    </row>
    <row r="2592" spans="3:15">
      <c r="C2592" s="200">
        <v>5</v>
      </c>
      <c r="D2592" s="200">
        <v>4</v>
      </c>
      <c r="F2592" s="200">
        <v>10</v>
      </c>
      <c r="G2592" s="200">
        <v>4</v>
      </c>
      <c r="H2592" s="200">
        <v>7</v>
      </c>
      <c r="I2592" s="200">
        <v>4</v>
      </c>
      <c r="J2592" s="200">
        <v>10</v>
      </c>
      <c r="M2592" s="204">
        <f t="shared" si="118"/>
        <v>4</v>
      </c>
      <c r="N2592" s="203">
        <f t="shared" ref="N2592:N2655" si="119">IF(SMALL(C2592:J2592,2)&gt;M2592,M2592+1,M2592)</f>
        <v>4</v>
      </c>
      <c r="O2592" s="203">
        <f t="shared" ref="O2592:O2655" si="120">ROUND(AVERAGE(C2592:J2592),0)</f>
        <v>6</v>
      </c>
    </row>
    <row r="2593" spans="3:15">
      <c r="C2593" s="200">
        <v>5</v>
      </c>
      <c r="D2593" s="200">
        <v>4</v>
      </c>
      <c r="F2593" s="200">
        <v>10</v>
      </c>
      <c r="G2593" s="200">
        <v>4</v>
      </c>
      <c r="H2593" s="200">
        <v>7</v>
      </c>
      <c r="I2593" s="200">
        <v>6</v>
      </c>
      <c r="J2593" s="200">
        <v>7</v>
      </c>
      <c r="M2593" s="204">
        <f t="shared" si="118"/>
        <v>4</v>
      </c>
      <c r="N2593" s="203">
        <f t="shared" si="119"/>
        <v>4</v>
      </c>
      <c r="O2593" s="203">
        <f t="shared" si="120"/>
        <v>6</v>
      </c>
    </row>
    <row r="2594" spans="3:15">
      <c r="C2594" s="200">
        <v>5</v>
      </c>
      <c r="D2594" s="200">
        <v>4</v>
      </c>
      <c r="F2594" s="200">
        <v>10</v>
      </c>
      <c r="G2594" s="200">
        <v>4</v>
      </c>
      <c r="H2594" s="200">
        <v>7</v>
      </c>
      <c r="I2594" s="200">
        <v>6</v>
      </c>
      <c r="J2594" s="200">
        <v>10</v>
      </c>
      <c r="M2594" s="204">
        <f t="shared" si="118"/>
        <v>4</v>
      </c>
      <c r="N2594" s="203">
        <f t="shared" si="119"/>
        <v>4</v>
      </c>
      <c r="O2594" s="203">
        <f t="shared" si="120"/>
        <v>7</v>
      </c>
    </row>
    <row r="2595" spans="3:15">
      <c r="C2595" s="200">
        <v>5</v>
      </c>
      <c r="D2595" s="200">
        <v>4</v>
      </c>
      <c r="F2595" s="200">
        <v>10</v>
      </c>
      <c r="G2595" s="200">
        <v>4</v>
      </c>
      <c r="H2595" s="200">
        <v>7</v>
      </c>
      <c r="I2595" s="200">
        <v>8</v>
      </c>
      <c r="J2595" s="200">
        <v>7</v>
      </c>
      <c r="M2595" s="204">
        <f t="shared" si="118"/>
        <v>4</v>
      </c>
      <c r="N2595" s="203">
        <f t="shared" si="119"/>
        <v>4</v>
      </c>
      <c r="O2595" s="203">
        <f t="shared" si="120"/>
        <v>6</v>
      </c>
    </row>
    <row r="2596" spans="3:15">
      <c r="C2596" s="200">
        <v>5</v>
      </c>
      <c r="D2596" s="200">
        <v>4</v>
      </c>
      <c r="F2596" s="200">
        <v>10</v>
      </c>
      <c r="G2596" s="200">
        <v>4</v>
      </c>
      <c r="H2596" s="200">
        <v>7</v>
      </c>
      <c r="I2596" s="200">
        <v>8</v>
      </c>
      <c r="J2596" s="200">
        <v>10</v>
      </c>
      <c r="M2596" s="204">
        <f t="shared" si="118"/>
        <v>4</v>
      </c>
      <c r="N2596" s="203">
        <f t="shared" si="119"/>
        <v>4</v>
      </c>
      <c r="O2596" s="203">
        <f t="shared" si="120"/>
        <v>7</v>
      </c>
    </row>
    <row r="2597" spans="3:15">
      <c r="C2597" s="200">
        <v>5</v>
      </c>
      <c r="D2597" s="200">
        <v>4</v>
      </c>
      <c r="F2597" s="200">
        <v>10</v>
      </c>
      <c r="G2597" s="200">
        <v>4</v>
      </c>
      <c r="H2597" s="200">
        <v>7</v>
      </c>
      <c r="I2597" s="200">
        <v>10</v>
      </c>
      <c r="J2597" s="200">
        <v>7</v>
      </c>
      <c r="M2597" s="204">
        <f t="shared" si="118"/>
        <v>4</v>
      </c>
      <c r="N2597" s="203">
        <f t="shared" si="119"/>
        <v>4</v>
      </c>
      <c r="O2597" s="203">
        <f t="shared" si="120"/>
        <v>7</v>
      </c>
    </row>
    <row r="2598" spans="3:15">
      <c r="C2598" s="200">
        <v>5</v>
      </c>
      <c r="D2598" s="200">
        <v>4</v>
      </c>
      <c r="F2598" s="200">
        <v>10</v>
      </c>
      <c r="G2598" s="200">
        <v>4</v>
      </c>
      <c r="H2598" s="200">
        <v>7</v>
      </c>
      <c r="I2598" s="200">
        <v>10</v>
      </c>
      <c r="J2598" s="200">
        <v>10</v>
      </c>
      <c r="M2598" s="204">
        <f t="shared" si="118"/>
        <v>4</v>
      </c>
      <c r="N2598" s="203">
        <f t="shared" si="119"/>
        <v>4</v>
      </c>
      <c r="O2598" s="203">
        <f t="shared" si="120"/>
        <v>7</v>
      </c>
    </row>
    <row r="2599" spans="3:15">
      <c r="C2599" s="200">
        <v>5</v>
      </c>
      <c r="D2599" s="200">
        <v>4</v>
      </c>
      <c r="F2599" s="200">
        <v>10</v>
      </c>
      <c r="G2599" s="200">
        <v>4</v>
      </c>
      <c r="H2599" s="200">
        <v>10</v>
      </c>
      <c r="I2599" s="200">
        <v>4</v>
      </c>
      <c r="J2599" s="200">
        <v>7</v>
      </c>
      <c r="M2599" s="204">
        <f t="shared" si="118"/>
        <v>4</v>
      </c>
      <c r="N2599" s="203">
        <f t="shared" si="119"/>
        <v>4</v>
      </c>
      <c r="O2599" s="203">
        <f t="shared" si="120"/>
        <v>6</v>
      </c>
    </row>
    <row r="2600" spans="3:15">
      <c r="C2600" s="200">
        <v>5</v>
      </c>
      <c r="D2600" s="200">
        <v>4</v>
      </c>
      <c r="F2600" s="200">
        <v>10</v>
      </c>
      <c r="G2600" s="200">
        <v>4</v>
      </c>
      <c r="H2600" s="200">
        <v>10</v>
      </c>
      <c r="I2600" s="200">
        <v>4</v>
      </c>
      <c r="J2600" s="200">
        <v>10</v>
      </c>
      <c r="M2600" s="204">
        <f t="shared" si="118"/>
        <v>4</v>
      </c>
      <c r="N2600" s="203">
        <f t="shared" si="119"/>
        <v>4</v>
      </c>
      <c r="O2600" s="203">
        <f t="shared" si="120"/>
        <v>7</v>
      </c>
    </row>
    <row r="2601" spans="3:15">
      <c r="C2601" s="200">
        <v>5</v>
      </c>
      <c r="D2601" s="200">
        <v>4</v>
      </c>
      <c r="F2601" s="200">
        <v>10</v>
      </c>
      <c r="G2601" s="200">
        <v>4</v>
      </c>
      <c r="H2601" s="200">
        <v>10</v>
      </c>
      <c r="I2601" s="200">
        <v>6</v>
      </c>
      <c r="J2601" s="200">
        <v>7</v>
      </c>
      <c r="M2601" s="204">
        <f t="shared" si="118"/>
        <v>4</v>
      </c>
      <c r="N2601" s="203">
        <f t="shared" si="119"/>
        <v>4</v>
      </c>
      <c r="O2601" s="203">
        <f t="shared" si="120"/>
        <v>7</v>
      </c>
    </row>
    <row r="2602" spans="3:15">
      <c r="C2602" s="200">
        <v>5</v>
      </c>
      <c r="D2602" s="200">
        <v>4</v>
      </c>
      <c r="F2602" s="200">
        <v>10</v>
      </c>
      <c r="G2602" s="200">
        <v>4</v>
      </c>
      <c r="H2602" s="200">
        <v>10</v>
      </c>
      <c r="I2602" s="200">
        <v>6</v>
      </c>
      <c r="J2602" s="200">
        <v>10</v>
      </c>
      <c r="M2602" s="204">
        <f t="shared" si="118"/>
        <v>4</v>
      </c>
      <c r="N2602" s="203">
        <f t="shared" si="119"/>
        <v>4</v>
      </c>
      <c r="O2602" s="203">
        <f t="shared" si="120"/>
        <v>7</v>
      </c>
    </row>
    <row r="2603" spans="3:15">
      <c r="C2603" s="200">
        <v>5</v>
      </c>
      <c r="D2603" s="200">
        <v>4</v>
      </c>
      <c r="F2603" s="200">
        <v>10</v>
      </c>
      <c r="G2603" s="200">
        <v>4</v>
      </c>
      <c r="H2603" s="200">
        <v>10</v>
      </c>
      <c r="I2603" s="200">
        <v>8</v>
      </c>
      <c r="J2603" s="200">
        <v>7</v>
      </c>
      <c r="M2603" s="204">
        <f t="shared" si="118"/>
        <v>4</v>
      </c>
      <c r="N2603" s="203">
        <f t="shared" si="119"/>
        <v>4</v>
      </c>
      <c r="O2603" s="203">
        <f t="shared" si="120"/>
        <v>7</v>
      </c>
    </row>
    <row r="2604" spans="3:15">
      <c r="C2604" s="200">
        <v>5</v>
      </c>
      <c r="D2604" s="200">
        <v>4</v>
      </c>
      <c r="F2604" s="200">
        <v>10</v>
      </c>
      <c r="G2604" s="200">
        <v>4</v>
      </c>
      <c r="H2604" s="200">
        <v>10</v>
      </c>
      <c r="I2604" s="200">
        <v>8</v>
      </c>
      <c r="J2604" s="200">
        <v>10</v>
      </c>
      <c r="M2604" s="204">
        <f t="shared" si="118"/>
        <v>4</v>
      </c>
      <c r="N2604" s="203">
        <f t="shared" si="119"/>
        <v>4</v>
      </c>
      <c r="O2604" s="203">
        <f t="shared" si="120"/>
        <v>7</v>
      </c>
    </row>
    <row r="2605" spans="3:15">
      <c r="C2605" s="200">
        <v>5</v>
      </c>
      <c r="D2605" s="200">
        <v>4</v>
      </c>
      <c r="F2605" s="200">
        <v>10</v>
      </c>
      <c r="G2605" s="200">
        <v>4</v>
      </c>
      <c r="H2605" s="200">
        <v>10</v>
      </c>
      <c r="I2605" s="200">
        <v>10</v>
      </c>
      <c r="J2605" s="200">
        <v>7</v>
      </c>
      <c r="M2605" s="204">
        <f t="shared" si="118"/>
        <v>4</v>
      </c>
      <c r="N2605" s="203">
        <f t="shared" si="119"/>
        <v>4</v>
      </c>
      <c r="O2605" s="203">
        <f t="shared" si="120"/>
        <v>7</v>
      </c>
    </row>
    <row r="2606" spans="3:15">
      <c r="C2606" s="200">
        <v>5</v>
      </c>
      <c r="D2606" s="200">
        <v>6</v>
      </c>
      <c r="F2606" s="200">
        <v>10</v>
      </c>
      <c r="G2606" s="200">
        <v>6</v>
      </c>
      <c r="H2606" s="200">
        <v>10</v>
      </c>
      <c r="I2606" s="200">
        <v>10</v>
      </c>
      <c r="J2606" s="200">
        <v>10</v>
      </c>
      <c r="M2606" s="204">
        <f t="shared" si="118"/>
        <v>5</v>
      </c>
      <c r="N2606" s="203">
        <f t="shared" si="119"/>
        <v>6</v>
      </c>
      <c r="O2606" s="203">
        <f t="shared" si="120"/>
        <v>8</v>
      </c>
    </row>
    <row r="2607" spans="3:15">
      <c r="C2607" s="200">
        <v>5</v>
      </c>
      <c r="D2607" s="200">
        <v>6</v>
      </c>
      <c r="F2607" s="200">
        <v>10</v>
      </c>
      <c r="G2607" s="200">
        <v>6</v>
      </c>
      <c r="H2607" s="200">
        <v>7</v>
      </c>
      <c r="I2607" s="200">
        <v>4</v>
      </c>
      <c r="J2607" s="200">
        <v>7</v>
      </c>
      <c r="M2607" s="204">
        <f t="shared" si="118"/>
        <v>4</v>
      </c>
      <c r="N2607" s="203">
        <f t="shared" si="119"/>
        <v>5</v>
      </c>
      <c r="O2607" s="203">
        <f t="shared" si="120"/>
        <v>6</v>
      </c>
    </row>
    <row r="2608" spans="3:15">
      <c r="C2608" s="200">
        <v>5</v>
      </c>
      <c r="D2608" s="200">
        <v>6</v>
      </c>
      <c r="F2608" s="200">
        <v>10</v>
      </c>
      <c r="G2608" s="200">
        <v>6</v>
      </c>
      <c r="H2608" s="200">
        <v>7</v>
      </c>
      <c r="I2608" s="200">
        <v>4</v>
      </c>
      <c r="J2608" s="200">
        <v>10</v>
      </c>
      <c r="M2608" s="204">
        <f t="shared" si="118"/>
        <v>4</v>
      </c>
      <c r="N2608" s="203">
        <f t="shared" si="119"/>
        <v>5</v>
      </c>
      <c r="O2608" s="203">
        <f t="shared" si="120"/>
        <v>7</v>
      </c>
    </row>
    <row r="2609" spans="3:15">
      <c r="C2609" s="200">
        <v>5</v>
      </c>
      <c r="D2609" s="200">
        <v>6</v>
      </c>
      <c r="F2609" s="200">
        <v>10</v>
      </c>
      <c r="G2609" s="200">
        <v>6</v>
      </c>
      <c r="H2609" s="200">
        <v>7</v>
      </c>
      <c r="I2609" s="200">
        <v>6</v>
      </c>
      <c r="J2609" s="200">
        <v>7</v>
      </c>
      <c r="M2609" s="204">
        <f t="shared" si="118"/>
        <v>5</v>
      </c>
      <c r="N2609" s="203">
        <f t="shared" si="119"/>
        <v>6</v>
      </c>
      <c r="O2609" s="203">
        <f t="shared" si="120"/>
        <v>7</v>
      </c>
    </row>
    <row r="2610" spans="3:15">
      <c r="C2610" s="200">
        <v>5</v>
      </c>
      <c r="D2610" s="200">
        <v>6</v>
      </c>
      <c r="F2610" s="200">
        <v>10</v>
      </c>
      <c r="G2610" s="200">
        <v>6</v>
      </c>
      <c r="H2610" s="200">
        <v>7</v>
      </c>
      <c r="I2610" s="200">
        <v>6</v>
      </c>
      <c r="J2610" s="200">
        <v>10</v>
      </c>
      <c r="M2610" s="204">
        <f t="shared" si="118"/>
        <v>5</v>
      </c>
      <c r="N2610" s="203">
        <f t="shared" si="119"/>
        <v>6</v>
      </c>
      <c r="O2610" s="203">
        <f t="shared" si="120"/>
        <v>7</v>
      </c>
    </row>
    <row r="2611" spans="3:15">
      <c r="C2611" s="200">
        <v>5</v>
      </c>
      <c r="D2611" s="200">
        <v>6</v>
      </c>
      <c r="F2611" s="200">
        <v>10</v>
      </c>
      <c r="G2611" s="200">
        <v>6</v>
      </c>
      <c r="H2611" s="200">
        <v>7</v>
      </c>
      <c r="I2611" s="200">
        <v>8</v>
      </c>
      <c r="J2611" s="200">
        <v>7</v>
      </c>
      <c r="M2611" s="204">
        <f t="shared" si="118"/>
        <v>5</v>
      </c>
      <c r="N2611" s="203">
        <f t="shared" si="119"/>
        <v>6</v>
      </c>
      <c r="O2611" s="203">
        <f t="shared" si="120"/>
        <v>7</v>
      </c>
    </row>
    <row r="2612" spans="3:15">
      <c r="C2612" s="200">
        <v>5</v>
      </c>
      <c r="D2612" s="200">
        <v>6</v>
      </c>
      <c r="F2612" s="200">
        <v>10</v>
      </c>
      <c r="G2612" s="200">
        <v>6</v>
      </c>
      <c r="H2612" s="200">
        <v>7</v>
      </c>
      <c r="I2612" s="200">
        <v>8</v>
      </c>
      <c r="J2612" s="200">
        <v>10</v>
      </c>
      <c r="M2612" s="204">
        <f t="shared" si="118"/>
        <v>5</v>
      </c>
      <c r="N2612" s="203">
        <f t="shared" si="119"/>
        <v>6</v>
      </c>
      <c r="O2612" s="203">
        <f t="shared" si="120"/>
        <v>7</v>
      </c>
    </row>
    <row r="2613" spans="3:15">
      <c r="C2613" s="200">
        <v>5</v>
      </c>
      <c r="D2613" s="200">
        <v>6</v>
      </c>
      <c r="F2613" s="200">
        <v>10</v>
      </c>
      <c r="G2613" s="200">
        <v>6</v>
      </c>
      <c r="H2613" s="200">
        <v>7</v>
      </c>
      <c r="I2613" s="200">
        <v>10</v>
      </c>
      <c r="J2613" s="200">
        <v>7</v>
      </c>
      <c r="M2613" s="204">
        <f t="shared" si="118"/>
        <v>5</v>
      </c>
      <c r="N2613" s="203">
        <f t="shared" si="119"/>
        <v>6</v>
      </c>
      <c r="O2613" s="203">
        <f t="shared" si="120"/>
        <v>7</v>
      </c>
    </row>
    <row r="2614" spans="3:15">
      <c r="C2614" s="200">
        <v>5</v>
      </c>
      <c r="D2614" s="200">
        <v>6</v>
      </c>
      <c r="F2614" s="200">
        <v>10</v>
      </c>
      <c r="G2614" s="200">
        <v>6</v>
      </c>
      <c r="H2614" s="200">
        <v>7</v>
      </c>
      <c r="I2614" s="200">
        <v>10</v>
      </c>
      <c r="J2614" s="200">
        <v>10</v>
      </c>
      <c r="M2614" s="204">
        <f t="shared" si="118"/>
        <v>5</v>
      </c>
      <c r="N2614" s="203">
        <f t="shared" si="119"/>
        <v>6</v>
      </c>
      <c r="O2614" s="203">
        <f t="shared" si="120"/>
        <v>8</v>
      </c>
    </row>
    <row r="2615" spans="3:15">
      <c r="C2615" s="200">
        <v>5</v>
      </c>
      <c r="D2615" s="200">
        <v>6</v>
      </c>
      <c r="F2615" s="200">
        <v>10</v>
      </c>
      <c r="G2615" s="200">
        <v>6</v>
      </c>
      <c r="H2615" s="200">
        <v>10</v>
      </c>
      <c r="I2615" s="200">
        <v>4</v>
      </c>
      <c r="J2615" s="200">
        <v>7</v>
      </c>
      <c r="M2615" s="204">
        <f t="shared" si="118"/>
        <v>4</v>
      </c>
      <c r="N2615" s="203">
        <f t="shared" si="119"/>
        <v>5</v>
      </c>
      <c r="O2615" s="203">
        <f t="shared" si="120"/>
        <v>7</v>
      </c>
    </row>
    <row r="2616" spans="3:15">
      <c r="C2616" s="200">
        <v>5</v>
      </c>
      <c r="D2616" s="200">
        <v>6</v>
      </c>
      <c r="F2616" s="200">
        <v>10</v>
      </c>
      <c r="G2616" s="200">
        <v>6</v>
      </c>
      <c r="H2616" s="200">
        <v>10</v>
      </c>
      <c r="I2616" s="200">
        <v>4</v>
      </c>
      <c r="J2616" s="200">
        <v>10</v>
      </c>
      <c r="M2616" s="204">
        <f t="shared" si="118"/>
        <v>4</v>
      </c>
      <c r="N2616" s="203">
        <f t="shared" si="119"/>
        <v>5</v>
      </c>
      <c r="O2616" s="203">
        <f t="shared" si="120"/>
        <v>7</v>
      </c>
    </row>
    <row r="2617" spans="3:15">
      <c r="C2617" s="200">
        <v>5</v>
      </c>
      <c r="D2617" s="200">
        <v>6</v>
      </c>
      <c r="F2617" s="200">
        <v>10</v>
      </c>
      <c r="G2617" s="200">
        <v>6</v>
      </c>
      <c r="H2617" s="200">
        <v>10</v>
      </c>
      <c r="I2617" s="200">
        <v>6</v>
      </c>
      <c r="J2617" s="200">
        <v>7</v>
      </c>
      <c r="M2617" s="204">
        <f t="shared" si="118"/>
        <v>5</v>
      </c>
      <c r="N2617" s="203">
        <f t="shared" si="119"/>
        <v>6</v>
      </c>
      <c r="O2617" s="203">
        <f t="shared" si="120"/>
        <v>7</v>
      </c>
    </row>
    <row r="2618" spans="3:15">
      <c r="C2618" s="200">
        <v>5</v>
      </c>
      <c r="D2618" s="200">
        <v>6</v>
      </c>
      <c r="F2618" s="200">
        <v>10</v>
      </c>
      <c r="G2618" s="200">
        <v>6</v>
      </c>
      <c r="H2618" s="200">
        <v>10</v>
      </c>
      <c r="I2618" s="200">
        <v>6</v>
      </c>
      <c r="J2618" s="200">
        <v>10</v>
      </c>
      <c r="M2618" s="204">
        <f t="shared" si="118"/>
        <v>5</v>
      </c>
      <c r="N2618" s="203">
        <f t="shared" si="119"/>
        <v>6</v>
      </c>
      <c r="O2618" s="203">
        <f t="shared" si="120"/>
        <v>8</v>
      </c>
    </row>
    <row r="2619" spans="3:15">
      <c r="C2619" s="200">
        <v>5</v>
      </c>
      <c r="D2619" s="200">
        <v>6</v>
      </c>
      <c r="F2619" s="200">
        <v>10</v>
      </c>
      <c r="G2619" s="200">
        <v>6</v>
      </c>
      <c r="H2619" s="200">
        <v>10</v>
      </c>
      <c r="I2619" s="200">
        <v>8</v>
      </c>
      <c r="J2619" s="200">
        <v>7</v>
      </c>
      <c r="M2619" s="204">
        <f t="shared" si="118"/>
        <v>5</v>
      </c>
      <c r="N2619" s="203">
        <f t="shared" si="119"/>
        <v>6</v>
      </c>
      <c r="O2619" s="203">
        <f t="shared" si="120"/>
        <v>7</v>
      </c>
    </row>
    <row r="2620" spans="3:15">
      <c r="C2620" s="200">
        <v>5</v>
      </c>
      <c r="D2620" s="200">
        <v>6</v>
      </c>
      <c r="F2620" s="200">
        <v>10</v>
      </c>
      <c r="G2620" s="200">
        <v>6</v>
      </c>
      <c r="H2620" s="200">
        <v>10</v>
      </c>
      <c r="I2620" s="200">
        <v>8</v>
      </c>
      <c r="J2620" s="200">
        <v>10</v>
      </c>
      <c r="M2620" s="204">
        <f t="shared" si="118"/>
        <v>5</v>
      </c>
      <c r="N2620" s="203">
        <f t="shared" si="119"/>
        <v>6</v>
      </c>
      <c r="O2620" s="203">
        <f t="shared" si="120"/>
        <v>8</v>
      </c>
    </row>
    <row r="2621" spans="3:15">
      <c r="C2621" s="200">
        <v>5</v>
      </c>
      <c r="D2621" s="200">
        <v>6</v>
      </c>
      <c r="F2621" s="200">
        <v>10</v>
      </c>
      <c r="G2621" s="200">
        <v>6</v>
      </c>
      <c r="H2621" s="200">
        <v>10</v>
      </c>
      <c r="I2621" s="200">
        <v>10</v>
      </c>
      <c r="J2621" s="200">
        <v>7</v>
      </c>
      <c r="M2621" s="204">
        <f t="shared" si="118"/>
        <v>5</v>
      </c>
      <c r="N2621" s="203">
        <f t="shared" si="119"/>
        <v>6</v>
      </c>
      <c r="O2621" s="203">
        <f t="shared" si="120"/>
        <v>8</v>
      </c>
    </row>
    <row r="2622" spans="3:15">
      <c r="C2622" s="200">
        <v>5</v>
      </c>
      <c r="D2622" s="200">
        <v>2</v>
      </c>
      <c r="F2622" s="200">
        <v>10</v>
      </c>
      <c r="G2622" s="200">
        <v>2</v>
      </c>
      <c r="H2622" s="200">
        <v>10</v>
      </c>
      <c r="I2622" s="200">
        <v>10</v>
      </c>
      <c r="J2622" s="200">
        <v>10</v>
      </c>
      <c r="M2622" s="204">
        <f t="shared" si="118"/>
        <v>2</v>
      </c>
      <c r="N2622" s="203">
        <f t="shared" si="119"/>
        <v>2</v>
      </c>
      <c r="O2622" s="203">
        <f t="shared" si="120"/>
        <v>7</v>
      </c>
    </row>
    <row r="2623" spans="3:15">
      <c r="C2623" s="200">
        <v>5</v>
      </c>
      <c r="D2623" s="200">
        <v>2</v>
      </c>
      <c r="F2623" s="200">
        <v>10</v>
      </c>
      <c r="G2623" s="200">
        <v>2</v>
      </c>
      <c r="H2623" s="200">
        <v>7</v>
      </c>
      <c r="I2623" s="200">
        <v>4</v>
      </c>
      <c r="J2623" s="200">
        <v>7</v>
      </c>
      <c r="M2623" s="204">
        <f t="shared" si="118"/>
        <v>2</v>
      </c>
      <c r="N2623" s="203">
        <f t="shared" si="119"/>
        <v>2</v>
      </c>
      <c r="O2623" s="203">
        <f t="shared" si="120"/>
        <v>5</v>
      </c>
    </row>
    <row r="2624" spans="3:15">
      <c r="C2624" s="200">
        <v>5</v>
      </c>
      <c r="D2624" s="200">
        <v>2</v>
      </c>
      <c r="F2624" s="200">
        <v>10</v>
      </c>
      <c r="G2624" s="200">
        <v>2</v>
      </c>
      <c r="H2624" s="200">
        <v>7</v>
      </c>
      <c r="I2624" s="200">
        <v>4</v>
      </c>
      <c r="J2624" s="200">
        <v>10</v>
      </c>
      <c r="M2624" s="204">
        <f t="shared" si="118"/>
        <v>2</v>
      </c>
      <c r="N2624" s="203">
        <f t="shared" si="119"/>
        <v>2</v>
      </c>
      <c r="O2624" s="203">
        <f t="shared" si="120"/>
        <v>6</v>
      </c>
    </row>
    <row r="2625" spans="3:15">
      <c r="C2625" s="200">
        <v>5</v>
      </c>
      <c r="D2625" s="200">
        <v>2</v>
      </c>
      <c r="F2625" s="200">
        <v>10</v>
      </c>
      <c r="G2625" s="200">
        <v>2</v>
      </c>
      <c r="H2625" s="200">
        <v>7</v>
      </c>
      <c r="I2625" s="200">
        <v>6</v>
      </c>
      <c r="J2625" s="200">
        <v>7</v>
      </c>
      <c r="M2625" s="204">
        <f t="shared" si="118"/>
        <v>2</v>
      </c>
      <c r="N2625" s="203">
        <f t="shared" si="119"/>
        <v>2</v>
      </c>
      <c r="O2625" s="203">
        <f t="shared" si="120"/>
        <v>6</v>
      </c>
    </row>
    <row r="2626" spans="3:15">
      <c r="C2626" s="200">
        <v>5</v>
      </c>
      <c r="D2626" s="200">
        <v>2</v>
      </c>
      <c r="F2626" s="200">
        <v>10</v>
      </c>
      <c r="G2626" s="200">
        <v>2</v>
      </c>
      <c r="H2626" s="200">
        <v>7</v>
      </c>
      <c r="I2626" s="200">
        <v>6</v>
      </c>
      <c r="J2626" s="200">
        <v>10</v>
      </c>
      <c r="M2626" s="204">
        <f t="shared" si="118"/>
        <v>2</v>
      </c>
      <c r="N2626" s="203">
        <f t="shared" si="119"/>
        <v>2</v>
      </c>
      <c r="O2626" s="203">
        <f t="shared" si="120"/>
        <v>6</v>
      </c>
    </row>
    <row r="2627" spans="3:15">
      <c r="C2627" s="200">
        <v>5</v>
      </c>
      <c r="D2627" s="200">
        <v>2</v>
      </c>
      <c r="F2627" s="200">
        <v>10</v>
      </c>
      <c r="G2627" s="200">
        <v>2</v>
      </c>
      <c r="H2627" s="200">
        <v>7</v>
      </c>
      <c r="I2627" s="200">
        <v>8</v>
      </c>
      <c r="J2627" s="200">
        <v>7</v>
      </c>
      <c r="M2627" s="204">
        <f t="shared" si="118"/>
        <v>2</v>
      </c>
      <c r="N2627" s="203">
        <f t="shared" si="119"/>
        <v>2</v>
      </c>
      <c r="O2627" s="203">
        <f t="shared" si="120"/>
        <v>6</v>
      </c>
    </row>
    <row r="2628" spans="3:15">
      <c r="C2628" s="200">
        <v>5</v>
      </c>
      <c r="D2628" s="200">
        <v>2</v>
      </c>
      <c r="F2628" s="200">
        <v>10</v>
      </c>
      <c r="G2628" s="200">
        <v>2</v>
      </c>
      <c r="H2628" s="200">
        <v>7</v>
      </c>
      <c r="I2628" s="200">
        <v>8</v>
      </c>
      <c r="J2628" s="200">
        <v>10</v>
      </c>
      <c r="M2628" s="204">
        <f t="shared" si="118"/>
        <v>2</v>
      </c>
      <c r="N2628" s="203">
        <f t="shared" si="119"/>
        <v>2</v>
      </c>
      <c r="O2628" s="203">
        <f t="shared" si="120"/>
        <v>6</v>
      </c>
    </row>
    <row r="2629" spans="3:15">
      <c r="C2629" s="200">
        <v>5</v>
      </c>
      <c r="D2629" s="200">
        <v>2</v>
      </c>
      <c r="F2629" s="200">
        <v>10</v>
      </c>
      <c r="G2629" s="200">
        <v>2</v>
      </c>
      <c r="H2629" s="200">
        <v>7</v>
      </c>
      <c r="I2629" s="200">
        <v>10</v>
      </c>
      <c r="J2629" s="200">
        <v>7</v>
      </c>
      <c r="M2629" s="204">
        <f t="shared" si="118"/>
        <v>2</v>
      </c>
      <c r="N2629" s="203">
        <f t="shared" si="119"/>
        <v>2</v>
      </c>
      <c r="O2629" s="203">
        <f t="shared" si="120"/>
        <v>6</v>
      </c>
    </row>
    <row r="2630" spans="3:15">
      <c r="C2630" s="200">
        <v>5</v>
      </c>
      <c r="D2630" s="200">
        <v>2</v>
      </c>
      <c r="F2630" s="200">
        <v>10</v>
      </c>
      <c r="G2630" s="200">
        <v>2</v>
      </c>
      <c r="H2630" s="200">
        <v>7</v>
      </c>
      <c r="I2630" s="200">
        <v>10</v>
      </c>
      <c r="J2630" s="200">
        <v>10</v>
      </c>
      <c r="M2630" s="204">
        <f t="shared" si="118"/>
        <v>2</v>
      </c>
      <c r="N2630" s="203">
        <f t="shared" si="119"/>
        <v>2</v>
      </c>
      <c r="O2630" s="203">
        <f t="shared" si="120"/>
        <v>7</v>
      </c>
    </row>
    <row r="2631" spans="3:15">
      <c r="C2631" s="200">
        <v>5</v>
      </c>
      <c r="D2631" s="200">
        <v>2</v>
      </c>
      <c r="F2631" s="200">
        <v>10</v>
      </c>
      <c r="G2631" s="200">
        <v>2</v>
      </c>
      <c r="H2631" s="200">
        <v>10</v>
      </c>
      <c r="I2631" s="200">
        <v>4</v>
      </c>
      <c r="J2631" s="200">
        <v>7</v>
      </c>
      <c r="M2631" s="204">
        <f t="shared" si="118"/>
        <v>2</v>
      </c>
      <c r="N2631" s="203">
        <f t="shared" si="119"/>
        <v>2</v>
      </c>
      <c r="O2631" s="203">
        <f t="shared" si="120"/>
        <v>6</v>
      </c>
    </row>
    <row r="2632" spans="3:15">
      <c r="C2632" s="200">
        <v>5</v>
      </c>
      <c r="D2632" s="200">
        <v>2</v>
      </c>
      <c r="F2632" s="200">
        <v>10</v>
      </c>
      <c r="G2632" s="200">
        <v>2</v>
      </c>
      <c r="H2632" s="200">
        <v>10</v>
      </c>
      <c r="I2632" s="200">
        <v>4</v>
      </c>
      <c r="J2632" s="200">
        <v>10</v>
      </c>
      <c r="M2632" s="204">
        <f t="shared" si="118"/>
        <v>2</v>
      </c>
      <c r="N2632" s="203">
        <f t="shared" si="119"/>
        <v>2</v>
      </c>
      <c r="O2632" s="203">
        <f t="shared" si="120"/>
        <v>6</v>
      </c>
    </row>
    <row r="2633" spans="3:15">
      <c r="C2633" s="200">
        <v>5</v>
      </c>
      <c r="D2633" s="200">
        <v>2</v>
      </c>
      <c r="F2633" s="200">
        <v>10</v>
      </c>
      <c r="G2633" s="200">
        <v>2</v>
      </c>
      <c r="H2633" s="200">
        <v>10</v>
      </c>
      <c r="I2633" s="200">
        <v>6</v>
      </c>
      <c r="J2633" s="200">
        <v>7</v>
      </c>
      <c r="M2633" s="204">
        <f t="shared" si="118"/>
        <v>2</v>
      </c>
      <c r="N2633" s="203">
        <f t="shared" si="119"/>
        <v>2</v>
      </c>
      <c r="O2633" s="203">
        <f t="shared" si="120"/>
        <v>6</v>
      </c>
    </row>
    <row r="2634" spans="3:15">
      <c r="C2634" s="200">
        <v>5</v>
      </c>
      <c r="D2634" s="200">
        <v>2</v>
      </c>
      <c r="F2634" s="200">
        <v>10</v>
      </c>
      <c r="G2634" s="200">
        <v>2</v>
      </c>
      <c r="H2634" s="200">
        <v>10</v>
      </c>
      <c r="I2634" s="200">
        <v>6</v>
      </c>
      <c r="J2634" s="200">
        <v>10</v>
      </c>
      <c r="M2634" s="204">
        <f t="shared" si="118"/>
        <v>2</v>
      </c>
      <c r="N2634" s="203">
        <f t="shared" si="119"/>
        <v>2</v>
      </c>
      <c r="O2634" s="203">
        <f t="shared" si="120"/>
        <v>6</v>
      </c>
    </row>
    <row r="2635" spans="3:15">
      <c r="C2635" s="200">
        <v>5</v>
      </c>
      <c r="D2635" s="200">
        <v>2</v>
      </c>
      <c r="F2635" s="200">
        <v>10</v>
      </c>
      <c r="G2635" s="200">
        <v>2</v>
      </c>
      <c r="H2635" s="200">
        <v>10</v>
      </c>
      <c r="I2635" s="200">
        <v>8</v>
      </c>
      <c r="J2635" s="200">
        <v>7</v>
      </c>
      <c r="M2635" s="204">
        <f t="shared" si="118"/>
        <v>2</v>
      </c>
      <c r="N2635" s="203">
        <f t="shared" si="119"/>
        <v>2</v>
      </c>
      <c r="O2635" s="203">
        <f t="shared" si="120"/>
        <v>6</v>
      </c>
    </row>
    <row r="2636" spans="3:15">
      <c r="C2636" s="200">
        <v>5</v>
      </c>
      <c r="D2636" s="200">
        <v>2</v>
      </c>
      <c r="F2636" s="200">
        <v>10</v>
      </c>
      <c r="G2636" s="200">
        <v>2</v>
      </c>
      <c r="H2636" s="200">
        <v>10</v>
      </c>
      <c r="I2636" s="200">
        <v>8</v>
      </c>
      <c r="J2636" s="200">
        <v>10</v>
      </c>
      <c r="M2636" s="204">
        <f t="shared" si="118"/>
        <v>2</v>
      </c>
      <c r="N2636" s="203">
        <f t="shared" si="119"/>
        <v>2</v>
      </c>
      <c r="O2636" s="203">
        <f t="shared" si="120"/>
        <v>7</v>
      </c>
    </row>
    <row r="2637" spans="3:15">
      <c r="C2637" s="200">
        <v>5</v>
      </c>
      <c r="D2637" s="200">
        <v>2</v>
      </c>
      <c r="F2637" s="200">
        <v>10</v>
      </c>
      <c r="G2637" s="200">
        <v>2</v>
      </c>
      <c r="H2637" s="200">
        <v>10</v>
      </c>
      <c r="I2637" s="200">
        <v>10</v>
      </c>
      <c r="J2637" s="200">
        <v>7</v>
      </c>
      <c r="M2637" s="204">
        <f t="shared" si="118"/>
        <v>2</v>
      </c>
      <c r="N2637" s="203">
        <f t="shared" si="119"/>
        <v>2</v>
      </c>
      <c r="O2637" s="203">
        <f t="shared" si="120"/>
        <v>7</v>
      </c>
    </row>
    <row r="2638" spans="3:15">
      <c r="C2638" s="200">
        <v>5</v>
      </c>
      <c r="D2638" s="200">
        <v>2</v>
      </c>
      <c r="F2638" s="200">
        <v>10</v>
      </c>
      <c r="G2638" s="200">
        <v>2</v>
      </c>
      <c r="H2638" s="200">
        <v>10</v>
      </c>
      <c r="I2638" s="200">
        <v>10</v>
      </c>
      <c r="J2638" s="200">
        <v>10</v>
      </c>
      <c r="M2638" s="204">
        <f t="shared" si="118"/>
        <v>2</v>
      </c>
      <c r="N2638" s="203">
        <f t="shared" si="119"/>
        <v>2</v>
      </c>
      <c r="O2638" s="203">
        <f t="shared" si="120"/>
        <v>7</v>
      </c>
    </row>
    <row r="2639" spans="3:15">
      <c r="C2639" s="200">
        <v>5</v>
      </c>
      <c r="D2639" s="200">
        <v>2</v>
      </c>
      <c r="F2639" s="200">
        <v>10</v>
      </c>
      <c r="G2639" s="200">
        <v>2</v>
      </c>
      <c r="H2639" s="200">
        <v>7</v>
      </c>
      <c r="I2639" s="200">
        <v>4</v>
      </c>
      <c r="J2639" s="200">
        <v>7</v>
      </c>
      <c r="M2639" s="204">
        <f t="shared" si="118"/>
        <v>2</v>
      </c>
      <c r="N2639" s="203">
        <f t="shared" si="119"/>
        <v>2</v>
      </c>
      <c r="O2639" s="203">
        <f t="shared" si="120"/>
        <v>5</v>
      </c>
    </row>
    <row r="2640" spans="3:15">
      <c r="C2640" s="200">
        <v>5</v>
      </c>
      <c r="D2640" s="200">
        <v>2</v>
      </c>
      <c r="F2640" s="200">
        <v>10</v>
      </c>
      <c r="G2640" s="200">
        <v>2</v>
      </c>
      <c r="H2640" s="200">
        <v>7</v>
      </c>
      <c r="I2640" s="200">
        <v>4</v>
      </c>
      <c r="J2640" s="200">
        <v>10</v>
      </c>
      <c r="M2640" s="204">
        <f t="shared" si="118"/>
        <v>2</v>
      </c>
      <c r="N2640" s="203">
        <f t="shared" si="119"/>
        <v>2</v>
      </c>
      <c r="O2640" s="203">
        <f t="shared" si="120"/>
        <v>6</v>
      </c>
    </row>
    <row r="2641" spans="3:15">
      <c r="C2641" s="200">
        <v>5</v>
      </c>
      <c r="D2641" s="200">
        <v>2</v>
      </c>
      <c r="F2641" s="200">
        <v>10</v>
      </c>
      <c r="G2641" s="200">
        <v>2</v>
      </c>
      <c r="H2641" s="200">
        <v>7</v>
      </c>
      <c r="I2641" s="200">
        <v>6</v>
      </c>
      <c r="J2641" s="200">
        <v>7</v>
      </c>
      <c r="M2641" s="204">
        <f t="shared" si="118"/>
        <v>2</v>
      </c>
      <c r="N2641" s="203">
        <f t="shared" si="119"/>
        <v>2</v>
      </c>
      <c r="O2641" s="203">
        <f t="shared" si="120"/>
        <v>6</v>
      </c>
    </row>
    <row r="2642" spans="3:15">
      <c r="C2642" s="200">
        <v>5</v>
      </c>
      <c r="D2642" s="200">
        <v>2</v>
      </c>
      <c r="F2642" s="200">
        <v>10</v>
      </c>
      <c r="G2642" s="200">
        <v>2</v>
      </c>
      <c r="H2642" s="200">
        <v>7</v>
      </c>
      <c r="I2642" s="200">
        <v>6</v>
      </c>
      <c r="J2642" s="200">
        <v>10</v>
      </c>
      <c r="M2642" s="204">
        <f t="shared" si="118"/>
        <v>2</v>
      </c>
      <c r="N2642" s="203">
        <f t="shared" si="119"/>
        <v>2</v>
      </c>
      <c r="O2642" s="203">
        <f t="shared" si="120"/>
        <v>6</v>
      </c>
    </row>
    <row r="2643" spans="3:15">
      <c r="C2643" s="200">
        <v>5</v>
      </c>
      <c r="D2643" s="200">
        <v>2</v>
      </c>
      <c r="F2643" s="200">
        <v>10</v>
      </c>
      <c r="G2643" s="200">
        <v>2</v>
      </c>
      <c r="H2643" s="200">
        <v>7</v>
      </c>
      <c r="I2643" s="200">
        <v>8</v>
      </c>
      <c r="J2643" s="200">
        <v>7</v>
      </c>
      <c r="M2643" s="204">
        <f t="shared" si="118"/>
        <v>2</v>
      </c>
      <c r="N2643" s="203">
        <f t="shared" si="119"/>
        <v>2</v>
      </c>
      <c r="O2643" s="203">
        <f t="shared" si="120"/>
        <v>6</v>
      </c>
    </row>
    <row r="2644" spans="3:15">
      <c r="C2644" s="200">
        <v>5</v>
      </c>
      <c r="D2644" s="200">
        <v>2</v>
      </c>
      <c r="F2644" s="200">
        <v>10</v>
      </c>
      <c r="G2644" s="200">
        <v>2</v>
      </c>
      <c r="H2644" s="200">
        <v>7</v>
      </c>
      <c r="I2644" s="200">
        <v>8</v>
      </c>
      <c r="J2644" s="200">
        <v>10</v>
      </c>
      <c r="M2644" s="204">
        <f t="shared" si="118"/>
        <v>2</v>
      </c>
      <c r="N2644" s="203">
        <f t="shared" si="119"/>
        <v>2</v>
      </c>
      <c r="O2644" s="203">
        <f t="shared" si="120"/>
        <v>6</v>
      </c>
    </row>
    <row r="2645" spans="3:15">
      <c r="C2645" s="200">
        <v>5</v>
      </c>
      <c r="D2645" s="200">
        <v>2</v>
      </c>
      <c r="F2645" s="200">
        <v>10</v>
      </c>
      <c r="G2645" s="200">
        <v>2</v>
      </c>
      <c r="H2645" s="200">
        <v>7</v>
      </c>
      <c r="I2645" s="200">
        <v>10</v>
      </c>
      <c r="J2645" s="200">
        <v>7</v>
      </c>
      <c r="M2645" s="204">
        <f t="shared" si="118"/>
        <v>2</v>
      </c>
      <c r="N2645" s="203">
        <f t="shared" si="119"/>
        <v>2</v>
      </c>
      <c r="O2645" s="203">
        <f t="shared" si="120"/>
        <v>6</v>
      </c>
    </row>
    <row r="2646" spans="3:15">
      <c r="C2646" s="200">
        <v>5</v>
      </c>
      <c r="D2646" s="200">
        <v>2</v>
      </c>
      <c r="F2646" s="200">
        <v>10</v>
      </c>
      <c r="G2646" s="200">
        <v>2</v>
      </c>
      <c r="H2646" s="200">
        <v>7</v>
      </c>
      <c r="I2646" s="200">
        <v>10</v>
      </c>
      <c r="J2646" s="200">
        <v>10</v>
      </c>
      <c r="M2646" s="204">
        <f t="shared" si="118"/>
        <v>2</v>
      </c>
      <c r="N2646" s="203">
        <f t="shared" si="119"/>
        <v>2</v>
      </c>
      <c r="O2646" s="203">
        <f t="shared" si="120"/>
        <v>7</v>
      </c>
    </row>
    <row r="2647" spans="3:15">
      <c r="C2647" s="200">
        <v>5</v>
      </c>
      <c r="D2647" s="200">
        <v>2</v>
      </c>
      <c r="F2647" s="200">
        <v>10</v>
      </c>
      <c r="G2647" s="200">
        <v>2</v>
      </c>
      <c r="H2647" s="200">
        <v>10</v>
      </c>
      <c r="I2647" s="200">
        <v>4</v>
      </c>
      <c r="J2647" s="200">
        <v>7</v>
      </c>
      <c r="M2647" s="204">
        <f t="shared" si="118"/>
        <v>2</v>
      </c>
      <c r="N2647" s="203">
        <f t="shared" si="119"/>
        <v>2</v>
      </c>
      <c r="O2647" s="203">
        <f t="shared" si="120"/>
        <v>6</v>
      </c>
    </row>
    <row r="2648" spans="3:15">
      <c r="C2648" s="200">
        <v>5</v>
      </c>
      <c r="D2648" s="200">
        <v>2</v>
      </c>
      <c r="F2648" s="200">
        <v>10</v>
      </c>
      <c r="G2648" s="200">
        <v>2</v>
      </c>
      <c r="H2648" s="200">
        <v>10</v>
      </c>
      <c r="I2648" s="200">
        <v>4</v>
      </c>
      <c r="J2648" s="200">
        <v>10</v>
      </c>
      <c r="M2648" s="204">
        <f t="shared" si="118"/>
        <v>2</v>
      </c>
      <c r="N2648" s="203">
        <f t="shared" si="119"/>
        <v>2</v>
      </c>
      <c r="O2648" s="203">
        <f t="shared" si="120"/>
        <v>6</v>
      </c>
    </row>
    <row r="2649" spans="3:15">
      <c r="C2649" s="200">
        <v>5</v>
      </c>
      <c r="D2649" s="200">
        <v>2</v>
      </c>
      <c r="F2649" s="200">
        <v>10</v>
      </c>
      <c r="G2649" s="200">
        <v>2</v>
      </c>
      <c r="H2649" s="200">
        <v>10</v>
      </c>
      <c r="I2649" s="200">
        <v>6</v>
      </c>
      <c r="J2649" s="200">
        <v>7</v>
      </c>
      <c r="M2649" s="204">
        <f t="shared" si="118"/>
        <v>2</v>
      </c>
      <c r="N2649" s="203">
        <f t="shared" si="119"/>
        <v>2</v>
      </c>
      <c r="O2649" s="203">
        <f t="shared" si="120"/>
        <v>6</v>
      </c>
    </row>
    <row r="2650" spans="3:15">
      <c r="C2650" s="200">
        <v>5</v>
      </c>
      <c r="D2650" s="200">
        <v>2</v>
      </c>
      <c r="F2650" s="200">
        <v>10</v>
      </c>
      <c r="G2650" s="200">
        <v>2</v>
      </c>
      <c r="H2650" s="200">
        <v>10</v>
      </c>
      <c r="I2650" s="200">
        <v>6</v>
      </c>
      <c r="J2650" s="200">
        <v>10</v>
      </c>
      <c r="M2650" s="204">
        <f t="shared" si="118"/>
        <v>2</v>
      </c>
      <c r="N2650" s="203">
        <f t="shared" si="119"/>
        <v>2</v>
      </c>
      <c r="O2650" s="203">
        <f t="shared" si="120"/>
        <v>6</v>
      </c>
    </row>
    <row r="2651" spans="3:15">
      <c r="C2651" s="200">
        <v>5</v>
      </c>
      <c r="D2651" s="200">
        <v>2</v>
      </c>
      <c r="F2651" s="200">
        <v>10</v>
      </c>
      <c r="G2651" s="200">
        <v>2</v>
      </c>
      <c r="H2651" s="200">
        <v>10</v>
      </c>
      <c r="I2651" s="200">
        <v>8</v>
      </c>
      <c r="J2651" s="200">
        <v>7</v>
      </c>
      <c r="M2651" s="204">
        <f t="shared" si="118"/>
        <v>2</v>
      </c>
      <c r="N2651" s="203">
        <f t="shared" si="119"/>
        <v>2</v>
      </c>
      <c r="O2651" s="203">
        <f t="shared" si="120"/>
        <v>6</v>
      </c>
    </row>
    <row r="2652" spans="3:15">
      <c r="C2652" s="200">
        <v>5</v>
      </c>
      <c r="D2652" s="200">
        <v>2</v>
      </c>
      <c r="F2652" s="200">
        <v>10</v>
      </c>
      <c r="G2652" s="200">
        <v>2</v>
      </c>
      <c r="H2652" s="200">
        <v>10</v>
      </c>
      <c r="I2652" s="200">
        <v>8</v>
      </c>
      <c r="J2652" s="200">
        <v>10</v>
      </c>
      <c r="M2652" s="204">
        <f t="shared" si="118"/>
        <v>2</v>
      </c>
      <c r="N2652" s="203">
        <f t="shared" si="119"/>
        <v>2</v>
      </c>
      <c r="O2652" s="203">
        <f t="shared" si="120"/>
        <v>7</v>
      </c>
    </row>
    <row r="2653" spans="3:15">
      <c r="C2653" s="200">
        <v>5</v>
      </c>
      <c r="D2653" s="200">
        <v>2</v>
      </c>
      <c r="F2653" s="200">
        <v>10</v>
      </c>
      <c r="G2653" s="200">
        <v>2</v>
      </c>
      <c r="H2653" s="200">
        <v>10</v>
      </c>
      <c r="I2653" s="200">
        <v>10</v>
      </c>
      <c r="J2653" s="200">
        <v>7</v>
      </c>
      <c r="M2653" s="204">
        <f t="shared" si="118"/>
        <v>2</v>
      </c>
      <c r="N2653" s="203">
        <f t="shared" si="119"/>
        <v>2</v>
      </c>
      <c r="O2653" s="203">
        <f t="shared" si="120"/>
        <v>7</v>
      </c>
    </row>
    <row r="2654" spans="3:15">
      <c r="C2654" s="200">
        <v>5</v>
      </c>
      <c r="D2654" s="200">
        <v>4</v>
      </c>
      <c r="F2654" s="200">
        <v>10</v>
      </c>
      <c r="G2654" s="200">
        <v>4</v>
      </c>
      <c r="H2654" s="200">
        <v>10</v>
      </c>
      <c r="I2654" s="200">
        <v>10</v>
      </c>
      <c r="J2654" s="200">
        <v>10</v>
      </c>
      <c r="M2654" s="204">
        <f t="shared" si="118"/>
        <v>4</v>
      </c>
      <c r="N2654" s="203">
        <f t="shared" si="119"/>
        <v>4</v>
      </c>
      <c r="O2654" s="203">
        <f t="shared" si="120"/>
        <v>8</v>
      </c>
    </row>
    <row r="2655" spans="3:15">
      <c r="C2655" s="200">
        <v>5</v>
      </c>
      <c r="D2655" s="200">
        <v>4</v>
      </c>
      <c r="F2655" s="200">
        <v>5</v>
      </c>
      <c r="G2655" s="200">
        <v>4</v>
      </c>
      <c r="H2655" s="200">
        <v>5</v>
      </c>
      <c r="I2655" s="200">
        <v>4</v>
      </c>
      <c r="J2655" s="200">
        <v>7</v>
      </c>
      <c r="M2655" s="204">
        <f t="shared" ref="M2655:M2718" si="121">MIN(C2655:L2655)</f>
        <v>4</v>
      </c>
      <c r="N2655" s="203">
        <f t="shared" si="119"/>
        <v>4</v>
      </c>
      <c r="O2655" s="203">
        <f t="shared" si="120"/>
        <v>5</v>
      </c>
    </row>
    <row r="2656" spans="3:15">
      <c r="C2656" s="200">
        <v>5</v>
      </c>
      <c r="D2656" s="200">
        <v>4</v>
      </c>
      <c r="F2656" s="200">
        <v>5</v>
      </c>
      <c r="G2656" s="200">
        <v>4</v>
      </c>
      <c r="H2656" s="200">
        <v>5</v>
      </c>
      <c r="I2656" s="200">
        <v>4</v>
      </c>
      <c r="J2656" s="200">
        <v>10</v>
      </c>
      <c r="M2656" s="204">
        <f t="shared" si="121"/>
        <v>4</v>
      </c>
      <c r="N2656" s="203">
        <f t="shared" ref="N2656:N2719" si="122">IF(SMALL(C2656:J2656,2)&gt;M2656,M2656+1,M2656)</f>
        <v>4</v>
      </c>
      <c r="O2656" s="203">
        <f t="shared" ref="O2656:O2719" si="123">ROUND(AVERAGE(C2656:J2656),0)</f>
        <v>5</v>
      </c>
    </row>
    <row r="2657" spans="3:15">
      <c r="C2657" s="200">
        <v>5</v>
      </c>
      <c r="D2657" s="200">
        <v>4</v>
      </c>
      <c r="F2657" s="200">
        <v>5</v>
      </c>
      <c r="G2657" s="200">
        <v>4</v>
      </c>
      <c r="H2657" s="200">
        <v>5</v>
      </c>
      <c r="I2657" s="200">
        <v>6</v>
      </c>
      <c r="J2657" s="200">
        <v>7</v>
      </c>
      <c r="M2657" s="204">
        <f t="shared" si="121"/>
        <v>4</v>
      </c>
      <c r="N2657" s="203">
        <f t="shared" si="122"/>
        <v>4</v>
      </c>
      <c r="O2657" s="203">
        <f t="shared" si="123"/>
        <v>5</v>
      </c>
    </row>
    <row r="2658" spans="3:15">
      <c r="C2658" s="200">
        <v>5</v>
      </c>
      <c r="D2658" s="200">
        <v>4</v>
      </c>
      <c r="F2658" s="200">
        <v>5</v>
      </c>
      <c r="G2658" s="200">
        <v>4</v>
      </c>
      <c r="H2658" s="200">
        <v>5</v>
      </c>
      <c r="I2658" s="200">
        <v>6</v>
      </c>
      <c r="J2658" s="200">
        <v>10</v>
      </c>
      <c r="M2658" s="204">
        <f t="shared" si="121"/>
        <v>4</v>
      </c>
      <c r="N2658" s="203">
        <f t="shared" si="122"/>
        <v>4</v>
      </c>
      <c r="O2658" s="203">
        <f t="shared" si="123"/>
        <v>6</v>
      </c>
    </row>
    <row r="2659" spans="3:15">
      <c r="C2659" s="200">
        <v>5</v>
      </c>
      <c r="D2659" s="200">
        <v>4</v>
      </c>
      <c r="F2659" s="200">
        <v>5</v>
      </c>
      <c r="G2659" s="200">
        <v>4</v>
      </c>
      <c r="H2659" s="200">
        <v>5</v>
      </c>
      <c r="I2659" s="200">
        <v>8</v>
      </c>
      <c r="J2659" s="200">
        <v>7</v>
      </c>
      <c r="M2659" s="204">
        <f t="shared" si="121"/>
        <v>4</v>
      </c>
      <c r="N2659" s="203">
        <f t="shared" si="122"/>
        <v>4</v>
      </c>
      <c r="O2659" s="203">
        <f t="shared" si="123"/>
        <v>5</v>
      </c>
    </row>
    <row r="2660" spans="3:15">
      <c r="C2660" s="200">
        <v>5</v>
      </c>
      <c r="D2660" s="200">
        <v>4</v>
      </c>
      <c r="F2660" s="200">
        <v>5</v>
      </c>
      <c r="G2660" s="200">
        <v>4</v>
      </c>
      <c r="H2660" s="200">
        <v>5</v>
      </c>
      <c r="I2660" s="200">
        <v>8</v>
      </c>
      <c r="J2660" s="200">
        <v>10</v>
      </c>
      <c r="M2660" s="204">
        <f t="shared" si="121"/>
        <v>4</v>
      </c>
      <c r="N2660" s="203">
        <f t="shared" si="122"/>
        <v>4</v>
      </c>
      <c r="O2660" s="203">
        <f t="shared" si="123"/>
        <v>6</v>
      </c>
    </row>
    <row r="2661" spans="3:15">
      <c r="C2661" s="200">
        <v>5</v>
      </c>
      <c r="D2661" s="200">
        <v>4</v>
      </c>
      <c r="F2661" s="200">
        <v>5</v>
      </c>
      <c r="G2661" s="200">
        <v>4</v>
      </c>
      <c r="H2661" s="200">
        <v>5</v>
      </c>
      <c r="I2661" s="200">
        <v>10</v>
      </c>
      <c r="J2661" s="200">
        <v>7</v>
      </c>
      <c r="M2661" s="204">
        <f t="shared" si="121"/>
        <v>4</v>
      </c>
      <c r="N2661" s="203">
        <f t="shared" si="122"/>
        <v>4</v>
      </c>
      <c r="O2661" s="203">
        <f t="shared" si="123"/>
        <v>6</v>
      </c>
    </row>
    <row r="2662" spans="3:15">
      <c r="C2662" s="200">
        <v>5</v>
      </c>
      <c r="D2662" s="200">
        <v>4</v>
      </c>
      <c r="F2662" s="200">
        <v>5</v>
      </c>
      <c r="G2662" s="200">
        <v>4</v>
      </c>
      <c r="H2662" s="200">
        <v>5</v>
      </c>
      <c r="I2662" s="200">
        <v>10</v>
      </c>
      <c r="J2662" s="200">
        <v>10</v>
      </c>
      <c r="M2662" s="204">
        <f t="shared" si="121"/>
        <v>4</v>
      </c>
      <c r="N2662" s="203">
        <f t="shared" si="122"/>
        <v>4</v>
      </c>
      <c r="O2662" s="203">
        <f t="shared" si="123"/>
        <v>6</v>
      </c>
    </row>
    <row r="2663" spans="3:15">
      <c r="C2663" s="200">
        <v>5</v>
      </c>
      <c r="D2663" s="200">
        <v>4</v>
      </c>
      <c r="F2663" s="200">
        <v>7</v>
      </c>
      <c r="G2663" s="200">
        <v>4</v>
      </c>
      <c r="H2663" s="200">
        <v>10</v>
      </c>
      <c r="I2663" s="200">
        <v>4</v>
      </c>
      <c r="J2663" s="200">
        <v>7</v>
      </c>
      <c r="M2663" s="204">
        <f t="shared" si="121"/>
        <v>4</v>
      </c>
      <c r="N2663" s="203">
        <f t="shared" si="122"/>
        <v>4</v>
      </c>
      <c r="O2663" s="203">
        <f t="shared" si="123"/>
        <v>6</v>
      </c>
    </row>
    <row r="2664" spans="3:15">
      <c r="C2664" s="200">
        <v>5</v>
      </c>
      <c r="D2664" s="200">
        <v>4</v>
      </c>
      <c r="F2664" s="200">
        <v>7</v>
      </c>
      <c r="G2664" s="200">
        <v>4</v>
      </c>
      <c r="H2664" s="200">
        <v>10</v>
      </c>
      <c r="I2664" s="200">
        <v>4</v>
      </c>
      <c r="J2664" s="200">
        <v>10</v>
      </c>
      <c r="M2664" s="204">
        <f t="shared" si="121"/>
        <v>4</v>
      </c>
      <c r="N2664" s="203">
        <f t="shared" si="122"/>
        <v>4</v>
      </c>
      <c r="O2664" s="203">
        <f t="shared" si="123"/>
        <v>6</v>
      </c>
    </row>
    <row r="2665" spans="3:15">
      <c r="C2665" s="200">
        <v>5</v>
      </c>
      <c r="D2665" s="200">
        <v>4</v>
      </c>
      <c r="F2665" s="200">
        <v>7</v>
      </c>
      <c r="G2665" s="200">
        <v>4</v>
      </c>
      <c r="H2665" s="200">
        <v>10</v>
      </c>
      <c r="I2665" s="200">
        <v>6</v>
      </c>
      <c r="J2665" s="200">
        <v>7</v>
      </c>
      <c r="M2665" s="204">
        <f t="shared" si="121"/>
        <v>4</v>
      </c>
      <c r="N2665" s="203">
        <f t="shared" si="122"/>
        <v>4</v>
      </c>
      <c r="O2665" s="203">
        <f t="shared" si="123"/>
        <v>6</v>
      </c>
    </row>
    <row r="2666" spans="3:15">
      <c r="C2666" s="200">
        <v>5</v>
      </c>
      <c r="D2666" s="200">
        <v>4</v>
      </c>
      <c r="F2666" s="200">
        <v>7</v>
      </c>
      <c r="G2666" s="200">
        <v>4</v>
      </c>
      <c r="H2666" s="200">
        <v>10</v>
      </c>
      <c r="I2666" s="200">
        <v>6</v>
      </c>
      <c r="J2666" s="200">
        <v>10</v>
      </c>
      <c r="M2666" s="204">
        <f t="shared" si="121"/>
        <v>4</v>
      </c>
      <c r="N2666" s="203">
        <f t="shared" si="122"/>
        <v>4</v>
      </c>
      <c r="O2666" s="203">
        <f t="shared" si="123"/>
        <v>7</v>
      </c>
    </row>
    <row r="2667" spans="3:15">
      <c r="C2667" s="200">
        <v>5</v>
      </c>
      <c r="D2667" s="200">
        <v>4</v>
      </c>
      <c r="F2667" s="200">
        <v>7</v>
      </c>
      <c r="G2667" s="200">
        <v>4</v>
      </c>
      <c r="H2667" s="200">
        <v>10</v>
      </c>
      <c r="I2667" s="200">
        <v>8</v>
      </c>
      <c r="J2667" s="200">
        <v>7</v>
      </c>
      <c r="M2667" s="204">
        <f t="shared" si="121"/>
        <v>4</v>
      </c>
      <c r="N2667" s="203">
        <f t="shared" si="122"/>
        <v>4</v>
      </c>
      <c r="O2667" s="203">
        <f t="shared" si="123"/>
        <v>6</v>
      </c>
    </row>
    <row r="2668" spans="3:15">
      <c r="C2668" s="200">
        <v>5</v>
      </c>
      <c r="D2668" s="200">
        <v>4</v>
      </c>
      <c r="F2668" s="200">
        <v>7</v>
      </c>
      <c r="G2668" s="200">
        <v>4</v>
      </c>
      <c r="H2668" s="200">
        <v>10</v>
      </c>
      <c r="I2668" s="200">
        <v>8</v>
      </c>
      <c r="J2668" s="200">
        <v>10</v>
      </c>
      <c r="M2668" s="204">
        <f t="shared" si="121"/>
        <v>4</v>
      </c>
      <c r="N2668" s="203">
        <f t="shared" si="122"/>
        <v>4</v>
      </c>
      <c r="O2668" s="203">
        <f t="shared" si="123"/>
        <v>7</v>
      </c>
    </row>
    <row r="2669" spans="3:15">
      <c r="C2669" s="200">
        <v>5</v>
      </c>
      <c r="D2669" s="200">
        <v>4</v>
      </c>
      <c r="F2669" s="200">
        <v>7</v>
      </c>
      <c r="G2669" s="200">
        <v>4</v>
      </c>
      <c r="H2669" s="200">
        <v>10</v>
      </c>
      <c r="I2669" s="200">
        <v>10</v>
      </c>
      <c r="J2669" s="200">
        <v>7</v>
      </c>
      <c r="M2669" s="204">
        <f t="shared" si="121"/>
        <v>4</v>
      </c>
      <c r="N2669" s="203">
        <f t="shared" si="122"/>
        <v>4</v>
      </c>
      <c r="O2669" s="203">
        <f t="shared" si="123"/>
        <v>7</v>
      </c>
    </row>
    <row r="2670" spans="3:15">
      <c r="C2670" s="200">
        <v>5</v>
      </c>
      <c r="D2670" s="200">
        <v>4</v>
      </c>
      <c r="F2670" s="200">
        <v>7</v>
      </c>
      <c r="G2670" s="200">
        <v>4</v>
      </c>
      <c r="H2670" s="200">
        <v>10</v>
      </c>
      <c r="I2670" s="200">
        <v>10</v>
      </c>
      <c r="J2670" s="200">
        <v>10</v>
      </c>
      <c r="M2670" s="204">
        <f t="shared" si="121"/>
        <v>4</v>
      </c>
      <c r="N2670" s="203">
        <f t="shared" si="122"/>
        <v>4</v>
      </c>
      <c r="O2670" s="203">
        <f t="shared" si="123"/>
        <v>7</v>
      </c>
    </row>
    <row r="2671" spans="3:15">
      <c r="C2671" s="200">
        <v>5</v>
      </c>
      <c r="D2671" s="200">
        <v>4</v>
      </c>
      <c r="F2671" s="200">
        <v>5</v>
      </c>
      <c r="G2671" s="200">
        <v>4</v>
      </c>
      <c r="H2671" s="200">
        <v>5</v>
      </c>
      <c r="I2671" s="200">
        <v>4</v>
      </c>
      <c r="J2671" s="200">
        <v>7</v>
      </c>
      <c r="M2671" s="204">
        <f t="shared" si="121"/>
        <v>4</v>
      </c>
      <c r="N2671" s="203">
        <f t="shared" si="122"/>
        <v>4</v>
      </c>
      <c r="O2671" s="203">
        <f t="shared" si="123"/>
        <v>5</v>
      </c>
    </row>
    <row r="2672" spans="3:15">
      <c r="C2672" s="200">
        <v>5</v>
      </c>
      <c r="D2672" s="200">
        <v>4</v>
      </c>
      <c r="F2672" s="200">
        <v>5</v>
      </c>
      <c r="G2672" s="200">
        <v>4</v>
      </c>
      <c r="H2672" s="200">
        <v>5</v>
      </c>
      <c r="I2672" s="200">
        <v>4</v>
      </c>
      <c r="J2672" s="200">
        <v>10</v>
      </c>
      <c r="M2672" s="204">
        <f t="shared" si="121"/>
        <v>4</v>
      </c>
      <c r="N2672" s="203">
        <f t="shared" si="122"/>
        <v>4</v>
      </c>
      <c r="O2672" s="203">
        <f t="shared" si="123"/>
        <v>5</v>
      </c>
    </row>
    <row r="2673" spans="3:15">
      <c r="C2673" s="200">
        <v>5</v>
      </c>
      <c r="D2673" s="200">
        <v>4</v>
      </c>
      <c r="F2673" s="200">
        <v>5</v>
      </c>
      <c r="G2673" s="200">
        <v>4</v>
      </c>
      <c r="H2673" s="200">
        <v>5</v>
      </c>
      <c r="I2673" s="200">
        <v>6</v>
      </c>
      <c r="J2673" s="200">
        <v>7</v>
      </c>
      <c r="M2673" s="204">
        <f t="shared" si="121"/>
        <v>4</v>
      </c>
      <c r="N2673" s="203">
        <f t="shared" si="122"/>
        <v>4</v>
      </c>
      <c r="O2673" s="203">
        <f t="shared" si="123"/>
        <v>5</v>
      </c>
    </row>
    <row r="2674" spans="3:15">
      <c r="C2674" s="200">
        <v>5</v>
      </c>
      <c r="D2674" s="200">
        <v>4</v>
      </c>
      <c r="F2674" s="200">
        <v>5</v>
      </c>
      <c r="G2674" s="200">
        <v>4</v>
      </c>
      <c r="H2674" s="200">
        <v>5</v>
      </c>
      <c r="I2674" s="200">
        <v>6</v>
      </c>
      <c r="J2674" s="200">
        <v>10</v>
      </c>
      <c r="M2674" s="204">
        <f t="shared" si="121"/>
        <v>4</v>
      </c>
      <c r="N2674" s="203">
        <f t="shared" si="122"/>
        <v>4</v>
      </c>
      <c r="O2674" s="203">
        <f t="shared" si="123"/>
        <v>6</v>
      </c>
    </row>
    <row r="2675" spans="3:15">
      <c r="C2675" s="200">
        <v>5</v>
      </c>
      <c r="D2675" s="200">
        <v>4</v>
      </c>
      <c r="F2675" s="200">
        <v>5</v>
      </c>
      <c r="G2675" s="200">
        <v>4</v>
      </c>
      <c r="H2675" s="200">
        <v>5</v>
      </c>
      <c r="I2675" s="200">
        <v>8</v>
      </c>
      <c r="J2675" s="200">
        <v>7</v>
      </c>
      <c r="M2675" s="204">
        <f t="shared" si="121"/>
        <v>4</v>
      </c>
      <c r="N2675" s="203">
        <f t="shared" si="122"/>
        <v>4</v>
      </c>
      <c r="O2675" s="203">
        <f t="shared" si="123"/>
        <v>5</v>
      </c>
    </row>
    <row r="2676" spans="3:15">
      <c r="C2676" s="200">
        <v>5</v>
      </c>
      <c r="D2676" s="200">
        <v>4</v>
      </c>
      <c r="F2676" s="200">
        <v>5</v>
      </c>
      <c r="G2676" s="200">
        <v>4</v>
      </c>
      <c r="H2676" s="200">
        <v>5</v>
      </c>
      <c r="I2676" s="200">
        <v>8</v>
      </c>
      <c r="J2676" s="200">
        <v>10</v>
      </c>
      <c r="M2676" s="204">
        <f t="shared" si="121"/>
        <v>4</v>
      </c>
      <c r="N2676" s="203">
        <f t="shared" si="122"/>
        <v>4</v>
      </c>
      <c r="O2676" s="203">
        <f t="shared" si="123"/>
        <v>6</v>
      </c>
    </row>
    <row r="2677" spans="3:15">
      <c r="C2677" s="200">
        <v>5</v>
      </c>
      <c r="D2677" s="200">
        <v>4</v>
      </c>
      <c r="F2677" s="200">
        <v>5</v>
      </c>
      <c r="G2677" s="200">
        <v>4</v>
      </c>
      <c r="H2677" s="200">
        <v>5</v>
      </c>
      <c r="I2677" s="200">
        <v>10</v>
      </c>
      <c r="J2677" s="200">
        <v>7</v>
      </c>
      <c r="M2677" s="204">
        <f t="shared" si="121"/>
        <v>4</v>
      </c>
      <c r="N2677" s="203">
        <f t="shared" si="122"/>
        <v>4</v>
      </c>
      <c r="O2677" s="203">
        <f t="shared" si="123"/>
        <v>6</v>
      </c>
    </row>
    <row r="2678" spans="3:15">
      <c r="C2678" s="200">
        <v>5</v>
      </c>
      <c r="D2678" s="200">
        <v>4</v>
      </c>
      <c r="F2678" s="200">
        <v>5</v>
      </c>
      <c r="G2678" s="200">
        <v>4</v>
      </c>
      <c r="H2678" s="200">
        <v>5</v>
      </c>
      <c r="I2678" s="200">
        <v>10</v>
      </c>
      <c r="J2678" s="200">
        <v>10</v>
      </c>
      <c r="M2678" s="204">
        <f t="shared" si="121"/>
        <v>4</v>
      </c>
      <c r="N2678" s="203">
        <f t="shared" si="122"/>
        <v>4</v>
      </c>
      <c r="O2678" s="203">
        <f t="shared" si="123"/>
        <v>6</v>
      </c>
    </row>
    <row r="2679" spans="3:15">
      <c r="C2679" s="200">
        <v>5</v>
      </c>
      <c r="D2679" s="200">
        <v>4</v>
      </c>
      <c r="F2679" s="200">
        <v>7</v>
      </c>
      <c r="G2679" s="200">
        <v>4</v>
      </c>
      <c r="H2679" s="200">
        <v>10</v>
      </c>
      <c r="I2679" s="200">
        <v>4</v>
      </c>
      <c r="J2679" s="200">
        <v>7</v>
      </c>
      <c r="M2679" s="204">
        <f t="shared" si="121"/>
        <v>4</v>
      </c>
      <c r="N2679" s="203">
        <f t="shared" si="122"/>
        <v>4</v>
      </c>
      <c r="O2679" s="203">
        <f t="shared" si="123"/>
        <v>6</v>
      </c>
    </row>
    <row r="2680" spans="3:15">
      <c r="C2680" s="200">
        <v>5</v>
      </c>
      <c r="D2680" s="200">
        <v>4</v>
      </c>
      <c r="F2680" s="200">
        <v>7</v>
      </c>
      <c r="G2680" s="200">
        <v>4</v>
      </c>
      <c r="H2680" s="200">
        <v>10</v>
      </c>
      <c r="I2680" s="200">
        <v>4</v>
      </c>
      <c r="J2680" s="200">
        <v>10</v>
      </c>
      <c r="M2680" s="204">
        <f t="shared" si="121"/>
        <v>4</v>
      </c>
      <c r="N2680" s="203">
        <f t="shared" si="122"/>
        <v>4</v>
      </c>
      <c r="O2680" s="203">
        <f t="shared" si="123"/>
        <v>6</v>
      </c>
    </row>
    <row r="2681" spans="3:15">
      <c r="C2681" s="200">
        <v>5</v>
      </c>
      <c r="D2681" s="200">
        <v>4</v>
      </c>
      <c r="F2681" s="200">
        <v>7</v>
      </c>
      <c r="G2681" s="200">
        <v>4</v>
      </c>
      <c r="H2681" s="200">
        <v>10</v>
      </c>
      <c r="I2681" s="200">
        <v>6</v>
      </c>
      <c r="J2681" s="200">
        <v>7</v>
      </c>
      <c r="M2681" s="204">
        <f t="shared" si="121"/>
        <v>4</v>
      </c>
      <c r="N2681" s="203">
        <f t="shared" si="122"/>
        <v>4</v>
      </c>
      <c r="O2681" s="203">
        <f t="shared" si="123"/>
        <v>6</v>
      </c>
    </row>
    <row r="2682" spans="3:15">
      <c r="C2682" s="200">
        <v>5</v>
      </c>
      <c r="D2682" s="200">
        <v>4</v>
      </c>
      <c r="F2682" s="200">
        <v>7</v>
      </c>
      <c r="G2682" s="200">
        <v>4</v>
      </c>
      <c r="H2682" s="200">
        <v>10</v>
      </c>
      <c r="I2682" s="200">
        <v>6</v>
      </c>
      <c r="J2682" s="200">
        <v>10</v>
      </c>
      <c r="M2682" s="204">
        <f t="shared" si="121"/>
        <v>4</v>
      </c>
      <c r="N2682" s="203">
        <f t="shared" si="122"/>
        <v>4</v>
      </c>
      <c r="O2682" s="203">
        <f t="shared" si="123"/>
        <v>7</v>
      </c>
    </row>
    <row r="2683" spans="3:15">
      <c r="C2683" s="200">
        <v>5</v>
      </c>
      <c r="D2683" s="200">
        <v>4</v>
      </c>
      <c r="F2683" s="200">
        <v>7</v>
      </c>
      <c r="G2683" s="200">
        <v>4</v>
      </c>
      <c r="H2683" s="200">
        <v>10</v>
      </c>
      <c r="I2683" s="200">
        <v>8</v>
      </c>
      <c r="J2683" s="200">
        <v>7</v>
      </c>
      <c r="M2683" s="204">
        <f t="shared" si="121"/>
        <v>4</v>
      </c>
      <c r="N2683" s="203">
        <f t="shared" si="122"/>
        <v>4</v>
      </c>
      <c r="O2683" s="203">
        <f t="shared" si="123"/>
        <v>6</v>
      </c>
    </row>
    <row r="2684" spans="3:15">
      <c r="C2684" s="200">
        <v>5</v>
      </c>
      <c r="D2684" s="200">
        <v>4</v>
      </c>
      <c r="F2684" s="200">
        <v>7</v>
      </c>
      <c r="G2684" s="200">
        <v>4</v>
      </c>
      <c r="H2684" s="200">
        <v>10</v>
      </c>
      <c r="I2684" s="200">
        <v>8</v>
      </c>
      <c r="J2684" s="200">
        <v>10</v>
      </c>
      <c r="M2684" s="204">
        <f t="shared" si="121"/>
        <v>4</v>
      </c>
      <c r="N2684" s="203">
        <f t="shared" si="122"/>
        <v>4</v>
      </c>
      <c r="O2684" s="203">
        <f t="shared" si="123"/>
        <v>7</v>
      </c>
    </row>
    <row r="2685" spans="3:15">
      <c r="C2685" s="200">
        <v>5</v>
      </c>
      <c r="D2685" s="200">
        <v>4</v>
      </c>
      <c r="F2685" s="200">
        <v>7</v>
      </c>
      <c r="G2685" s="200">
        <v>4</v>
      </c>
      <c r="H2685" s="200">
        <v>10</v>
      </c>
      <c r="I2685" s="200">
        <v>10</v>
      </c>
      <c r="J2685" s="200">
        <v>7</v>
      </c>
      <c r="M2685" s="204">
        <f t="shared" si="121"/>
        <v>4</v>
      </c>
      <c r="N2685" s="203">
        <f t="shared" si="122"/>
        <v>4</v>
      </c>
      <c r="O2685" s="203">
        <f t="shared" si="123"/>
        <v>7</v>
      </c>
    </row>
    <row r="2686" spans="3:15">
      <c r="C2686" s="200">
        <v>5</v>
      </c>
      <c r="D2686" s="200">
        <v>6</v>
      </c>
      <c r="F2686" s="200">
        <v>7</v>
      </c>
      <c r="G2686" s="200">
        <v>6</v>
      </c>
      <c r="H2686" s="200">
        <v>10</v>
      </c>
      <c r="I2686" s="200">
        <v>10</v>
      </c>
      <c r="J2686" s="200">
        <v>10</v>
      </c>
      <c r="M2686" s="204">
        <f t="shared" si="121"/>
        <v>5</v>
      </c>
      <c r="N2686" s="203">
        <f t="shared" si="122"/>
        <v>6</v>
      </c>
      <c r="O2686" s="203">
        <f t="shared" si="123"/>
        <v>8</v>
      </c>
    </row>
    <row r="2687" spans="3:15">
      <c r="C2687" s="200">
        <v>5</v>
      </c>
      <c r="D2687" s="200">
        <v>6</v>
      </c>
      <c r="F2687" s="200">
        <v>5</v>
      </c>
      <c r="G2687" s="200">
        <v>6</v>
      </c>
      <c r="H2687" s="200">
        <v>5</v>
      </c>
      <c r="I2687" s="200">
        <v>4</v>
      </c>
      <c r="J2687" s="200">
        <v>7</v>
      </c>
      <c r="M2687" s="204">
        <f t="shared" si="121"/>
        <v>4</v>
      </c>
      <c r="N2687" s="203">
        <f t="shared" si="122"/>
        <v>5</v>
      </c>
      <c r="O2687" s="203">
        <f t="shared" si="123"/>
        <v>5</v>
      </c>
    </row>
    <row r="2688" spans="3:15">
      <c r="C2688" s="200">
        <v>5</v>
      </c>
      <c r="D2688" s="200">
        <v>6</v>
      </c>
      <c r="F2688" s="200">
        <v>5</v>
      </c>
      <c r="G2688" s="200">
        <v>6</v>
      </c>
      <c r="H2688" s="200">
        <v>5</v>
      </c>
      <c r="I2688" s="200">
        <v>4</v>
      </c>
      <c r="J2688" s="200">
        <v>10</v>
      </c>
      <c r="M2688" s="204">
        <f t="shared" si="121"/>
        <v>4</v>
      </c>
      <c r="N2688" s="203">
        <f t="shared" si="122"/>
        <v>5</v>
      </c>
      <c r="O2688" s="203">
        <f t="shared" si="123"/>
        <v>6</v>
      </c>
    </row>
    <row r="2689" spans="3:15">
      <c r="C2689" s="200">
        <v>5</v>
      </c>
      <c r="D2689" s="200">
        <v>6</v>
      </c>
      <c r="F2689" s="200">
        <v>5</v>
      </c>
      <c r="G2689" s="200">
        <v>6</v>
      </c>
      <c r="H2689" s="200">
        <v>5</v>
      </c>
      <c r="I2689" s="200">
        <v>6</v>
      </c>
      <c r="J2689" s="200">
        <v>7</v>
      </c>
      <c r="M2689" s="204">
        <f t="shared" si="121"/>
        <v>5</v>
      </c>
      <c r="N2689" s="203">
        <f t="shared" si="122"/>
        <v>5</v>
      </c>
      <c r="O2689" s="203">
        <f t="shared" si="123"/>
        <v>6</v>
      </c>
    </row>
    <row r="2690" spans="3:15">
      <c r="C2690" s="200">
        <v>5</v>
      </c>
      <c r="D2690" s="200">
        <v>6</v>
      </c>
      <c r="F2690" s="200">
        <v>5</v>
      </c>
      <c r="G2690" s="200">
        <v>6</v>
      </c>
      <c r="H2690" s="200">
        <v>5</v>
      </c>
      <c r="I2690" s="200">
        <v>6</v>
      </c>
      <c r="J2690" s="200">
        <v>10</v>
      </c>
      <c r="M2690" s="204">
        <f t="shared" si="121"/>
        <v>5</v>
      </c>
      <c r="N2690" s="203">
        <f t="shared" si="122"/>
        <v>5</v>
      </c>
      <c r="O2690" s="203">
        <f t="shared" si="123"/>
        <v>6</v>
      </c>
    </row>
    <row r="2691" spans="3:15">
      <c r="C2691" s="200">
        <v>5</v>
      </c>
      <c r="D2691" s="200">
        <v>6</v>
      </c>
      <c r="F2691" s="200">
        <v>5</v>
      </c>
      <c r="G2691" s="200">
        <v>6</v>
      </c>
      <c r="H2691" s="200">
        <v>5</v>
      </c>
      <c r="I2691" s="200">
        <v>8</v>
      </c>
      <c r="J2691" s="200">
        <v>7</v>
      </c>
      <c r="M2691" s="204">
        <f t="shared" si="121"/>
        <v>5</v>
      </c>
      <c r="N2691" s="203">
        <f t="shared" si="122"/>
        <v>5</v>
      </c>
      <c r="O2691" s="203">
        <f t="shared" si="123"/>
        <v>6</v>
      </c>
    </row>
    <row r="2692" spans="3:15">
      <c r="C2692" s="200">
        <v>5</v>
      </c>
      <c r="D2692" s="200">
        <v>6</v>
      </c>
      <c r="F2692" s="200">
        <v>5</v>
      </c>
      <c r="G2692" s="200">
        <v>6</v>
      </c>
      <c r="H2692" s="200">
        <v>5</v>
      </c>
      <c r="I2692" s="200">
        <v>8</v>
      </c>
      <c r="J2692" s="200">
        <v>10</v>
      </c>
      <c r="M2692" s="204">
        <f t="shared" si="121"/>
        <v>5</v>
      </c>
      <c r="N2692" s="203">
        <f t="shared" si="122"/>
        <v>5</v>
      </c>
      <c r="O2692" s="203">
        <f t="shared" si="123"/>
        <v>6</v>
      </c>
    </row>
    <row r="2693" spans="3:15">
      <c r="C2693" s="200">
        <v>5</v>
      </c>
      <c r="D2693" s="200">
        <v>6</v>
      </c>
      <c r="F2693" s="200">
        <v>5</v>
      </c>
      <c r="G2693" s="200">
        <v>6</v>
      </c>
      <c r="H2693" s="200">
        <v>5</v>
      </c>
      <c r="I2693" s="200">
        <v>10</v>
      </c>
      <c r="J2693" s="200">
        <v>7</v>
      </c>
      <c r="M2693" s="204">
        <f t="shared" si="121"/>
        <v>5</v>
      </c>
      <c r="N2693" s="203">
        <f t="shared" si="122"/>
        <v>5</v>
      </c>
      <c r="O2693" s="203">
        <f t="shared" si="123"/>
        <v>6</v>
      </c>
    </row>
    <row r="2694" spans="3:15">
      <c r="C2694" s="200">
        <v>5</v>
      </c>
      <c r="D2694" s="200">
        <v>6</v>
      </c>
      <c r="F2694" s="200">
        <v>5</v>
      </c>
      <c r="G2694" s="200">
        <v>6</v>
      </c>
      <c r="H2694" s="200">
        <v>5</v>
      </c>
      <c r="I2694" s="200">
        <v>10</v>
      </c>
      <c r="J2694" s="200">
        <v>10</v>
      </c>
      <c r="M2694" s="204">
        <f t="shared" si="121"/>
        <v>5</v>
      </c>
      <c r="N2694" s="203">
        <f t="shared" si="122"/>
        <v>5</v>
      </c>
      <c r="O2694" s="203">
        <f t="shared" si="123"/>
        <v>7</v>
      </c>
    </row>
    <row r="2695" spans="3:15">
      <c r="C2695" s="200">
        <v>5</v>
      </c>
      <c r="D2695" s="200">
        <v>6</v>
      </c>
      <c r="F2695" s="200">
        <v>7</v>
      </c>
      <c r="G2695" s="200">
        <v>6</v>
      </c>
      <c r="H2695" s="200">
        <v>10</v>
      </c>
      <c r="I2695" s="200">
        <v>4</v>
      </c>
      <c r="J2695" s="200">
        <v>7</v>
      </c>
      <c r="M2695" s="204">
        <f t="shared" si="121"/>
        <v>4</v>
      </c>
      <c r="N2695" s="203">
        <f t="shared" si="122"/>
        <v>5</v>
      </c>
      <c r="O2695" s="203">
        <f t="shared" si="123"/>
        <v>6</v>
      </c>
    </row>
    <row r="2696" spans="3:15">
      <c r="C2696" s="200">
        <v>5</v>
      </c>
      <c r="D2696" s="200">
        <v>6</v>
      </c>
      <c r="F2696" s="200">
        <v>7</v>
      </c>
      <c r="G2696" s="200">
        <v>6</v>
      </c>
      <c r="H2696" s="200">
        <v>10</v>
      </c>
      <c r="I2696" s="200">
        <v>4</v>
      </c>
      <c r="J2696" s="200">
        <v>10</v>
      </c>
      <c r="M2696" s="204">
        <f t="shared" si="121"/>
        <v>4</v>
      </c>
      <c r="N2696" s="203">
        <f t="shared" si="122"/>
        <v>5</v>
      </c>
      <c r="O2696" s="203">
        <f t="shared" si="123"/>
        <v>7</v>
      </c>
    </row>
    <row r="2697" spans="3:15">
      <c r="C2697" s="200">
        <v>5</v>
      </c>
      <c r="D2697" s="200">
        <v>6</v>
      </c>
      <c r="F2697" s="200">
        <v>7</v>
      </c>
      <c r="G2697" s="200">
        <v>6</v>
      </c>
      <c r="H2697" s="200">
        <v>10</v>
      </c>
      <c r="I2697" s="200">
        <v>6</v>
      </c>
      <c r="J2697" s="200">
        <v>7</v>
      </c>
      <c r="M2697" s="204">
        <f t="shared" si="121"/>
        <v>5</v>
      </c>
      <c r="N2697" s="203">
        <f t="shared" si="122"/>
        <v>6</v>
      </c>
      <c r="O2697" s="203">
        <f t="shared" si="123"/>
        <v>7</v>
      </c>
    </row>
    <row r="2698" spans="3:15">
      <c r="C2698" s="200">
        <v>5</v>
      </c>
      <c r="D2698" s="200">
        <v>6</v>
      </c>
      <c r="F2698" s="200">
        <v>7</v>
      </c>
      <c r="G2698" s="200">
        <v>6</v>
      </c>
      <c r="H2698" s="200">
        <v>10</v>
      </c>
      <c r="I2698" s="200">
        <v>6</v>
      </c>
      <c r="J2698" s="200">
        <v>10</v>
      </c>
      <c r="M2698" s="204">
        <f t="shared" si="121"/>
        <v>5</v>
      </c>
      <c r="N2698" s="203">
        <f t="shared" si="122"/>
        <v>6</v>
      </c>
      <c r="O2698" s="203">
        <f t="shared" si="123"/>
        <v>7</v>
      </c>
    </row>
    <row r="2699" spans="3:15">
      <c r="C2699" s="200">
        <v>5</v>
      </c>
      <c r="D2699" s="200">
        <v>6</v>
      </c>
      <c r="F2699" s="200">
        <v>7</v>
      </c>
      <c r="G2699" s="200">
        <v>6</v>
      </c>
      <c r="H2699" s="200">
        <v>10</v>
      </c>
      <c r="I2699" s="200">
        <v>8</v>
      </c>
      <c r="J2699" s="200">
        <v>7</v>
      </c>
      <c r="M2699" s="204">
        <f t="shared" si="121"/>
        <v>5</v>
      </c>
      <c r="N2699" s="203">
        <f t="shared" si="122"/>
        <v>6</v>
      </c>
      <c r="O2699" s="203">
        <f t="shared" si="123"/>
        <v>7</v>
      </c>
    </row>
    <row r="2700" spans="3:15">
      <c r="C2700" s="200">
        <v>5</v>
      </c>
      <c r="D2700" s="200">
        <v>6</v>
      </c>
      <c r="F2700" s="200">
        <v>7</v>
      </c>
      <c r="G2700" s="200">
        <v>6</v>
      </c>
      <c r="H2700" s="200">
        <v>10</v>
      </c>
      <c r="I2700" s="200">
        <v>8</v>
      </c>
      <c r="J2700" s="200">
        <v>10</v>
      </c>
      <c r="M2700" s="204">
        <f t="shared" si="121"/>
        <v>5</v>
      </c>
      <c r="N2700" s="203">
        <f t="shared" si="122"/>
        <v>6</v>
      </c>
      <c r="O2700" s="203">
        <f t="shared" si="123"/>
        <v>7</v>
      </c>
    </row>
    <row r="2701" spans="3:15">
      <c r="C2701" s="200">
        <v>5</v>
      </c>
      <c r="D2701" s="200">
        <v>6</v>
      </c>
      <c r="F2701" s="200">
        <v>7</v>
      </c>
      <c r="G2701" s="200">
        <v>6</v>
      </c>
      <c r="H2701" s="200">
        <v>10</v>
      </c>
      <c r="I2701" s="200">
        <v>10</v>
      </c>
      <c r="J2701" s="200">
        <v>7</v>
      </c>
      <c r="M2701" s="204">
        <f t="shared" si="121"/>
        <v>5</v>
      </c>
      <c r="N2701" s="203">
        <f t="shared" si="122"/>
        <v>6</v>
      </c>
      <c r="O2701" s="203">
        <f t="shared" si="123"/>
        <v>7</v>
      </c>
    </row>
    <row r="2702" spans="3:15">
      <c r="C2702" s="200">
        <v>5</v>
      </c>
      <c r="D2702" s="200">
        <v>4</v>
      </c>
      <c r="F2702" s="200">
        <v>7</v>
      </c>
      <c r="G2702" s="200">
        <v>4</v>
      </c>
      <c r="H2702" s="200">
        <v>10</v>
      </c>
      <c r="I2702" s="200">
        <v>10</v>
      </c>
      <c r="J2702" s="200">
        <v>10</v>
      </c>
      <c r="M2702" s="204">
        <f t="shared" si="121"/>
        <v>4</v>
      </c>
      <c r="N2702" s="203">
        <f t="shared" si="122"/>
        <v>4</v>
      </c>
      <c r="O2702" s="203">
        <f t="shared" si="123"/>
        <v>7</v>
      </c>
    </row>
    <row r="2703" spans="3:15">
      <c r="C2703" s="200">
        <v>5</v>
      </c>
      <c r="D2703" s="200">
        <v>4</v>
      </c>
      <c r="F2703" s="200">
        <v>5</v>
      </c>
      <c r="G2703" s="200">
        <v>4</v>
      </c>
      <c r="H2703" s="200">
        <v>5</v>
      </c>
      <c r="I2703" s="200">
        <v>4</v>
      </c>
      <c r="J2703" s="200">
        <v>7</v>
      </c>
      <c r="M2703" s="204">
        <f t="shared" si="121"/>
        <v>4</v>
      </c>
      <c r="N2703" s="203">
        <f t="shared" si="122"/>
        <v>4</v>
      </c>
      <c r="O2703" s="203">
        <f t="shared" si="123"/>
        <v>5</v>
      </c>
    </row>
    <row r="2704" spans="3:15">
      <c r="C2704" s="200">
        <v>5</v>
      </c>
      <c r="D2704" s="200">
        <v>4</v>
      </c>
      <c r="F2704" s="200">
        <v>5</v>
      </c>
      <c r="G2704" s="200">
        <v>4</v>
      </c>
      <c r="H2704" s="200">
        <v>5</v>
      </c>
      <c r="I2704" s="200">
        <v>4</v>
      </c>
      <c r="J2704" s="200">
        <v>10</v>
      </c>
      <c r="M2704" s="204">
        <f t="shared" si="121"/>
        <v>4</v>
      </c>
      <c r="N2704" s="203">
        <f t="shared" si="122"/>
        <v>4</v>
      </c>
      <c r="O2704" s="203">
        <f t="shared" si="123"/>
        <v>5</v>
      </c>
    </row>
    <row r="2705" spans="3:15">
      <c r="C2705" s="200">
        <v>5</v>
      </c>
      <c r="D2705" s="200">
        <v>4</v>
      </c>
      <c r="F2705" s="200">
        <v>5</v>
      </c>
      <c r="G2705" s="200">
        <v>4</v>
      </c>
      <c r="H2705" s="200">
        <v>5</v>
      </c>
      <c r="I2705" s="200">
        <v>6</v>
      </c>
      <c r="J2705" s="200">
        <v>7</v>
      </c>
      <c r="M2705" s="204">
        <f t="shared" si="121"/>
        <v>4</v>
      </c>
      <c r="N2705" s="203">
        <f t="shared" si="122"/>
        <v>4</v>
      </c>
      <c r="O2705" s="203">
        <f t="shared" si="123"/>
        <v>5</v>
      </c>
    </row>
    <row r="2706" spans="3:15">
      <c r="C2706" s="200">
        <v>5</v>
      </c>
      <c r="D2706" s="200">
        <v>4</v>
      </c>
      <c r="F2706" s="200">
        <v>5</v>
      </c>
      <c r="G2706" s="200">
        <v>4</v>
      </c>
      <c r="H2706" s="200">
        <v>5</v>
      </c>
      <c r="I2706" s="200">
        <v>6</v>
      </c>
      <c r="J2706" s="200">
        <v>10</v>
      </c>
      <c r="M2706" s="204">
        <f t="shared" si="121"/>
        <v>4</v>
      </c>
      <c r="N2706" s="203">
        <f t="shared" si="122"/>
        <v>4</v>
      </c>
      <c r="O2706" s="203">
        <f t="shared" si="123"/>
        <v>6</v>
      </c>
    </row>
    <row r="2707" spans="3:15">
      <c r="C2707" s="200">
        <v>5</v>
      </c>
      <c r="D2707" s="200">
        <v>4</v>
      </c>
      <c r="F2707" s="200">
        <v>5</v>
      </c>
      <c r="G2707" s="200">
        <v>4</v>
      </c>
      <c r="H2707" s="200">
        <v>5</v>
      </c>
      <c r="I2707" s="200">
        <v>8</v>
      </c>
      <c r="J2707" s="200">
        <v>7</v>
      </c>
      <c r="M2707" s="204">
        <f t="shared" si="121"/>
        <v>4</v>
      </c>
      <c r="N2707" s="203">
        <f t="shared" si="122"/>
        <v>4</v>
      </c>
      <c r="O2707" s="203">
        <f t="shared" si="123"/>
        <v>5</v>
      </c>
    </row>
    <row r="2708" spans="3:15">
      <c r="C2708" s="200">
        <v>5</v>
      </c>
      <c r="D2708" s="200">
        <v>4</v>
      </c>
      <c r="F2708" s="200">
        <v>5</v>
      </c>
      <c r="G2708" s="200">
        <v>4</v>
      </c>
      <c r="H2708" s="200">
        <v>5</v>
      </c>
      <c r="I2708" s="200">
        <v>8</v>
      </c>
      <c r="J2708" s="200">
        <v>10</v>
      </c>
      <c r="M2708" s="204">
        <f t="shared" si="121"/>
        <v>4</v>
      </c>
      <c r="N2708" s="203">
        <f t="shared" si="122"/>
        <v>4</v>
      </c>
      <c r="O2708" s="203">
        <f t="shared" si="123"/>
        <v>6</v>
      </c>
    </row>
    <row r="2709" spans="3:15">
      <c r="C2709" s="200">
        <v>5</v>
      </c>
      <c r="D2709" s="200">
        <v>4</v>
      </c>
      <c r="F2709" s="200">
        <v>5</v>
      </c>
      <c r="G2709" s="200">
        <v>4</v>
      </c>
      <c r="H2709" s="200">
        <v>5</v>
      </c>
      <c r="I2709" s="200">
        <v>10</v>
      </c>
      <c r="J2709" s="200">
        <v>7</v>
      </c>
      <c r="M2709" s="204">
        <f t="shared" si="121"/>
        <v>4</v>
      </c>
      <c r="N2709" s="203">
        <f t="shared" si="122"/>
        <v>4</v>
      </c>
      <c r="O2709" s="203">
        <f t="shared" si="123"/>
        <v>6</v>
      </c>
    </row>
    <row r="2710" spans="3:15">
      <c r="C2710" s="200">
        <v>5</v>
      </c>
      <c r="D2710" s="200">
        <v>4</v>
      </c>
      <c r="F2710" s="200">
        <v>5</v>
      </c>
      <c r="G2710" s="200">
        <v>4</v>
      </c>
      <c r="H2710" s="200">
        <v>5</v>
      </c>
      <c r="I2710" s="200">
        <v>10</v>
      </c>
      <c r="J2710" s="200">
        <v>10</v>
      </c>
      <c r="M2710" s="204">
        <f t="shared" si="121"/>
        <v>4</v>
      </c>
      <c r="N2710" s="203">
        <f t="shared" si="122"/>
        <v>4</v>
      </c>
      <c r="O2710" s="203">
        <f t="shared" si="123"/>
        <v>6</v>
      </c>
    </row>
    <row r="2711" spans="3:15">
      <c r="C2711" s="200">
        <v>5</v>
      </c>
      <c r="D2711" s="200">
        <v>4</v>
      </c>
      <c r="F2711" s="200">
        <v>7</v>
      </c>
      <c r="G2711" s="200">
        <v>4</v>
      </c>
      <c r="H2711" s="200">
        <v>10</v>
      </c>
      <c r="I2711" s="200">
        <v>4</v>
      </c>
      <c r="J2711" s="200">
        <v>7</v>
      </c>
      <c r="M2711" s="204">
        <f t="shared" si="121"/>
        <v>4</v>
      </c>
      <c r="N2711" s="203">
        <f t="shared" si="122"/>
        <v>4</v>
      </c>
      <c r="O2711" s="203">
        <f t="shared" si="123"/>
        <v>6</v>
      </c>
    </row>
    <row r="2712" spans="3:15">
      <c r="C2712" s="200">
        <v>5</v>
      </c>
      <c r="D2712" s="200">
        <v>4</v>
      </c>
      <c r="F2712" s="200">
        <v>7</v>
      </c>
      <c r="G2712" s="200">
        <v>4</v>
      </c>
      <c r="H2712" s="200">
        <v>10</v>
      </c>
      <c r="I2712" s="200">
        <v>4</v>
      </c>
      <c r="J2712" s="200">
        <v>10</v>
      </c>
      <c r="M2712" s="204">
        <f t="shared" si="121"/>
        <v>4</v>
      </c>
      <c r="N2712" s="203">
        <f t="shared" si="122"/>
        <v>4</v>
      </c>
      <c r="O2712" s="203">
        <f t="shared" si="123"/>
        <v>6</v>
      </c>
    </row>
    <row r="2713" spans="3:15">
      <c r="C2713" s="200">
        <v>5</v>
      </c>
      <c r="D2713" s="200">
        <v>4</v>
      </c>
      <c r="F2713" s="200">
        <v>7</v>
      </c>
      <c r="G2713" s="200">
        <v>4</v>
      </c>
      <c r="H2713" s="200">
        <v>10</v>
      </c>
      <c r="I2713" s="200">
        <v>6</v>
      </c>
      <c r="J2713" s="200">
        <v>7</v>
      </c>
      <c r="M2713" s="204">
        <f t="shared" si="121"/>
        <v>4</v>
      </c>
      <c r="N2713" s="203">
        <f t="shared" si="122"/>
        <v>4</v>
      </c>
      <c r="O2713" s="203">
        <f t="shared" si="123"/>
        <v>6</v>
      </c>
    </row>
    <row r="2714" spans="3:15">
      <c r="C2714" s="200">
        <v>5</v>
      </c>
      <c r="D2714" s="200">
        <v>4</v>
      </c>
      <c r="F2714" s="200">
        <v>7</v>
      </c>
      <c r="G2714" s="200">
        <v>4</v>
      </c>
      <c r="H2714" s="200">
        <v>10</v>
      </c>
      <c r="I2714" s="200">
        <v>6</v>
      </c>
      <c r="J2714" s="200">
        <v>10</v>
      </c>
      <c r="M2714" s="204">
        <f t="shared" si="121"/>
        <v>4</v>
      </c>
      <c r="N2714" s="203">
        <f t="shared" si="122"/>
        <v>4</v>
      </c>
      <c r="O2714" s="203">
        <f t="shared" si="123"/>
        <v>7</v>
      </c>
    </row>
    <row r="2715" spans="3:15">
      <c r="C2715" s="200">
        <v>5</v>
      </c>
      <c r="D2715" s="200">
        <v>4</v>
      </c>
      <c r="F2715" s="200">
        <v>7</v>
      </c>
      <c r="G2715" s="200">
        <v>4</v>
      </c>
      <c r="H2715" s="200">
        <v>10</v>
      </c>
      <c r="I2715" s="200">
        <v>8</v>
      </c>
      <c r="J2715" s="200">
        <v>7</v>
      </c>
      <c r="M2715" s="204">
        <f t="shared" si="121"/>
        <v>4</v>
      </c>
      <c r="N2715" s="203">
        <f t="shared" si="122"/>
        <v>4</v>
      </c>
      <c r="O2715" s="203">
        <f t="shared" si="123"/>
        <v>6</v>
      </c>
    </row>
    <row r="2716" spans="3:15">
      <c r="C2716" s="200">
        <v>5</v>
      </c>
      <c r="D2716" s="200">
        <v>4</v>
      </c>
      <c r="F2716" s="200">
        <v>7</v>
      </c>
      <c r="G2716" s="200">
        <v>4</v>
      </c>
      <c r="H2716" s="200">
        <v>10</v>
      </c>
      <c r="I2716" s="200">
        <v>8</v>
      </c>
      <c r="J2716" s="200">
        <v>10</v>
      </c>
      <c r="M2716" s="204">
        <f t="shared" si="121"/>
        <v>4</v>
      </c>
      <c r="N2716" s="203">
        <f t="shared" si="122"/>
        <v>4</v>
      </c>
      <c r="O2716" s="203">
        <f t="shared" si="123"/>
        <v>7</v>
      </c>
    </row>
    <row r="2717" spans="3:15">
      <c r="C2717" s="200">
        <v>5</v>
      </c>
      <c r="D2717" s="200">
        <v>4</v>
      </c>
      <c r="F2717" s="200">
        <v>7</v>
      </c>
      <c r="G2717" s="200">
        <v>4</v>
      </c>
      <c r="H2717" s="200">
        <v>10</v>
      </c>
      <c r="I2717" s="200">
        <v>10</v>
      </c>
      <c r="J2717" s="200">
        <v>7</v>
      </c>
      <c r="M2717" s="204">
        <f t="shared" si="121"/>
        <v>4</v>
      </c>
      <c r="N2717" s="203">
        <f t="shared" si="122"/>
        <v>4</v>
      </c>
      <c r="O2717" s="203">
        <f t="shared" si="123"/>
        <v>7</v>
      </c>
    </row>
    <row r="2718" spans="3:15">
      <c r="C2718" s="200">
        <v>5</v>
      </c>
      <c r="D2718" s="200">
        <v>4</v>
      </c>
      <c r="F2718" s="200">
        <v>7</v>
      </c>
      <c r="G2718" s="200">
        <v>4</v>
      </c>
      <c r="H2718" s="200">
        <v>10</v>
      </c>
      <c r="I2718" s="200">
        <v>10</v>
      </c>
      <c r="J2718" s="200">
        <v>10</v>
      </c>
      <c r="M2718" s="204">
        <f t="shared" si="121"/>
        <v>4</v>
      </c>
      <c r="N2718" s="203">
        <f t="shared" si="122"/>
        <v>4</v>
      </c>
      <c r="O2718" s="203">
        <f t="shared" si="123"/>
        <v>7</v>
      </c>
    </row>
    <row r="2719" spans="3:15">
      <c r="C2719" s="200">
        <v>5</v>
      </c>
      <c r="D2719" s="200">
        <v>4</v>
      </c>
      <c r="F2719" s="200">
        <v>5</v>
      </c>
      <c r="G2719" s="200">
        <v>4</v>
      </c>
      <c r="H2719" s="200">
        <v>5</v>
      </c>
      <c r="I2719" s="200">
        <v>4</v>
      </c>
      <c r="J2719" s="200">
        <v>7</v>
      </c>
      <c r="M2719" s="204">
        <f t="shared" ref="M2719:M2782" si="124">MIN(C2719:L2719)</f>
        <v>4</v>
      </c>
      <c r="N2719" s="203">
        <f t="shared" si="122"/>
        <v>4</v>
      </c>
      <c r="O2719" s="203">
        <f t="shared" si="123"/>
        <v>5</v>
      </c>
    </row>
    <row r="2720" spans="3:15">
      <c r="C2720" s="200">
        <v>5</v>
      </c>
      <c r="D2720" s="200">
        <v>4</v>
      </c>
      <c r="F2720" s="200">
        <v>5</v>
      </c>
      <c r="G2720" s="200">
        <v>4</v>
      </c>
      <c r="H2720" s="200">
        <v>5</v>
      </c>
      <c r="I2720" s="200">
        <v>4</v>
      </c>
      <c r="J2720" s="200">
        <v>10</v>
      </c>
      <c r="M2720" s="204">
        <f t="shared" si="124"/>
        <v>4</v>
      </c>
      <c r="N2720" s="203">
        <f t="shared" ref="N2720:N2783" si="125">IF(SMALL(C2720:J2720,2)&gt;M2720,M2720+1,M2720)</f>
        <v>4</v>
      </c>
      <c r="O2720" s="203">
        <f t="shared" ref="O2720:O2783" si="126">ROUND(AVERAGE(C2720:J2720),0)</f>
        <v>5</v>
      </c>
    </row>
    <row r="2721" spans="3:15">
      <c r="C2721" s="200">
        <v>5</v>
      </c>
      <c r="D2721" s="200">
        <v>4</v>
      </c>
      <c r="F2721" s="200">
        <v>5</v>
      </c>
      <c r="G2721" s="200">
        <v>4</v>
      </c>
      <c r="H2721" s="200">
        <v>5</v>
      </c>
      <c r="I2721" s="200">
        <v>6</v>
      </c>
      <c r="J2721" s="200">
        <v>7</v>
      </c>
      <c r="M2721" s="204">
        <f t="shared" si="124"/>
        <v>4</v>
      </c>
      <c r="N2721" s="203">
        <f t="shared" si="125"/>
        <v>4</v>
      </c>
      <c r="O2721" s="203">
        <f t="shared" si="126"/>
        <v>5</v>
      </c>
    </row>
    <row r="2722" spans="3:15">
      <c r="C2722" s="200">
        <v>5</v>
      </c>
      <c r="D2722" s="200">
        <v>4</v>
      </c>
      <c r="F2722" s="200">
        <v>5</v>
      </c>
      <c r="G2722" s="200">
        <v>4</v>
      </c>
      <c r="H2722" s="200">
        <v>5</v>
      </c>
      <c r="I2722" s="200">
        <v>6</v>
      </c>
      <c r="J2722" s="200">
        <v>10</v>
      </c>
      <c r="M2722" s="204">
        <f t="shared" si="124"/>
        <v>4</v>
      </c>
      <c r="N2722" s="203">
        <f t="shared" si="125"/>
        <v>4</v>
      </c>
      <c r="O2722" s="203">
        <f t="shared" si="126"/>
        <v>6</v>
      </c>
    </row>
    <row r="2723" spans="3:15">
      <c r="C2723" s="200">
        <v>5</v>
      </c>
      <c r="D2723" s="200">
        <v>4</v>
      </c>
      <c r="F2723" s="200">
        <v>5</v>
      </c>
      <c r="G2723" s="200">
        <v>4</v>
      </c>
      <c r="H2723" s="200">
        <v>5</v>
      </c>
      <c r="I2723" s="200">
        <v>8</v>
      </c>
      <c r="J2723" s="200">
        <v>7</v>
      </c>
      <c r="M2723" s="204">
        <f t="shared" si="124"/>
        <v>4</v>
      </c>
      <c r="N2723" s="203">
        <f t="shared" si="125"/>
        <v>4</v>
      </c>
      <c r="O2723" s="203">
        <f t="shared" si="126"/>
        <v>5</v>
      </c>
    </row>
    <row r="2724" spans="3:15">
      <c r="C2724" s="200">
        <v>5</v>
      </c>
      <c r="D2724" s="200">
        <v>4</v>
      </c>
      <c r="F2724" s="200">
        <v>5</v>
      </c>
      <c r="G2724" s="200">
        <v>4</v>
      </c>
      <c r="H2724" s="200">
        <v>5</v>
      </c>
      <c r="I2724" s="200">
        <v>8</v>
      </c>
      <c r="J2724" s="200">
        <v>10</v>
      </c>
      <c r="M2724" s="204">
        <f t="shared" si="124"/>
        <v>4</v>
      </c>
      <c r="N2724" s="203">
        <f t="shared" si="125"/>
        <v>4</v>
      </c>
      <c r="O2724" s="203">
        <f t="shared" si="126"/>
        <v>6</v>
      </c>
    </row>
    <row r="2725" spans="3:15">
      <c r="C2725" s="200">
        <v>5</v>
      </c>
      <c r="D2725" s="200">
        <v>4</v>
      </c>
      <c r="F2725" s="200">
        <v>5</v>
      </c>
      <c r="G2725" s="200">
        <v>4</v>
      </c>
      <c r="H2725" s="200">
        <v>5</v>
      </c>
      <c r="I2725" s="200">
        <v>10</v>
      </c>
      <c r="J2725" s="200">
        <v>7</v>
      </c>
      <c r="M2725" s="204">
        <f t="shared" si="124"/>
        <v>4</v>
      </c>
      <c r="N2725" s="203">
        <f t="shared" si="125"/>
        <v>4</v>
      </c>
      <c r="O2725" s="203">
        <f t="shared" si="126"/>
        <v>6</v>
      </c>
    </row>
    <row r="2726" spans="3:15">
      <c r="C2726" s="200">
        <v>5</v>
      </c>
      <c r="D2726" s="200">
        <v>4</v>
      </c>
      <c r="F2726" s="200">
        <v>5</v>
      </c>
      <c r="G2726" s="200">
        <v>4</v>
      </c>
      <c r="H2726" s="200">
        <v>5</v>
      </c>
      <c r="I2726" s="200">
        <v>10</v>
      </c>
      <c r="J2726" s="200">
        <v>10</v>
      </c>
      <c r="M2726" s="204">
        <f t="shared" si="124"/>
        <v>4</v>
      </c>
      <c r="N2726" s="203">
        <f t="shared" si="125"/>
        <v>4</v>
      </c>
      <c r="O2726" s="203">
        <f t="shared" si="126"/>
        <v>6</v>
      </c>
    </row>
    <row r="2727" spans="3:15">
      <c r="C2727" s="200">
        <v>5</v>
      </c>
      <c r="D2727" s="200">
        <v>4</v>
      </c>
      <c r="F2727" s="200">
        <v>7</v>
      </c>
      <c r="G2727" s="200">
        <v>4</v>
      </c>
      <c r="H2727" s="200">
        <v>10</v>
      </c>
      <c r="I2727" s="200">
        <v>4</v>
      </c>
      <c r="J2727" s="200">
        <v>7</v>
      </c>
      <c r="M2727" s="204">
        <f t="shared" si="124"/>
        <v>4</v>
      </c>
      <c r="N2727" s="203">
        <f t="shared" si="125"/>
        <v>4</v>
      </c>
      <c r="O2727" s="203">
        <f t="shared" si="126"/>
        <v>6</v>
      </c>
    </row>
    <row r="2728" spans="3:15">
      <c r="C2728" s="200">
        <v>5</v>
      </c>
      <c r="D2728" s="200">
        <v>4</v>
      </c>
      <c r="F2728" s="200">
        <v>7</v>
      </c>
      <c r="G2728" s="200">
        <v>4</v>
      </c>
      <c r="H2728" s="200">
        <v>10</v>
      </c>
      <c r="I2728" s="200">
        <v>4</v>
      </c>
      <c r="J2728" s="200">
        <v>10</v>
      </c>
      <c r="M2728" s="204">
        <f t="shared" si="124"/>
        <v>4</v>
      </c>
      <c r="N2728" s="203">
        <f t="shared" si="125"/>
        <v>4</v>
      </c>
      <c r="O2728" s="203">
        <f t="shared" si="126"/>
        <v>6</v>
      </c>
    </row>
    <row r="2729" spans="3:15">
      <c r="C2729" s="200">
        <v>5</v>
      </c>
      <c r="D2729" s="200">
        <v>4</v>
      </c>
      <c r="F2729" s="200">
        <v>7</v>
      </c>
      <c r="G2729" s="200">
        <v>4</v>
      </c>
      <c r="H2729" s="200">
        <v>10</v>
      </c>
      <c r="I2729" s="200">
        <v>6</v>
      </c>
      <c r="J2729" s="200">
        <v>7</v>
      </c>
      <c r="M2729" s="204">
        <f t="shared" si="124"/>
        <v>4</v>
      </c>
      <c r="N2729" s="203">
        <f t="shared" si="125"/>
        <v>4</v>
      </c>
      <c r="O2729" s="203">
        <f t="shared" si="126"/>
        <v>6</v>
      </c>
    </row>
    <row r="2730" spans="3:15">
      <c r="C2730" s="200">
        <v>5</v>
      </c>
      <c r="D2730" s="200">
        <v>4</v>
      </c>
      <c r="F2730" s="200">
        <v>7</v>
      </c>
      <c r="G2730" s="200">
        <v>4</v>
      </c>
      <c r="H2730" s="200">
        <v>10</v>
      </c>
      <c r="I2730" s="200">
        <v>6</v>
      </c>
      <c r="J2730" s="200">
        <v>10</v>
      </c>
      <c r="M2730" s="204">
        <f t="shared" si="124"/>
        <v>4</v>
      </c>
      <c r="N2730" s="203">
        <f t="shared" si="125"/>
        <v>4</v>
      </c>
      <c r="O2730" s="203">
        <f t="shared" si="126"/>
        <v>7</v>
      </c>
    </row>
    <row r="2731" spans="3:15">
      <c r="C2731" s="200">
        <v>5</v>
      </c>
      <c r="D2731" s="200">
        <v>4</v>
      </c>
      <c r="F2731" s="200">
        <v>7</v>
      </c>
      <c r="G2731" s="200">
        <v>4</v>
      </c>
      <c r="H2731" s="200">
        <v>10</v>
      </c>
      <c r="I2731" s="200">
        <v>8</v>
      </c>
      <c r="J2731" s="200">
        <v>7</v>
      </c>
      <c r="M2731" s="204">
        <f t="shared" si="124"/>
        <v>4</v>
      </c>
      <c r="N2731" s="203">
        <f t="shared" si="125"/>
        <v>4</v>
      </c>
      <c r="O2731" s="203">
        <f t="shared" si="126"/>
        <v>6</v>
      </c>
    </row>
    <row r="2732" spans="3:15">
      <c r="C2732" s="200">
        <v>5</v>
      </c>
      <c r="D2732" s="200">
        <v>4</v>
      </c>
      <c r="F2732" s="200">
        <v>7</v>
      </c>
      <c r="G2732" s="200">
        <v>4</v>
      </c>
      <c r="H2732" s="200">
        <v>10</v>
      </c>
      <c r="I2732" s="200">
        <v>8</v>
      </c>
      <c r="J2732" s="200">
        <v>10</v>
      </c>
      <c r="M2732" s="204">
        <f t="shared" si="124"/>
        <v>4</v>
      </c>
      <c r="N2732" s="203">
        <f t="shared" si="125"/>
        <v>4</v>
      </c>
      <c r="O2732" s="203">
        <f t="shared" si="126"/>
        <v>7</v>
      </c>
    </row>
    <row r="2733" spans="3:15">
      <c r="C2733" s="200">
        <v>5</v>
      </c>
      <c r="D2733" s="200">
        <v>4</v>
      </c>
      <c r="F2733" s="200">
        <v>7</v>
      </c>
      <c r="G2733" s="200">
        <v>4</v>
      </c>
      <c r="H2733" s="200">
        <v>10</v>
      </c>
      <c r="I2733" s="200">
        <v>10</v>
      </c>
      <c r="J2733" s="200">
        <v>7</v>
      </c>
      <c r="M2733" s="204">
        <f t="shared" si="124"/>
        <v>4</v>
      </c>
      <c r="N2733" s="203">
        <f t="shared" si="125"/>
        <v>4</v>
      </c>
      <c r="O2733" s="203">
        <f t="shared" si="126"/>
        <v>7</v>
      </c>
    </row>
    <row r="2734" spans="3:15">
      <c r="C2734" s="200">
        <v>5</v>
      </c>
      <c r="D2734" s="200">
        <v>4</v>
      </c>
      <c r="F2734" s="200">
        <v>7</v>
      </c>
      <c r="G2734" s="200">
        <v>4</v>
      </c>
      <c r="H2734" s="200">
        <v>10</v>
      </c>
      <c r="I2734" s="200">
        <v>10</v>
      </c>
      <c r="J2734" s="200">
        <v>10</v>
      </c>
      <c r="M2734" s="204">
        <f t="shared" si="124"/>
        <v>4</v>
      </c>
      <c r="N2734" s="203">
        <f t="shared" si="125"/>
        <v>4</v>
      </c>
      <c r="O2734" s="203">
        <f t="shared" si="126"/>
        <v>7</v>
      </c>
    </row>
    <row r="2735" spans="3:15">
      <c r="C2735" s="200">
        <v>5</v>
      </c>
      <c r="D2735" s="200">
        <v>4</v>
      </c>
      <c r="F2735" s="200">
        <v>10</v>
      </c>
      <c r="G2735" s="200">
        <v>4</v>
      </c>
      <c r="H2735" s="200">
        <v>7</v>
      </c>
      <c r="I2735" s="200">
        <v>4</v>
      </c>
      <c r="J2735" s="200">
        <v>7</v>
      </c>
      <c r="M2735" s="204">
        <f t="shared" si="124"/>
        <v>4</v>
      </c>
      <c r="N2735" s="203">
        <f t="shared" si="125"/>
        <v>4</v>
      </c>
      <c r="O2735" s="203">
        <f t="shared" si="126"/>
        <v>6</v>
      </c>
    </row>
    <row r="2736" spans="3:15">
      <c r="C2736" s="200">
        <v>5</v>
      </c>
      <c r="D2736" s="200">
        <v>4</v>
      </c>
      <c r="F2736" s="200">
        <v>10</v>
      </c>
      <c r="G2736" s="200">
        <v>4</v>
      </c>
      <c r="H2736" s="200">
        <v>7</v>
      </c>
      <c r="I2736" s="200">
        <v>4</v>
      </c>
      <c r="J2736" s="200">
        <v>10</v>
      </c>
      <c r="M2736" s="204">
        <f t="shared" si="124"/>
        <v>4</v>
      </c>
      <c r="N2736" s="203">
        <f t="shared" si="125"/>
        <v>4</v>
      </c>
      <c r="O2736" s="203">
        <f t="shared" si="126"/>
        <v>6</v>
      </c>
    </row>
    <row r="2737" spans="3:15">
      <c r="C2737" s="200">
        <v>5</v>
      </c>
      <c r="D2737" s="200">
        <v>4</v>
      </c>
      <c r="F2737" s="200">
        <v>10</v>
      </c>
      <c r="G2737" s="200">
        <v>4</v>
      </c>
      <c r="H2737" s="200">
        <v>7</v>
      </c>
      <c r="I2737" s="200">
        <v>6</v>
      </c>
      <c r="J2737" s="200">
        <v>7</v>
      </c>
      <c r="M2737" s="204">
        <f t="shared" si="124"/>
        <v>4</v>
      </c>
      <c r="N2737" s="203">
        <f t="shared" si="125"/>
        <v>4</v>
      </c>
      <c r="O2737" s="203">
        <f t="shared" si="126"/>
        <v>6</v>
      </c>
    </row>
    <row r="2738" spans="3:15">
      <c r="C2738" s="200">
        <v>5</v>
      </c>
      <c r="D2738" s="200">
        <v>4</v>
      </c>
      <c r="F2738" s="200">
        <v>10</v>
      </c>
      <c r="G2738" s="200">
        <v>4</v>
      </c>
      <c r="H2738" s="200">
        <v>7</v>
      </c>
      <c r="I2738" s="200">
        <v>6</v>
      </c>
      <c r="J2738" s="200">
        <v>10</v>
      </c>
      <c r="M2738" s="204">
        <f t="shared" si="124"/>
        <v>4</v>
      </c>
      <c r="N2738" s="203">
        <f t="shared" si="125"/>
        <v>4</v>
      </c>
      <c r="O2738" s="203">
        <f t="shared" si="126"/>
        <v>7</v>
      </c>
    </row>
    <row r="2739" spans="3:15">
      <c r="C2739" s="200">
        <v>5</v>
      </c>
      <c r="D2739" s="200">
        <v>4</v>
      </c>
      <c r="F2739" s="200">
        <v>10</v>
      </c>
      <c r="G2739" s="200">
        <v>4</v>
      </c>
      <c r="H2739" s="200">
        <v>7</v>
      </c>
      <c r="I2739" s="200">
        <v>8</v>
      </c>
      <c r="J2739" s="200">
        <v>7</v>
      </c>
      <c r="M2739" s="204">
        <f t="shared" si="124"/>
        <v>4</v>
      </c>
      <c r="N2739" s="203">
        <f t="shared" si="125"/>
        <v>4</v>
      </c>
      <c r="O2739" s="203">
        <f t="shared" si="126"/>
        <v>6</v>
      </c>
    </row>
    <row r="2740" spans="3:15">
      <c r="C2740" s="200">
        <v>5</v>
      </c>
      <c r="D2740" s="200">
        <v>4</v>
      </c>
      <c r="F2740" s="200">
        <v>10</v>
      </c>
      <c r="G2740" s="200">
        <v>4</v>
      </c>
      <c r="H2740" s="200">
        <v>7</v>
      </c>
      <c r="I2740" s="200">
        <v>8</v>
      </c>
      <c r="J2740" s="200">
        <v>10</v>
      </c>
      <c r="M2740" s="204">
        <f t="shared" si="124"/>
        <v>4</v>
      </c>
      <c r="N2740" s="203">
        <f t="shared" si="125"/>
        <v>4</v>
      </c>
      <c r="O2740" s="203">
        <f t="shared" si="126"/>
        <v>7</v>
      </c>
    </row>
    <row r="2741" spans="3:15">
      <c r="C2741" s="200">
        <v>5</v>
      </c>
      <c r="D2741" s="200">
        <v>4</v>
      </c>
      <c r="F2741" s="200">
        <v>10</v>
      </c>
      <c r="G2741" s="200">
        <v>4</v>
      </c>
      <c r="H2741" s="200">
        <v>7</v>
      </c>
      <c r="I2741" s="200">
        <v>10</v>
      </c>
      <c r="J2741" s="200">
        <v>7</v>
      </c>
      <c r="M2741" s="204">
        <f t="shared" si="124"/>
        <v>4</v>
      </c>
      <c r="N2741" s="203">
        <f t="shared" si="125"/>
        <v>4</v>
      </c>
      <c r="O2741" s="203">
        <f t="shared" si="126"/>
        <v>7</v>
      </c>
    </row>
    <row r="2742" spans="3:15">
      <c r="C2742" s="200">
        <v>5</v>
      </c>
      <c r="D2742" s="200">
        <v>4</v>
      </c>
      <c r="F2742" s="200">
        <v>10</v>
      </c>
      <c r="G2742" s="200">
        <v>4</v>
      </c>
      <c r="H2742" s="200">
        <v>7</v>
      </c>
      <c r="I2742" s="200">
        <v>10</v>
      </c>
      <c r="J2742" s="200">
        <v>10</v>
      </c>
      <c r="M2742" s="204">
        <f t="shared" si="124"/>
        <v>4</v>
      </c>
      <c r="N2742" s="203">
        <f t="shared" si="125"/>
        <v>4</v>
      </c>
      <c r="O2742" s="203">
        <f t="shared" si="126"/>
        <v>7</v>
      </c>
    </row>
    <row r="2743" spans="3:15">
      <c r="C2743" s="200">
        <v>5</v>
      </c>
      <c r="D2743" s="200">
        <v>4</v>
      </c>
      <c r="F2743" s="200">
        <v>10</v>
      </c>
      <c r="G2743" s="200">
        <v>4</v>
      </c>
      <c r="H2743" s="200">
        <v>10</v>
      </c>
      <c r="I2743" s="200">
        <v>4</v>
      </c>
      <c r="J2743" s="200">
        <v>7</v>
      </c>
      <c r="M2743" s="204">
        <f t="shared" si="124"/>
        <v>4</v>
      </c>
      <c r="N2743" s="203">
        <f t="shared" si="125"/>
        <v>4</v>
      </c>
      <c r="O2743" s="203">
        <f t="shared" si="126"/>
        <v>6</v>
      </c>
    </row>
    <row r="2744" spans="3:15">
      <c r="C2744" s="200">
        <v>5</v>
      </c>
      <c r="D2744" s="200">
        <v>4</v>
      </c>
      <c r="F2744" s="200">
        <v>10</v>
      </c>
      <c r="G2744" s="200">
        <v>4</v>
      </c>
      <c r="H2744" s="200">
        <v>10</v>
      </c>
      <c r="I2744" s="200">
        <v>4</v>
      </c>
      <c r="J2744" s="200">
        <v>10</v>
      </c>
      <c r="M2744" s="204">
        <f t="shared" si="124"/>
        <v>4</v>
      </c>
      <c r="N2744" s="203">
        <f t="shared" si="125"/>
        <v>4</v>
      </c>
      <c r="O2744" s="203">
        <f t="shared" si="126"/>
        <v>7</v>
      </c>
    </row>
    <row r="2745" spans="3:15">
      <c r="C2745" s="200">
        <v>5</v>
      </c>
      <c r="D2745" s="200">
        <v>4</v>
      </c>
      <c r="F2745" s="200">
        <v>10</v>
      </c>
      <c r="G2745" s="200">
        <v>4</v>
      </c>
      <c r="H2745" s="200">
        <v>10</v>
      </c>
      <c r="I2745" s="200">
        <v>6</v>
      </c>
      <c r="J2745" s="200">
        <v>7</v>
      </c>
      <c r="M2745" s="204">
        <f t="shared" si="124"/>
        <v>4</v>
      </c>
      <c r="N2745" s="203">
        <f t="shared" si="125"/>
        <v>4</v>
      </c>
      <c r="O2745" s="203">
        <f t="shared" si="126"/>
        <v>7</v>
      </c>
    </row>
    <row r="2746" spans="3:15">
      <c r="C2746" s="200">
        <v>5</v>
      </c>
      <c r="D2746" s="200">
        <v>4</v>
      </c>
      <c r="F2746" s="200">
        <v>10</v>
      </c>
      <c r="G2746" s="200">
        <v>4</v>
      </c>
      <c r="H2746" s="200">
        <v>10</v>
      </c>
      <c r="I2746" s="200">
        <v>6</v>
      </c>
      <c r="J2746" s="200">
        <v>10</v>
      </c>
      <c r="M2746" s="204">
        <f t="shared" si="124"/>
        <v>4</v>
      </c>
      <c r="N2746" s="203">
        <f t="shared" si="125"/>
        <v>4</v>
      </c>
      <c r="O2746" s="203">
        <f t="shared" si="126"/>
        <v>7</v>
      </c>
    </row>
    <row r="2747" spans="3:15">
      <c r="C2747" s="200">
        <v>5</v>
      </c>
      <c r="D2747" s="200">
        <v>4</v>
      </c>
      <c r="F2747" s="200">
        <v>10</v>
      </c>
      <c r="G2747" s="200">
        <v>4</v>
      </c>
      <c r="H2747" s="200">
        <v>10</v>
      </c>
      <c r="I2747" s="200">
        <v>8</v>
      </c>
      <c r="J2747" s="200">
        <v>7</v>
      </c>
      <c r="M2747" s="204">
        <f t="shared" si="124"/>
        <v>4</v>
      </c>
      <c r="N2747" s="203">
        <f t="shared" si="125"/>
        <v>4</v>
      </c>
      <c r="O2747" s="203">
        <f t="shared" si="126"/>
        <v>7</v>
      </c>
    </row>
    <row r="2748" spans="3:15">
      <c r="C2748" s="200">
        <v>5</v>
      </c>
      <c r="D2748" s="200">
        <v>4</v>
      </c>
      <c r="F2748" s="200">
        <v>10</v>
      </c>
      <c r="G2748" s="200">
        <v>4</v>
      </c>
      <c r="H2748" s="200">
        <v>10</v>
      </c>
      <c r="I2748" s="200">
        <v>8</v>
      </c>
      <c r="J2748" s="200">
        <v>10</v>
      </c>
      <c r="M2748" s="204">
        <f t="shared" si="124"/>
        <v>4</v>
      </c>
      <c r="N2748" s="203">
        <f t="shared" si="125"/>
        <v>4</v>
      </c>
      <c r="O2748" s="203">
        <f t="shared" si="126"/>
        <v>7</v>
      </c>
    </row>
    <row r="2749" spans="3:15">
      <c r="C2749" s="200">
        <v>5</v>
      </c>
      <c r="D2749" s="200">
        <v>4</v>
      </c>
      <c r="F2749" s="200">
        <v>10</v>
      </c>
      <c r="G2749" s="200">
        <v>4</v>
      </c>
      <c r="H2749" s="200">
        <v>10</v>
      </c>
      <c r="I2749" s="200">
        <v>10</v>
      </c>
      <c r="J2749" s="200">
        <v>7</v>
      </c>
      <c r="M2749" s="204">
        <f t="shared" si="124"/>
        <v>4</v>
      </c>
      <c r="N2749" s="203">
        <f t="shared" si="125"/>
        <v>4</v>
      </c>
      <c r="O2749" s="203">
        <f t="shared" si="126"/>
        <v>7</v>
      </c>
    </row>
    <row r="2750" spans="3:15">
      <c r="C2750" s="200">
        <v>5</v>
      </c>
      <c r="D2750" s="200">
        <v>4</v>
      </c>
      <c r="F2750" s="200">
        <v>10</v>
      </c>
      <c r="G2750" s="200">
        <v>4</v>
      </c>
      <c r="H2750" s="200">
        <v>10</v>
      </c>
      <c r="I2750" s="200">
        <v>10</v>
      </c>
      <c r="J2750" s="200">
        <v>10</v>
      </c>
      <c r="M2750" s="204">
        <f t="shared" si="124"/>
        <v>4</v>
      </c>
      <c r="N2750" s="203">
        <f t="shared" si="125"/>
        <v>4</v>
      </c>
      <c r="O2750" s="203">
        <f t="shared" si="126"/>
        <v>8</v>
      </c>
    </row>
    <row r="2751" spans="3:15">
      <c r="C2751" s="200">
        <v>5</v>
      </c>
      <c r="D2751" s="200">
        <v>4</v>
      </c>
      <c r="F2751" s="200">
        <v>10</v>
      </c>
      <c r="G2751" s="200">
        <v>4</v>
      </c>
      <c r="H2751" s="200">
        <v>7</v>
      </c>
      <c r="I2751" s="200">
        <v>4</v>
      </c>
      <c r="J2751" s="200">
        <v>7</v>
      </c>
      <c r="M2751" s="204">
        <f t="shared" si="124"/>
        <v>4</v>
      </c>
      <c r="N2751" s="203">
        <f t="shared" si="125"/>
        <v>4</v>
      </c>
      <c r="O2751" s="203">
        <f t="shared" si="126"/>
        <v>6</v>
      </c>
    </row>
    <row r="2752" spans="3:15">
      <c r="C2752" s="200">
        <v>5</v>
      </c>
      <c r="D2752" s="200">
        <v>4</v>
      </c>
      <c r="F2752" s="200">
        <v>10</v>
      </c>
      <c r="G2752" s="200">
        <v>4</v>
      </c>
      <c r="H2752" s="200">
        <v>7</v>
      </c>
      <c r="I2752" s="200">
        <v>4</v>
      </c>
      <c r="J2752" s="200">
        <v>10</v>
      </c>
      <c r="M2752" s="204">
        <f t="shared" si="124"/>
        <v>4</v>
      </c>
      <c r="N2752" s="203">
        <f t="shared" si="125"/>
        <v>4</v>
      </c>
      <c r="O2752" s="203">
        <f t="shared" si="126"/>
        <v>6</v>
      </c>
    </row>
    <row r="2753" spans="3:15">
      <c r="C2753" s="200">
        <v>5</v>
      </c>
      <c r="D2753" s="200">
        <v>4</v>
      </c>
      <c r="F2753" s="200">
        <v>10</v>
      </c>
      <c r="G2753" s="200">
        <v>4</v>
      </c>
      <c r="H2753" s="200">
        <v>7</v>
      </c>
      <c r="I2753" s="200">
        <v>6</v>
      </c>
      <c r="J2753" s="200">
        <v>7</v>
      </c>
      <c r="M2753" s="204">
        <f t="shared" si="124"/>
        <v>4</v>
      </c>
      <c r="N2753" s="203">
        <f t="shared" si="125"/>
        <v>4</v>
      </c>
      <c r="O2753" s="203">
        <f t="shared" si="126"/>
        <v>6</v>
      </c>
    </row>
    <row r="2754" spans="3:15">
      <c r="C2754" s="200">
        <v>5</v>
      </c>
      <c r="D2754" s="200">
        <v>4</v>
      </c>
      <c r="F2754" s="200">
        <v>10</v>
      </c>
      <c r="G2754" s="200">
        <v>4</v>
      </c>
      <c r="H2754" s="200">
        <v>7</v>
      </c>
      <c r="I2754" s="200">
        <v>6</v>
      </c>
      <c r="J2754" s="200">
        <v>10</v>
      </c>
      <c r="M2754" s="204">
        <f t="shared" si="124"/>
        <v>4</v>
      </c>
      <c r="N2754" s="203">
        <f t="shared" si="125"/>
        <v>4</v>
      </c>
      <c r="O2754" s="203">
        <f t="shared" si="126"/>
        <v>7</v>
      </c>
    </row>
    <row r="2755" spans="3:15">
      <c r="C2755" s="200">
        <v>5</v>
      </c>
      <c r="D2755" s="200">
        <v>4</v>
      </c>
      <c r="F2755" s="200">
        <v>10</v>
      </c>
      <c r="G2755" s="200">
        <v>4</v>
      </c>
      <c r="H2755" s="200">
        <v>7</v>
      </c>
      <c r="I2755" s="200">
        <v>8</v>
      </c>
      <c r="J2755" s="200">
        <v>7</v>
      </c>
      <c r="M2755" s="204">
        <f t="shared" si="124"/>
        <v>4</v>
      </c>
      <c r="N2755" s="203">
        <f t="shared" si="125"/>
        <v>4</v>
      </c>
      <c r="O2755" s="203">
        <f t="shared" si="126"/>
        <v>6</v>
      </c>
    </row>
    <row r="2756" spans="3:15">
      <c r="C2756" s="200">
        <v>5</v>
      </c>
      <c r="D2756" s="200">
        <v>4</v>
      </c>
      <c r="F2756" s="200">
        <v>10</v>
      </c>
      <c r="G2756" s="200">
        <v>4</v>
      </c>
      <c r="H2756" s="200">
        <v>7</v>
      </c>
      <c r="I2756" s="200">
        <v>8</v>
      </c>
      <c r="J2756" s="200">
        <v>10</v>
      </c>
      <c r="M2756" s="204">
        <f t="shared" si="124"/>
        <v>4</v>
      </c>
      <c r="N2756" s="203">
        <f t="shared" si="125"/>
        <v>4</v>
      </c>
      <c r="O2756" s="203">
        <f t="shared" si="126"/>
        <v>7</v>
      </c>
    </row>
    <row r="2757" spans="3:15">
      <c r="C2757" s="200">
        <v>5</v>
      </c>
      <c r="D2757" s="200">
        <v>4</v>
      </c>
      <c r="F2757" s="200">
        <v>10</v>
      </c>
      <c r="G2757" s="200">
        <v>4</v>
      </c>
      <c r="H2757" s="200">
        <v>7</v>
      </c>
      <c r="I2757" s="200">
        <v>10</v>
      </c>
      <c r="J2757" s="200">
        <v>7</v>
      </c>
      <c r="M2757" s="204">
        <f t="shared" si="124"/>
        <v>4</v>
      </c>
      <c r="N2757" s="203">
        <f t="shared" si="125"/>
        <v>4</v>
      </c>
      <c r="O2757" s="203">
        <f t="shared" si="126"/>
        <v>7</v>
      </c>
    </row>
    <row r="2758" spans="3:15">
      <c r="C2758" s="200">
        <v>5</v>
      </c>
      <c r="D2758" s="200">
        <v>4</v>
      </c>
      <c r="F2758" s="200">
        <v>10</v>
      </c>
      <c r="G2758" s="200">
        <v>4</v>
      </c>
      <c r="H2758" s="200">
        <v>7</v>
      </c>
      <c r="I2758" s="200">
        <v>10</v>
      </c>
      <c r="J2758" s="200">
        <v>10</v>
      </c>
      <c r="M2758" s="204">
        <f t="shared" si="124"/>
        <v>4</v>
      </c>
      <c r="N2758" s="203">
        <f t="shared" si="125"/>
        <v>4</v>
      </c>
      <c r="O2758" s="203">
        <f t="shared" si="126"/>
        <v>7</v>
      </c>
    </row>
    <row r="2759" spans="3:15">
      <c r="C2759" s="200">
        <v>5</v>
      </c>
      <c r="D2759" s="200">
        <v>4</v>
      </c>
      <c r="F2759" s="200">
        <v>10</v>
      </c>
      <c r="G2759" s="200">
        <v>4</v>
      </c>
      <c r="H2759" s="200">
        <v>10</v>
      </c>
      <c r="I2759" s="200">
        <v>4</v>
      </c>
      <c r="J2759" s="200">
        <v>7</v>
      </c>
      <c r="M2759" s="204">
        <f t="shared" si="124"/>
        <v>4</v>
      </c>
      <c r="N2759" s="203">
        <f t="shared" si="125"/>
        <v>4</v>
      </c>
      <c r="O2759" s="203">
        <f t="shared" si="126"/>
        <v>6</v>
      </c>
    </row>
    <row r="2760" spans="3:15">
      <c r="C2760" s="200">
        <v>5</v>
      </c>
      <c r="D2760" s="200">
        <v>4</v>
      </c>
      <c r="F2760" s="200">
        <v>10</v>
      </c>
      <c r="G2760" s="200">
        <v>4</v>
      </c>
      <c r="H2760" s="200">
        <v>10</v>
      </c>
      <c r="I2760" s="200">
        <v>4</v>
      </c>
      <c r="J2760" s="200">
        <v>10</v>
      </c>
      <c r="M2760" s="204">
        <f t="shared" si="124"/>
        <v>4</v>
      </c>
      <c r="N2760" s="203">
        <f t="shared" si="125"/>
        <v>4</v>
      </c>
      <c r="O2760" s="203">
        <f t="shared" si="126"/>
        <v>7</v>
      </c>
    </row>
    <row r="2761" spans="3:15">
      <c r="C2761" s="200">
        <v>5</v>
      </c>
      <c r="D2761" s="200">
        <v>4</v>
      </c>
      <c r="F2761" s="200">
        <v>10</v>
      </c>
      <c r="G2761" s="200">
        <v>4</v>
      </c>
      <c r="H2761" s="200">
        <v>10</v>
      </c>
      <c r="I2761" s="200">
        <v>6</v>
      </c>
      <c r="J2761" s="200">
        <v>7</v>
      </c>
      <c r="M2761" s="204">
        <f t="shared" si="124"/>
        <v>4</v>
      </c>
      <c r="N2761" s="203">
        <f t="shared" si="125"/>
        <v>4</v>
      </c>
      <c r="O2761" s="203">
        <f t="shared" si="126"/>
        <v>7</v>
      </c>
    </row>
    <row r="2762" spans="3:15">
      <c r="C2762" s="200">
        <v>5</v>
      </c>
      <c r="D2762" s="200">
        <v>4</v>
      </c>
      <c r="F2762" s="200">
        <v>10</v>
      </c>
      <c r="G2762" s="200">
        <v>4</v>
      </c>
      <c r="H2762" s="200">
        <v>10</v>
      </c>
      <c r="I2762" s="200">
        <v>6</v>
      </c>
      <c r="J2762" s="200">
        <v>10</v>
      </c>
      <c r="M2762" s="204">
        <f t="shared" si="124"/>
        <v>4</v>
      </c>
      <c r="N2762" s="203">
        <f t="shared" si="125"/>
        <v>4</v>
      </c>
      <c r="O2762" s="203">
        <f t="shared" si="126"/>
        <v>7</v>
      </c>
    </row>
    <row r="2763" spans="3:15">
      <c r="C2763" s="200">
        <v>5</v>
      </c>
      <c r="D2763" s="200">
        <v>4</v>
      </c>
      <c r="F2763" s="200">
        <v>10</v>
      </c>
      <c r="G2763" s="200">
        <v>4</v>
      </c>
      <c r="H2763" s="200">
        <v>10</v>
      </c>
      <c r="I2763" s="200">
        <v>8</v>
      </c>
      <c r="J2763" s="200">
        <v>7</v>
      </c>
      <c r="M2763" s="204">
        <f t="shared" si="124"/>
        <v>4</v>
      </c>
      <c r="N2763" s="203">
        <f t="shared" si="125"/>
        <v>4</v>
      </c>
      <c r="O2763" s="203">
        <f t="shared" si="126"/>
        <v>7</v>
      </c>
    </row>
    <row r="2764" spans="3:15">
      <c r="C2764" s="200">
        <v>5</v>
      </c>
      <c r="D2764" s="200">
        <v>4</v>
      </c>
      <c r="F2764" s="200">
        <v>10</v>
      </c>
      <c r="G2764" s="200">
        <v>4</v>
      </c>
      <c r="H2764" s="200">
        <v>10</v>
      </c>
      <c r="I2764" s="200">
        <v>8</v>
      </c>
      <c r="J2764" s="200">
        <v>10</v>
      </c>
      <c r="M2764" s="204">
        <f t="shared" si="124"/>
        <v>4</v>
      </c>
      <c r="N2764" s="203">
        <f t="shared" si="125"/>
        <v>4</v>
      </c>
      <c r="O2764" s="203">
        <f t="shared" si="126"/>
        <v>7</v>
      </c>
    </row>
    <row r="2765" spans="3:15">
      <c r="C2765" s="200">
        <v>5</v>
      </c>
      <c r="D2765" s="200">
        <v>4</v>
      </c>
      <c r="F2765" s="200">
        <v>10</v>
      </c>
      <c r="G2765" s="200">
        <v>4</v>
      </c>
      <c r="H2765" s="200">
        <v>10</v>
      </c>
      <c r="I2765" s="200">
        <v>10</v>
      </c>
      <c r="J2765" s="200">
        <v>7</v>
      </c>
      <c r="M2765" s="204">
        <f t="shared" si="124"/>
        <v>4</v>
      </c>
      <c r="N2765" s="203">
        <f t="shared" si="125"/>
        <v>4</v>
      </c>
      <c r="O2765" s="203">
        <f t="shared" si="126"/>
        <v>7</v>
      </c>
    </row>
    <row r="2766" spans="3:15">
      <c r="C2766" s="200">
        <v>5</v>
      </c>
      <c r="D2766" s="200">
        <v>6</v>
      </c>
      <c r="F2766" s="200">
        <v>10</v>
      </c>
      <c r="G2766" s="200">
        <v>6</v>
      </c>
      <c r="H2766" s="200">
        <v>10</v>
      </c>
      <c r="I2766" s="200">
        <v>10</v>
      </c>
      <c r="J2766" s="200">
        <v>10</v>
      </c>
      <c r="M2766" s="204">
        <f t="shared" si="124"/>
        <v>5</v>
      </c>
      <c r="N2766" s="203">
        <f t="shared" si="125"/>
        <v>6</v>
      </c>
      <c r="O2766" s="203">
        <f t="shared" si="126"/>
        <v>8</v>
      </c>
    </row>
    <row r="2767" spans="3:15">
      <c r="C2767" s="200">
        <v>5</v>
      </c>
      <c r="D2767" s="200">
        <v>6</v>
      </c>
      <c r="F2767" s="200">
        <v>10</v>
      </c>
      <c r="G2767" s="200">
        <v>6</v>
      </c>
      <c r="H2767" s="200">
        <v>7</v>
      </c>
      <c r="I2767" s="200">
        <v>4</v>
      </c>
      <c r="J2767" s="200">
        <v>7</v>
      </c>
      <c r="M2767" s="204">
        <f t="shared" si="124"/>
        <v>4</v>
      </c>
      <c r="N2767" s="203">
        <f t="shared" si="125"/>
        <v>5</v>
      </c>
      <c r="O2767" s="203">
        <f t="shared" si="126"/>
        <v>6</v>
      </c>
    </row>
    <row r="2768" spans="3:15">
      <c r="C2768" s="200">
        <v>5</v>
      </c>
      <c r="D2768" s="200">
        <v>6</v>
      </c>
      <c r="F2768" s="200">
        <v>10</v>
      </c>
      <c r="G2768" s="200">
        <v>6</v>
      </c>
      <c r="H2768" s="200">
        <v>7</v>
      </c>
      <c r="I2768" s="200">
        <v>4</v>
      </c>
      <c r="J2768" s="200">
        <v>10</v>
      </c>
      <c r="M2768" s="204">
        <f t="shared" si="124"/>
        <v>4</v>
      </c>
      <c r="N2768" s="203">
        <f t="shared" si="125"/>
        <v>5</v>
      </c>
      <c r="O2768" s="203">
        <f t="shared" si="126"/>
        <v>7</v>
      </c>
    </row>
    <row r="2769" spans="3:15">
      <c r="C2769" s="200">
        <v>5</v>
      </c>
      <c r="D2769" s="200">
        <v>6</v>
      </c>
      <c r="F2769" s="200">
        <v>10</v>
      </c>
      <c r="G2769" s="200">
        <v>6</v>
      </c>
      <c r="H2769" s="200">
        <v>7</v>
      </c>
      <c r="I2769" s="200">
        <v>6</v>
      </c>
      <c r="J2769" s="200">
        <v>7</v>
      </c>
      <c r="M2769" s="204">
        <f t="shared" si="124"/>
        <v>5</v>
      </c>
      <c r="N2769" s="203">
        <f t="shared" si="125"/>
        <v>6</v>
      </c>
      <c r="O2769" s="203">
        <f t="shared" si="126"/>
        <v>7</v>
      </c>
    </row>
    <row r="2770" spans="3:15">
      <c r="C2770" s="200">
        <v>5</v>
      </c>
      <c r="D2770" s="200">
        <v>6</v>
      </c>
      <c r="F2770" s="200">
        <v>10</v>
      </c>
      <c r="G2770" s="200">
        <v>6</v>
      </c>
      <c r="H2770" s="200">
        <v>7</v>
      </c>
      <c r="I2770" s="200">
        <v>6</v>
      </c>
      <c r="J2770" s="200">
        <v>10</v>
      </c>
      <c r="M2770" s="204">
        <f t="shared" si="124"/>
        <v>5</v>
      </c>
      <c r="N2770" s="203">
        <f t="shared" si="125"/>
        <v>6</v>
      </c>
      <c r="O2770" s="203">
        <f t="shared" si="126"/>
        <v>7</v>
      </c>
    </row>
    <row r="2771" spans="3:15">
      <c r="C2771" s="200">
        <v>5</v>
      </c>
      <c r="D2771" s="200">
        <v>6</v>
      </c>
      <c r="F2771" s="200">
        <v>10</v>
      </c>
      <c r="G2771" s="200">
        <v>6</v>
      </c>
      <c r="H2771" s="200">
        <v>7</v>
      </c>
      <c r="I2771" s="200">
        <v>8</v>
      </c>
      <c r="J2771" s="200">
        <v>7</v>
      </c>
      <c r="M2771" s="204">
        <f t="shared" si="124"/>
        <v>5</v>
      </c>
      <c r="N2771" s="203">
        <f t="shared" si="125"/>
        <v>6</v>
      </c>
      <c r="O2771" s="203">
        <f t="shared" si="126"/>
        <v>7</v>
      </c>
    </row>
    <row r="2772" spans="3:15">
      <c r="C2772" s="200">
        <v>5</v>
      </c>
      <c r="D2772" s="200">
        <v>6</v>
      </c>
      <c r="F2772" s="200">
        <v>10</v>
      </c>
      <c r="G2772" s="200">
        <v>6</v>
      </c>
      <c r="H2772" s="200">
        <v>7</v>
      </c>
      <c r="I2772" s="200">
        <v>8</v>
      </c>
      <c r="J2772" s="200">
        <v>10</v>
      </c>
      <c r="M2772" s="204">
        <f t="shared" si="124"/>
        <v>5</v>
      </c>
      <c r="N2772" s="203">
        <f t="shared" si="125"/>
        <v>6</v>
      </c>
      <c r="O2772" s="203">
        <f t="shared" si="126"/>
        <v>7</v>
      </c>
    </row>
    <row r="2773" spans="3:15">
      <c r="C2773" s="200">
        <v>5</v>
      </c>
      <c r="D2773" s="200">
        <v>6</v>
      </c>
      <c r="F2773" s="200">
        <v>10</v>
      </c>
      <c r="G2773" s="200">
        <v>6</v>
      </c>
      <c r="H2773" s="200">
        <v>7</v>
      </c>
      <c r="I2773" s="200">
        <v>10</v>
      </c>
      <c r="J2773" s="200">
        <v>7</v>
      </c>
      <c r="M2773" s="204">
        <f t="shared" si="124"/>
        <v>5</v>
      </c>
      <c r="N2773" s="203">
        <f t="shared" si="125"/>
        <v>6</v>
      </c>
      <c r="O2773" s="203">
        <f t="shared" si="126"/>
        <v>7</v>
      </c>
    </row>
    <row r="2774" spans="3:15">
      <c r="C2774" s="200">
        <v>5</v>
      </c>
      <c r="D2774" s="200">
        <v>6</v>
      </c>
      <c r="F2774" s="200">
        <v>10</v>
      </c>
      <c r="G2774" s="200">
        <v>6</v>
      </c>
      <c r="H2774" s="200">
        <v>7</v>
      </c>
      <c r="I2774" s="200">
        <v>10</v>
      </c>
      <c r="J2774" s="200">
        <v>10</v>
      </c>
      <c r="M2774" s="204">
        <f t="shared" si="124"/>
        <v>5</v>
      </c>
      <c r="N2774" s="203">
        <f t="shared" si="125"/>
        <v>6</v>
      </c>
      <c r="O2774" s="203">
        <f t="shared" si="126"/>
        <v>8</v>
      </c>
    </row>
    <row r="2775" spans="3:15">
      <c r="C2775" s="200">
        <v>5</v>
      </c>
      <c r="D2775" s="200">
        <v>6</v>
      </c>
      <c r="F2775" s="200">
        <v>10</v>
      </c>
      <c r="G2775" s="200">
        <v>6</v>
      </c>
      <c r="H2775" s="200">
        <v>10</v>
      </c>
      <c r="I2775" s="200">
        <v>4</v>
      </c>
      <c r="J2775" s="200">
        <v>7</v>
      </c>
      <c r="M2775" s="204">
        <f t="shared" si="124"/>
        <v>4</v>
      </c>
      <c r="N2775" s="203">
        <f t="shared" si="125"/>
        <v>5</v>
      </c>
      <c r="O2775" s="203">
        <f t="shared" si="126"/>
        <v>7</v>
      </c>
    </row>
    <row r="2776" spans="3:15">
      <c r="C2776" s="200">
        <v>5</v>
      </c>
      <c r="D2776" s="200">
        <v>6</v>
      </c>
      <c r="F2776" s="200">
        <v>10</v>
      </c>
      <c r="G2776" s="200">
        <v>6</v>
      </c>
      <c r="H2776" s="200">
        <v>10</v>
      </c>
      <c r="I2776" s="200">
        <v>4</v>
      </c>
      <c r="J2776" s="200">
        <v>10</v>
      </c>
      <c r="M2776" s="204">
        <f t="shared" si="124"/>
        <v>4</v>
      </c>
      <c r="N2776" s="203">
        <f t="shared" si="125"/>
        <v>5</v>
      </c>
      <c r="O2776" s="203">
        <f t="shared" si="126"/>
        <v>7</v>
      </c>
    </row>
    <row r="2777" spans="3:15">
      <c r="C2777" s="200">
        <v>5</v>
      </c>
      <c r="D2777" s="200">
        <v>6</v>
      </c>
      <c r="F2777" s="200">
        <v>10</v>
      </c>
      <c r="G2777" s="200">
        <v>6</v>
      </c>
      <c r="H2777" s="200">
        <v>10</v>
      </c>
      <c r="I2777" s="200">
        <v>6</v>
      </c>
      <c r="J2777" s="200">
        <v>7</v>
      </c>
      <c r="M2777" s="204">
        <f t="shared" si="124"/>
        <v>5</v>
      </c>
      <c r="N2777" s="203">
        <f t="shared" si="125"/>
        <v>6</v>
      </c>
      <c r="O2777" s="203">
        <f t="shared" si="126"/>
        <v>7</v>
      </c>
    </row>
    <row r="2778" spans="3:15">
      <c r="C2778" s="200">
        <v>5</v>
      </c>
      <c r="D2778" s="200">
        <v>6</v>
      </c>
      <c r="F2778" s="200">
        <v>10</v>
      </c>
      <c r="G2778" s="200">
        <v>6</v>
      </c>
      <c r="H2778" s="200">
        <v>10</v>
      </c>
      <c r="I2778" s="200">
        <v>6</v>
      </c>
      <c r="J2778" s="200">
        <v>10</v>
      </c>
      <c r="M2778" s="204">
        <f t="shared" si="124"/>
        <v>5</v>
      </c>
      <c r="N2778" s="203">
        <f t="shared" si="125"/>
        <v>6</v>
      </c>
      <c r="O2778" s="203">
        <f t="shared" si="126"/>
        <v>8</v>
      </c>
    </row>
    <row r="2779" spans="3:15">
      <c r="C2779" s="200">
        <v>5</v>
      </c>
      <c r="D2779" s="200">
        <v>6</v>
      </c>
      <c r="F2779" s="200">
        <v>10</v>
      </c>
      <c r="G2779" s="200">
        <v>6</v>
      </c>
      <c r="H2779" s="200">
        <v>10</v>
      </c>
      <c r="I2779" s="200">
        <v>8</v>
      </c>
      <c r="J2779" s="200">
        <v>7</v>
      </c>
      <c r="M2779" s="204">
        <f t="shared" si="124"/>
        <v>5</v>
      </c>
      <c r="N2779" s="203">
        <f t="shared" si="125"/>
        <v>6</v>
      </c>
      <c r="O2779" s="203">
        <f t="shared" si="126"/>
        <v>7</v>
      </c>
    </row>
    <row r="2780" spans="3:15">
      <c r="C2780" s="200">
        <v>5</v>
      </c>
      <c r="D2780" s="200">
        <v>6</v>
      </c>
      <c r="F2780" s="200">
        <v>10</v>
      </c>
      <c r="G2780" s="200">
        <v>6</v>
      </c>
      <c r="H2780" s="200">
        <v>10</v>
      </c>
      <c r="I2780" s="200">
        <v>8</v>
      </c>
      <c r="J2780" s="200">
        <v>10</v>
      </c>
      <c r="M2780" s="204">
        <f t="shared" si="124"/>
        <v>5</v>
      </c>
      <c r="N2780" s="203">
        <f t="shared" si="125"/>
        <v>6</v>
      </c>
      <c r="O2780" s="203">
        <f t="shared" si="126"/>
        <v>8</v>
      </c>
    </row>
    <row r="2781" spans="3:15">
      <c r="C2781" s="200">
        <v>5</v>
      </c>
      <c r="D2781" s="200">
        <v>6</v>
      </c>
      <c r="F2781" s="200">
        <v>10</v>
      </c>
      <c r="G2781" s="200">
        <v>6</v>
      </c>
      <c r="H2781" s="200">
        <v>10</v>
      </c>
      <c r="I2781" s="200">
        <v>10</v>
      </c>
      <c r="J2781" s="200">
        <v>7</v>
      </c>
      <c r="M2781" s="204">
        <f t="shared" si="124"/>
        <v>5</v>
      </c>
      <c r="N2781" s="203">
        <f t="shared" si="125"/>
        <v>6</v>
      </c>
      <c r="O2781" s="203">
        <f t="shared" si="126"/>
        <v>8</v>
      </c>
    </row>
    <row r="2782" spans="3:15">
      <c r="C2782" s="200">
        <v>5</v>
      </c>
      <c r="D2782" s="200">
        <v>4</v>
      </c>
      <c r="F2782" s="200">
        <v>10</v>
      </c>
      <c r="G2782" s="200">
        <v>4</v>
      </c>
      <c r="H2782" s="200">
        <v>10</v>
      </c>
      <c r="I2782" s="200">
        <v>10</v>
      </c>
      <c r="J2782" s="200">
        <v>10</v>
      </c>
      <c r="M2782" s="204">
        <f t="shared" si="124"/>
        <v>4</v>
      </c>
      <c r="N2782" s="203">
        <f t="shared" si="125"/>
        <v>4</v>
      </c>
      <c r="O2782" s="203">
        <f t="shared" si="126"/>
        <v>8</v>
      </c>
    </row>
    <row r="2783" spans="3:15">
      <c r="C2783" s="200">
        <v>5</v>
      </c>
      <c r="D2783" s="200">
        <v>4</v>
      </c>
      <c r="F2783" s="200">
        <v>10</v>
      </c>
      <c r="G2783" s="200">
        <v>4</v>
      </c>
      <c r="H2783" s="200">
        <v>7</v>
      </c>
      <c r="I2783" s="200">
        <v>4</v>
      </c>
      <c r="J2783" s="200">
        <v>7</v>
      </c>
      <c r="M2783" s="204">
        <f t="shared" ref="M2783:M2846" si="127">MIN(C2783:L2783)</f>
        <v>4</v>
      </c>
      <c r="N2783" s="203">
        <f t="shared" si="125"/>
        <v>4</v>
      </c>
      <c r="O2783" s="203">
        <f t="shared" si="126"/>
        <v>6</v>
      </c>
    </row>
    <row r="2784" spans="3:15">
      <c r="C2784" s="200">
        <v>5</v>
      </c>
      <c r="D2784" s="200">
        <v>4</v>
      </c>
      <c r="F2784" s="200">
        <v>10</v>
      </c>
      <c r="G2784" s="200">
        <v>4</v>
      </c>
      <c r="H2784" s="200">
        <v>7</v>
      </c>
      <c r="I2784" s="200">
        <v>4</v>
      </c>
      <c r="J2784" s="200">
        <v>10</v>
      </c>
      <c r="M2784" s="204">
        <f t="shared" si="127"/>
        <v>4</v>
      </c>
      <c r="N2784" s="203">
        <f t="shared" ref="N2784:N2847" si="128">IF(SMALL(C2784:J2784,2)&gt;M2784,M2784+1,M2784)</f>
        <v>4</v>
      </c>
      <c r="O2784" s="203">
        <f t="shared" ref="O2784:O2847" si="129">ROUND(AVERAGE(C2784:J2784),0)</f>
        <v>6</v>
      </c>
    </row>
    <row r="2785" spans="3:15">
      <c r="C2785" s="200">
        <v>5</v>
      </c>
      <c r="D2785" s="200">
        <v>4</v>
      </c>
      <c r="F2785" s="200">
        <v>10</v>
      </c>
      <c r="G2785" s="200">
        <v>4</v>
      </c>
      <c r="H2785" s="200">
        <v>7</v>
      </c>
      <c r="I2785" s="200">
        <v>6</v>
      </c>
      <c r="J2785" s="200">
        <v>7</v>
      </c>
      <c r="M2785" s="204">
        <f t="shared" si="127"/>
        <v>4</v>
      </c>
      <c r="N2785" s="203">
        <f t="shared" si="128"/>
        <v>4</v>
      </c>
      <c r="O2785" s="203">
        <f t="shared" si="129"/>
        <v>6</v>
      </c>
    </row>
    <row r="2786" spans="3:15">
      <c r="C2786" s="200">
        <v>5</v>
      </c>
      <c r="D2786" s="200">
        <v>4</v>
      </c>
      <c r="F2786" s="200">
        <v>10</v>
      </c>
      <c r="G2786" s="200">
        <v>4</v>
      </c>
      <c r="H2786" s="200">
        <v>7</v>
      </c>
      <c r="I2786" s="200">
        <v>6</v>
      </c>
      <c r="J2786" s="200">
        <v>10</v>
      </c>
      <c r="M2786" s="204">
        <f t="shared" si="127"/>
        <v>4</v>
      </c>
      <c r="N2786" s="203">
        <f t="shared" si="128"/>
        <v>4</v>
      </c>
      <c r="O2786" s="203">
        <f t="shared" si="129"/>
        <v>7</v>
      </c>
    </row>
    <row r="2787" spans="3:15">
      <c r="C2787" s="200">
        <v>5</v>
      </c>
      <c r="D2787" s="200">
        <v>4</v>
      </c>
      <c r="F2787" s="200">
        <v>10</v>
      </c>
      <c r="G2787" s="200">
        <v>4</v>
      </c>
      <c r="H2787" s="200">
        <v>7</v>
      </c>
      <c r="I2787" s="200">
        <v>8</v>
      </c>
      <c r="J2787" s="200">
        <v>7</v>
      </c>
      <c r="M2787" s="204">
        <f t="shared" si="127"/>
        <v>4</v>
      </c>
      <c r="N2787" s="203">
        <f t="shared" si="128"/>
        <v>4</v>
      </c>
      <c r="O2787" s="203">
        <f t="shared" si="129"/>
        <v>6</v>
      </c>
    </row>
    <row r="2788" spans="3:15">
      <c r="C2788" s="200">
        <v>5</v>
      </c>
      <c r="D2788" s="200">
        <v>4</v>
      </c>
      <c r="F2788" s="200">
        <v>10</v>
      </c>
      <c r="G2788" s="200">
        <v>4</v>
      </c>
      <c r="H2788" s="200">
        <v>7</v>
      </c>
      <c r="I2788" s="200">
        <v>8</v>
      </c>
      <c r="J2788" s="200">
        <v>10</v>
      </c>
      <c r="M2788" s="204">
        <f t="shared" si="127"/>
        <v>4</v>
      </c>
      <c r="N2788" s="203">
        <f t="shared" si="128"/>
        <v>4</v>
      </c>
      <c r="O2788" s="203">
        <f t="shared" si="129"/>
        <v>7</v>
      </c>
    </row>
    <row r="2789" spans="3:15">
      <c r="C2789" s="200">
        <v>5</v>
      </c>
      <c r="D2789" s="200">
        <v>4</v>
      </c>
      <c r="F2789" s="200">
        <v>10</v>
      </c>
      <c r="G2789" s="200">
        <v>4</v>
      </c>
      <c r="H2789" s="200">
        <v>7</v>
      </c>
      <c r="I2789" s="200">
        <v>10</v>
      </c>
      <c r="J2789" s="200">
        <v>7</v>
      </c>
      <c r="M2789" s="204">
        <f t="shared" si="127"/>
        <v>4</v>
      </c>
      <c r="N2789" s="203">
        <f t="shared" si="128"/>
        <v>4</v>
      </c>
      <c r="O2789" s="203">
        <f t="shared" si="129"/>
        <v>7</v>
      </c>
    </row>
    <row r="2790" spans="3:15">
      <c r="C2790" s="200">
        <v>5</v>
      </c>
      <c r="D2790" s="200">
        <v>4</v>
      </c>
      <c r="F2790" s="200">
        <v>10</v>
      </c>
      <c r="G2790" s="200">
        <v>4</v>
      </c>
      <c r="H2790" s="200">
        <v>7</v>
      </c>
      <c r="I2790" s="200">
        <v>10</v>
      </c>
      <c r="J2790" s="200">
        <v>10</v>
      </c>
      <c r="M2790" s="204">
        <f t="shared" si="127"/>
        <v>4</v>
      </c>
      <c r="N2790" s="203">
        <f t="shared" si="128"/>
        <v>4</v>
      </c>
      <c r="O2790" s="203">
        <f t="shared" si="129"/>
        <v>7</v>
      </c>
    </row>
    <row r="2791" spans="3:15">
      <c r="C2791" s="200">
        <v>5</v>
      </c>
      <c r="D2791" s="200">
        <v>4</v>
      </c>
      <c r="F2791" s="200">
        <v>10</v>
      </c>
      <c r="G2791" s="200">
        <v>4</v>
      </c>
      <c r="H2791" s="200">
        <v>10</v>
      </c>
      <c r="I2791" s="200">
        <v>4</v>
      </c>
      <c r="J2791" s="200">
        <v>7</v>
      </c>
      <c r="M2791" s="204">
        <f t="shared" si="127"/>
        <v>4</v>
      </c>
      <c r="N2791" s="203">
        <f t="shared" si="128"/>
        <v>4</v>
      </c>
      <c r="O2791" s="203">
        <f t="shared" si="129"/>
        <v>6</v>
      </c>
    </row>
    <row r="2792" spans="3:15">
      <c r="C2792" s="200">
        <v>5</v>
      </c>
      <c r="D2792" s="200">
        <v>4</v>
      </c>
      <c r="F2792" s="200">
        <v>10</v>
      </c>
      <c r="G2792" s="200">
        <v>4</v>
      </c>
      <c r="H2792" s="200">
        <v>10</v>
      </c>
      <c r="I2792" s="200">
        <v>4</v>
      </c>
      <c r="J2792" s="200">
        <v>10</v>
      </c>
      <c r="M2792" s="204">
        <f t="shared" si="127"/>
        <v>4</v>
      </c>
      <c r="N2792" s="203">
        <f t="shared" si="128"/>
        <v>4</v>
      </c>
      <c r="O2792" s="203">
        <f t="shared" si="129"/>
        <v>7</v>
      </c>
    </row>
    <row r="2793" spans="3:15">
      <c r="C2793" s="200">
        <v>5</v>
      </c>
      <c r="D2793" s="200">
        <v>4</v>
      </c>
      <c r="F2793" s="200">
        <v>10</v>
      </c>
      <c r="G2793" s="200">
        <v>4</v>
      </c>
      <c r="H2793" s="200">
        <v>10</v>
      </c>
      <c r="I2793" s="200">
        <v>6</v>
      </c>
      <c r="J2793" s="200">
        <v>7</v>
      </c>
      <c r="M2793" s="204">
        <f t="shared" si="127"/>
        <v>4</v>
      </c>
      <c r="N2793" s="203">
        <f t="shared" si="128"/>
        <v>4</v>
      </c>
      <c r="O2793" s="203">
        <f t="shared" si="129"/>
        <v>7</v>
      </c>
    </row>
    <row r="2794" spans="3:15">
      <c r="C2794" s="200">
        <v>5</v>
      </c>
      <c r="D2794" s="200">
        <v>4</v>
      </c>
      <c r="F2794" s="200">
        <v>10</v>
      </c>
      <c r="G2794" s="200">
        <v>4</v>
      </c>
      <c r="H2794" s="200">
        <v>10</v>
      </c>
      <c r="I2794" s="200">
        <v>6</v>
      </c>
      <c r="J2794" s="200">
        <v>10</v>
      </c>
      <c r="M2794" s="204">
        <f t="shared" si="127"/>
        <v>4</v>
      </c>
      <c r="N2794" s="203">
        <f t="shared" si="128"/>
        <v>4</v>
      </c>
      <c r="O2794" s="203">
        <f t="shared" si="129"/>
        <v>7</v>
      </c>
    </row>
    <row r="2795" spans="3:15">
      <c r="C2795" s="200">
        <v>5</v>
      </c>
      <c r="D2795" s="200">
        <v>4</v>
      </c>
      <c r="F2795" s="200">
        <v>10</v>
      </c>
      <c r="G2795" s="200">
        <v>4</v>
      </c>
      <c r="H2795" s="200">
        <v>10</v>
      </c>
      <c r="I2795" s="200">
        <v>8</v>
      </c>
      <c r="J2795" s="200">
        <v>7</v>
      </c>
      <c r="M2795" s="204">
        <f t="shared" si="127"/>
        <v>4</v>
      </c>
      <c r="N2795" s="203">
        <f t="shared" si="128"/>
        <v>4</v>
      </c>
      <c r="O2795" s="203">
        <f t="shared" si="129"/>
        <v>7</v>
      </c>
    </row>
    <row r="2796" spans="3:15">
      <c r="C2796" s="200">
        <v>5</v>
      </c>
      <c r="D2796" s="200">
        <v>4</v>
      </c>
      <c r="F2796" s="200">
        <v>10</v>
      </c>
      <c r="G2796" s="200">
        <v>4</v>
      </c>
      <c r="H2796" s="200">
        <v>10</v>
      </c>
      <c r="I2796" s="200">
        <v>8</v>
      </c>
      <c r="J2796" s="200">
        <v>10</v>
      </c>
      <c r="M2796" s="204">
        <f t="shared" si="127"/>
        <v>4</v>
      </c>
      <c r="N2796" s="203">
        <f t="shared" si="128"/>
        <v>4</v>
      </c>
      <c r="O2796" s="203">
        <f t="shared" si="129"/>
        <v>7</v>
      </c>
    </row>
    <row r="2797" spans="3:15">
      <c r="C2797" s="200">
        <v>5</v>
      </c>
      <c r="D2797" s="200">
        <v>4</v>
      </c>
      <c r="F2797" s="200">
        <v>10</v>
      </c>
      <c r="G2797" s="200">
        <v>4</v>
      </c>
      <c r="H2797" s="200">
        <v>10</v>
      </c>
      <c r="I2797" s="200">
        <v>10</v>
      </c>
      <c r="J2797" s="200">
        <v>7</v>
      </c>
      <c r="M2797" s="204">
        <f t="shared" si="127"/>
        <v>4</v>
      </c>
      <c r="N2797" s="203">
        <f t="shared" si="128"/>
        <v>4</v>
      </c>
      <c r="O2797" s="203">
        <f t="shared" si="129"/>
        <v>7</v>
      </c>
    </row>
    <row r="2798" spans="3:15">
      <c r="C2798" s="200">
        <v>5</v>
      </c>
      <c r="D2798" s="200">
        <v>4</v>
      </c>
      <c r="F2798" s="200">
        <v>10</v>
      </c>
      <c r="G2798" s="200">
        <v>4</v>
      </c>
      <c r="H2798" s="200">
        <v>10</v>
      </c>
      <c r="I2798" s="200">
        <v>10</v>
      </c>
      <c r="J2798" s="200">
        <v>10</v>
      </c>
      <c r="M2798" s="204">
        <f t="shared" si="127"/>
        <v>4</v>
      </c>
      <c r="N2798" s="203">
        <f t="shared" si="128"/>
        <v>4</v>
      </c>
      <c r="O2798" s="203">
        <f t="shared" si="129"/>
        <v>8</v>
      </c>
    </row>
    <row r="2799" spans="3:15">
      <c r="C2799" s="200">
        <v>5</v>
      </c>
      <c r="D2799" s="200">
        <v>4</v>
      </c>
      <c r="F2799" s="200">
        <v>10</v>
      </c>
      <c r="G2799" s="200">
        <v>4</v>
      </c>
      <c r="H2799" s="200">
        <v>7</v>
      </c>
      <c r="I2799" s="200">
        <v>4</v>
      </c>
      <c r="J2799" s="200">
        <v>7</v>
      </c>
      <c r="M2799" s="204">
        <f t="shared" si="127"/>
        <v>4</v>
      </c>
      <c r="N2799" s="203">
        <f t="shared" si="128"/>
        <v>4</v>
      </c>
      <c r="O2799" s="203">
        <f t="shared" si="129"/>
        <v>6</v>
      </c>
    </row>
    <row r="2800" spans="3:15">
      <c r="C2800" s="200">
        <v>5</v>
      </c>
      <c r="D2800" s="200">
        <v>4</v>
      </c>
      <c r="F2800" s="200">
        <v>10</v>
      </c>
      <c r="G2800" s="200">
        <v>4</v>
      </c>
      <c r="H2800" s="200">
        <v>7</v>
      </c>
      <c r="I2800" s="200">
        <v>4</v>
      </c>
      <c r="J2800" s="200">
        <v>10</v>
      </c>
      <c r="M2800" s="204">
        <f t="shared" si="127"/>
        <v>4</v>
      </c>
      <c r="N2800" s="203">
        <f t="shared" si="128"/>
        <v>4</v>
      </c>
      <c r="O2800" s="203">
        <f t="shared" si="129"/>
        <v>6</v>
      </c>
    </row>
    <row r="2801" spans="3:15">
      <c r="C2801" s="200">
        <v>5</v>
      </c>
      <c r="D2801" s="200">
        <v>4</v>
      </c>
      <c r="F2801" s="200">
        <v>10</v>
      </c>
      <c r="G2801" s="200">
        <v>4</v>
      </c>
      <c r="H2801" s="200">
        <v>7</v>
      </c>
      <c r="I2801" s="200">
        <v>6</v>
      </c>
      <c r="J2801" s="200">
        <v>7</v>
      </c>
      <c r="M2801" s="204">
        <f t="shared" si="127"/>
        <v>4</v>
      </c>
      <c r="N2801" s="203">
        <f t="shared" si="128"/>
        <v>4</v>
      </c>
      <c r="O2801" s="203">
        <f t="shared" si="129"/>
        <v>6</v>
      </c>
    </row>
    <row r="2802" spans="3:15">
      <c r="C2802" s="200">
        <v>5</v>
      </c>
      <c r="D2802" s="200">
        <v>4</v>
      </c>
      <c r="F2802" s="200">
        <v>10</v>
      </c>
      <c r="G2802" s="200">
        <v>4</v>
      </c>
      <c r="H2802" s="200">
        <v>7</v>
      </c>
      <c r="I2802" s="200">
        <v>6</v>
      </c>
      <c r="J2802" s="200">
        <v>10</v>
      </c>
      <c r="M2802" s="204">
        <f t="shared" si="127"/>
        <v>4</v>
      </c>
      <c r="N2802" s="203">
        <f t="shared" si="128"/>
        <v>4</v>
      </c>
      <c r="O2802" s="203">
        <f t="shared" si="129"/>
        <v>7</v>
      </c>
    </row>
    <row r="2803" spans="3:15">
      <c r="C2803" s="200">
        <v>5</v>
      </c>
      <c r="D2803" s="200">
        <v>4</v>
      </c>
      <c r="F2803" s="200">
        <v>10</v>
      </c>
      <c r="G2803" s="200">
        <v>4</v>
      </c>
      <c r="H2803" s="200">
        <v>7</v>
      </c>
      <c r="I2803" s="200">
        <v>8</v>
      </c>
      <c r="J2803" s="200">
        <v>7</v>
      </c>
      <c r="M2803" s="204">
        <f t="shared" si="127"/>
        <v>4</v>
      </c>
      <c r="N2803" s="203">
        <f t="shared" si="128"/>
        <v>4</v>
      </c>
      <c r="O2803" s="203">
        <f t="shared" si="129"/>
        <v>6</v>
      </c>
    </row>
    <row r="2804" spans="3:15">
      <c r="C2804" s="200">
        <v>5</v>
      </c>
      <c r="D2804" s="200">
        <v>4</v>
      </c>
      <c r="F2804" s="200">
        <v>10</v>
      </c>
      <c r="G2804" s="200">
        <v>4</v>
      </c>
      <c r="H2804" s="200">
        <v>7</v>
      </c>
      <c r="I2804" s="200">
        <v>8</v>
      </c>
      <c r="J2804" s="200">
        <v>10</v>
      </c>
      <c r="M2804" s="204">
        <f t="shared" si="127"/>
        <v>4</v>
      </c>
      <c r="N2804" s="203">
        <f t="shared" si="128"/>
        <v>4</v>
      </c>
      <c r="O2804" s="203">
        <f t="shared" si="129"/>
        <v>7</v>
      </c>
    </row>
    <row r="2805" spans="3:15">
      <c r="C2805" s="200">
        <v>5</v>
      </c>
      <c r="D2805" s="200">
        <v>4</v>
      </c>
      <c r="F2805" s="200">
        <v>10</v>
      </c>
      <c r="G2805" s="200">
        <v>4</v>
      </c>
      <c r="H2805" s="200">
        <v>7</v>
      </c>
      <c r="I2805" s="200">
        <v>10</v>
      </c>
      <c r="J2805" s="200">
        <v>7</v>
      </c>
      <c r="M2805" s="204">
        <f t="shared" si="127"/>
        <v>4</v>
      </c>
      <c r="N2805" s="203">
        <f t="shared" si="128"/>
        <v>4</v>
      </c>
      <c r="O2805" s="203">
        <f t="shared" si="129"/>
        <v>7</v>
      </c>
    </row>
    <row r="2806" spans="3:15">
      <c r="C2806" s="200">
        <v>5</v>
      </c>
      <c r="D2806" s="200">
        <v>4</v>
      </c>
      <c r="F2806" s="200">
        <v>10</v>
      </c>
      <c r="G2806" s="200">
        <v>4</v>
      </c>
      <c r="H2806" s="200">
        <v>7</v>
      </c>
      <c r="I2806" s="200">
        <v>10</v>
      </c>
      <c r="J2806" s="200">
        <v>10</v>
      </c>
      <c r="M2806" s="204">
        <f t="shared" si="127"/>
        <v>4</v>
      </c>
      <c r="N2806" s="203">
        <f t="shared" si="128"/>
        <v>4</v>
      </c>
      <c r="O2806" s="203">
        <f t="shared" si="129"/>
        <v>7</v>
      </c>
    </row>
    <row r="2807" spans="3:15">
      <c r="C2807" s="200">
        <v>5</v>
      </c>
      <c r="D2807" s="200">
        <v>4</v>
      </c>
      <c r="F2807" s="200">
        <v>10</v>
      </c>
      <c r="G2807" s="200">
        <v>4</v>
      </c>
      <c r="H2807" s="200">
        <v>10</v>
      </c>
      <c r="I2807" s="200">
        <v>4</v>
      </c>
      <c r="J2807" s="200">
        <v>7</v>
      </c>
      <c r="M2807" s="204">
        <f t="shared" si="127"/>
        <v>4</v>
      </c>
      <c r="N2807" s="203">
        <f t="shared" si="128"/>
        <v>4</v>
      </c>
      <c r="O2807" s="203">
        <f t="shared" si="129"/>
        <v>6</v>
      </c>
    </row>
    <row r="2808" spans="3:15">
      <c r="C2808" s="200">
        <v>5</v>
      </c>
      <c r="D2808" s="200">
        <v>4</v>
      </c>
      <c r="F2808" s="200">
        <v>10</v>
      </c>
      <c r="G2808" s="200">
        <v>4</v>
      </c>
      <c r="H2808" s="200">
        <v>10</v>
      </c>
      <c r="I2808" s="200">
        <v>4</v>
      </c>
      <c r="J2808" s="200">
        <v>10</v>
      </c>
      <c r="M2808" s="204">
        <f t="shared" si="127"/>
        <v>4</v>
      </c>
      <c r="N2808" s="203">
        <f t="shared" si="128"/>
        <v>4</v>
      </c>
      <c r="O2808" s="203">
        <f t="shared" si="129"/>
        <v>7</v>
      </c>
    </row>
    <row r="2809" spans="3:15">
      <c r="C2809" s="200">
        <v>5</v>
      </c>
      <c r="D2809" s="200">
        <v>4</v>
      </c>
      <c r="F2809" s="200">
        <v>10</v>
      </c>
      <c r="G2809" s="200">
        <v>4</v>
      </c>
      <c r="H2809" s="200">
        <v>10</v>
      </c>
      <c r="I2809" s="200">
        <v>6</v>
      </c>
      <c r="J2809" s="200">
        <v>7</v>
      </c>
      <c r="M2809" s="204">
        <f t="shared" si="127"/>
        <v>4</v>
      </c>
      <c r="N2809" s="203">
        <f t="shared" si="128"/>
        <v>4</v>
      </c>
      <c r="O2809" s="203">
        <f t="shared" si="129"/>
        <v>7</v>
      </c>
    </row>
    <row r="2810" spans="3:15">
      <c r="C2810" s="200">
        <v>5</v>
      </c>
      <c r="D2810" s="200">
        <v>4</v>
      </c>
      <c r="F2810" s="200">
        <v>10</v>
      </c>
      <c r="G2810" s="200">
        <v>4</v>
      </c>
      <c r="H2810" s="200">
        <v>10</v>
      </c>
      <c r="I2810" s="200">
        <v>6</v>
      </c>
      <c r="J2810" s="200">
        <v>10</v>
      </c>
      <c r="M2810" s="204">
        <f t="shared" si="127"/>
        <v>4</v>
      </c>
      <c r="N2810" s="203">
        <f t="shared" si="128"/>
        <v>4</v>
      </c>
      <c r="O2810" s="203">
        <f t="shared" si="129"/>
        <v>7</v>
      </c>
    </row>
    <row r="2811" spans="3:15">
      <c r="C2811" s="200">
        <v>5</v>
      </c>
      <c r="D2811" s="200">
        <v>4</v>
      </c>
      <c r="F2811" s="200">
        <v>10</v>
      </c>
      <c r="G2811" s="200">
        <v>4</v>
      </c>
      <c r="H2811" s="200">
        <v>10</v>
      </c>
      <c r="I2811" s="200">
        <v>8</v>
      </c>
      <c r="J2811" s="200">
        <v>7</v>
      </c>
      <c r="M2811" s="204">
        <f t="shared" si="127"/>
        <v>4</v>
      </c>
      <c r="N2811" s="203">
        <f t="shared" si="128"/>
        <v>4</v>
      </c>
      <c r="O2811" s="203">
        <f t="shared" si="129"/>
        <v>7</v>
      </c>
    </row>
    <row r="2812" spans="3:15">
      <c r="C2812" s="200">
        <v>5</v>
      </c>
      <c r="D2812" s="200">
        <v>4</v>
      </c>
      <c r="F2812" s="200">
        <v>10</v>
      </c>
      <c r="G2812" s="200">
        <v>4</v>
      </c>
      <c r="H2812" s="200">
        <v>10</v>
      </c>
      <c r="I2812" s="200">
        <v>8</v>
      </c>
      <c r="J2812" s="200">
        <v>10</v>
      </c>
      <c r="M2812" s="204">
        <f t="shared" si="127"/>
        <v>4</v>
      </c>
      <c r="N2812" s="203">
        <f t="shared" si="128"/>
        <v>4</v>
      </c>
      <c r="O2812" s="203">
        <f t="shared" si="129"/>
        <v>7</v>
      </c>
    </row>
    <row r="2813" spans="3:15">
      <c r="C2813" s="200">
        <v>5</v>
      </c>
      <c r="D2813" s="200">
        <v>4</v>
      </c>
      <c r="F2813" s="200">
        <v>10</v>
      </c>
      <c r="G2813" s="200">
        <v>4</v>
      </c>
      <c r="H2813" s="200">
        <v>10</v>
      </c>
      <c r="I2813" s="200">
        <v>10</v>
      </c>
      <c r="J2813" s="200">
        <v>7</v>
      </c>
      <c r="M2813" s="204">
        <f t="shared" si="127"/>
        <v>4</v>
      </c>
      <c r="N2813" s="203">
        <f t="shared" si="128"/>
        <v>4</v>
      </c>
      <c r="O2813" s="203">
        <f t="shared" si="129"/>
        <v>7</v>
      </c>
    </row>
    <row r="2814" spans="3:15">
      <c r="C2814" s="200">
        <v>5</v>
      </c>
      <c r="D2814" s="200">
        <v>6</v>
      </c>
      <c r="F2814" s="200">
        <v>10</v>
      </c>
      <c r="G2814" s="200">
        <v>6</v>
      </c>
      <c r="H2814" s="200">
        <v>10</v>
      </c>
      <c r="I2814" s="200">
        <v>10</v>
      </c>
      <c r="J2814" s="200">
        <v>10</v>
      </c>
      <c r="M2814" s="204">
        <f t="shared" si="127"/>
        <v>5</v>
      </c>
      <c r="N2814" s="203">
        <f t="shared" si="128"/>
        <v>6</v>
      </c>
      <c r="O2814" s="203">
        <f t="shared" si="129"/>
        <v>8</v>
      </c>
    </row>
    <row r="2815" spans="3:15">
      <c r="C2815" s="200">
        <v>5</v>
      </c>
      <c r="D2815" s="200">
        <v>6</v>
      </c>
      <c r="F2815" s="200">
        <v>5</v>
      </c>
      <c r="G2815" s="200">
        <v>6</v>
      </c>
      <c r="H2815" s="200">
        <v>5</v>
      </c>
      <c r="I2815" s="200">
        <v>4</v>
      </c>
      <c r="J2815" s="200">
        <v>7</v>
      </c>
      <c r="M2815" s="204">
        <f t="shared" si="127"/>
        <v>4</v>
      </c>
      <c r="N2815" s="203">
        <f t="shared" si="128"/>
        <v>5</v>
      </c>
      <c r="O2815" s="203">
        <f t="shared" si="129"/>
        <v>5</v>
      </c>
    </row>
    <row r="2816" spans="3:15">
      <c r="C2816" s="200">
        <v>5</v>
      </c>
      <c r="D2816" s="200">
        <v>6</v>
      </c>
      <c r="F2816" s="200">
        <v>5</v>
      </c>
      <c r="G2816" s="200">
        <v>6</v>
      </c>
      <c r="H2816" s="200">
        <v>5</v>
      </c>
      <c r="I2816" s="200">
        <v>4</v>
      </c>
      <c r="J2816" s="200">
        <v>10</v>
      </c>
      <c r="M2816" s="204">
        <f t="shared" si="127"/>
        <v>4</v>
      </c>
      <c r="N2816" s="203">
        <f t="shared" si="128"/>
        <v>5</v>
      </c>
      <c r="O2816" s="203">
        <f t="shared" si="129"/>
        <v>6</v>
      </c>
    </row>
    <row r="2817" spans="3:15">
      <c r="C2817" s="200">
        <v>5</v>
      </c>
      <c r="D2817" s="200">
        <v>6</v>
      </c>
      <c r="F2817" s="200">
        <v>5</v>
      </c>
      <c r="G2817" s="200">
        <v>6</v>
      </c>
      <c r="H2817" s="200">
        <v>5</v>
      </c>
      <c r="I2817" s="200">
        <v>6</v>
      </c>
      <c r="J2817" s="200">
        <v>7</v>
      </c>
      <c r="M2817" s="204">
        <f t="shared" si="127"/>
        <v>5</v>
      </c>
      <c r="N2817" s="203">
        <f t="shared" si="128"/>
        <v>5</v>
      </c>
      <c r="O2817" s="203">
        <f t="shared" si="129"/>
        <v>6</v>
      </c>
    </row>
    <row r="2818" spans="3:15">
      <c r="C2818" s="200">
        <v>5</v>
      </c>
      <c r="D2818" s="200">
        <v>6</v>
      </c>
      <c r="F2818" s="200">
        <v>5</v>
      </c>
      <c r="G2818" s="200">
        <v>6</v>
      </c>
      <c r="H2818" s="200">
        <v>5</v>
      </c>
      <c r="I2818" s="200">
        <v>6</v>
      </c>
      <c r="J2818" s="200">
        <v>10</v>
      </c>
      <c r="M2818" s="204">
        <f t="shared" si="127"/>
        <v>5</v>
      </c>
      <c r="N2818" s="203">
        <f t="shared" si="128"/>
        <v>5</v>
      </c>
      <c r="O2818" s="203">
        <f t="shared" si="129"/>
        <v>6</v>
      </c>
    </row>
    <row r="2819" spans="3:15">
      <c r="C2819" s="200">
        <v>5</v>
      </c>
      <c r="D2819" s="200">
        <v>6</v>
      </c>
      <c r="F2819" s="200">
        <v>5</v>
      </c>
      <c r="G2819" s="200">
        <v>6</v>
      </c>
      <c r="H2819" s="200">
        <v>5</v>
      </c>
      <c r="I2819" s="200">
        <v>8</v>
      </c>
      <c r="J2819" s="200">
        <v>7</v>
      </c>
      <c r="M2819" s="204">
        <f t="shared" si="127"/>
        <v>5</v>
      </c>
      <c r="N2819" s="203">
        <f t="shared" si="128"/>
        <v>5</v>
      </c>
      <c r="O2819" s="203">
        <f t="shared" si="129"/>
        <v>6</v>
      </c>
    </row>
    <row r="2820" spans="3:15">
      <c r="C2820" s="200">
        <v>5</v>
      </c>
      <c r="D2820" s="200">
        <v>6</v>
      </c>
      <c r="F2820" s="200">
        <v>5</v>
      </c>
      <c r="G2820" s="200">
        <v>6</v>
      </c>
      <c r="H2820" s="200">
        <v>5</v>
      </c>
      <c r="I2820" s="200">
        <v>8</v>
      </c>
      <c r="J2820" s="200">
        <v>10</v>
      </c>
      <c r="M2820" s="204">
        <f t="shared" si="127"/>
        <v>5</v>
      </c>
      <c r="N2820" s="203">
        <f t="shared" si="128"/>
        <v>5</v>
      </c>
      <c r="O2820" s="203">
        <f t="shared" si="129"/>
        <v>6</v>
      </c>
    </row>
    <row r="2821" spans="3:15">
      <c r="C2821" s="200">
        <v>5</v>
      </c>
      <c r="D2821" s="200">
        <v>6</v>
      </c>
      <c r="F2821" s="200">
        <v>5</v>
      </c>
      <c r="G2821" s="200">
        <v>6</v>
      </c>
      <c r="H2821" s="200">
        <v>5</v>
      </c>
      <c r="I2821" s="200">
        <v>10</v>
      </c>
      <c r="J2821" s="200">
        <v>7</v>
      </c>
      <c r="M2821" s="204">
        <f t="shared" si="127"/>
        <v>5</v>
      </c>
      <c r="N2821" s="203">
        <f t="shared" si="128"/>
        <v>5</v>
      </c>
      <c r="O2821" s="203">
        <f t="shared" si="129"/>
        <v>6</v>
      </c>
    </row>
    <row r="2822" spans="3:15">
      <c r="C2822" s="200">
        <v>5</v>
      </c>
      <c r="D2822" s="200">
        <v>6</v>
      </c>
      <c r="F2822" s="200">
        <v>5</v>
      </c>
      <c r="G2822" s="200">
        <v>6</v>
      </c>
      <c r="H2822" s="200">
        <v>5</v>
      </c>
      <c r="I2822" s="200">
        <v>10</v>
      </c>
      <c r="J2822" s="200">
        <v>10</v>
      </c>
      <c r="M2822" s="204">
        <f t="shared" si="127"/>
        <v>5</v>
      </c>
      <c r="N2822" s="203">
        <f t="shared" si="128"/>
        <v>5</v>
      </c>
      <c r="O2822" s="203">
        <f t="shared" si="129"/>
        <v>7</v>
      </c>
    </row>
    <row r="2823" spans="3:15">
      <c r="C2823" s="200">
        <v>5</v>
      </c>
      <c r="D2823" s="200">
        <v>6</v>
      </c>
      <c r="F2823" s="200">
        <v>7</v>
      </c>
      <c r="G2823" s="200">
        <v>6</v>
      </c>
      <c r="H2823" s="200">
        <v>10</v>
      </c>
      <c r="I2823" s="200">
        <v>4</v>
      </c>
      <c r="J2823" s="200">
        <v>7</v>
      </c>
      <c r="M2823" s="204">
        <f t="shared" si="127"/>
        <v>4</v>
      </c>
      <c r="N2823" s="203">
        <f t="shared" si="128"/>
        <v>5</v>
      </c>
      <c r="O2823" s="203">
        <f t="shared" si="129"/>
        <v>6</v>
      </c>
    </row>
    <row r="2824" spans="3:15">
      <c r="C2824" s="200">
        <v>5</v>
      </c>
      <c r="D2824" s="200">
        <v>6</v>
      </c>
      <c r="F2824" s="200">
        <v>7</v>
      </c>
      <c r="G2824" s="200">
        <v>6</v>
      </c>
      <c r="H2824" s="200">
        <v>10</v>
      </c>
      <c r="I2824" s="200">
        <v>4</v>
      </c>
      <c r="J2824" s="200">
        <v>10</v>
      </c>
      <c r="M2824" s="204">
        <f t="shared" si="127"/>
        <v>4</v>
      </c>
      <c r="N2824" s="203">
        <f t="shared" si="128"/>
        <v>5</v>
      </c>
      <c r="O2824" s="203">
        <f t="shared" si="129"/>
        <v>7</v>
      </c>
    </row>
    <row r="2825" spans="3:15">
      <c r="C2825" s="200">
        <v>5</v>
      </c>
      <c r="D2825" s="200">
        <v>6</v>
      </c>
      <c r="F2825" s="200">
        <v>7</v>
      </c>
      <c r="G2825" s="200">
        <v>6</v>
      </c>
      <c r="H2825" s="200">
        <v>10</v>
      </c>
      <c r="I2825" s="200">
        <v>6</v>
      </c>
      <c r="J2825" s="200">
        <v>7</v>
      </c>
      <c r="M2825" s="204">
        <f t="shared" si="127"/>
        <v>5</v>
      </c>
      <c r="N2825" s="203">
        <f t="shared" si="128"/>
        <v>6</v>
      </c>
      <c r="O2825" s="203">
        <f t="shared" si="129"/>
        <v>7</v>
      </c>
    </row>
    <row r="2826" spans="3:15">
      <c r="C2826" s="200">
        <v>5</v>
      </c>
      <c r="D2826" s="200">
        <v>6</v>
      </c>
      <c r="F2826" s="200">
        <v>7</v>
      </c>
      <c r="G2826" s="200">
        <v>6</v>
      </c>
      <c r="H2826" s="200">
        <v>10</v>
      </c>
      <c r="I2826" s="200">
        <v>6</v>
      </c>
      <c r="J2826" s="200">
        <v>10</v>
      </c>
      <c r="M2826" s="204">
        <f t="shared" si="127"/>
        <v>5</v>
      </c>
      <c r="N2826" s="203">
        <f t="shared" si="128"/>
        <v>6</v>
      </c>
      <c r="O2826" s="203">
        <f t="shared" si="129"/>
        <v>7</v>
      </c>
    </row>
    <row r="2827" spans="3:15">
      <c r="C2827" s="200">
        <v>5</v>
      </c>
      <c r="D2827" s="200">
        <v>6</v>
      </c>
      <c r="F2827" s="200">
        <v>7</v>
      </c>
      <c r="G2827" s="200">
        <v>6</v>
      </c>
      <c r="H2827" s="200">
        <v>10</v>
      </c>
      <c r="I2827" s="200">
        <v>8</v>
      </c>
      <c r="J2827" s="200">
        <v>7</v>
      </c>
      <c r="M2827" s="204">
        <f t="shared" si="127"/>
        <v>5</v>
      </c>
      <c r="N2827" s="203">
        <f t="shared" si="128"/>
        <v>6</v>
      </c>
      <c r="O2827" s="203">
        <f t="shared" si="129"/>
        <v>7</v>
      </c>
    </row>
    <row r="2828" spans="3:15">
      <c r="C2828" s="200">
        <v>5</v>
      </c>
      <c r="D2828" s="200">
        <v>6</v>
      </c>
      <c r="F2828" s="200">
        <v>7</v>
      </c>
      <c r="G2828" s="200">
        <v>6</v>
      </c>
      <c r="H2828" s="200">
        <v>10</v>
      </c>
      <c r="I2828" s="200">
        <v>8</v>
      </c>
      <c r="J2828" s="200">
        <v>10</v>
      </c>
      <c r="M2828" s="204">
        <f t="shared" si="127"/>
        <v>5</v>
      </c>
      <c r="N2828" s="203">
        <f t="shared" si="128"/>
        <v>6</v>
      </c>
      <c r="O2828" s="203">
        <f t="shared" si="129"/>
        <v>7</v>
      </c>
    </row>
    <row r="2829" spans="3:15">
      <c r="C2829" s="200">
        <v>5</v>
      </c>
      <c r="D2829" s="200">
        <v>6</v>
      </c>
      <c r="F2829" s="200">
        <v>7</v>
      </c>
      <c r="G2829" s="200">
        <v>6</v>
      </c>
      <c r="H2829" s="200">
        <v>10</v>
      </c>
      <c r="I2829" s="200">
        <v>10</v>
      </c>
      <c r="J2829" s="200">
        <v>7</v>
      </c>
      <c r="M2829" s="204">
        <f t="shared" si="127"/>
        <v>5</v>
      </c>
      <c r="N2829" s="203">
        <f t="shared" si="128"/>
        <v>6</v>
      </c>
      <c r="O2829" s="203">
        <f t="shared" si="129"/>
        <v>7</v>
      </c>
    </row>
    <row r="2830" spans="3:15">
      <c r="C2830" s="200">
        <v>5</v>
      </c>
      <c r="D2830" s="200">
        <v>6</v>
      </c>
      <c r="F2830" s="200">
        <v>7</v>
      </c>
      <c r="G2830" s="200">
        <v>6</v>
      </c>
      <c r="H2830" s="200">
        <v>10</v>
      </c>
      <c r="I2830" s="200">
        <v>10</v>
      </c>
      <c r="J2830" s="200">
        <v>10</v>
      </c>
      <c r="M2830" s="204">
        <f t="shared" si="127"/>
        <v>5</v>
      </c>
      <c r="N2830" s="203">
        <f t="shared" si="128"/>
        <v>6</v>
      </c>
      <c r="O2830" s="203">
        <f t="shared" si="129"/>
        <v>8</v>
      </c>
    </row>
    <row r="2831" spans="3:15">
      <c r="C2831" s="200">
        <v>5</v>
      </c>
      <c r="D2831" s="200">
        <v>6</v>
      </c>
      <c r="F2831" s="200">
        <v>5</v>
      </c>
      <c r="G2831" s="200">
        <v>6</v>
      </c>
      <c r="H2831" s="200">
        <v>5</v>
      </c>
      <c r="I2831" s="200">
        <v>4</v>
      </c>
      <c r="J2831" s="200">
        <v>7</v>
      </c>
      <c r="M2831" s="204">
        <f t="shared" si="127"/>
        <v>4</v>
      </c>
      <c r="N2831" s="203">
        <f t="shared" si="128"/>
        <v>5</v>
      </c>
      <c r="O2831" s="203">
        <f t="shared" si="129"/>
        <v>5</v>
      </c>
    </row>
    <row r="2832" spans="3:15">
      <c r="C2832" s="200">
        <v>5</v>
      </c>
      <c r="D2832" s="200">
        <v>6</v>
      </c>
      <c r="F2832" s="200">
        <v>5</v>
      </c>
      <c r="G2832" s="200">
        <v>6</v>
      </c>
      <c r="H2832" s="200">
        <v>5</v>
      </c>
      <c r="I2832" s="200">
        <v>4</v>
      </c>
      <c r="J2832" s="200">
        <v>10</v>
      </c>
      <c r="M2832" s="204">
        <f t="shared" si="127"/>
        <v>4</v>
      </c>
      <c r="N2832" s="203">
        <f t="shared" si="128"/>
        <v>5</v>
      </c>
      <c r="O2832" s="203">
        <f t="shared" si="129"/>
        <v>6</v>
      </c>
    </row>
    <row r="2833" spans="3:15">
      <c r="C2833" s="200">
        <v>5</v>
      </c>
      <c r="D2833" s="200">
        <v>6</v>
      </c>
      <c r="F2833" s="200">
        <v>5</v>
      </c>
      <c r="G2833" s="200">
        <v>6</v>
      </c>
      <c r="H2833" s="200">
        <v>5</v>
      </c>
      <c r="I2833" s="200">
        <v>6</v>
      </c>
      <c r="J2833" s="200">
        <v>7</v>
      </c>
      <c r="M2833" s="204">
        <f t="shared" si="127"/>
        <v>5</v>
      </c>
      <c r="N2833" s="203">
        <f t="shared" si="128"/>
        <v>5</v>
      </c>
      <c r="O2833" s="203">
        <f t="shared" si="129"/>
        <v>6</v>
      </c>
    </row>
    <row r="2834" spans="3:15">
      <c r="C2834" s="200">
        <v>5</v>
      </c>
      <c r="D2834" s="200">
        <v>6</v>
      </c>
      <c r="F2834" s="200">
        <v>5</v>
      </c>
      <c r="G2834" s="200">
        <v>6</v>
      </c>
      <c r="H2834" s="200">
        <v>5</v>
      </c>
      <c r="I2834" s="200">
        <v>6</v>
      </c>
      <c r="J2834" s="200">
        <v>10</v>
      </c>
      <c r="M2834" s="204">
        <f t="shared" si="127"/>
        <v>5</v>
      </c>
      <c r="N2834" s="203">
        <f t="shared" si="128"/>
        <v>5</v>
      </c>
      <c r="O2834" s="203">
        <f t="shared" si="129"/>
        <v>6</v>
      </c>
    </row>
    <row r="2835" spans="3:15">
      <c r="C2835" s="200">
        <v>5</v>
      </c>
      <c r="D2835" s="200">
        <v>6</v>
      </c>
      <c r="F2835" s="200">
        <v>5</v>
      </c>
      <c r="G2835" s="200">
        <v>6</v>
      </c>
      <c r="H2835" s="200">
        <v>5</v>
      </c>
      <c r="I2835" s="200">
        <v>8</v>
      </c>
      <c r="J2835" s="200">
        <v>7</v>
      </c>
      <c r="M2835" s="204">
        <f t="shared" si="127"/>
        <v>5</v>
      </c>
      <c r="N2835" s="203">
        <f t="shared" si="128"/>
        <v>5</v>
      </c>
      <c r="O2835" s="203">
        <f t="shared" si="129"/>
        <v>6</v>
      </c>
    </row>
    <row r="2836" spans="3:15">
      <c r="C2836" s="200">
        <v>5</v>
      </c>
      <c r="D2836" s="200">
        <v>6</v>
      </c>
      <c r="F2836" s="200">
        <v>5</v>
      </c>
      <c r="G2836" s="200">
        <v>6</v>
      </c>
      <c r="H2836" s="200">
        <v>5</v>
      </c>
      <c r="I2836" s="200">
        <v>8</v>
      </c>
      <c r="J2836" s="200">
        <v>10</v>
      </c>
      <c r="M2836" s="204">
        <f t="shared" si="127"/>
        <v>5</v>
      </c>
      <c r="N2836" s="203">
        <f t="shared" si="128"/>
        <v>5</v>
      </c>
      <c r="O2836" s="203">
        <f t="shared" si="129"/>
        <v>6</v>
      </c>
    </row>
    <row r="2837" spans="3:15">
      <c r="C2837" s="200">
        <v>5</v>
      </c>
      <c r="D2837" s="200">
        <v>6</v>
      </c>
      <c r="F2837" s="200">
        <v>5</v>
      </c>
      <c r="G2837" s="200">
        <v>6</v>
      </c>
      <c r="H2837" s="200">
        <v>5</v>
      </c>
      <c r="I2837" s="200">
        <v>10</v>
      </c>
      <c r="J2837" s="200">
        <v>7</v>
      </c>
      <c r="M2837" s="204">
        <f t="shared" si="127"/>
        <v>5</v>
      </c>
      <c r="N2837" s="203">
        <f t="shared" si="128"/>
        <v>5</v>
      </c>
      <c r="O2837" s="203">
        <f t="shared" si="129"/>
        <v>6</v>
      </c>
    </row>
    <row r="2838" spans="3:15">
      <c r="C2838" s="200">
        <v>5</v>
      </c>
      <c r="D2838" s="200">
        <v>6</v>
      </c>
      <c r="F2838" s="200">
        <v>5</v>
      </c>
      <c r="G2838" s="200">
        <v>6</v>
      </c>
      <c r="H2838" s="200">
        <v>5</v>
      </c>
      <c r="I2838" s="200">
        <v>10</v>
      </c>
      <c r="J2838" s="200">
        <v>10</v>
      </c>
      <c r="M2838" s="204">
        <f t="shared" si="127"/>
        <v>5</v>
      </c>
      <c r="N2838" s="203">
        <f t="shared" si="128"/>
        <v>5</v>
      </c>
      <c r="O2838" s="203">
        <f t="shared" si="129"/>
        <v>7</v>
      </c>
    </row>
    <row r="2839" spans="3:15">
      <c r="C2839" s="200">
        <v>5</v>
      </c>
      <c r="D2839" s="200">
        <v>6</v>
      </c>
      <c r="F2839" s="200">
        <v>7</v>
      </c>
      <c r="G2839" s="200">
        <v>6</v>
      </c>
      <c r="H2839" s="200">
        <v>10</v>
      </c>
      <c r="I2839" s="200">
        <v>4</v>
      </c>
      <c r="J2839" s="200">
        <v>7</v>
      </c>
      <c r="M2839" s="204">
        <f t="shared" si="127"/>
        <v>4</v>
      </c>
      <c r="N2839" s="203">
        <f t="shared" si="128"/>
        <v>5</v>
      </c>
      <c r="O2839" s="203">
        <f t="shared" si="129"/>
        <v>6</v>
      </c>
    </row>
    <row r="2840" spans="3:15">
      <c r="C2840" s="200">
        <v>5</v>
      </c>
      <c r="D2840" s="200">
        <v>6</v>
      </c>
      <c r="F2840" s="200">
        <v>7</v>
      </c>
      <c r="G2840" s="200">
        <v>6</v>
      </c>
      <c r="H2840" s="200">
        <v>10</v>
      </c>
      <c r="I2840" s="200">
        <v>4</v>
      </c>
      <c r="J2840" s="200">
        <v>10</v>
      </c>
      <c r="M2840" s="204">
        <f t="shared" si="127"/>
        <v>4</v>
      </c>
      <c r="N2840" s="203">
        <f t="shared" si="128"/>
        <v>5</v>
      </c>
      <c r="O2840" s="203">
        <f t="shared" si="129"/>
        <v>7</v>
      </c>
    </row>
    <row r="2841" spans="3:15">
      <c r="C2841" s="200">
        <v>5</v>
      </c>
      <c r="D2841" s="200">
        <v>6</v>
      </c>
      <c r="F2841" s="200">
        <v>7</v>
      </c>
      <c r="G2841" s="200">
        <v>6</v>
      </c>
      <c r="H2841" s="200">
        <v>10</v>
      </c>
      <c r="I2841" s="200">
        <v>6</v>
      </c>
      <c r="J2841" s="200">
        <v>7</v>
      </c>
      <c r="M2841" s="204">
        <f t="shared" si="127"/>
        <v>5</v>
      </c>
      <c r="N2841" s="203">
        <f t="shared" si="128"/>
        <v>6</v>
      </c>
      <c r="O2841" s="203">
        <f t="shared" si="129"/>
        <v>7</v>
      </c>
    </row>
    <row r="2842" spans="3:15">
      <c r="C2842" s="200">
        <v>5</v>
      </c>
      <c r="D2842" s="200">
        <v>6</v>
      </c>
      <c r="F2842" s="200">
        <v>7</v>
      </c>
      <c r="G2842" s="200">
        <v>6</v>
      </c>
      <c r="H2842" s="200">
        <v>10</v>
      </c>
      <c r="I2842" s="200">
        <v>6</v>
      </c>
      <c r="J2842" s="200">
        <v>10</v>
      </c>
      <c r="M2842" s="204">
        <f t="shared" si="127"/>
        <v>5</v>
      </c>
      <c r="N2842" s="203">
        <f t="shared" si="128"/>
        <v>6</v>
      </c>
      <c r="O2842" s="203">
        <f t="shared" si="129"/>
        <v>7</v>
      </c>
    </row>
    <row r="2843" spans="3:15">
      <c r="C2843" s="200">
        <v>5</v>
      </c>
      <c r="D2843" s="200">
        <v>6</v>
      </c>
      <c r="F2843" s="200">
        <v>7</v>
      </c>
      <c r="G2843" s="200">
        <v>6</v>
      </c>
      <c r="H2843" s="200">
        <v>10</v>
      </c>
      <c r="I2843" s="200">
        <v>8</v>
      </c>
      <c r="J2843" s="200">
        <v>7</v>
      </c>
      <c r="M2843" s="204">
        <f t="shared" si="127"/>
        <v>5</v>
      </c>
      <c r="N2843" s="203">
        <f t="shared" si="128"/>
        <v>6</v>
      </c>
      <c r="O2843" s="203">
        <f t="shared" si="129"/>
        <v>7</v>
      </c>
    </row>
    <row r="2844" spans="3:15">
      <c r="C2844" s="200">
        <v>5</v>
      </c>
      <c r="D2844" s="200">
        <v>6</v>
      </c>
      <c r="F2844" s="200">
        <v>7</v>
      </c>
      <c r="G2844" s="200">
        <v>6</v>
      </c>
      <c r="H2844" s="200">
        <v>10</v>
      </c>
      <c r="I2844" s="200">
        <v>8</v>
      </c>
      <c r="J2844" s="200">
        <v>10</v>
      </c>
      <c r="M2844" s="204">
        <f t="shared" si="127"/>
        <v>5</v>
      </c>
      <c r="N2844" s="203">
        <f t="shared" si="128"/>
        <v>6</v>
      </c>
      <c r="O2844" s="203">
        <f t="shared" si="129"/>
        <v>7</v>
      </c>
    </row>
    <row r="2845" spans="3:15">
      <c r="C2845" s="200">
        <v>5</v>
      </c>
      <c r="D2845" s="200">
        <v>6</v>
      </c>
      <c r="F2845" s="200">
        <v>7</v>
      </c>
      <c r="G2845" s="200">
        <v>6</v>
      </c>
      <c r="H2845" s="200">
        <v>10</v>
      </c>
      <c r="I2845" s="200">
        <v>10</v>
      </c>
      <c r="J2845" s="200">
        <v>7</v>
      </c>
      <c r="M2845" s="204">
        <f t="shared" si="127"/>
        <v>5</v>
      </c>
      <c r="N2845" s="203">
        <f t="shared" si="128"/>
        <v>6</v>
      </c>
      <c r="O2845" s="203">
        <f t="shared" si="129"/>
        <v>7</v>
      </c>
    </row>
    <row r="2846" spans="3:15">
      <c r="C2846" s="200">
        <v>5</v>
      </c>
      <c r="D2846" s="200">
        <v>6</v>
      </c>
      <c r="F2846" s="200">
        <v>7</v>
      </c>
      <c r="G2846" s="200">
        <v>6</v>
      </c>
      <c r="H2846" s="200">
        <v>10</v>
      </c>
      <c r="I2846" s="200">
        <v>10</v>
      </c>
      <c r="J2846" s="200">
        <v>10</v>
      </c>
      <c r="M2846" s="204">
        <f t="shared" si="127"/>
        <v>5</v>
      </c>
      <c r="N2846" s="203">
        <f t="shared" si="128"/>
        <v>6</v>
      </c>
      <c r="O2846" s="203">
        <f t="shared" si="129"/>
        <v>8</v>
      </c>
    </row>
    <row r="2847" spans="3:15">
      <c r="C2847" s="200">
        <v>5</v>
      </c>
      <c r="D2847" s="200">
        <v>6</v>
      </c>
      <c r="F2847" s="200">
        <v>5</v>
      </c>
      <c r="G2847" s="200">
        <v>6</v>
      </c>
      <c r="H2847" s="200">
        <v>5</v>
      </c>
      <c r="I2847" s="200">
        <v>4</v>
      </c>
      <c r="J2847" s="200">
        <v>7</v>
      </c>
      <c r="M2847" s="204">
        <f t="shared" ref="M2847:M2910" si="130">MIN(C2847:L2847)</f>
        <v>4</v>
      </c>
      <c r="N2847" s="203">
        <f t="shared" si="128"/>
        <v>5</v>
      </c>
      <c r="O2847" s="203">
        <f t="shared" si="129"/>
        <v>5</v>
      </c>
    </row>
    <row r="2848" spans="3:15">
      <c r="C2848" s="200">
        <v>5</v>
      </c>
      <c r="D2848" s="200">
        <v>6</v>
      </c>
      <c r="F2848" s="200">
        <v>5</v>
      </c>
      <c r="G2848" s="200">
        <v>6</v>
      </c>
      <c r="H2848" s="200">
        <v>5</v>
      </c>
      <c r="I2848" s="200">
        <v>4</v>
      </c>
      <c r="J2848" s="200">
        <v>10</v>
      </c>
      <c r="M2848" s="204">
        <f t="shared" si="130"/>
        <v>4</v>
      </c>
      <c r="N2848" s="203">
        <f t="shared" ref="N2848:N2911" si="131">IF(SMALL(C2848:J2848,2)&gt;M2848,M2848+1,M2848)</f>
        <v>5</v>
      </c>
      <c r="O2848" s="203">
        <f t="shared" ref="O2848:O2911" si="132">ROUND(AVERAGE(C2848:J2848),0)</f>
        <v>6</v>
      </c>
    </row>
    <row r="2849" spans="3:15">
      <c r="C2849" s="200">
        <v>5</v>
      </c>
      <c r="D2849" s="200">
        <v>6</v>
      </c>
      <c r="F2849" s="200">
        <v>5</v>
      </c>
      <c r="G2849" s="200">
        <v>6</v>
      </c>
      <c r="H2849" s="200">
        <v>5</v>
      </c>
      <c r="I2849" s="200">
        <v>6</v>
      </c>
      <c r="J2849" s="200">
        <v>7</v>
      </c>
      <c r="M2849" s="204">
        <f t="shared" si="130"/>
        <v>5</v>
      </c>
      <c r="N2849" s="203">
        <f t="shared" si="131"/>
        <v>5</v>
      </c>
      <c r="O2849" s="203">
        <f t="shared" si="132"/>
        <v>6</v>
      </c>
    </row>
    <row r="2850" spans="3:15">
      <c r="C2850" s="200">
        <v>5</v>
      </c>
      <c r="D2850" s="200">
        <v>6</v>
      </c>
      <c r="F2850" s="200">
        <v>5</v>
      </c>
      <c r="G2850" s="200">
        <v>6</v>
      </c>
      <c r="H2850" s="200">
        <v>5</v>
      </c>
      <c r="I2850" s="200">
        <v>6</v>
      </c>
      <c r="J2850" s="200">
        <v>10</v>
      </c>
      <c r="M2850" s="204">
        <f t="shared" si="130"/>
        <v>5</v>
      </c>
      <c r="N2850" s="203">
        <f t="shared" si="131"/>
        <v>5</v>
      </c>
      <c r="O2850" s="203">
        <f t="shared" si="132"/>
        <v>6</v>
      </c>
    </row>
    <row r="2851" spans="3:15">
      <c r="C2851" s="200">
        <v>5</v>
      </c>
      <c r="D2851" s="200">
        <v>6</v>
      </c>
      <c r="F2851" s="200">
        <v>5</v>
      </c>
      <c r="G2851" s="200">
        <v>6</v>
      </c>
      <c r="H2851" s="200">
        <v>5</v>
      </c>
      <c r="I2851" s="200">
        <v>8</v>
      </c>
      <c r="J2851" s="200">
        <v>7</v>
      </c>
      <c r="M2851" s="204">
        <f t="shared" si="130"/>
        <v>5</v>
      </c>
      <c r="N2851" s="203">
        <f t="shared" si="131"/>
        <v>5</v>
      </c>
      <c r="O2851" s="203">
        <f t="shared" si="132"/>
        <v>6</v>
      </c>
    </row>
    <row r="2852" spans="3:15">
      <c r="C2852" s="200">
        <v>5</v>
      </c>
      <c r="D2852" s="200">
        <v>6</v>
      </c>
      <c r="F2852" s="200">
        <v>5</v>
      </c>
      <c r="G2852" s="200">
        <v>6</v>
      </c>
      <c r="H2852" s="200">
        <v>5</v>
      </c>
      <c r="I2852" s="200">
        <v>8</v>
      </c>
      <c r="J2852" s="200">
        <v>10</v>
      </c>
      <c r="M2852" s="204">
        <f t="shared" si="130"/>
        <v>5</v>
      </c>
      <c r="N2852" s="203">
        <f t="shared" si="131"/>
        <v>5</v>
      </c>
      <c r="O2852" s="203">
        <f t="shared" si="132"/>
        <v>6</v>
      </c>
    </row>
    <row r="2853" spans="3:15">
      <c r="C2853" s="200">
        <v>5</v>
      </c>
      <c r="D2853" s="200">
        <v>6</v>
      </c>
      <c r="F2853" s="200">
        <v>5</v>
      </c>
      <c r="G2853" s="200">
        <v>6</v>
      </c>
      <c r="H2853" s="200">
        <v>5</v>
      </c>
      <c r="I2853" s="200">
        <v>10</v>
      </c>
      <c r="J2853" s="200">
        <v>7</v>
      </c>
      <c r="M2853" s="204">
        <f t="shared" si="130"/>
        <v>5</v>
      </c>
      <c r="N2853" s="203">
        <f t="shared" si="131"/>
        <v>5</v>
      </c>
      <c r="O2853" s="203">
        <f t="shared" si="132"/>
        <v>6</v>
      </c>
    </row>
    <row r="2854" spans="3:15">
      <c r="C2854" s="200">
        <v>5</v>
      </c>
      <c r="D2854" s="200">
        <v>6</v>
      </c>
      <c r="F2854" s="200">
        <v>5</v>
      </c>
      <c r="G2854" s="200">
        <v>6</v>
      </c>
      <c r="H2854" s="200">
        <v>5</v>
      </c>
      <c r="I2854" s="200">
        <v>10</v>
      </c>
      <c r="J2854" s="200">
        <v>10</v>
      </c>
      <c r="M2854" s="204">
        <f t="shared" si="130"/>
        <v>5</v>
      </c>
      <c r="N2854" s="203">
        <f t="shared" si="131"/>
        <v>5</v>
      </c>
      <c r="O2854" s="203">
        <f t="shared" si="132"/>
        <v>7</v>
      </c>
    </row>
    <row r="2855" spans="3:15">
      <c r="C2855" s="200">
        <v>5</v>
      </c>
      <c r="D2855" s="200">
        <v>6</v>
      </c>
      <c r="F2855" s="200">
        <v>7</v>
      </c>
      <c r="G2855" s="200">
        <v>6</v>
      </c>
      <c r="H2855" s="200">
        <v>10</v>
      </c>
      <c r="I2855" s="200">
        <v>4</v>
      </c>
      <c r="J2855" s="200">
        <v>7</v>
      </c>
      <c r="M2855" s="204">
        <f t="shared" si="130"/>
        <v>4</v>
      </c>
      <c r="N2855" s="203">
        <f t="shared" si="131"/>
        <v>5</v>
      </c>
      <c r="O2855" s="203">
        <f t="shared" si="132"/>
        <v>6</v>
      </c>
    </row>
    <row r="2856" spans="3:15">
      <c r="C2856" s="200">
        <v>5</v>
      </c>
      <c r="D2856" s="200">
        <v>6</v>
      </c>
      <c r="F2856" s="200">
        <v>7</v>
      </c>
      <c r="G2856" s="200">
        <v>6</v>
      </c>
      <c r="H2856" s="200">
        <v>10</v>
      </c>
      <c r="I2856" s="200">
        <v>4</v>
      </c>
      <c r="J2856" s="200">
        <v>10</v>
      </c>
      <c r="M2856" s="204">
        <f t="shared" si="130"/>
        <v>4</v>
      </c>
      <c r="N2856" s="203">
        <f t="shared" si="131"/>
        <v>5</v>
      </c>
      <c r="O2856" s="203">
        <f t="shared" si="132"/>
        <v>7</v>
      </c>
    </row>
    <row r="2857" spans="3:15">
      <c r="C2857" s="200">
        <v>5</v>
      </c>
      <c r="D2857" s="200">
        <v>6</v>
      </c>
      <c r="F2857" s="200">
        <v>7</v>
      </c>
      <c r="G2857" s="200">
        <v>6</v>
      </c>
      <c r="H2857" s="200">
        <v>10</v>
      </c>
      <c r="I2857" s="200">
        <v>6</v>
      </c>
      <c r="J2857" s="200">
        <v>7</v>
      </c>
      <c r="M2857" s="204">
        <f t="shared" si="130"/>
        <v>5</v>
      </c>
      <c r="N2857" s="203">
        <f t="shared" si="131"/>
        <v>6</v>
      </c>
      <c r="O2857" s="203">
        <f t="shared" si="132"/>
        <v>7</v>
      </c>
    </row>
    <row r="2858" spans="3:15">
      <c r="C2858" s="200">
        <v>5</v>
      </c>
      <c r="D2858" s="200">
        <v>6</v>
      </c>
      <c r="F2858" s="200">
        <v>7</v>
      </c>
      <c r="G2858" s="200">
        <v>6</v>
      </c>
      <c r="H2858" s="200">
        <v>10</v>
      </c>
      <c r="I2858" s="200">
        <v>6</v>
      </c>
      <c r="J2858" s="200">
        <v>10</v>
      </c>
      <c r="M2858" s="204">
        <f t="shared" si="130"/>
        <v>5</v>
      </c>
      <c r="N2858" s="203">
        <f t="shared" si="131"/>
        <v>6</v>
      </c>
      <c r="O2858" s="203">
        <f t="shared" si="132"/>
        <v>7</v>
      </c>
    </row>
    <row r="2859" spans="3:15">
      <c r="C2859" s="200">
        <v>5</v>
      </c>
      <c r="D2859" s="200">
        <v>6</v>
      </c>
      <c r="F2859" s="200">
        <v>7</v>
      </c>
      <c r="G2859" s="200">
        <v>6</v>
      </c>
      <c r="H2859" s="200">
        <v>10</v>
      </c>
      <c r="I2859" s="200">
        <v>8</v>
      </c>
      <c r="J2859" s="200">
        <v>7</v>
      </c>
      <c r="M2859" s="204">
        <f t="shared" si="130"/>
        <v>5</v>
      </c>
      <c r="N2859" s="203">
        <f t="shared" si="131"/>
        <v>6</v>
      </c>
      <c r="O2859" s="203">
        <f t="shared" si="132"/>
        <v>7</v>
      </c>
    </row>
    <row r="2860" spans="3:15">
      <c r="C2860" s="200">
        <v>5</v>
      </c>
      <c r="D2860" s="200">
        <v>6</v>
      </c>
      <c r="F2860" s="200">
        <v>7</v>
      </c>
      <c r="G2860" s="200">
        <v>6</v>
      </c>
      <c r="H2860" s="200">
        <v>10</v>
      </c>
      <c r="I2860" s="200">
        <v>8</v>
      </c>
      <c r="J2860" s="200">
        <v>10</v>
      </c>
      <c r="M2860" s="204">
        <f t="shared" si="130"/>
        <v>5</v>
      </c>
      <c r="N2860" s="203">
        <f t="shared" si="131"/>
        <v>6</v>
      </c>
      <c r="O2860" s="203">
        <f t="shared" si="132"/>
        <v>7</v>
      </c>
    </row>
    <row r="2861" spans="3:15">
      <c r="C2861" s="200">
        <v>5</v>
      </c>
      <c r="D2861" s="200">
        <v>6</v>
      </c>
      <c r="F2861" s="200">
        <v>7</v>
      </c>
      <c r="G2861" s="200">
        <v>6</v>
      </c>
      <c r="H2861" s="200">
        <v>10</v>
      </c>
      <c r="I2861" s="200">
        <v>10</v>
      </c>
      <c r="J2861" s="200">
        <v>7</v>
      </c>
      <c r="M2861" s="204">
        <f t="shared" si="130"/>
        <v>5</v>
      </c>
      <c r="N2861" s="203">
        <f t="shared" si="131"/>
        <v>6</v>
      </c>
      <c r="O2861" s="203">
        <f t="shared" si="132"/>
        <v>7</v>
      </c>
    </row>
    <row r="2862" spans="3:15">
      <c r="C2862" s="200">
        <v>5</v>
      </c>
      <c r="D2862" s="200">
        <v>6</v>
      </c>
      <c r="F2862" s="200">
        <v>7</v>
      </c>
      <c r="G2862" s="200">
        <v>6</v>
      </c>
      <c r="H2862" s="200">
        <v>10</v>
      </c>
      <c r="I2862" s="200">
        <v>10</v>
      </c>
      <c r="J2862" s="200">
        <v>10</v>
      </c>
      <c r="M2862" s="204">
        <f t="shared" si="130"/>
        <v>5</v>
      </c>
      <c r="N2862" s="203">
        <f t="shared" si="131"/>
        <v>6</v>
      </c>
      <c r="O2862" s="203">
        <f t="shared" si="132"/>
        <v>8</v>
      </c>
    </row>
    <row r="2863" spans="3:15">
      <c r="C2863" s="200">
        <v>5</v>
      </c>
      <c r="D2863" s="200">
        <v>6</v>
      </c>
      <c r="F2863" s="200">
        <v>5</v>
      </c>
      <c r="G2863" s="200">
        <v>6</v>
      </c>
      <c r="H2863" s="200">
        <v>5</v>
      </c>
      <c r="I2863" s="200">
        <v>4</v>
      </c>
      <c r="J2863" s="200">
        <v>7</v>
      </c>
      <c r="M2863" s="204">
        <f t="shared" si="130"/>
        <v>4</v>
      </c>
      <c r="N2863" s="203">
        <f t="shared" si="131"/>
        <v>5</v>
      </c>
      <c r="O2863" s="203">
        <f t="shared" si="132"/>
        <v>5</v>
      </c>
    </row>
    <row r="2864" spans="3:15">
      <c r="C2864" s="200">
        <v>5</v>
      </c>
      <c r="D2864" s="200">
        <v>6</v>
      </c>
      <c r="F2864" s="200">
        <v>5</v>
      </c>
      <c r="G2864" s="200">
        <v>6</v>
      </c>
      <c r="H2864" s="200">
        <v>5</v>
      </c>
      <c r="I2864" s="200">
        <v>4</v>
      </c>
      <c r="J2864" s="200">
        <v>10</v>
      </c>
      <c r="M2864" s="204">
        <f t="shared" si="130"/>
        <v>4</v>
      </c>
      <c r="N2864" s="203">
        <f t="shared" si="131"/>
        <v>5</v>
      </c>
      <c r="O2864" s="203">
        <f t="shared" si="132"/>
        <v>6</v>
      </c>
    </row>
    <row r="2865" spans="3:15">
      <c r="C2865" s="200">
        <v>5</v>
      </c>
      <c r="D2865" s="200">
        <v>6</v>
      </c>
      <c r="F2865" s="200">
        <v>5</v>
      </c>
      <c r="G2865" s="200">
        <v>6</v>
      </c>
      <c r="H2865" s="200">
        <v>5</v>
      </c>
      <c r="I2865" s="200">
        <v>6</v>
      </c>
      <c r="J2865" s="200">
        <v>7</v>
      </c>
      <c r="M2865" s="204">
        <f t="shared" si="130"/>
        <v>5</v>
      </c>
      <c r="N2865" s="203">
        <f t="shared" si="131"/>
        <v>5</v>
      </c>
      <c r="O2865" s="203">
        <f t="shared" si="132"/>
        <v>6</v>
      </c>
    </row>
    <row r="2866" spans="3:15">
      <c r="C2866" s="200">
        <v>5</v>
      </c>
      <c r="D2866" s="200">
        <v>6</v>
      </c>
      <c r="F2866" s="200">
        <v>5</v>
      </c>
      <c r="G2866" s="200">
        <v>6</v>
      </c>
      <c r="H2866" s="200">
        <v>5</v>
      </c>
      <c r="I2866" s="200">
        <v>6</v>
      </c>
      <c r="J2866" s="200">
        <v>10</v>
      </c>
      <c r="M2866" s="204">
        <f t="shared" si="130"/>
        <v>5</v>
      </c>
      <c r="N2866" s="203">
        <f t="shared" si="131"/>
        <v>5</v>
      </c>
      <c r="O2866" s="203">
        <f t="shared" si="132"/>
        <v>6</v>
      </c>
    </row>
    <row r="2867" spans="3:15">
      <c r="C2867" s="200">
        <v>5</v>
      </c>
      <c r="D2867" s="200">
        <v>6</v>
      </c>
      <c r="F2867" s="200">
        <v>5</v>
      </c>
      <c r="G2867" s="200">
        <v>6</v>
      </c>
      <c r="H2867" s="200">
        <v>5</v>
      </c>
      <c r="I2867" s="200">
        <v>8</v>
      </c>
      <c r="J2867" s="200">
        <v>7</v>
      </c>
      <c r="M2867" s="204">
        <f t="shared" si="130"/>
        <v>5</v>
      </c>
      <c r="N2867" s="203">
        <f t="shared" si="131"/>
        <v>5</v>
      </c>
      <c r="O2867" s="203">
        <f t="shared" si="132"/>
        <v>6</v>
      </c>
    </row>
    <row r="2868" spans="3:15">
      <c r="C2868" s="200">
        <v>5</v>
      </c>
      <c r="D2868" s="200">
        <v>6</v>
      </c>
      <c r="F2868" s="200">
        <v>5</v>
      </c>
      <c r="G2868" s="200">
        <v>6</v>
      </c>
      <c r="H2868" s="200">
        <v>5</v>
      </c>
      <c r="I2868" s="200">
        <v>8</v>
      </c>
      <c r="J2868" s="200">
        <v>10</v>
      </c>
      <c r="M2868" s="204">
        <f t="shared" si="130"/>
        <v>5</v>
      </c>
      <c r="N2868" s="203">
        <f t="shared" si="131"/>
        <v>5</v>
      </c>
      <c r="O2868" s="203">
        <f t="shared" si="132"/>
        <v>6</v>
      </c>
    </row>
    <row r="2869" spans="3:15">
      <c r="C2869" s="200">
        <v>5</v>
      </c>
      <c r="D2869" s="200">
        <v>6</v>
      </c>
      <c r="F2869" s="200">
        <v>5</v>
      </c>
      <c r="G2869" s="200">
        <v>6</v>
      </c>
      <c r="H2869" s="200">
        <v>5</v>
      </c>
      <c r="I2869" s="200">
        <v>10</v>
      </c>
      <c r="J2869" s="200">
        <v>7</v>
      </c>
      <c r="M2869" s="204">
        <f t="shared" si="130"/>
        <v>5</v>
      </c>
      <c r="N2869" s="203">
        <f t="shared" si="131"/>
        <v>5</v>
      </c>
      <c r="O2869" s="203">
        <f t="shared" si="132"/>
        <v>6</v>
      </c>
    </row>
    <row r="2870" spans="3:15">
      <c r="C2870" s="200">
        <v>5</v>
      </c>
      <c r="D2870" s="200">
        <v>6</v>
      </c>
      <c r="F2870" s="200">
        <v>5</v>
      </c>
      <c r="G2870" s="200">
        <v>6</v>
      </c>
      <c r="H2870" s="200">
        <v>5</v>
      </c>
      <c r="I2870" s="200">
        <v>10</v>
      </c>
      <c r="J2870" s="200">
        <v>10</v>
      </c>
      <c r="M2870" s="204">
        <f t="shared" si="130"/>
        <v>5</v>
      </c>
      <c r="N2870" s="203">
        <f t="shared" si="131"/>
        <v>5</v>
      </c>
      <c r="O2870" s="203">
        <f t="shared" si="132"/>
        <v>7</v>
      </c>
    </row>
    <row r="2871" spans="3:15">
      <c r="C2871" s="200">
        <v>5</v>
      </c>
      <c r="D2871" s="200">
        <v>6</v>
      </c>
      <c r="F2871" s="200">
        <v>7</v>
      </c>
      <c r="G2871" s="200">
        <v>6</v>
      </c>
      <c r="H2871" s="200">
        <v>10</v>
      </c>
      <c r="I2871" s="200">
        <v>4</v>
      </c>
      <c r="J2871" s="200">
        <v>7</v>
      </c>
      <c r="M2871" s="204">
        <f t="shared" si="130"/>
        <v>4</v>
      </c>
      <c r="N2871" s="203">
        <f t="shared" si="131"/>
        <v>5</v>
      </c>
      <c r="O2871" s="203">
        <f t="shared" si="132"/>
        <v>6</v>
      </c>
    </row>
    <row r="2872" spans="3:15">
      <c r="C2872" s="200">
        <v>5</v>
      </c>
      <c r="D2872" s="200">
        <v>6</v>
      </c>
      <c r="F2872" s="200">
        <v>7</v>
      </c>
      <c r="G2872" s="200">
        <v>6</v>
      </c>
      <c r="H2872" s="200">
        <v>10</v>
      </c>
      <c r="I2872" s="200">
        <v>4</v>
      </c>
      <c r="J2872" s="200">
        <v>10</v>
      </c>
      <c r="M2872" s="204">
        <f t="shared" si="130"/>
        <v>4</v>
      </c>
      <c r="N2872" s="203">
        <f t="shared" si="131"/>
        <v>5</v>
      </c>
      <c r="O2872" s="203">
        <f t="shared" si="132"/>
        <v>7</v>
      </c>
    </row>
    <row r="2873" spans="3:15">
      <c r="C2873" s="200">
        <v>5</v>
      </c>
      <c r="D2873" s="200">
        <v>6</v>
      </c>
      <c r="F2873" s="200">
        <v>7</v>
      </c>
      <c r="G2873" s="200">
        <v>6</v>
      </c>
      <c r="H2873" s="200">
        <v>10</v>
      </c>
      <c r="I2873" s="200">
        <v>6</v>
      </c>
      <c r="J2873" s="200">
        <v>7</v>
      </c>
      <c r="M2873" s="204">
        <f t="shared" si="130"/>
        <v>5</v>
      </c>
      <c r="N2873" s="203">
        <f t="shared" si="131"/>
        <v>6</v>
      </c>
      <c r="O2873" s="203">
        <f t="shared" si="132"/>
        <v>7</v>
      </c>
    </row>
    <row r="2874" spans="3:15">
      <c r="C2874" s="200">
        <v>5</v>
      </c>
      <c r="D2874" s="200">
        <v>6</v>
      </c>
      <c r="F2874" s="200">
        <v>7</v>
      </c>
      <c r="G2874" s="200">
        <v>6</v>
      </c>
      <c r="H2874" s="200">
        <v>10</v>
      </c>
      <c r="I2874" s="200">
        <v>6</v>
      </c>
      <c r="J2874" s="200">
        <v>10</v>
      </c>
      <c r="M2874" s="204">
        <f t="shared" si="130"/>
        <v>5</v>
      </c>
      <c r="N2874" s="203">
        <f t="shared" si="131"/>
        <v>6</v>
      </c>
      <c r="O2874" s="203">
        <f t="shared" si="132"/>
        <v>7</v>
      </c>
    </row>
    <row r="2875" spans="3:15">
      <c r="C2875" s="200">
        <v>5</v>
      </c>
      <c r="D2875" s="200">
        <v>6</v>
      </c>
      <c r="F2875" s="200">
        <v>7</v>
      </c>
      <c r="G2875" s="200">
        <v>6</v>
      </c>
      <c r="H2875" s="200">
        <v>10</v>
      </c>
      <c r="I2875" s="200">
        <v>8</v>
      </c>
      <c r="J2875" s="200">
        <v>7</v>
      </c>
      <c r="M2875" s="204">
        <f t="shared" si="130"/>
        <v>5</v>
      </c>
      <c r="N2875" s="203">
        <f t="shared" si="131"/>
        <v>6</v>
      </c>
      <c r="O2875" s="203">
        <f t="shared" si="132"/>
        <v>7</v>
      </c>
    </row>
    <row r="2876" spans="3:15">
      <c r="C2876" s="200">
        <v>5</v>
      </c>
      <c r="D2876" s="200">
        <v>6</v>
      </c>
      <c r="F2876" s="200">
        <v>7</v>
      </c>
      <c r="G2876" s="200">
        <v>6</v>
      </c>
      <c r="H2876" s="200">
        <v>10</v>
      </c>
      <c r="I2876" s="200">
        <v>8</v>
      </c>
      <c r="J2876" s="200">
        <v>10</v>
      </c>
      <c r="M2876" s="204">
        <f t="shared" si="130"/>
        <v>5</v>
      </c>
      <c r="N2876" s="203">
        <f t="shared" si="131"/>
        <v>6</v>
      </c>
      <c r="O2876" s="203">
        <f t="shared" si="132"/>
        <v>7</v>
      </c>
    </row>
    <row r="2877" spans="3:15">
      <c r="C2877" s="200">
        <v>5</v>
      </c>
      <c r="D2877" s="200">
        <v>6</v>
      </c>
      <c r="F2877" s="200">
        <v>7</v>
      </c>
      <c r="G2877" s="200">
        <v>6</v>
      </c>
      <c r="H2877" s="200">
        <v>10</v>
      </c>
      <c r="I2877" s="200">
        <v>10</v>
      </c>
      <c r="J2877" s="200">
        <v>7</v>
      </c>
      <c r="M2877" s="204">
        <f t="shared" si="130"/>
        <v>5</v>
      </c>
      <c r="N2877" s="203">
        <f t="shared" si="131"/>
        <v>6</v>
      </c>
      <c r="O2877" s="203">
        <f t="shared" si="132"/>
        <v>7</v>
      </c>
    </row>
    <row r="2878" spans="3:15">
      <c r="C2878" s="200">
        <v>5</v>
      </c>
      <c r="D2878" s="200">
        <v>6</v>
      </c>
      <c r="F2878" s="200">
        <v>7</v>
      </c>
      <c r="G2878" s="200">
        <v>6</v>
      </c>
      <c r="H2878" s="200">
        <v>10</v>
      </c>
      <c r="I2878" s="200">
        <v>10</v>
      </c>
      <c r="J2878" s="200">
        <v>10</v>
      </c>
      <c r="M2878" s="204">
        <f t="shared" si="130"/>
        <v>5</v>
      </c>
      <c r="N2878" s="203">
        <f t="shared" si="131"/>
        <v>6</v>
      </c>
      <c r="O2878" s="203">
        <f t="shared" si="132"/>
        <v>8</v>
      </c>
    </row>
    <row r="2879" spans="3:15">
      <c r="C2879" s="200">
        <v>5</v>
      </c>
      <c r="D2879" s="200">
        <v>6</v>
      </c>
      <c r="F2879" s="200">
        <v>5</v>
      </c>
      <c r="G2879" s="200">
        <v>6</v>
      </c>
      <c r="H2879" s="200">
        <v>5</v>
      </c>
      <c r="I2879" s="200">
        <v>4</v>
      </c>
      <c r="J2879" s="200">
        <v>7</v>
      </c>
      <c r="M2879" s="204">
        <f t="shared" si="130"/>
        <v>4</v>
      </c>
      <c r="N2879" s="203">
        <f t="shared" si="131"/>
        <v>5</v>
      </c>
      <c r="O2879" s="203">
        <f t="shared" si="132"/>
        <v>5</v>
      </c>
    </row>
    <row r="2880" spans="3:15">
      <c r="C2880" s="200">
        <v>5</v>
      </c>
      <c r="D2880" s="200">
        <v>6</v>
      </c>
      <c r="F2880" s="200">
        <v>5</v>
      </c>
      <c r="G2880" s="200">
        <v>6</v>
      </c>
      <c r="H2880" s="200">
        <v>5</v>
      </c>
      <c r="I2880" s="200">
        <v>4</v>
      </c>
      <c r="J2880" s="200">
        <v>10</v>
      </c>
      <c r="M2880" s="204">
        <f t="shared" si="130"/>
        <v>4</v>
      </c>
      <c r="N2880" s="203">
        <f t="shared" si="131"/>
        <v>5</v>
      </c>
      <c r="O2880" s="203">
        <f t="shared" si="132"/>
        <v>6</v>
      </c>
    </row>
    <row r="2881" spans="3:15">
      <c r="C2881" s="200">
        <v>5</v>
      </c>
      <c r="D2881" s="200">
        <v>6</v>
      </c>
      <c r="F2881" s="200">
        <v>5</v>
      </c>
      <c r="G2881" s="200">
        <v>6</v>
      </c>
      <c r="H2881" s="200">
        <v>5</v>
      </c>
      <c r="I2881" s="200">
        <v>6</v>
      </c>
      <c r="J2881" s="200">
        <v>7</v>
      </c>
      <c r="M2881" s="204">
        <f t="shared" si="130"/>
        <v>5</v>
      </c>
      <c r="N2881" s="203">
        <f t="shared" si="131"/>
        <v>5</v>
      </c>
      <c r="O2881" s="203">
        <f t="shared" si="132"/>
        <v>6</v>
      </c>
    </row>
    <row r="2882" spans="3:15">
      <c r="C2882" s="200">
        <v>5</v>
      </c>
      <c r="D2882" s="200">
        <v>6</v>
      </c>
      <c r="F2882" s="200">
        <v>5</v>
      </c>
      <c r="G2882" s="200">
        <v>6</v>
      </c>
      <c r="H2882" s="200">
        <v>5</v>
      </c>
      <c r="I2882" s="200">
        <v>6</v>
      </c>
      <c r="J2882" s="200">
        <v>10</v>
      </c>
      <c r="M2882" s="204">
        <f t="shared" si="130"/>
        <v>5</v>
      </c>
      <c r="N2882" s="203">
        <f t="shared" si="131"/>
        <v>5</v>
      </c>
      <c r="O2882" s="203">
        <f t="shared" si="132"/>
        <v>6</v>
      </c>
    </row>
    <row r="2883" spans="3:15">
      <c r="C2883" s="200">
        <v>5</v>
      </c>
      <c r="D2883" s="200">
        <v>6</v>
      </c>
      <c r="F2883" s="200">
        <v>5</v>
      </c>
      <c r="G2883" s="200">
        <v>6</v>
      </c>
      <c r="H2883" s="200">
        <v>5</v>
      </c>
      <c r="I2883" s="200">
        <v>8</v>
      </c>
      <c r="J2883" s="200">
        <v>7</v>
      </c>
      <c r="M2883" s="204">
        <f t="shared" si="130"/>
        <v>5</v>
      </c>
      <c r="N2883" s="203">
        <f t="shared" si="131"/>
        <v>5</v>
      </c>
      <c r="O2883" s="203">
        <f t="shared" si="132"/>
        <v>6</v>
      </c>
    </row>
    <row r="2884" spans="3:15">
      <c r="C2884" s="200">
        <v>5</v>
      </c>
      <c r="D2884" s="200">
        <v>6</v>
      </c>
      <c r="F2884" s="200">
        <v>5</v>
      </c>
      <c r="G2884" s="200">
        <v>6</v>
      </c>
      <c r="H2884" s="200">
        <v>5</v>
      </c>
      <c r="I2884" s="200">
        <v>8</v>
      </c>
      <c r="J2884" s="200">
        <v>10</v>
      </c>
      <c r="M2884" s="204">
        <f t="shared" si="130"/>
        <v>5</v>
      </c>
      <c r="N2884" s="203">
        <f t="shared" si="131"/>
        <v>5</v>
      </c>
      <c r="O2884" s="203">
        <f t="shared" si="132"/>
        <v>6</v>
      </c>
    </row>
    <row r="2885" spans="3:15">
      <c r="C2885" s="200">
        <v>5</v>
      </c>
      <c r="D2885" s="200">
        <v>6</v>
      </c>
      <c r="F2885" s="200">
        <v>5</v>
      </c>
      <c r="G2885" s="200">
        <v>6</v>
      </c>
      <c r="H2885" s="200">
        <v>5</v>
      </c>
      <c r="I2885" s="200">
        <v>10</v>
      </c>
      <c r="J2885" s="200">
        <v>7</v>
      </c>
      <c r="M2885" s="204">
        <f t="shared" si="130"/>
        <v>5</v>
      </c>
      <c r="N2885" s="203">
        <f t="shared" si="131"/>
        <v>5</v>
      </c>
      <c r="O2885" s="203">
        <f t="shared" si="132"/>
        <v>6</v>
      </c>
    </row>
    <row r="2886" spans="3:15">
      <c r="C2886" s="200">
        <v>5</v>
      </c>
      <c r="D2886" s="200">
        <v>6</v>
      </c>
      <c r="F2886" s="200">
        <v>5</v>
      </c>
      <c r="G2886" s="200">
        <v>6</v>
      </c>
      <c r="H2886" s="200">
        <v>5</v>
      </c>
      <c r="I2886" s="200">
        <v>10</v>
      </c>
      <c r="J2886" s="200">
        <v>10</v>
      </c>
      <c r="M2886" s="204">
        <f t="shared" si="130"/>
        <v>5</v>
      </c>
      <c r="N2886" s="203">
        <f t="shared" si="131"/>
        <v>5</v>
      </c>
      <c r="O2886" s="203">
        <f t="shared" si="132"/>
        <v>7</v>
      </c>
    </row>
    <row r="2887" spans="3:15">
      <c r="C2887" s="200">
        <v>5</v>
      </c>
      <c r="D2887" s="200">
        <v>6</v>
      </c>
      <c r="F2887" s="200">
        <v>7</v>
      </c>
      <c r="G2887" s="200">
        <v>6</v>
      </c>
      <c r="H2887" s="200">
        <v>10</v>
      </c>
      <c r="I2887" s="200">
        <v>4</v>
      </c>
      <c r="J2887" s="200">
        <v>7</v>
      </c>
      <c r="M2887" s="204">
        <f t="shared" si="130"/>
        <v>4</v>
      </c>
      <c r="N2887" s="203">
        <f t="shared" si="131"/>
        <v>5</v>
      </c>
      <c r="O2887" s="203">
        <f t="shared" si="132"/>
        <v>6</v>
      </c>
    </row>
    <row r="2888" spans="3:15">
      <c r="C2888" s="200">
        <v>5</v>
      </c>
      <c r="D2888" s="200">
        <v>6</v>
      </c>
      <c r="F2888" s="200">
        <v>7</v>
      </c>
      <c r="G2888" s="200">
        <v>6</v>
      </c>
      <c r="H2888" s="200">
        <v>10</v>
      </c>
      <c r="I2888" s="200">
        <v>4</v>
      </c>
      <c r="J2888" s="200">
        <v>10</v>
      </c>
      <c r="M2888" s="204">
        <f t="shared" si="130"/>
        <v>4</v>
      </c>
      <c r="N2888" s="203">
        <f t="shared" si="131"/>
        <v>5</v>
      </c>
      <c r="O2888" s="203">
        <f t="shared" si="132"/>
        <v>7</v>
      </c>
    </row>
    <row r="2889" spans="3:15">
      <c r="C2889" s="200">
        <v>5</v>
      </c>
      <c r="D2889" s="200">
        <v>6</v>
      </c>
      <c r="F2889" s="200">
        <v>7</v>
      </c>
      <c r="G2889" s="200">
        <v>6</v>
      </c>
      <c r="H2889" s="200">
        <v>10</v>
      </c>
      <c r="I2889" s="200">
        <v>6</v>
      </c>
      <c r="J2889" s="200">
        <v>7</v>
      </c>
      <c r="M2889" s="204">
        <f t="shared" si="130"/>
        <v>5</v>
      </c>
      <c r="N2889" s="203">
        <f t="shared" si="131"/>
        <v>6</v>
      </c>
      <c r="O2889" s="203">
        <f t="shared" si="132"/>
        <v>7</v>
      </c>
    </row>
    <row r="2890" spans="3:15">
      <c r="C2890" s="200">
        <v>5</v>
      </c>
      <c r="D2890" s="200">
        <v>6</v>
      </c>
      <c r="F2890" s="200">
        <v>7</v>
      </c>
      <c r="G2890" s="200">
        <v>6</v>
      </c>
      <c r="H2890" s="200">
        <v>10</v>
      </c>
      <c r="I2890" s="200">
        <v>6</v>
      </c>
      <c r="J2890" s="200">
        <v>10</v>
      </c>
      <c r="M2890" s="204">
        <f t="shared" si="130"/>
        <v>5</v>
      </c>
      <c r="N2890" s="203">
        <f t="shared" si="131"/>
        <v>6</v>
      </c>
      <c r="O2890" s="203">
        <f t="shared" si="132"/>
        <v>7</v>
      </c>
    </row>
    <row r="2891" spans="3:15">
      <c r="C2891" s="200">
        <v>5</v>
      </c>
      <c r="D2891" s="200">
        <v>6</v>
      </c>
      <c r="F2891" s="200">
        <v>7</v>
      </c>
      <c r="G2891" s="200">
        <v>6</v>
      </c>
      <c r="H2891" s="200">
        <v>10</v>
      </c>
      <c r="I2891" s="200">
        <v>8</v>
      </c>
      <c r="J2891" s="200">
        <v>7</v>
      </c>
      <c r="M2891" s="204">
        <f t="shared" si="130"/>
        <v>5</v>
      </c>
      <c r="N2891" s="203">
        <f t="shared" si="131"/>
        <v>6</v>
      </c>
      <c r="O2891" s="203">
        <f t="shared" si="132"/>
        <v>7</v>
      </c>
    </row>
    <row r="2892" spans="3:15">
      <c r="C2892" s="200">
        <v>5</v>
      </c>
      <c r="D2892" s="200">
        <v>6</v>
      </c>
      <c r="F2892" s="200">
        <v>7</v>
      </c>
      <c r="G2892" s="200">
        <v>6</v>
      </c>
      <c r="H2892" s="200">
        <v>10</v>
      </c>
      <c r="I2892" s="200">
        <v>8</v>
      </c>
      <c r="J2892" s="200">
        <v>10</v>
      </c>
      <c r="M2892" s="204">
        <f t="shared" si="130"/>
        <v>5</v>
      </c>
      <c r="N2892" s="203">
        <f t="shared" si="131"/>
        <v>6</v>
      </c>
      <c r="O2892" s="203">
        <f t="shared" si="132"/>
        <v>7</v>
      </c>
    </row>
    <row r="2893" spans="3:15">
      <c r="C2893" s="200">
        <v>5</v>
      </c>
      <c r="D2893" s="200">
        <v>6</v>
      </c>
      <c r="F2893" s="200">
        <v>7</v>
      </c>
      <c r="G2893" s="200">
        <v>6</v>
      </c>
      <c r="H2893" s="200">
        <v>10</v>
      </c>
      <c r="I2893" s="200">
        <v>10</v>
      </c>
      <c r="J2893" s="200">
        <v>7</v>
      </c>
      <c r="M2893" s="204">
        <f t="shared" si="130"/>
        <v>5</v>
      </c>
      <c r="N2893" s="203">
        <f t="shared" si="131"/>
        <v>6</v>
      </c>
      <c r="O2893" s="203">
        <f t="shared" si="132"/>
        <v>7</v>
      </c>
    </row>
    <row r="2894" spans="3:15">
      <c r="C2894" s="200">
        <v>5</v>
      </c>
      <c r="D2894" s="200">
        <v>6</v>
      </c>
      <c r="F2894" s="200">
        <v>7</v>
      </c>
      <c r="G2894" s="200">
        <v>6</v>
      </c>
      <c r="H2894" s="200">
        <v>10</v>
      </c>
      <c r="I2894" s="200">
        <v>10</v>
      </c>
      <c r="J2894" s="200">
        <v>10</v>
      </c>
      <c r="M2894" s="204">
        <f t="shared" si="130"/>
        <v>5</v>
      </c>
      <c r="N2894" s="203">
        <f t="shared" si="131"/>
        <v>6</v>
      </c>
      <c r="O2894" s="203">
        <f t="shared" si="132"/>
        <v>8</v>
      </c>
    </row>
    <row r="2895" spans="3:15">
      <c r="C2895" s="200">
        <v>5</v>
      </c>
      <c r="D2895" s="200">
        <v>6</v>
      </c>
      <c r="F2895" s="200">
        <v>10</v>
      </c>
      <c r="G2895" s="200">
        <v>6</v>
      </c>
      <c r="H2895" s="200">
        <v>7</v>
      </c>
      <c r="I2895" s="200">
        <v>4</v>
      </c>
      <c r="J2895" s="200">
        <v>7</v>
      </c>
      <c r="M2895" s="204">
        <f t="shared" si="130"/>
        <v>4</v>
      </c>
      <c r="N2895" s="203">
        <f t="shared" si="131"/>
        <v>5</v>
      </c>
      <c r="O2895" s="203">
        <f t="shared" si="132"/>
        <v>6</v>
      </c>
    </row>
    <row r="2896" spans="3:15">
      <c r="C2896" s="200">
        <v>5</v>
      </c>
      <c r="D2896" s="200">
        <v>6</v>
      </c>
      <c r="F2896" s="200">
        <v>10</v>
      </c>
      <c r="G2896" s="200">
        <v>6</v>
      </c>
      <c r="H2896" s="200">
        <v>7</v>
      </c>
      <c r="I2896" s="200">
        <v>4</v>
      </c>
      <c r="J2896" s="200">
        <v>10</v>
      </c>
      <c r="M2896" s="204">
        <f t="shared" si="130"/>
        <v>4</v>
      </c>
      <c r="N2896" s="203">
        <f t="shared" si="131"/>
        <v>5</v>
      </c>
      <c r="O2896" s="203">
        <f t="shared" si="132"/>
        <v>7</v>
      </c>
    </row>
    <row r="2897" spans="3:15">
      <c r="C2897" s="200">
        <v>5</v>
      </c>
      <c r="D2897" s="200">
        <v>6</v>
      </c>
      <c r="F2897" s="200">
        <v>10</v>
      </c>
      <c r="G2897" s="200">
        <v>6</v>
      </c>
      <c r="H2897" s="200">
        <v>7</v>
      </c>
      <c r="I2897" s="200">
        <v>6</v>
      </c>
      <c r="J2897" s="200">
        <v>7</v>
      </c>
      <c r="M2897" s="204">
        <f t="shared" si="130"/>
        <v>5</v>
      </c>
      <c r="N2897" s="203">
        <f t="shared" si="131"/>
        <v>6</v>
      </c>
      <c r="O2897" s="203">
        <f t="shared" si="132"/>
        <v>7</v>
      </c>
    </row>
    <row r="2898" spans="3:15">
      <c r="C2898" s="200">
        <v>5</v>
      </c>
      <c r="D2898" s="200">
        <v>6</v>
      </c>
      <c r="F2898" s="200">
        <v>10</v>
      </c>
      <c r="G2898" s="200">
        <v>6</v>
      </c>
      <c r="H2898" s="200">
        <v>7</v>
      </c>
      <c r="I2898" s="200">
        <v>6</v>
      </c>
      <c r="J2898" s="200">
        <v>10</v>
      </c>
      <c r="M2898" s="204">
        <f t="shared" si="130"/>
        <v>5</v>
      </c>
      <c r="N2898" s="203">
        <f t="shared" si="131"/>
        <v>6</v>
      </c>
      <c r="O2898" s="203">
        <f t="shared" si="132"/>
        <v>7</v>
      </c>
    </row>
    <row r="2899" spans="3:15">
      <c r="C2899" s="200">
        <v>5</v>
      </c>
      <c r="D2899" s="200">
        <v>6</v>
      </c>
      <c r="F2899" s="200">
        <v>10</v>
      </c>
      <c r="G2899" s="200">
        <v>6</v>
      </c>
      <c r="H2899" s="200">
        <v>7</v>
      </c>
      <c r="I2899" s="200">
        <v>8</v>
      </c>
      <c r="J2899" s="200">
        <v>7</v>
      </c>
      <c r="M2899" s="204">
        <f t="shared" si="130"/>
        <v>5</v>
      </c>
      <c r="N2899" s="203">
        <f t="shared" si="131"/>
        <v>6</v>
      </c>
      <c r="O2899" s="203">
        <f t="shared" si="132"/>
        <v>7</v>
      </c>
    </row>
    <row r="2900" spans="3:15">
      <c r="C2900" s="200">
        <v>5</v>
      </c>
      <c r="D2900" s="200">
        <v>6</v>
      </c>
      <c r="F2900" s="200">
        <v>10</v>
      </c>
      <c r="G2900" s="200">
        <v>6</v>
      </c>
      <c r="H2900" s="200">
        <v>7</v>
      </c>
      <c r="I2900" s="200">
        <v>8</v>
      </c>
      <c r="J2900" s="200">
        <v>10</v>
      </c>
      <c r="M2900" s="204">
        <f t="shared" si="130"/>
        <v>5</v>
      </c>
      <c r="N2900" s="203">
        <f t="shared" si="131"/>
        <v>6</v>
      </c>
      <c r="O2900" s="203">
        <f t="shared" si="132"/>
        <v>7</v>
      </c>
    </row>
    <row r="2901" spans="3:15">
      <c r="C2901" s="200">
        <v>5</v>
      </c>
      <c r="D2901" s="200">
        <v>6</v>
      </c>
      <c r="F2901" s="200">
        <v>10</v>
      </c>
      <c r="G2901" s="200">
        <v>6</v>
      </c>
      <c r="H2901" s="200">
        <v>7</v>
      </c>
      <c r="I2901" s="200">
        <v>10</v>
      </c>
      <c r="J2901" s="200">
        <v>7</v>
      </c>
      <c r="M2901" s="204">
        <f t="shared" si="130"/>
        <v>5</v>
      </c>
      <c r="N2901" s="203">
        <f t="shared" si="131"/>
        <v>6</v>
      </c>
      <c r="O2901" s="203">
        <f t="shared" si="132"/>
        <v>7</v>
      </c>
    </row>
    <row r="2902" spans="3:15">
      <c r="C2902" s="200">
        <v>5</v>
      </c>
      <c r="D2902" s="200">
        <v>6</v>
      </c>
      <c r="F2902" s="200">
        <v>10</v>
      </c>
      <c r="G2902" s="200">
        <v>6</v>
      </c>
      <c r="H2902" s="200">
        <v>7</v>
      </c>
      <c r="I2902" s="200">
        <v>10</v>
      </c>
      <c r="J2902" s="200">
        <v>10</v>
      </c>
      <c r="M2902" s="204">
        <f t="shared" si="130"/>
        <v>5</v>
      </c>
      <c r="N2902" s="203">
        <f t="shared" si="131"/>
        <v>6</v>
      </c>
      <c r="O2902" s="203">
        <f t="shared" si="132"/>
        <v>8</v>
      </c>
    </row>
    <row r="2903" spans="3:15">
      <c r="C2903" s="200">
        <v>5</v>
      </c>
      <c r="D2903" s="200">
        <v>6</v>
      </c>
      <c r="F2903" s="200">
        <v>10</v>
      </c>
      <c r="G2903" s="200">
        <v>6</v>
      </c>
      <c r="H2903" s="200">
        <v>10</v>
      </c>
      <c r="I2903" s="200">
        <v>4</v>
      </c>
      <c r="J2903" s="200">
        <v>7</v>
      </c>
      <c r="M2903" s="204">
        <f t="shared" si="130"/>
        <v>4</v>
      </c>
      <c r="N2903" s="203">
        <f t="shared" si="131"/>
        <v>5</v>
      </c>
      <c r="O2903" s="203">
        <f t="shared" si="132"/>
        <v>7</v>
      </c>
    </row>
    <row r="2904" spans="3:15">
      <c r="C2904" s="200">
        <v>5</v>
      </c>
      <c r="D2904" s="200">
        <v>6</v>
      </c>
      <c r="F2904" s="200">
        <v>10</v>
      </c>
      <c r="G2904" s="200">
        <v>6</v>
      </c>
      <c r="H2904" s="200">
        <v>10</v>
      </c>
      <c r="I2904" s="200">
        <v>4</v>
      </c>
      <c r="J2904" s="200">
        <v>10</v>
      </c>
      <c r="M2904" s="204">
        <f t="shared" si="130"/>
        <v>4</v>
      </c>
      <c r="N2904" s="203">
        <f t="shared" si="131"/>
        <v>5</v>
      </c>
      <c r="O2904" s="203">
        <f t="shared" si="132"/>
        <v>7</v>
      </c>
    </row>
    <row r="2905" spans="3:15">
      <c r="C2905" s="200">
        <v>5</v>
      </c>
      <c r="D2905" s="200">
        <v>6</v>
      </c>
      <c r="F2905" s="200">
        <v>10</v>
      </c>
      <c r="G2905" s="200">
        <v>6</v>
      </c>
      <c r="H2905" s="200">
        <v>10</v>
      </c>
      <c r="I2905" s="200">
        <v>6</v>
      </c>
      <c r="J2905" s="200">
        <v>7</v>
      </c>
      <c r="M2905" s="204">
        <f t="shared" si="130"/>
        <v>5</v>
      </c>
      <c r="N2905" s="203">
        <f t="shared" si="131"/>
        <v>6</v>
      </c>
      <c r="O2905" s="203">
        <f t="shared" si="132"/>
        <v>7</v>
      </c>
    </row>
    <row r="2906" spans="3:15">
      <c r="C2906" s="200">
        <v>5</v>
      </c>
      <c r="D2906" s="200">
        <v>6</v>
      </c>
      <c r="F2906" s="200">
        <v>10</v>
      </c>
      <c r="G2906" s="200">
        <v>6</v>
      </c>
      <c r="H2906" s="200">
        <v>10</v>
      </c>
      <c r="I2906" s="200">
        <v>6</v>
      </c>
      <c r="J2906" s="200">
        <v>10</v>
      </c>
      <c r="M2906" s="204">
        <f t="shared" si="130"/>
        <v>5</v>
      </c>
      <c r="N2906" s="203">
        <f t="shared" si="131"/>
        <v>6</v>
      </c>
      <c r="O2906" s="203">
        <f t="shared" si="132"/>
        <v>8</v>
      </c>
    </row>
    <row r="2907" spans="3:15">
      <c r="C2907" s="200">
        <v>5</v>
      </c>
      <c r="D2907" s="200">
        <v>6</v>
      </c>
      <c r="F2907" s="200">
        <v>10</v>
      </c>
      <c r="G2907" s="200">
        <v>6</v>
      </c>
      <c r="H2907" s="200">
        <v>10</v>
      </c>
      <c r="I2907" s="200">
        <v>8</v>
      </c>
      <c r="J2907" s="200">
        <v>7</v>
      </c>
      <c r="M2907" s="204">
        <f t="shared" si="130"/>
        <v>5</v>
      </c>
      <c r="N2907" s="203">
        <f t="shared" si="131"/>
        <v>6</v>
      </c>
      <c r="O2907" s="203">
        <f t="shared" si="132"/>
        <v>7</v>
      </c>
    </row>
    <row r="2908" spans="3:15">
      <c r="C2908" s="200">
        <v>5</v>
      </c>
      <c r="D2908" s="200">
        <v>6</v>
      </c>
      <c r="F2908" s="200">
        <v>10</v>
      </c>
      <c r="G2908" s="200">
        <v>6</v>
      </c>
      <c r="H2908" s="200">
        <v>10</v>
      </c>
      <c r="I2908" s="200">
        <v>8</v>
      </c>
      <c r="J2908" s="200">
        <v>10</v>
      </c>
      <c r="M2908" s="204">
        <f t="shared" si="130"/>
        <v>5</v>
      </c>
      <c r="N2908" s="203">
        <f t="shared" si="131"/>
        <v>6</v>
      </c>
      <c r="O2908" s="203">
        <f t="shared" si="132"/>
        <v>8</v>
      </c>
    </row>
    <row r="2909" spans="3:15">
      <c r="C2909" s="200">
        <v>5</v>
      </c>
      <c r="D2909" s="200">
        <v>6</v>
      </c>
      <c r="F2909" s="200">
        <v>10</v>
      </c>
      <c r="G2909" s="200">
        <v>6</v>
      </c>
      <c r="H2909" s="200">
        <v>10</v>
      </c>
      <c r="I2909" s="200">
        <v>10</v>
      </c>
      <c r="J2909" s="200">
        <v>7</v>
      </c>
      <c r="M2909" s="204">
        <f t="shared" si="130"/>
        <v>5</v>
      </c>
      <c r="N2909" s="203">
        <f t="shared" si="131"/>
        <v>6</v>
      </c>
      <c r="O2909" s="203">
        <f t="shared" si="132"/>
        <v>8</v>
      </c>
    </row>
    <row r="2910" spans="3:15">
      <c r="C2910" s="200">
        <v>5</v>
      </c>
      <c r="D2910" s="200">
        <v>6</v>
      </c>
      <c r="F2910" s="200">
        <v>10</v>
      </c>
      <c r="G2910" s="200">
        <v>6</v>
      </c>
      <c r="H2910" s="200">
        <v>10</v>
      </c>
      <c r="I2910" s="200">
        <v>10</v>
      </c>
      <c r="J2910" s="200">
        <v>10</v>
      </c>
      <c r="M2910" s="204">
        <f t="shared" si="130"/>
        <v>5</v>
      </c>
      <c r="N2910" s="203">
        <f t="shared" si="131"/>
        <v>6</v>
      </c>
      <c r="O2910" s="203">
        <f t="shared" si="132"/>
        <v>8</v>
      </c>
    </row>
    <row r="2911" spans="3:15">
      <c r="C2911" s="200">
        <v>5</v>
      </c>
      <c r="D2911" s="200">
        <v>6</v>
      </c>
      <c r="F2911" s="200">
        <v>10</v>
      </c>
      <c r="G2911" s="200">
        <v>6</v>
      </c>
      <c r="H2911" s="200">
        <v>7</v>
      </c>
      <c r="I2911" s="200">
        <v>4</v>
      </c>
      <c r="J2911" s="200">
        <v>7</v>
      </c>
      <c r="M2911" s="204">
        <f t="shared" ref="M2911:M2974" si="133">MIN(C2911:L2911)</f>
        <v>4</v>
      </c>
      <c r="N2911" s="203">
        <f t="shared" si="131"/>
        <v>5</v>
      </c>
      <c r="O2911" s="203">
        <f t="shared" si="132"/>
        <v>6</v>
      </c>
    </row>
    <row r="2912" spans="3:15">
      <c r="C2912" s="200">
        <v>5</v>
      </c>
      <c r="D2912" s="200">
        <v>6</v>
      </c>
      <c r="F2912" s="200">
        <v>10</v>
      </c>
      <c r="G2912" s="200">
        <v>6</v>
      </c>
      <c r="H2912" s="200">
        <v>7</v>
      </c>
      <c r="I2912" s="200">
        <v>4</v>
      </c>
      <c r="J2912" s="200">
        <v>10</v>
      </c>
      <c r="M2912" s="204">
        <f t="shared" si="133"/>
        <v>4</v>
      </c>
      <c r="N2912" s="203">
        <f t="shared" ref="N2912:N2975" si="134">IF(SMALL(C2912:J2912,2)&gt;M2912,M2912+1,M2912)</f>
        <v>5</v>
      </c>
      <c r="O2912" s="203">
        <f t="shared" ref="O2912:O2975" si="135">ROUND(AVERAGE(C2912:J2912),0)</f>
        <v>7</v>
      </c>
    </row>
    <row r="2913" spans="3:15">
      <c r="C2913" s="200">
        <v>5</v>
      </c>
      <c r="D2913" s="200">
        <v>6</v>
      </c>
      <c r="F2913" s="200">
        <v>10</v>
      </c>
      <c r="G2913" s="200">
        <v>6</v>
      </c>
      <c r="H2913" s="200">
        <v>7</v>
      </c>
      <c r="I2913" s="200">
        <v>6</v>
      </c>
      <c r="J2913" s="200">
        <v>7</v>
      </c>
      <c r="M2913" s="204">
        <f t="shared" si="133"/>
        <v>5</v>
      </c>
      <c r="N2913" s="203">
        <f t="shared" si="134"/>
        <v>6</v>
      </c>
      <c r="O2913" s="203">
        <f t="shared" si="135"/>
        <v>7</v>
      </c>
    </row>
    <row r="2914" spans="3:15">
      <c r="C2914" s="200">
        <v>5</v>
      </c>
      <c r="D2914" s="200">
        <v>6</v>
      </c>
      <c r="F2914" s="200">
        <v>10</v>
      </c>
      <c r="G2914" s="200">
        <v>6</v>
      </c>
      <c r="H2914" s="200">
        <v>7</v>
      </c>
      <c r="I2914" s="200">
        <v>6</v>
      </c>
      <c r="J2914" s="200">
        <v>10</v>
      </c>
      <c r="M2914" s="204">
        <f t="shared" si="133"/>
        <v>5</v>
      </c>
      <c r="N2914" s="203">
        <f t="shared" si="134"/>
        <v>6</v>
      </c>
      <c r="O2914" s="203">
        <f t="shared" si="135"/>
        <v>7</v>
      </c>
    </row>
    <row r="2915" spans="3:15">
      <c r="C2915" s="200">
        <v>5</v>
      </c>
      <c r="D2915" s="200">
        <v>6</v>
      </c>
      <c r="F2915" s="200">
        <v>10</v>
      </c>
      <c r="G2915" s="200">
        <v>6</v>
      </c>
      <c r="H2915" s="200">
        <v>7</v>
      </c>
      <c r="I2915" s="200">
        <v>8</v>
      </c>
      <c r="J2915" s="200">
        <v>7</v>
      </c>
      <c r="M2915" s="204">
        <f t="shared" si="133"/>
        <v>5</v>
      </c>
      <c r="N2915" s="203">
        <f t="shared" si="134"/>
        <v>6</v>
      </c>
      <c r="O2915" s="203">
        <f t="shared" si="135"/>
        <v>7</v>
      </c>
    </row>
    <row r="2916" spans="3:15">
      <c r="C2916" s="200">
        <v>5</v>
      </c>
      <c r="D2916" s="200">
        <v>6</v>
      </c>
      <c r="F2916" s="200">
        <v>10</v>
      </c>
      <c r="G2916" s="200">
        <v>6</v>
      </c>
      <c r="H2916" s="200">
        <v>7</v>
      </c>
      <c r="I2916" s="200">
        <v>8</v>
      </c>
      <c r="J2916" s="200">
        <v>10</v>
      </c>
      <c r="M2916" s="204">
        <f t="shared" si="133"/>
        <v>5</v>
      </c>
      <c r="N2916" s="203">
        <f t="shared" si="134"/>
        <v>6</v>
      </c>
      <c r="O2916" s="203">
        <f t="shared" si="135"/>
        <v>7</v>
      </c>
    </row>
    <row r="2917" spans="3:15">
      <c r="C2917" s="200">
        <v>5</v>
      </c>
      <c r="D2917" s="200">
        <v>6</v>
      </c>
      <c r="F2917" s="200">
        <v>10</v>
      </c>
      <c r="G2917" s="200">
        <v>6</v>
      </c>
      <c r="H2917" s="200">
        <v>7</v>
      </c>
      <c r="I2917" s="200">
        <v>10</v>
      </c>
      <c r="J2917" s="200">
        <v>7</v>
      </c>
      <c r="M2917" s="204">
        <f t="shared" si="133"/>
        <v>5</v>
      </c>
      <c r="N2917" s="203">
        <f t="shared" si="134"/>
        <v>6</v>
      </c>
      <c r="O2917" s="203">
        <f t="shared" si="135"/>
        <v>7</v>
      </c>
    </row>
    <row r="2918" spans="3:15">
      <c r="C2918" s="200">
        <v>5</v>
      </c>
      <c r="D2918" s="200">
        <v>6</v>
      </c>
      <c r="F2918" s="200">
        <v>10</v>
      </c>
      <c r="G2918" s="200">
        <v>6</v>
      </c>
      <c r="H2918" s="200">
        <v>7</v>
      </c>
      <c r="I2918" s="200">
        <v>10</v>
      </c>
      <c r="J2918" s="200">
        <v>10</v>
      </c>
      <c r="M2918" s="204">
        <f t="shared" si="133"/>
        <v>5</v>
      </c>
      <c r="N2918" s="203">
        <f t="shared" si="134"/>
        <v>6</v>
      </c>
      <c r="O2918" s="203">
        <f t="shared" si="135"/>
        <v>8</v>
      </c>
    </row>
    <row r="2919" spans="3:15">
      <c r="C2919" s="200">
        <v>5</v>
      </c>
      <c r="D2919" s="200">
        <v>6</v>
      </c>
      <c r="F2919" s="200">
        <v>10</v>
      </c>
      <c r="G2919" s="200">
        <v>6</v>
      </c>
      <c r="H2919" s="200">
        <v>10</v>
      </c>
      <c r="I2919" s="200">
        <v>4</v>
      </c>
      <c r="J2919" s="200">
        <v>7</v>
      </c>
      <c r="M2919" s="204">
        <f t="shared" si="133"/>
        <v>4</v>
      </c>
      <c r="N2919" s="203">
        <f t="shared" si="134"/>
        <v>5</v>
      </c>
      <c r="O2919" s="203">
        <f t="shared" si="135"/>
        <v>7</v>
      </c>
    </row>
    <row r="2920" spans="3:15">
      <c r="C2920" s="200">
        <v>5</v>
      </c>
      <c r="D2920" s="200">
        <v>6</v>
      </c>
      <c r="F2920" s="200">
        <v>10</v>
      </c>
      <c r="G2920" s="200">
        <v>6</v>
      </c>
      <c r="H2920" s="200">
        <v>10</v>
      </c>
      <c r="I2920" s="200">
        <v>4</v>
      </c>
      <c r="J2920" s="200">
        <v>10</v>
      </c>
      <c r="M2920" s="204">
        <f t="shared" si="133"/>
        <v>4</v>
      </c>
      <c r="N2920" s="203">
        <f t="shared" si="134"/>
        <v>5</v>
      </c>
      <c r="O2920" s="203">
        <f t="shared" si="135"/>
        <v>7</v>
      </c>
    </row>
    <row r="2921" spans="3:15">
      <c r="C2921" s="200">
        <v>5</v>
      </c>
      <c r="D2921" s="200">
        <v>6</v>
      </c>
      <c r="F2921" s="200">
        <v>10</v>
      </c>
      <c r="G2921" s="200">
        <v>6</v>
      </c>
      <c r="H2921" s="200">
        <v>10</v>
      </c>
      <c r="I2921" s="200">
        <v>6</v>
      </c>
      <c r="J2921" s="200">
        <v>7</v>
      </c>
      <c r="M2921" s="204">
        <f t="shared" si="133"/>
        <v>5</v>
      </c>
      <c r="N2921" s="203">
        <f t="shared" si="134"/>
        <v>6</v>
      </c>
      <c r="O2921" s="203">
        <f t="shared" si="135"/>
        <v>7</v>
      </c>
    </row>
    <row r="2922" spans="3:15">
      <c r="C2922" s="200">
        <v>5</v>
      </c>
      <c r="D2922" s="200">
        <v>6</v>
      </c>
      <c r="F2922" s="200">
        <v>10</v>
      </c>
      <c r="G2922" s="200">
        <v>6</v>
      </c>
      <c r="H2922" s="200">
        <v>10</v>
      </c>
      <c r="I2922" s="200">
        <v>6</v>
      </c>
      <c r="J2922" s="200">
        <v>10</v>
      </c>
      <c r="M2922" s="204">
        <f t="shared" si="133"/>
        <v>5</v>
      </c>
      <c r="N2922" s="203">
        <f t="shared" si="134"/>
        <v>6</v>
      </c>
      <c r="O2922" s="203">
        <f t="shared" si="135"/>
        <v>8</v>
      </c>
    </row>
    <row r="2923" spans="3:15">
      <c r="C2923" s="200">
        <v>5</v>
      </c>
      <c r="D2923" s="200">
        <v>6</v>
      </c>
      <c r="F2923" s="200">
        <v>10</v>
      </c>
      <c r="G2923" s="200">
        <v>6</v>
      </c>
      <c r="H2923" s="200">
        <v>10</v>
      </c>
      <c r="I2923" s="200">
        <v>8</v>
      </c>
      <c r="J2923" s="200">
        <v>7</v>
      </c>
      <c r="M2923" s="204">
        <f t="shared" si="133"/>
        <v>5</v>
      </c>
      <c r="N2923" s="203">
        <f t="shared" si="134"/>
        <v>6</v>
      </c>
      <c r="O2923" s="203">
        <f t="shared" si="135"/>
        <v>7</v>
      </c>
    </row>
    <row r="2924" spans="3:15">
      <c r="C2924" s="200">
        <v>5</v>
      </c>
      <c r="D2924" s="200">
        <v>6</v>
      </c>
      <c r="F2924" s="200">
        <v>10</v>
      </c>
      <c r="G2924" s="200">
        <v>6</v>
      </c>
      <c r="H2924" s="200">
        <v>10</v>
      </c>
      <c r="I2924" s="200">
        <v>8</v>
      </c>
      <c r="J2924" s="200">
        <v>10</v>
      </c>
      <c r="M2924" s="204">
        <f t="shared" si="133"/>
        <v>5</v>
      </c>
      <c r="N2924" s="203">
        <f t="shared" si="134"/>
        <v>6</v>
      </c>
      <c r="O2924" s="203">
        <f t="shared" si="135"/>
        <v>8</v>
      </c>
    </row>
    <row r="2925" spans="3:15">
      <c r="C2925" s="200">
        <v>5</v>
      </c>
      <c r="D2925" s="200">
        <v>6</v>
      </c>
      <c r="F2925" s="200">
        <v>10</v>
      </c>
      <c r="G2925" s="200">
        <v>6</v>
      </c>
      <c r="H2925" s="200">
        <v>10</v>
      </c>
      <c r="I2925" s="200">
        <v>10</v>
      </c>
      <c r="J2925" s="200">
        <v>7</v>
      </c>
      <c r="M2925" s="204">
        <f t="shared" si="133"/>
        <v>5</v>
      </c>
      <c r="N2925" s="203">
        <f t="shared" si="134"/>
        <v>6</v>
      </c>
      <c r="O2925" s="203">
        <f t="shared" si="135"/>
        <v>8</v>
      </c>
    </row>
    <row r="2926" spans="3:15">
      <c r="C2926" s="200">
        <v>5</v>
      </c>
      <c r="D2926" s="200">
        <v>6</v>
      </c>
      <c r="F2926" s="200">
        <v>10</v>
      </c>
      <c r="G2926" s="200">
        <v>6</v>
      </c>
      <c r="H2926" s="200">
        <v>10</v>
      </c>
      <c r="I2926" s="200">
        <v>10</v>
      </c>
      <c r="J2926" s="200">
        <v>10</v>
      </c>
      <c r="M2926" s="204">
        <f t="shared" si="133"/>
        <v>5</v>
      </c>
      <c r="N2926" s="203">
        <f t="shared" si="134"/>
        <v>6</v>
      </c>
      <c r="O2926" s="203">
        <f t="shared" si="135"/>
        <v>8</v>
      </c>
    </row>
    <row r="2927" spans="3:15">
      <c r="C2927" s="200">
        <v>5</v>
      </c>
      <c r="D2927" s="200">
        <v>6</v>
      </c>
      <c r="F2927" s="200">
        <v>10</v>
      </c>
      <c r="G2927" s="200">
        <v>6</v>
      </c>
      <c r="H2927" s="200">
        <v>7</v>
      </c>
      <c r="I2927" s="200">
        <v>4</v>
      </c>
      <c r="J2927" s="200">
        <v>7</v>
      </c>
      <c r="M2927" s="204">
        <f t="shared" si="133"/>
        <v>4</v>
      </c>
      <c r="N2927" s="203">
        <f t="shared" si="134"/>
        <v>5</v>
      </c>
      <c r="O2927" s="203">
        <f t="shared" si="135"/>
        <v>6</v>
      </c>
    </row>
    <row r="2928" spans="3:15">
      <c r="C2928" s="200">
        <v>5</v>
      </c>
      <c r="D2928" s="200">
        <v>6</v>
      </c>
      <c r="F2928" s="200">
        <v>10</v>
      </c>
      <c r="G2928" s="200">
        <v>6</v>
      </c>
      <c r="H2928" s="200">
        <v>7</v>
      </c>
      <c r="I2928" s="200">
        <v>4</v>
      </c>
      <c r="J2928" s="200">
        <v>10</v>
      </c>
      <c r="M2928" s="204">
        <f t="shared" si="133"/>
        <v>4</v>
      </c>
      <c r="N2928" s="203">
        <f t="shared" si="134"/>
        <v>5</v>
      </c>
      <c r="O2928" s="203">
        <f t="shared" si="135"/>
        <v>7</v>
      </c>
    </row>
    <row r="2929" spans="3:15">
      <c r="C2929" s="200">
        <v>5</v>
      </c>
      <c r="D2929" s="200">
        <v>6</v>
      </c>
      <c r="F2929" s="200">
        <v>10</v>
      </c>
      <c r="G2929" s="200">
        <v>6</v>
      </c>
      <c r="H2929" s="200">
        <v>7</v>
      </c>
      <c r="I2929" s="200">
        <v>6</v>
      </c>
      <c r="J2929" s="200">
        <v>7</v>
      </c>
      <c r="M2929" s="204">
        <f t="shared" si="133"/>
        <v>5</v>
      </c>
      <c r="N2929" s="203">
        <f t="shared" si="134"/>
        <v>6</v>
      </c>
      <c r="O2929" s="203">
        <f t="shared" si="135"/>
        <v>7</v>
      </c>
    </row>
    <row r="2930" spans="3:15">
      <c r="C2930" s="200">
        <v>5</v>
      </c>
      <c r="D2930" s="200">
        <v>6</v>
      </c>
      <c r="F2930" s="200">
        <v>10</v>
      </c>
      <c r="G2930" s="200">
        <v>6</v>
      </c>
      <c r="H2930" s="200">
        <v>7</v>
      </c>
      <c r="I2930" s="200">
        <v>6</v>
      </c>
      <c r="J2930" s="200">
        <v>10</v>
      </c>
      <c r="M2930" s="204">
        <f t="shared" si="133"/>
        <v>5</v>
      </c>
      <c r="N2930" s="203">
        <f t="shared" si="134"/>
        <v>6</v>
      </c>
      <c r="O2930" s="203">
        <f t="shared" si="135"/>
        <v>7</v>
      </c>
    </row>
    <row r="2931" spans="3:15">
      <c r="C2931" s="200">
        <v>5</v>
      </c>
      <c r="D2931" s="200">
        <v>6</v>
      </c>
      <c r="F2931" s="200">
        <v>10</v>
      </c>
      <c r="G2931" s="200">
        <v>6</v>
      </c>
      <c r="H2931" s="200">
        <v>7</v>
      </c>
      <c r="I2931" s="200">
        <v>8</v>
      </c>
      <c r="J2931" s="200">
        <v>7</v>
      </c>
      <c r="M2931" s="204">
        <f t="shared" si="133"/>
        <v>5</v>
      </c>
      <c r="N2931" s="203">
        <f t="shared" si="134"/>
        <v>6</v>
      </c>
      <c r="O2931" s="203">
        <f t="shared" si="135"/>
        <v>7</v>
      </c>
    </row>
    <row r="2932" spans="3:15">
      <c r="C2932" s="200">
        <v>5</v>
      </c>
      <c r="D2932" s="200">
        <v>6</v>
      </c>
      <c r="F2932" s="200">
        <v>10</v>
      </c>
      <c r="G2932" s="200">
        <v>6</v>
      </c>
      <c r="H2932" s="200">
        <v>7</v>
      </c>
      <c r="I2932" s="200">
        <v>8</v>
      </c>
      <c r="J2932" s="200">
        <v>10</v>
      </c>
      <c r="M2932" s="204">
        <f t="shared" si="133"/>
        <v>5</v>
      </c>
      <c r="N2932" s="203">
        <f t="shared" si="134"/>
        <v>6</v>
      </c>
      <c r="O2932" s="203">
        <f t="shared" si="135"/>
        <v>7</v>
      </c>
    </row>
    <row r="2933" spans="3:15">
      <c r="C2933" s="200">
        <v>5</v>
      </c>
      <c r="D2933" s="200">
        <v>6</v>
      </c>
      <c r="F2933" s="200">
        <v>10</v>
      </c>
      <c r="G2933" s="200">
        <v>6</v>
      </c>
      <c r="H2933" s="200">
        <v>7</v>
      </c>
      <c r="I2933" s="200">
        <v>10</v>
      </c>
      <c r="J2933" s="200">
        <v>7</v>
      </c>
      <c r="M2933" s="204">
        <f t="shared" si="133"/>
        <v>5</v>
      </c>
      <c r="N2933" s="203">
        <f t="shared" si="134"/>
        <v>6</v>
      </c>
      <c r="O2933" s="203">
        <f t="shared" si="135"/>
        <v>7</v>
      </c>
    </row>
    <row r="2934" spans="3:15">
      <c r="C2934" s="200">
        <v>5</v>
      </c>
      <c r="D2934" s="200">
        <v>6</v>
      </c>
      <c r="F2934" s="200">
        <v>10</v>
      </c>
      <c r="G2934" s="200">
        <v>6</v>
      </c>
      <c r="H2934" s="200">
        <v>7</v>
      </c>
      <c r="I2934" s="200">
        <v>10</v>
      </c>
      <c r="J2934" s="200">
        <v>10</v>
      </c>
      <c r="M2934" s="204">
        <f t="shared" si="133"/>
        <v>5</v>
      </c>
      <c r="N2934" s="203">
        <f t="shared" si="134"/>
        <v>6</v>
      </c>
      <c r="O2934" s="203">
        <f t="shared" si="135"/>
        <v>8</v>
      </c>
    </row>
    <row r="2935" spans="3:15">
      <c r="C2935" s="200">
        <v>5</v>
      </c>
      <c r="D2935" s="200">
        <v>6</v>
      </c>
      <c r="F2935" s="200">
        <v>10</v>
      </c>
      <c r="G2935" s="200">
        <v>6</v>
      </c>
      <c r="H2935" s="200">
        <v>10</v>
      </c>
      <c r="I2935" s="200">
        <v>4</v>
      </c>
      <c r="J2935" s="200">
        <v>7</v>
      </c>
      <c r="M2935" s="204">
        <f t="shared" si="133"/>
        <v>4</v>
      </c>
      <c r="N2935" s="203">
        <f t="shared" si="134"/>
        <v>5</v>
      </c>
      <c r="O2935" s="203">
        <f t="shared" si="135"/>
        <v>7</v>
      </c>
    </row>
    <row r="2936" spans="3:15">
      <c r="C2936" s="200">
        <v>5</v>
      </c>
      <c r="D2936" s="200">
        <v>6</v>
      </c>
      <c r="F2936" s="200">
        <v>10</v>
      </c>
      <c r="G2936" s="200">
        <v>6</v>
      </c>
      <c r="H2936" s="200">
        <v>10</v>
      </c>
      <c r="I2936" s="200">
        <v>4</v>
      </c>
      <c r="J2936" s="200">
        <v>10</v>
      </c>
      <c r="M2936" s="204">
        <f t="shared" si="133"/>
        <v>4</v>
      </c>
      <c r="N2936" s="203">
        <f t="shared" si="134"/>
        <v>5</v>
      </c>
      <c r="O2936" s="203">
        <f t="shared" si="135"/>
        <v>7</v>
      </c>
    </row>
    <row r="2937" spans="3:15">
      <c r="C2937" s="200">
        <v>5</v>
      </c>
      <c r="D2937" s="200">
        <v>6</v>
      </c>
      <c r="F2937" s="200">
        <v>10</v>
      </c>
      <c r="G2937" s="200">
        <v>6</v>
      </c>
      <c r="H2937" s="200">
        <v>10</v>
      </c>
      <c r="I2937" s="200">
        <v>6</v>
      </c>
      <c r="J2937" s="200">
        <v>7</v>
      </c>
      <c r="M2937" s="204">
        <f t="shared" si="133"/>
        <v>5</v>
      </c>
      <c r="N2937" s="203">
        <f t="shared" si="134"/>
        <v>6</v>
      </c>
      <c r="O2937" s="203">
        <f t="shared" si="135"/>
        <v>7</v>
      </c>
    </row>
    <row r="2938" spans="3:15">
      <c r="C2938" s="200">
        <v>5</v>
      </c>
      <c r="D2938" s="200">
        <v>6</v>
      </c>
      <c r="F2938" s="200">
        <v>10</v>
      </c>
      <c r="G2938" s="200">
        <v>6</v>
      </c>
      <c r="H2938" s="200">
        <v>10</v>
      </c>
      <c r="I2938" s="200">
        <v>6</v>
      </c>
      <c r="J2938" s="200">
        <v>10</v>
      </c>
      <c r="M2938" s="204">
        <f t="shared" si="133"/>
        <v>5</v>
      </c>
      <c r="N2938" s="203">
        <f t="shared" si="134"/>
        <v>6</v>
      </c>
      <c r="O2938" s="203">
        <f t="shared" si="135"/>
        <v>8</v>
      </c>
    </row>
    <row r="2939" spans="3:15">
      <c r="C2939" s="200">
        <v>5</v>
      </c>
      <c r="D2939" s="200">
        <v>6</v>
      </c>
      <c r="F2939" s="200">
        <v>10</v>
      </c>
      <c r="G2939" s="200">
        <v>6</v>
      </c>
      <c r="H2939" s="200">
        <v>10</v>
      </c>
      <c r="I2939" s="200">
        <v>8</v>
      </c>
      <c r="J2939" s="200">
        <v>7</v>
      </c>
      <c r="M2939" s="204">
        <f t="shared" si="133"/>
        <v>5</v>
      </c>
      <c r="N2939" s="203">
        <f t="shared" si="134"/>
        <v>6</v>
      </c>
      <c r="O2939" s="203">
        <f t="shared" si="135"/>
        <v>7</v>
      </c>
    </row>
    <row r="2940" spans="3:15">
      <c r="C2940" s="200">
        <v>5</v>
      </c>
      <c r="D2940" s="200">
        <v>6</v>
      </c>
      <c r="F2940" s="200">
        <v>10</v>
      </c>
      <c r="G2940" s="200">
        <v>6</v>
      </c>
      <c r="H2940" s="200">
        <v>10</v>
      </c>
      <c r="I2940" s="200">
        <v>8</v>
      </c>
      <c r="J2940" s="200">
        <v>10</v>
      </c>
      <c r="M2940" s="204">
        <f t="shared" si="133"/>
        <v>5</v>
      </c>
      <c r="N2940" s="203">
        <f t="shared" si="134"/>
        <v>6</v>
      </c>
      <c r="O2940" s="203">
        <f t="shared" si="135"/>
        <v>8</v>
      </c>
    </row>
    <row r="2941" spans="3:15">
      <c r="C2941" s="200">
        <v>5</v>
      </c>
      <c r="D2941" s="200">
        <v>6</v>
      </c>
      <c r="F2941" s="200">
        <v>10</v>
      </c>
      <c r="G2941" s="200">
        <v>6</v>
      </c>
      <c r="H2941" s="200">
        <v>10</v>
      </c>
      <c r="I2941" s="200">
        <v>10</v>
      </c>
      <c r="J2941" s="200">
        <v>7</v>
      </c>
      <c r="M2941" s="204">
        <f t="shared" si="133"/>
        <v>5</v>
      </c>
      <c r="N2941" s="203">
        <f t="shared" si="134"/>
        <v>6</v>
      </c>
      <c r="O2941" s="203">
        <f t="shared" si="135"/>
        <v>8</v>
      </c>
    </row>
    <row r="2942" spans="3:15">
      <c r="C2942" s="200">
        <v>5</v>
      </c>
      <c r="D2942" s="200">
        <v>6</v>
      </c>
      <c r="F2942" s="200">
        <v>10</v>
      </c>
      <c r="G2942" s="200">
        <v>6</v>
      </c>
      <c r="H2942" s="200">
        <v>10</v>
      </c>
      <c r="I2942" s="200">
        <v>10</v>
      </c>
      <c r="J2942" s="200">
        <v>10</v>
      </c>
      <c r="M2942" s="204">
        <f t="shared" si="133"/>
        <v>5</v>
      </c>
      <c r="N2942" s="203">
        <f t="shared" si="134"/>
        <v>6</v>
      </c>
      <c r="O2942" s="203">
        <f t="shared" si="135"/>
        <v>8</v>
      </c>
    </row>
    <row r="2943" spans="3:15">
      <c r="C2943" s="200">
        <v>5</v>
      </c>
      <c r="D2943" s="200">
        <v>6</v>
      </c>
      <c r="F2943" s="200">
        <v>10</v>
      </c>
      <c r="G2943" s="200">
        <v>6</v>
      </c>
      <c r="H2943" s="200">
        <v>7</v>
      </c>
      <c r="I2943" s="200">
        <v>4</v>
      </c>
      <c r="J2943" s="200">
        <v>7</v>
      </c>
      <c r="M2943" s="204">
        <f t="shared" si="133"/>
        <v>4</v>
      </c>
      <c r="N2943" s="203">
        <f t="shared" si="134"/>
        <v>5</v>
      </c>
      <c r="O2943" s="203">
        <f t="shared" si="135"/>
        <v>6</v>
      </c>
    </row>
    <row r="2944" spans="3:15">
      <c r="C2944" s="200">
        <v>5</v>
      </c>
      <c r="D2944" s="200">
        <v>6</v>
      </c>
      <c r="F2944" s="200">
        <v>10</v>
      </c>
      <c r="G2944" s="200">
        <v>6</v>
      </c>
      <c r="H2944" s="200">
        <v>7</v>
      </c>
      <c r="I2944" s="200">
        <v>4</v>
      </c>
      <c r="J2944" s="200">
        <v>10</v>
      </c>
      <c r="M2944" s="204">
        <f t="shared" si="133"/>
        <v>4</v>
      </c>
      <c r="N2944" s="203">
        <f t="shared" si="134"/>
        <v>5</v>
      </c>
      <c r="O2944" s="203">
        <f t="shared" si="135"/>
        <v>7</v>
      </c>
    </row>
    <row r="2945" spans="3:15">
      <c r="C2945" s="200">
        <v>5</v>
      </c>
      <c r="D2945" s="200">
        <v>6</v>
      </c>
      <c r="F2945" s="200">
        <v>10</v>
      </c>
      <c r="G2945" s="200">
        <v>6</v>
      </c>
      <c r="H2945" s="200">
        <v>7</v>
      </c>
      <c r="I2945" s="200">
        <v>6</v>
      </c>
      <c r="J2945" s="200">
        <v>7</v>
      </c>
      <c r="M2945" s="204">
        <f t="shared" si="133"/>
        <v>5</v>
      </c>
      <c r="N2945" s="203">
        <f t="shared" si="134"/>
        <v>6</v>
      </c>
      <c r="O2945" s="203">
        <f t="shared" si="135"/>
        <v>7</v>
      </c>
    </row>
    <row r="2946" spans="3:15">
      <c r="C2946" s="200">
        <v>5</v>
      </c>
      <c r="D2946" s="200">
        <v>6</v>
      </c>
      <c r="F2946" s="200">
        <v>10</v>
      </c>
      <c r="G2946" s="200">
        <v>6</v>
      </c>
      <c r="H2946" s="200">
        <v>7</v>
      </c>
      <c r="I2946" s="200">
        <v>6</v>
      </c>
      <c r="J2946" s="200">
        <v>10</v>
      </c>
      <c r="M2946" s="204">
        <f t="shared" si="133"/>
        <v>5</v>
      </c>
      <c r="N2946" s="203">
        <f t="shared" si="134"/>
        <v>6</v>
      </c>
      <c r="O2946" s="203">
        <f t="shared" si="135"/>
        <v>7</v>
      </c>
    </row>
    <row r="2947" spans="3:15">
      <c r="C2947" s="200">
        <v>5</v>
      </c>
      <c r="D2947" s="200">
        <v>6</v>
      </c>
      <c r="F2947" s="200">
        <v>10</v>
      </c>
      <c r="G2947" s="200">
        <v>6</v>
      </c>
      <c r="H2947" s="200">
        <v>7</v>
      </c>
      <c r="I2947" s="200">
        <v>8</v>
      </c>
      <c r="J2947" s="200">
        <v>7</v>
      </c>
      <c r="M2947" s="204">
        <f t="shared" si="133"/>
        <v>5</v>
      </c>
      <c r="N2947" s="203">
        <f t="shared" si="134"/>
        <v>6</v>
      </c>
      <c r="O2947" s="203">
        <f t="shared" si="135"/>
        <v>7</v>
      </c>
    </row>
    <row r="2948" spans="3:15">
      <c r="C2948" s="200">
        <v>5</v>
      </c>
      <c r="D2948" s="200">
        <v>6</v>
      </c>
      <c r="F2948" s="200">
        <v>10</v>
      </c>
      <c r="G2948" s="200">
        <v>6</v>
      </c>
      <c r="H2948" s="200">
        <v>7</v>
      </c>
      <c r="I2948" s="200">
        <v>8</v>
      </c>
      <c r="J2948" s="200">
        <v>10</v>
      </c>
      <c r="M2948" s="204">
        <f t="shared" si="133"/>
        <v>5</v>
      </c>
      <c r="N2948" s="203">
        <f t="shared" si="134"/>
        <v>6</v>
      </c>
      <c r="O2948" s="203">
        <f t="shared" si="135"/>
        <v>7</v>
      </c>
    </row>
    <row r="2949" spans="3:15">
      <c r="C2949" s="200">
        <v>5</v>
      </c>
      <c r="D2949" s="200">
        <v>6</v>
      </c>
      <c r="F2949" s="200">
        <v>10</v>
      </c>
      <c r="G2949" s="200">
        <v>6</v>
      </c>
      <c r="H2949" s="200">
        <v>7</v>
      </c>
      <c r="I2949" s="200">
        <v>10</v>
      </c>
      <c r="J2949" s="200">
        <v>7</v>
      </c>
      <c r="M2949" s="204">
        <f t="shared" si="133"/>
        <v>5</v>
      </c>
      <c r="N2949" s="203">
        <f t="shared" si="134"/>
        <v>6</v>
      </c>
      <c r="O2949" s="203">
        <f t="shared" si="135"/>
        <v>7</v>
      </c>
    </row>
    <row r="2950" spans="3:15">
      <c r="C2950" s="200">
        <v>5</v>
      </c>
      <c r="D2950" s="200">
        <v>6</v>
      </c>
      <c r="F2950" s="200">
        <v>10</v>
      </c>
      <c r="G2950" s="200">
        <v>6</v>
      </c>
      <c r="H2950" s="200">
        <v>7</v>
      </c>
      <c r="I2950" s="200">
        <v>10</v>
      </c>
      <c r="J2950" s="200">
        <v>10</v>
      </c>
      <c r="M2950" s="204">
        <f t="shared" si="133"/>
        <v>5</v>
      </c>
      <c r="N2950" s="203">
        <f t="shared" si="134"/>
        <v>6</v>
      </c>
      <c r="O2950" s="203">
        <f t="shared" si="135"/>
        <v>8</v>
      </c>
    </row>
    <row r="2951" spans="3:15">
      <c r="C2951" s="200">
        <v>5</v>
      </c>
      <c r="D2951" s="200">
        <v>6</v>
      </c>
      <c r="F2951" s="200">
        <v>10</v>
      </c>
      <c r="G2951" s="200">
        <v>6</v>
      </c>
      <c r="H2951" s="200">
        <v>10</v>
      </c>
      <c r="I2951" s="200">
        <v>4</v>
      </c>
      <c r="J2951" s="200">
        <v>7</v>
      </c>
      <c r="M2951" s="204">
        <f t="shared" si="133"/>
        <v>4</v>
      </c>
      <c r="N2951" s="203">
        <f t="shared" si="134"/>
        <v>5</v>
      </c>
      <c r="O2951" s="203">
        <f t="shared" si="135"/>
        <v>7</v>
      </c>
    </row>
    <row r="2952" spans="3:15">
      <c r="C2952" s="200">
        <v>5</v>
      </c>
      <c r="D2952" s="200">
        <v>6</v>
      </c>
      <c r="F2952" s="200">
        <v>10</v>
      </c>
      <c r="G2952" s="200">
        <v>6</v>
      </c>
      <c r="H2952" s="200">
        <v>10</v>
      </c>
      <c r="I2952" s="200">
        <v>4</v>
      </c>
      <c r="J2952" s="200">
        <v>10</v>
      </c>
      <c r="M2952" s="204">
        <f t="shared" si="133"/>
        <v>4</v>
      </c>
      <c r="N2952" s="203">
        <f t="shared" si="134"/>
        <v>5</v>
      </c>
      <c r="O2952" s="203">
        <f t="shared" si="135"/>
        <v>7</v>
      </c>
    </row>
    <row r="2953" spans="3:15">
      <c r="C2953" s="200">
        <v>5</v>
      </c>
      <c r="D2953" s="200">
        <v>6</v>
      </c>
      <c r="F2953" s="200">
        <v>10</v>
      </c>
      <c r="G2953" s="200">
        <v>6</v>
      </c>
      <c r="H2953" s="200">
        <v>10</v>
      </c>
      <c r="I2953" s="200">
        <v>6</v>
      </c>
      <c r="J2953" s="200">
        <v>7</v>
      </c>
      <c r="M2953" s="204">
        <f t="shared" si="133"/>
        <v>5</v>
      </c>
      <c r="N2953" s="203">
        <f t="shared" si="134"/>
        <v>6</v>
      </c>
      <c r="O2953" s="203">
        <f t="shared" si="135"/>
        <v>7</v>
      </c>
    </row>
    <row r="2954" spans="3:15">
      <c r="C2954" s="200">
        <v>5</v>
      </c>
      <c r="D2954" s="200">
        <v>6</v>
      </c>
      <c r="F2954" s="200">
        <v>10</v>
      </c>
      <c r="G2954" s="200">
        <v>6</v>
      </c>
      <c r="H2954" s="200">
        <v>10</v>
      </c>
      <c r="I2954" s="200">
        <v>6</v>
      </c>
      <c r="J2954" s="200">
        <v>10</v>
      </c>
      <c r="M2954" s="204">
        <f t="shared" si="133"/>
        <v>5</v>
      </c>
      <c r="N2954" s="203">
        <f t="shared" si="134"/>
        <v>6</v>
      </c>
      <c r="O2954" s="203">
        <f t="shared" si="135"/>
        <v>8</v>
      </c>
    </row>
    <row r="2955" spans="3:15">
      <c r="C2955" s="200">
        <v>5</v>
      </c>
      <c r="D2955" s="200">
        <v>6</v>
      </c>
      <c r="F2955" s="200">
        <v>10</v>
      </c>
      <c r="G2955" s="200">
        <v>6</v>
      </c>
      <c r="H2955" s="200">
        <v>10</v>
      </c>
      <c r="I2955" s="200">
        <v>8</v>
      </c>
      <c r="J2955" s="200">
        <v>7</v>
      </c>
      <c r="M2955" s="204">
        <f t="shared" si="133"/>
        <v>5</v>
      </c>
      <c r="N2955" s="203">
        <f t="shared" si="134"/>
        <v>6</v>
      </c>
      <c r="O2955" s="203">
        <f t="shared" si="135"/>
        <v>7</v>
      </c>
    </row>
    <row r="2956" spans="3:15">
      <c r="C2956" s="200">
        <v>5</v>
      </c>
      <c r="D2956" s="200">
        <v>6</v>
      </c>
      <c r="F2956" s="200">
        <v>10</v>
      </c>
      <c r="G2956" s="200">
        <v>6</v>
      </c>
      <c r="H2956" s="200">
        <v>10</v>
      </c>
      <c r="I2956" s="200">
        <v>8</v>
      </c>
      <c r="J2956" s="200">
        <v>10</v>
      </c>
      <c r="M2956" s="204">
        <f t="shared" si="133"/>
        <v>5</v>
      </c>
      <c r="N2956" s="203">
        <f t="shared" si="134"/>
        <v>6</v>
      </c>
      <c r="O2956" s="203">
        <f t="shared" si="135"/>
        <v>8</v>
      </c>
    </row>
    <row r="2957" spans="3:15">
      <c r="C2957" s="200">
        <v>5</v>
      </c>
      <c r="D2957" s="200">
        <v>6</v>
      </c>
      <c r="F2957" s="200">
        <v>10</v>
      </c>
      <c r="G2957" s="200">
        <v>6</v>
      </c>
      <c r="H2957" s="200">
        <v>10</v>
      </c>
      <c r="I2957" s="200">
        <v>10</v>
      </c>
      <c r="J2957" s="200">
        <v>7</v>
      </c>
      <c r="M2957" s="204">
        <f t="shared" si="133"/>
        <v>5</v>
      </c>
      <c r="N2957" s="203">
        <f t="shared" si="134"/>
        <v>6</v>
      </c>
      <c r="O2957" s="203">
        <f t="shared" si="135"/>
        <v>8</v>
      </c>
    </row>
    <row r="2958" spans="3:15">
      <c r="C2958" s="200">
        <v>5</v>
      </c>
      <c r="D2958" s="200">
        <v>6</v>
      </c>
      <c r="F2958" s="200">
        <v>10</v>
      </c>
      <c r="G2958" s="200">
        <v>6</v>
      </c>
      <c r="H2958" s="200">
        <v>10</v>
      </c>
      <c r="I2958" s="200">
        <v>10</v>
      </c>
      <c r="J2958" s="200">
        <v>10</v>
      </c>
      <c r="M2958" s="204">
        <f t="shared" si="133"/>
        <v>5</v>
      </c>
      <c r="N2958" s="203">
        <f t="shared" si="134"/>
        <v>6</v>
      </c>
      <c r="O2958" s="203">
        <f t="shared" si="135"/>
        <v>8</v>
      </c>
    </row>
    <row r="2959" spans="3:15">
      <c r="C2959" s="200">
        <v>5</v>
      </c>
      <c r="D2959" s="200">
        <v>6</v>
      </c>
      <c r="F2959" s="200">
        <v>10</v>
      </c>
      <c r="G2959" s="200">
        <v>6</v>
      </c>
      <c r="H2959" s="200">
        <v>7</v>
      </c>
      <c r="I2959" s="200">
        <v>4</v>
      </c>
      <c r="J2959" s="200">
        <v>7</v>
      </c>
      <c r="M2959" s="204">
        <f t="shared" si="133"/>
        <v>4</v>
      </c>
      <c r="N2959" s="203">
        <f t="shared" si="134"/>
        <v>5</v>
      </c>
      <c r="O2959" s="203">
        <f t="shared" si="135"/>
        <v>6</v>
      </c>
    </row>
    <row r="2960" spans="3:15">
      <c r="C2960" s="200">
        <v>5</v>
      </c>
      <c r="D2960" s="200">
        <v>6</v>
      </c>
      <c r="F2960" s="200">
        <v>10</v>
      </c>
      <c r="G2960" s="200">
        <v>6</v>
      </c>
      <c r="H2960" s="200">
        <v>7</v>
      </c>
      <c r="I2960" s="200">
        <v>4</v>
      </c>
      <c r="J2960" s="200">
        <v>10</v>
      </c>
      <c r="M2960" s="204">
        <f t="shared" si="133"/>
        <v>4</v>
      </c>
      <c r="N2960" s="203">
        <f t="shared" si="134"/>
        <v>5</v>
      </c>
      <c r="O2960" s="203">
        <f t="shared" si="135"/>
        <v>7</v>
      </c>
    </row>
    <row r="2961" spans="3:15">
      <c r="C2961" s="200">
        <v>5</v>
      </c>
      <c r="D2961" s="200">
        <v>6</v>
      </c>
      <c r="F2961" s="200">
        <v>10</v>
      </c>
      <c r="G2961" s="200">
        <v>6</v>
      </c>
      <c r="H2961" s="200">
        <v>7</v>
      </c>
      <c r="I2961" s="200">
        <v>6</v>
      </c>
      <c r="J2961" s="200">
        <v>7</v>
      </c>
      <c r="M2961" s="204">
        <f t="shared" si="133"/>
        <v>5</v>
      </c>
      <c r="N2961" s="203">
        <f t="shared" si="134"/>
        <v>6</v>
      </c>
      <c r="O2961" s="203">
        <f t="shared" si="135"/>
        <v>7</v>
      </c>
    </row>
    <row r="2962" spans="3:15">
      <c r="C2962" s="200">
        <v>5</v>
      </c>
      <c r="D2962" s="200">
        <v>6</v>
      </c>
      <c r="F2962" s="200">
        <v>10</v>
      </c>
      <c r="G2962" s="200">
        <v>6</v>
      </c>
      <c r="H2962" s="200">
        <v>7</v>
      </c>
      <c r="I2962" s="200">
        <v>6</v>
      </c>
      <c r="J2962" s="200">
        <v>10</v>
      </c>
      <c r="M2962" s="204">
        <f t="shared" si="133"/>
        <v>5</v>
      </c>
      <c r="N2962" s="203">
        <f t="shared" si="134"/>
        <v>6</v>
      </c>
      <c r="O2962" s="203">
        <f t="shared" si="135"/>
        <v>7</v>
      </c>
    </row>
    <row r="2963" spans="3:15">
      <c r="C2963" s="200">
        <v>5</v>
      </c>
      <c r="D2963" s="200">
        <v>6</v>
      </c>
      <c r="F2963" s="200">
        <v>10</v>
      </c>
      <c r="G2963" s="200">
        <v>6</v>
      </c>
      <c r="H2963" s="200">
        <v>7</v>
      </c>
      <c r="I2963" s="200">
        <v>8</v>
      </c>
      <c r="J2963" s="200">
        <v>7</v>
      </c>
      <c r="M2963" s="204">
        <f t="shared" si="133"/>
        <v>5</v>
      </c>
      <c r="N2963" s="203">
        <f t="shared" si="134"/>
        <v>6</v>
      </c>
      <c r="O2963" s="203">
        <f t="shared" si="135"/>
        <v>7</v>
      </c>
    </row>
    <row r="2964" spans="3:15">
      <c r="C2964" s="200">
        <v>5</v>
      </c>
      <c r="D2964" s="200">
        <v>6</v>
      </c>
      <c r="F2964" s="200">
        <v>10</v>
      </c>
      <c r="G2964" s="200">
        <v>6</v>
      </c>
      <c r="H2964" s="200">
        <v>7</v>
      </c>
      <c r="I2964" s="200">
        <v>8</v>
      </c>
      <c r="J2964" s="200">
        <v>10</v>
      </c>
      <c r="M2964" s="204">
        <f t="shared" si="133"/>
        <v>5</v>
      </c>
      <c r="N2964" s="203">
        <f t="shared" si="134"/>
        <v>6</v>
      </c>
      <c r="O2964" s="203">
        <f t="shared" si="135"/>
        <v>7</v>
      </c>
    </row>
    <row r="2965" spans="3:15">
      <c r="C2965" s="200">
        <v>5</v>
      </c>
      <c r="D2965" s="200">
        <v>6</v>
      </c>
      <c r="F2965" s="200">
        <v>10</v>
      </c>
      <c r="G2965" s="200">
        <v>6</v>
      </c>
      <c r="H2965" s="200">
        <v>7</v>
      </c>
      <c r="I2965" s="200">
        <v>10</v>
      </c>
      <c r="J2965" s="200">
        <v>7</v>
      </c>
      <c r="M2965" s="204">
        <f t="shared" si="133"/>
        <v>5</v>
      </c>
      <c r="N2965" s="203">
        <f t="shared" si="134"/>
        <v>6</v>
      </c>
      <c r="O2965" s="203">
        <f t="shared" si="135"/>
        <v>7</v>
      </c>
    </row>
    <row r="2966" spans="3:15">
      <c r="C2966" s="200">
        <v>5</v>
      </c>
      <c r="D2966" s="200">
        <v>6</v>
      </c>
      <c r="F2966" s="200">
        <v>10</v>
      </c>
      <c r="G2966" s="200">
        <v>6</v>
      </c>
      <c r="H2966" s="200">
        <v>7</v>
      </c>
      <c r="I2966" s="200">
        <v>10</v>
      </c>
      <c r="J2966" s="200">
        <v>10</v>
      </c>
      <c r="M2966" s="204">
        <f t="shared" si="133"/>
        <v>5</v>
      </c>
      <c r="N2966" s="203">
        <f t="shared" si="134"/>
        <v>6</v>
      </c>
      <c r="O2966" s="203">
        <f t="shared" si="135"/>
        <v>8</v>
      </c>
    </row>
    <row r="2967" spans="3:15">
      <c r="C2967" s="200">
        <v>5</v>
      </c>
      <c r="D2967" s="200">
        <v>6</v>
      </c>
      <c r="F2967" s="200">
        <v>10</v>
      </c>
      <c r="G2967" s="200">
        <v>6</v>
      </c>
      <c r="H2967" s="200">
        <v>10</v>
      </c>
      <c r="I2967" s="200">
        <v>4</v>
      </c>
      <c r="J2967" s="200">
        <v>7</v>
      </c>
      <c r="M2967" s="204">
        <f t="shared" si="133"/>
        <v>4</v>
      </c>
      <c r="N2967" s="203">
        <f t="shared" si="134"/>
        <v>5</v>
      </c>
      <c r="O2967" s="203">
        <f t="shared" si="135"/>
        <v>7</v>
      </c>
    </row>
    <row r="2968" spans="3:15">
      <c r="C2968" s="200">
        <v>5</v>
      </c>
      <c r="D2968" s="200">
        <v>6</v>
      </c>
      <c r="F2968" s="200">
        <v>10</v>
      </c>
      <c r="G2968" s="200">
        <v>6</v>
      </c>
      <c r="H2968" s="200">
        <v>10</v>
      </c>
      <c r="I2968" s="200">
        <v>4</v>
      </c>
      <c r="J2968" s="200">
        <v>10</v>
      </c>
      <c r="M2968" s="204">
        <f t="shared" si="133"/>
        <v>4</v>
      </c>
      <c r="N2968" s="203">
        <f t="shared" si="134"/>
        <v>5</v>
      </c>
      <c r="O2968" s="203">
        <f t="shared" si="135"/>
        <v>7</v>
      </c>
    </row>
    <row r="2969" spans="3:15">
      <c r="C2969" s="200">
        <v>5</v>
      </c>
      <c r="D2969" s="200">
        <v>6</v>
      </c>
      <c r="F2969" s="200">
        <v>10</v>
      </c>
      <c r="G2969" s="200">
        <v>6</v>
      </c>
      <c r="H2969" s="200">
        <v>10</v>
      </c>
      <c r="I2969" s="200">
        <v>6</v>
      </c>
      <c r="J2969" s="200">
        <v>7</v>
      </c>
      <c r="M2969" s="204">
        <f t="shared" si="133"/>
        <v>5</v>
      </c>
      <c r="N2969" s="203">
        <f t="shared" si="134"/>
        <v>6</v>
      </c>
      <c r="O2969" s="203">
        <f t="shared" si="135"/>
        <v>7</v>
      </c>
    </row>
    <row r="2970" spans="3:15">
      <c r="C2970" s="200">
        <v>5</v>
      </c>
      <c r="D2970" s="200">
        <v>6</v>
      </c>
      <c r="F2970" s="200">
        <v>10</v>
      </c>
      <c r="G2970" s="200">
        <v>6</v>
      </c>
      <c r="H2970" s="200">
        <v>10</v>
      </c>
      <c r="I2970" s="200">
        <v>6</v>
      </c>
      <c r="J2970" s="200">
        <v>10</v>
      </c>
      <c r="M2970" s="204">
        <f t="shared" si="133"/>
        <v>5</v>
      </c>
      <c r="N2970" s="203">
        <f t="shared" si="134"/>
        <v>6</v>
      </c>
      <c r="O2970" s="203">
        <f t="shared" si="135"/>
        <v>8</v>
      </c>
    </row>
    <row r="2971" spans="3:15">
      <c r="C2971" s="200">
        <v>5</v>
      </c>
      <c r="D2971" s="200">
        <v>6</v>
      </c>
      <c r="F2971" s="200">
        <v>10</v>
      </c>
      <c r="G2971" s="200">
        <v>6</v>
      </c>
      <c r="H2971" s="200">
        <v>10</v>
      </c>
      <c r="I2971" s="200">
        <v>8</v>
      </c>
      <c r="J2971" s="200">
        <v>7</v>
      </c>
      <c r="M2971" s="204">
        <f t="shared" si="133"/>
        <v>5</v>
      </c>
      <c r="N2971" s="203">
        <f t="shared" si="134"/>
        <v>6</v>
      </c>
      <c r="O2971" s="203">
        <f t="shared" si="135"/>
        <v>7</v>
      </c>
    </row>
    <row r="2972" spans="3:15">
      <c r="C2972" s="200">
        <v>5</v>
      </c>
      <c r="D2972" s="200">
        <v>6</v>
      </c>
      <c r="F2972" s="200">
        <v>10</v>
      </c>
      <c r="G2972" s="200">
        <v>6</v>
      </c>
      <c r="H2972" s="200">
        <v>10</v>
      </c>
      <c r="I2972" s="200">
        <v>8</v>
      </c>
      <c r="J2972" s="200">
        <v>10</v>
      </c>
      <c r="M2972" s="204">
        <f t="shared" si="133"/>
        <v>5</v>
      </c>
      <c r="N2972" s="203">
        <f t="shared" si="134"/>
        <v>6</v>
      </c>
      <c r="O2972" s="203">
        <f t="shared" si="135"/>
        <v>8</v>
      </c>
    </row>
    <row r="2973" spans="3:15">
      <c r="C2973" s="200">
        <v>5</v>
      </c>
      <c r="D2973" s="200">
        <v>6</v>
      </c>
      <c r="F2973" s="200">
        <v>10</v>
      </c>
      <c r="G2973" s="200">
        <v>6</v>
      </c>
      <c r="H2973" s="200">
        <v>10</v>
      </c>
      <c r="I2973" s="200">
        <v>10</v>
      </c>
      <c r="J2973" s="200">
        <v>7</v>
      </c>
      <c r="M2973" s="204">
        <f t="shared" si="133"/>
        <v>5</v>
      </c>
      <c r="N2973" s="203">
        <f t="shared" si="134"/>
        <v>6</v>
      </c>
      <c r="O2973" s="203">
        <f t="shared" si="135"/>
        <v>8</v>
      </c>
    </row>
    <row r="2974" spans="3:15">
      <c r="C2974" s="200">
        <v>5</v>
      </c>
      <c r="D2974" s="200">
        <v>8</v>
      </c>
      <c r="F2974" s="200">
        <v>10</v>
      </c>
      <c r="G2974" s="200">
        <v>8</v>
      </c>
      <c r="H2974" s="200">
        <v>10</v>
      </c>
      <c r="I2974" s="200">
        <v>10</v>
      </c>
      <c r="J2974" s="200">
        <v>10</v>
      </c>
      <c r="M2974" s="204">
        <f t="shared" si="133"/>
        <v>5</v>
      </c>
      <c r="N2974" s="203">
        <f t="shared" si="134"/>
        <v>6</v>
      </c>
      <c r="O2974" s="203">
        <f t="shared" si="135"/>
        <v>9</v>
      </c>
    </row>
    <row r="2975" spans="3:15">
      <c r="C2975" s="200">
        <v>5</v>
      </c>
      <c r="D2975" s="200">
        <v>8</v>
      </c>
      <c r="F2975" s="200">
        <v>5</v>
      </c>
      <c r="G2975" s="200">
        <v>8</v>
      </c>
      <c r="H2975" s="200">
        <v>5</v>
      </c>
      <c r="I2975" s="200">
        <v>4</v>
      </c>
      <c r="J2975" s="200">
        <v>7</v>
      </c>
      <c r="M2975" s="204">
        <f t="shared" ref="M2975:M3038" si="136">MIN(C2975:L2975)</f>
        <v>4</v>
      </c>
      <c r="N2975" s="203">
        <f t="shared" si="134"/>
        <v>5</v>
      </c>
      <c r="O2975" s="203">
        <f t="shared" si="135"/>
        <v>6</v>
      </c>
    </row>
    <row r="2976" spans="3:15">
      <c r="C2976" s="200">
        <v>5</v>
      </c>
      <c r="D2976" s="200">
        <v>8</v>
      </c>
      <c r="F2976" s="200">
        <v>5</v>
      </c>
      <c r="G2976" s="200">
        <v>8</v>
      </c>
      <c r="H2976" s="200">
        <v>5</v>
      </c>
      <c r="I2976" s="200">
        <v>4</v>
      </c>
      <c r="J2976" s="200">
        <v>10</v>
      </c>
      <c r="M2976" s="204">
        <f t="shared" si="136"/>
        <v>4</v>
      </c>
      <c r="N2976" s="203">
        <f t="shared" ref="N2976:N3039" si="137">IF(SMALL(C2976:J2976,2)&gt;M2976,M2976+1,M2976)</f>
        <v>5</v>
      </c>
      <c r="O2976" s="203">
        <f t="shared" ref="O2976:O3039" si="138">ROUND(AVERAGE(C2976:J2976),0)</f>
        <v>6</v>
      </c>
    </row>
    <row r="2977" spans="3:15">
      <c r="C2977" s="200">
        <v>5</v>
      </c>
      <c r="D2977" s="200">
        <v>8</v>
      </c>
      <c r="F2977" s="200">
        <v>5</v>
      </c>
      <c r="G2977" s="200">
        <v>8</v>
      </c>
      <c r="H2977" s="200">
        <v>5</v>
      </c>
      <c r="I2977" s="200">
        <v>6</v>
      </c>
      <c r="J2977" s="200">
        <v>7</v>
      </c>
      <c r="M2977" s="204">
        <f t="shared" si="136"/>
        <v>5</v>
      </c>
      <c r="N2977" s="203">
        <f t="shared" si="137"/>
        <v>5</v>
      </c>
      <c r="O2977" s="203">
        <f t="shared" si="138"/>
        <v>6</v>
      </c>
    </row>
    <row r="2978" spans="3:15">
      <c r="C2978" s="200">
        <v>5</v>
      </c>
      <c r="D2978" s="200">
        <v>8</v>
      </c>
      <c r="F2978" s="200">
        <v>5</v>
      </c>
      <c r="G2978" s="200">
        <v>8</v>
      </c>
      <c r="H2978" s="200">
        <v>5</v>
      </c>
      <c r="I2978" s="200">
        <v>6</v>
      </c>
      <c r="J2978" s="200">
        <v>10</v>
      </c>
      <c r="M2978" s="204">
        <f t="shared" si="136"/>
        <v>5</v>
      </c>
      <c r="N2978" s="203">
        <f t="shared" si="137"/>
        <v>5</v>
      </c>
      <c r="O2978" s="203">
        <f t="shared" si="138"/>
        <v>7</v>
      </c>
    </row>
    <row r="2979" spans="3:15">
      <c r="C2979" s="200">
        <v>5</v>
      </c>
      <c r="D2979" s="200">
        <v>8</v>
      </c>
      <c r="F2979" s="200">
        <v>5</v>
      </c>
      <c r="G2979" s="200">
        <v>8</v>
      </c>
      <c r="H2979" s="200">
        <v>5</v>
      </c>
      <c r="I2979" s="200">
        <v>8</v>
      </c>
      <c r="J2979" s="200">
        <v>7</v>
      </c>
      <c r="M2979" s="204">
        <f t="shared" si="136"/>
        <v>5</v>
      </c>
      <c r="N2979" s="203">
        <f t="shared" si="137"/>
        <v>5</v>
      </c>
      <c r="O2979" s="203">
        <f t="shared" si="138"/>
        <v>7</v>
      </c>
    </row>
    <row r="2980" spans="3:15">
      <c r="C2980" s="200">
        <v>5</v>
      </c>
      <c r="D2980" s="200">
        <v>8</v>
      </c>
      <c r="F2980" s="200">
        <v>5</v>
      </c>
      <c r="G2980" s="200">
        <v>8</v>
      </c>
      <c r="H2980" s="200">
        <v>5</v>
      </c>
      <c r="I2980" s="200">
        <v>8</v>
      </c>
      <c r="J2980" s="200">
        <v>10</v>
      </c>
      <c r="M2980" s="204">
        <f t="shared" si="136"/>
        <v>5</v>
      </c>
      <c r="N2980" s="203">
        <f t="shared" si="137"/>
        <v>5</v>
      </c>
      <c r="O2980" s="203">
        <f t="shared" si="138"/>
        <v>7</v>
      </c>
    </row>
    <row r="2981" spans="3:15">
      <c r="C2981" s="200">
        <v>5</v>
      </c>
      <c r="D2981" s="200">
        <v>8</v>
      </c>
      <c r="F2981" s="200">
        <v>5</v>
      </c>
      <c r="G2981" s="200">
        <v>8</v>
      </c>
      <c r="H2981" s="200">
        <v>5</v>
      </c>
      <c r="I2981" s="200">
        <v>10</v>
      </c>
      <c r="J2981" s="200">
        <v>7</v>
      </c>
      <c r="M2981" s="204">
        <f t="shared" si="136"/>
        <v>5</v>
      </c>
      <c r="N2981" s="203">
        <f t="shared" si="137"/>
        <v>5</v>
      </c>
      <c r="O2981" s="203">
        <f t="shared" si="138"/>
        <v>7</v>
      </c>
    </row>
    <row r="2982" spans="3:15">
      <c r="C2982" s="200">
        <v>5</v>
      </c>
      <c r="D2982" s="200">
        <v>8</v>
      </c>
      <c r="F2982" s="200">
        <v>5</v>
      </c>
      <c r="G2982" s="200">
        <v>8</v>
      </c>
      <c r="H2982" s="200">
        <v>5</v>
      </c>
      <c r="I2982" s="200">
        <v>10</v>
      </c>
      <c r="J2982" s="200">
        <v>10</v>
      </c>
      <c r="M2982" s="204">
        <f t="shared" si="136"/>
        <v>5</v>
      </c>
      <c r="N2982" s="203">
        <f t="shared" si="137"/>
        <v>5</v>
      </c>
      <c r="O2982" s="203">
        <f t="shared" si="138"/>
        <v>7</v>
      </c>
    </row>
    <row r="2983" spans="3:15">
      <c r="C2983" s="200">
        <v>5</v>
      </c>
      <c r="D2983" s="200">
        <v>8</v>
      </c>
      <c r="F2983" s="200">
        <v>7</v>
      </c>
      <c r="G2983" s="200">
        <v>8</v>
      </c>
      <c r="H2983" s="200">
        <v>10</v>
      </c>
      <c r="I2983" s="200">
        <v>4</v>
      </c>
      <c r="J2983" s="200">
        <v>7</v>
      </c>
      <c r="M2983" s="204">
        <f t="shared" si="136"/>
        <v>4</v>
      </c>
      <c r="N2983" s="203">
        <f t="shared" si="137"/>
        <v>5</v>
      </c>
      <c r="O2983" s="203">
        <f t="shared" si="138"/>
        <v>7</v>
      </c>
    </row>
    <row r="2984" spans="3:15">
      <c r="C2984" s="200">
        <v>5</v>
      </c>
      <c r="D2984" s="200">
        <v>8</v>
      </c>
      <c r="F2984" s="200">
        <v>7</v>
      </c>
      <c r="G2984" s="200">
        <v>8</v>
      </c>
      <c r="H2984" s="200">
        <v>10</v>
      </c>
      <c r="I2984" s="200">
        <v>4</v>
      </c>
      <c r="J2984" s="200">
        <v>10</v>
      </c>
      <c r="M2984" s="204">
        <f t="shared" si="136"/>
        <v>4</v>
      </c>
      <c r="N2984" s="203">
        <f t="shared" si="137"/>
        <v>5</v>
      </c>
      <c r="O2984" s="203">
        <f t="shared" si="138"/>
        <v>7</v>
      </c>
    </row>
    <row r="2985" spans="3:15">
      <c r="C2985" s="200">
        <v>5</v>
      </c>
      <c r="D2985" s="200">
        <v>8</v>
      </c>
      <c r="F2985" s="200">
        <v>7</v>
      </c>
      <c r="G2985" s="200">
        <v>8</v>
      </c>
      <c r="H2985" s="200">
        <v>10</v>
      </c>
      <c r="I2985" s="200">
        <v>6</v>
      </c>
      <c r="J2985" s="200">
        <v>7</v>
      </c>
      <c r="M2985" s="204">
        <f t="shared" si="136"/>
        <v>5</v>
      </c>
      <c r="N2985" s="203">
        <f t="shared" si="137"/>
        <v>6</v>
      </c>
      <c r="O2985" s="203">
        <f t="shared" si="138"/>
        <v>7</v>
      </c>
    </row>
    <row r="2986" spans="3:15">
      <c r="C2986" s="200">
        <v>5</v>
      </c>
      <c r="D2986" s="200">
        <v>8</v>
      </c>
      <c r="F2986" s="200">
        <v>7</v>
      </c>
      <c r="G2986" s="200">
        <v>8</v>
      </c>
      <c r="H2986" s="200">
        <v>10</v>
      </c>
      <c r="I2986" s="200">
        <v>6</v>
      </c>
      <c r="J2986" s="200">
        <v>10</v>
      </c>
      <c r="M2986" s="204">
        <f t="shared" si="136"/>
        <v>5</v>
      </c>
      <c r="N2986" s="203">
        <f t="shared" si="137"/>
        <v>6</v>
      </c>
      <c r="O2986" s="203">
        <f t="shared" si="138"/>
        <v>8</v>
      </c>
    </row>
    <row r="2987" spans="3:15">
      <c r="C2987" s="200">
        <v>5</v>
      </c>
      <c r="D2987" s="200">
        <v>8</v>
      </c>
      <c r="F2987" s="200">
        <v>7</v>
      </c>
      <c r="G2987" s="200">
        <v>8</v>
      </c>
      <c r="H2987" s="200">
        <v>10</v>
      </c>
      <c r="I2987" s="200">
        <v>8</v>
      </c>
      <c r="J2987" s="200">
        <v>7</v>
      </c>
      <c r="M2987" s="204">
        <f t="shared" si="136"/>
        <v>5</v>
      </c>
      <c r="N2987" s="203">
        <f t="shared" si="137"/>
        <v>6</v>
      </c>
      <c r="O2987" s="203">
        <f t="shared" si="138"/>
        <v>8</v>
      </c>
    </row>
    <row r="2988" spans="3:15">
      <c r="C2988" s="200">
        <v>5</v>
      </c>
      <c r="D2988" s="200">
        <v>8</v>
      </c>
      <c r="F2988" s="200">
        <v>7</v>
      </c>
      <c r="G2988" s="200">
        <v>8</v>
      </c>
      <c r="H2988" s="200">
        <v>10</v>
      </c>
      <c r="I2988" s="200">
        <v>8</v>
      </c>
      <c r="J2988" s="200">
        <v>10</v>
      </c>
      <c r="M2988" s="204">
        <f t="shared" si="136"/>
        <v>5</v>
      </c>
      <c r="N2988" s="203">
        <f t="shared" si="137"/>
        <v>6</v>
      </c>
      <c r="O2988" s="203">
        <f t="shared" si="138"/>
        <v>8</v>
      </c>
    </row>
    <row r="2989" spans="3:15">
      <c r="C2989" s="200">
        <v>5</v>
      </c>
      <c r="D2989" s="200">
        <v>8</v>
      </c>
      <c r="F2989" s="200">
        <v>7</v>
      </c>
      <c r="G2989" s="200">
        <v>8</v>
      </c>
      <c r="H2989" s="200">
        <v>10</v>
      </c>
      <c r="I2989" s="200">
        <v>10</v>
      </c>
      <c r="J2989" s="200">
        <v>7</v>
      </c>
      <c r="M2989" s="204">
        <f t="shared" si="136"/>
        <v>5</v>
      </c>
      <c r="N2989" s="203">
        <f t="shared" si="137"/>
        <v>6</v>
      </c>
      <c r="O2989" s="203">
        <f t="shared" si="138"/>
        <v>8</v>
      </c>
    </row>
    <row r="2990" spans="3:15">
      <c r="C2990" s="200">
        <v>5</v>
      </c>
      <c r="D2990" s="200">
        <v>8</v>
      </c>
      <c r="F2990" s="200">
        <v>7</v>
      </c>
      <c r="G2990" s="200">
        <v>8</v>
      </c>
      <c r="H2990" s="200">
        <v>10</v>
      </c>
      <c r="I2990" s="200">
        <v>10</v>
      </c>
      <c r="J2990" s="200">
        <v>10</v>
      </c>
      <c r="M2990" s="204">
        <f t="shared" si="136"/>
        <v>5</v>
      </c>
      <c r="N2990" s="203">
        <f t="shared" si="137"/>
        <v>6</v>
      </c>
      <c r="O2990" s="203">
        <f t="shared" si="138"/>
        <v>8</v>
      </c>
    </row>
    <row r="2991" spans="3:15">
      <c r="C2991" s="200">
        <v>5</v>
      </c>
      <c r="D2991" s="200">
        <v>8</v>
      </c>
      <c r="F2991" s="200">
        <v>5</v>
      </c>
      <c r="G2991" s="200">
        <v>8</v>
      </c>
      <c r="H2991" s="200">
        <v>5</v>
      </c>
      <c r="I2991" s="200">
        <v>4</v>
      </c>
      <c r="J2991" s="200">
        <v>7</v>
      </c>
      <c r="M2991" s="204">
        <f t="shared" si="136"/>
        <v>4</v>
      </c>
      <c r="N2991" s="203">
        <f t="shared" si="137"/>
        <v>5</v>
      </c>
      <c r="O2991" s="203">
        <f t="shared" si="138"/>
        <v>6</v>
      </c>
    </row>
    <row r="2992" spans="3:15">
      <c r="C2992" s="200">
        <v>5</v>
      </c>
      <c r="D2992" s="200">
        <v>8</v>
      </c>
      <c r="F2992" s="200">
        <v>5</v>
      </c>
      <c r="G2992" s="200">
        <v>8</v>
      </c>
      <c r="H2992" s="200">
        <v>5</v>
      </c>
      <c r="I2992" s="200">
        <v>4</v>
      </c>
      <c r="J2992" s="200">
        <v>10</v>
      </c>
      <c r="M2992" s="204">
        <f t="shared" si="136"/>
        <v>4</v>
      </c>
      <c r="N2992" s="203">
        <f t="shared" si="137"/>
        <v>5</v>
      </c>
      <c r="O2992" s="203">
        <f t="shared" si="138"/>
        <v>6</v>
      </c>
    </row>
    <row r="2993" spans="3:15">
      <c r="C2993" s="200">
        <v>5</v>
      </c>
      <c r="D2993" s="200">
        <v>8</v>
      </c>
      <c r="F2993" s="200">
        <v>5</v>
      </c>
      <c r="G2993" s="200">
        <v>8</v>
      </c>
      <c r="H2993" s="200">
        <v>5</v>
      </c>
      <c r="I2993" s="200">
        <v>6</v>
      </c>
      <c r="J2993" s="200">
        <v>7</v>
      </c>
      <c r="M2993" s="204">
        <f t="shared" si="136"/>
        <v>5</v>
      </c>
      <c r="N2993" s="203">
        <f t="shared" si="137"/>
        <v>5</v>
      </c>
      <c r="O2993" s="203">
        <f t="shared" si="138"/>
        <v>6</v>
      </c>
    </row>
    <row r="2994" spans="3:15">
      <c r="C2994" s="200">
        <v>5</v>
      </c>
      <c r="D2994" s="200">
        <v>8</v>
      </c>
      <c r="F2994" s="200">
        <v>5</v>
      </c>
      <c r="G2994" s="200">
        <v>8</v>
      </c>
      <c r="H2994" s="200">
        <v>5</v>
      </c>
      <c r="I2994" s="200">
        <v>6</v>
      </c>
      <c r="J2994" s="200">
        <v>10</v>
      </c>
      <c r="M2994" s="204">
        <f t="shared" si="136"/>
        <v>5</v>
      </c>
      <c r="N2994" s="203">
        <f t="shared" si="137"/>
        <v>5</v>
      </c>
      <c r="O2994" s="203">
        <f t="shared" si="138"/>
        <v>7</v>
      </c>
    </row>
    <row r="2995" spans="3:15">
      <c r="C2995" s="200">
        <v>5</v>
      </c>
      <c r="D2995" s="200">
        <v>8</v>
      </c>
      <c r="F2995" s="200">
        <v>5</v>
      </c>
      <c r="G2995" s="200">
        <v>8</v>
      </c>
      <c r="H2995" s="200">
        <v>5</v>
      </c>
      <c r="I2995" s="200">
        <v>8</v>
      </c>
      <c r="J2995" s="200">
        <v>7</v>
      </c>
      <c r="M2995" s="204">
        <f t="shared" si="136"/>
        <v>5</v>
      </c>
      <c r="N2995" s="203">
        <f t="shared" si="137"/>
        <v>5</v>
      </c>
      <c r="O2995" s="203">
        <f t="shared" si="138"/>
        <v>7</v>
      </c>
    </row>
    <row r="2996" spans="3:15">
      <c r="C2996" s="200">
        <v>5</v>
      </c>
      <c r="D2996" s="200">
        <v>8</v>
      </c>
      <c r="F2996" s="200">
        <v>5</v>
      </c>
      <c r="G2996" s="200">
        <v>8</v>
      </c>
      <c r="H2996" s="200">
        <v>5</v>
      </c>
      <c r="I2996" s="200">
        <v>8</v>
      </c>
      <c r="J2996" s="200">
        <v>10</v>
      </c>
      <c r="M2996" s="204">
        <f t="shared" si="136"/>
        <v>5</v>
      </c>
      <c r="N2996" s="203">
        <f t="shared" si="137"/>
        <v>5</v>
      </c>
      <c r="O2996" s="203">
        <f t="shared" si="138"/>
        <v>7</v>
      </c>
    </row>
    <row r="2997" spans="3:15">
      <c r="C2997" s="200">
        <v>5</v>
      </c>
      <c r="D2997" s="200">
        <v>8</v>
      </c>
      <c r="F2997" s="200">
        <v>5</v>
      </c>
      <c r="G2997" s="200">
        <v>8</v>
      </c>
      <c r="H2997" s="200">
        <v>5</v>
      </c>
      <c r="I2997" s="200">
        <v>10</v>
      </c>
      <c r="J2997" s="200">
        <v>7</v>
      </c>
      <c r="M2997" s="204">
        <f t="shared" si="136"/>
        <v>5</v>
      </c>
      <c r="N2997" s="203">
        <f t="shared" si="137"/>
        <v>5</v>
      </c>
      <c r="O2997" s="203">
        <f t="shared" si="138"/>
        <v>7</v>
      </c>
    </row>
    <row r="2998" spans="3:15">
      <c r="C2998" s="200">
        <v>5</v>
      </c>
      <c r="D2998" s="200">
        <v>8</v>
      </c>
      <c r="F2998" s="200">
        <v>5</v>
      </c>
      <c r="G2998" s="200">
        <v>8</v>
      </c>
      <c r="H2998" s="200">
        <v>5</v>
      </c>
      <c r="I2998" s="200">
        <v>10</v>
      </c>
      <c r="J2998" s="200">
        <v>10</v>
      </c>
      <c r="M2998" s="204">
        <f t="shared" si="136"/>
        <v>5</v>
      </c>
      <c r="N2998" s="203">
        <f t="shared" si="137"/>
        <v>5</v>
      </c>
      <c r="O2998" s="203">
        <f t="shared" si="138"/>
        <v>7</v>
      </c>
    </row>
    <row r="2999" spans="3:15">
      <c r="C2999" s="200">
        <v>5</v>
      </c>
      <c r="D2999" s="200">
        <v>8</v>
      </c>
      <c r="F2999" s="200">
        <v>7</v>
      </c>
      <c r="G2999" s="200">
        <v>8</v>
      </c>
      <c r="H2999" s="200">
        <v>10</v>
      </c>
      <c r="I2999" s="200">
        <v>4</v>
      </c>
      <c r="J2999" s="200">
        <v>7</v>
      </c>
      <c r="M2999" s="204">
        <f t="shared" si="136"/>
        <v>4</v>
      </c>
      <c r="N2999" s="203">
        <f t="shared" si="137"/>
        <v>5</v>
      </c>
      <c r="O2999" s="203">
        <f t="shared" si="138"/>
        <v>7</v>
      </c>
    </row>
    <row r="3000" spans="3:15">
      <c r="C3000" s="200">
        <v>5</v>
      </c>
      <c r="D3000" s="200">
        <v>8</v>
      </c>
      <c r="F3000" s="200">
        <v>7</v>
      </c>
      <c r="G3000" s="200">
        <v>8</v>
      </c>
      <c r="H3000" s="200">
        <v>10</v>
      </c>
      <c r="I3000" s="200">
        <v>4</v>
      </c>
      <c r="J3000" s="200">
        <v>10</v>
      </c>
      <c r="M3000" s="204">
        <f t="shared" si="136"/>
        <v>4</v>
      </c>
      <c r="N3000" s="203">
        <f t="shared" si="137"/>
        <v>5</v>
      </c>
      <c r="O3000" s="203">
        <f t="shared" si="138"/>
        <v>7</v>
      </c>
    </row>
    <row r="3001" spans="3:15">
      <c r="C3001" s="200">
        <v>5</v>
      </c>
      <c r="D3001" s="200">
        <v>8</v>
      </c>
      <c r="F3001" s="200">
        <v>7</v>
      </c>
      <c r="G3001" s="200">
        <v>8</v>
      </c>
      <c r="H3001" s="200">
        <v>10</v>
      </c>
      <c r="I3001" s="200">
        <v>6</v>
      </c>
      <c r="J3001" s="200">
        <v>7</v>
      </c>
      <c r="M3001" s="204">
        <f t="shared" si="136"/>
        <v>5</v>
      </c>
      <c r="N3001" s="203">
        <f t="shared" si="137"/>
        <v>6</v>
      </c>
      <c r="O3001" s="203">
        <f t="shared" si="138"/>
        <v>7</v>
      </c>
    </row>
    <row r="3002" spans="3:15">
      <c r="C3002" s="200">
        <v>5</v>
      </c>
      <c r="D3002" s="200">
        <v>8</v>
      </c>
      <c r="F3002" s="200">
        <v>7</v>
      </c>
      <c r="G3002" s="200">
        <v>8</v>
      </c>
      <c r="H3002" s="200">
        <v>10</v>
      </c>
      <c r="I3002" s="200">
        <v>6</v>
      </c>
      <c r="J3002" s="200">
        <v>10</v>
      </c>
      <c r="M3002" s="204">
        <f t="shared" si="136"/>
        <v>5</v>
      </c>
      <c r="N3002" s="203">
        <f t="shared" si="137"/>
        <v>6</v>
      </c>
      <c r="O3002" s="203">
        <f t="shared" si="138"/>
        <v>8</v>
      </c>
    </row>
    <row r="3003" spans="3:15">
      <c r="C3003" s="200">
        <v>5</v>
      </c>
      <c r="D3003" s="200">
        <v>8</v>
      </c>
      <c r="F3003" s="200">
        <v>7</v>
      </c>
      <c r="G3003" s="200">
        <v>8</v>
      </c>
      <c r="H3003" s="200">
        <v>10</v>
      </c>
      <c r="I3003" s="200">
        <v>8</v>
      </c>
      <c r="J3003" s="200">
        <v>7</v>
      </c>
      <c r="M3003" s="204">
        <f t="shared" si="136"/>
        <v>5</v>
      </c>
      <c r="N3003" s="203">
        <f t="shared" si="137"/>
        <v>6</v>
      </c>
      <c r="O3003" s="203">
        <f t="shared" si="138"/>
        <v>8</v>
      </c>
    </row>
    <row r="3004" spans="3:15">
      <c r="C3004" s="200">
        <v>5</v>
      </c>
      <c r="D3004" s="200">
        <v>8</v>
      </c>
      <c r="F3004" s="200">
        <v>7</v>
      </c>
      <c r="G3004" s="200">
        <v>8</v>
      </c>
      <c r="H3004" s="200">
        <v>10</v>
      </c>
      <c r="I3004" s="200">
        <v>8</v>
      </c>
      <c r="J3004" s="200">
        <v>10</v>
      </c>
      <c r="M3004" s="204">
        <f t="shared" si="136"/>
        <v>5</v>
      </c>
      <c r="N3004" s="203">
        <f t="shared" si="137"/>
        <v>6</v>
      </c>
      <c r="O3004" s="203">
        <f t="shared" si="138"/>
        <v>8</v>
      </c>
    </row>
    <row r="3005" spans="3:15">
      <c r="C3005" s="200">
        <v>5</v>
      </c>
      <c r="D3005" s="200">
        <v>8</v>
      </c>
      <c r="F3005" s="200">
        <v>7</v>
      </c>
      <c r="G3005" s="200">
        <v>8</v>
      </c>
      <c r="H3005" s="200">
        <v>10</v>
      </c>
      <c r="I3005" s="200">
        <v>10</v>
      </c>
      <c r="J3005" s="200">
        <v>7</v>
      </c>
      <c r="M3005" s="204">
        <f t="shared" si="136"/>
        <v>5</v>
      </c>
      <c r="N3005" s="203">
        <f t="shared" si="137"/>
        <v>6</v>
      </c>
      <c r="O3005" s="203">
        <f t="shared" si="138"/>
        <v>8</v>
      </c>
    </row>
    <row r="3006" spans="3:15">
      <c r="C3006" s="200">
        <v>5</v>
      </c>
      <c r="D3006" s="200">
        <v>8</v>
      </c>
      <c r="F3006" s="200">
        <v>7</v>
      </c>
      <c r="G3006" s="200">
        <v>8</v>
      </c>
      <c r="H3006" s="200">
        <v>10</v>
      </c>
      <c r="I3006" s="200">
        <v>10</v>
      </c>
      <c r="J3006" s="200">
        <v>10</v>
      </c>
      <c r="M3006" s="204">
        <f t="shared" si="136"/>
        <v>5</v>
      </c>
      <c r="N3006" s="203">
        <f t="shared" si="137"/>
        <v>6</v>
      </c>
      <c r="O3006" s="203">
        <f t="shared" si="138"/>
        <v>8</v>
      </c>
    </row>
    <row r="3007" spans="3:15">
      <c r="C3007" s="200">
        <v>5</v>
      </c>
      <c r="D3007" s="200">
        <v>8</v>
      </c>
      <c r="F3007" s="200">
        <v>5</v>
      </c>
      <c r="G3007" s="200">
        <v>8</v>
      </c>
      <c r="H3007" s="200">
        <v>5</v>
      </c>
      <c r="I3007" s="200">
        <v>4</v>
      </c>
      <c r="J3007" s="200">
        <v>7</v>
      </c>
      <c r="M3007" s="204">
        <f t="shared" si="136"/>
        <v>4</v>
      </c>
      <c r="N3007" s="203">
        <f t="shared" si="137"/>
        <v>5</v>
      </c>
      <c r="O3007" s="203">
        <f t="shared" si="138"/>
        <v>6</v>
      </c>
    </row>
    <row r="3008" spans="3:15">
      <c r="C3008" s="200">
        <v>5</v>
      </c>
      <c r="D3008" s="200">
        <v>8</v>
      </c>
      <c r="F3008" s="200">
        <v>5</v>
      </c>
      <c r="G3008" s="200">
        <v>8</v>
      </c>
      <c r="H3008" s="200">
        <v>5</v>
      </c>
      <c r="I3008" s="200">
        <v>4</v>
      </c>
      <c r="J3008" s="200">
        <v>10</v>
      </c>
      <c r="M3008" s="204">
        <f t="shared" si="136"/>
        <v>4</v>
      </c>
      <c r="N3008" s="203">
        <f t="shared" si="137"/>
        <v>5</v>
      </c>
      <c r="O3008" s="203">
        <f t="shared" si="138"/>
        <v>6</v>
      </c>
    </row>
    <row r="3009" spans="3:15">
      <c r="C3009" s="200">
        <v>5</v>
      </c>
      <c r="D3009" s="200">
        <v>8</v>
      </c>
      <c r="F3009" s="200">
        <v>5</v>
      </c>
      <c r="G3009" s="200">
        <v>8</v>
      </c>
      <c r="H3009" s="200">
        <v>5</v>
      </c>
      <c r="I3009" s="200">
        <v>6</v>
      </c>
      <c r="J3009" s="200">
        <v>7</v>
      </c>
      <c r="M3009" s="204">
        <f t="shared" si="136"/>
        <v>5</v>
      </c>
      <c r="N3009" s="203">
        <f t="shared" si="137"/>
        <v>5</v>
      </c>
      <c r="O3009" s="203">
        <f t="shared" si="138"/>
        <v>6</v>
      </c>
    </row>
    <row r="3010" spans="3:15">
      <c r="C3010" s="200">
        <v>5</v>
      </c>
      <c r="D3010" s="200">
        <v>8</v>
      </c>
      <c r="F3010" s="200">
        <v>5</v>
      </c>
      <c r="G3010" s="200">
        <v>8</v>
      </c>
      <c r="H3010" s="200">
        <v>5</v>
      </c>
      <c r="I3010" s="200">
        <v>6</v>
      </c>
      <c r="J3010" s="200">
        <v>10</v>
      </c>
      <c r="M3010" s="204">
        <f t="shared" si="136"/>
        <v>5</v>
      </c>
      <c r="N3010" s="203">
        <f t="shared" si="137"/>
        <v>5</v>
      </c>
      <c r="O3010" s="203">
        <f t="shared" si="138"/>
        <v>7</v>
      </c>
    </row>
    <row r="3011" spans="3:15">
      <c r="C3011" s="200">
        <v>5</v>
      </c>
      <c r="D3011" s="200">
        <v>8</v>
      </c>
      <c r="F3011" s="200">
        <v>5</v>
      </c>
      <c r="G3011" s="200">
        <v>8</v>
      </c>
      <c r="H3011" s="200">
        <v>5</v>
      </c>
      <c r="I3011" s="200">
        <v>8</v>
      </c>
      <c r="J3011" s="200">
        <v>7</v>
      </c>
      <c r="M3011" s="204">
        <f t="shared" si="136"/>
        <v>5</v>
      </c>
      <c r="N3011" s="203">
        <f t="shared" si="137"/>
        <v>5</v>
      </c>
      <c r="O3011" s="203">
        <f t="shared" si="138"/>
        <v>7</v>
      </c>
    </row>
    <row r="3012" spans="3:15">
      <c r="C3012" s="200">
        <v>5</v>
      </c>
      <c r="D3012" s="200">
        <v>8</v>
      </c>
      <c r="F3012" s="200">
        <v>5</v>
      </c>
      <c r="G3012" s="200">
        <v>8</v>
      </c>
      <c r="H3012" s="200">
        <v>5</v>
      </c>
      <c r="I3012" s="200">
        <v>8</v>
      </c>
      <c r="J3012" s="200">
        <v>10</v>
      </c>
      <c r="M3012" s="204">
        <f t="shared" si="136"/>
        <v>5</v>
      </c>
      <c r="N3012" s="203">
        <f t="shared" si="137"/>
        <v>5</v>
      </c>
      <c r="O3012" s="203">
        <f t="shared" si="138"/>
        <v>7</v>
      </c>
    </row>
    <row r="3013" spans="3:15">
      <c r="C3013" s="200">
        <v>5</v>
      </c>
      <c r="D3013" s="200">
        <v>8</v>
      </c>
      <c r="F3013" s="200">
        <v>5</v>
      </c>
      <c r="G3013" s="200">
        <v>8</v>
      </c>
      <c r="H3013" s="200">
        <v>5</v>
      </c>
      <c r="I3013" s="200">
        <v>10</v>
      </c>
      <c r="J3013" s="200">
        <v>7</v>
      </c>
      <c r="M3013" s="204">
        <f t="shared" si="136"/>
        <v>5</v>
      </c>
      <c r="N3013" s="203">
        <f t="shared" si="137"/>
        <v>5</v>
      </c>
      <c r="O3013" s="203">
        <f t="shared" si="138"/>
        <v>7</v>
      </c>
    </row>
    <row r="3014" spans="3:15">
      <c r="C3014" s="200">
        <v>5</v>
      </c>
      <c r="D3014" s="200">
        <v>8</v>
      </c>
      <c r="F3014" s="200">
        <v>5</v>
      </c>
      <c r="G3014" s="200">
        <v>8</v>
      </c>
      <c r="H3014" s="200">
        <v>5</v>
      </c>
      <c r="I3014" s="200">
        <v>10</v>
      </c>
      <c r="J3014" s="200">
        <v>10</v>
      </c>
      <c r="M3014" s="204">
        <f t="shared" si="136"/>
        <v>5</v>
      </c>
      <c r="N3014" s="203">
        <f t="shared" si="137"/>
        <v>5</v>
      </c>
      <c r="O3014" s="203">
        <f t="shared" si="138"/>
        <v>7</v>
      </c>
    </row>
    <row r="3015" spans="3:15">
      <c r="C3015" s="200">
        <v>5</v>
      </c>
      <c r="D3015" s="200">
        <v>8</v>
      </c>
      <c r="F3015" s="200">
        <v>7</v>
      </c>
      <c r="G3015" s="200">
        <v>8</v>
      </c>
      <c r="H3015" s="200">
        <v>10</v>
      </c>
      <c r="I3015" s="200">
        <v>4</v>
      </c>
      <c r="J3015" s="200">
        <v>7</v>
      </c>
      <c r="M3015" s="204">
        <f t="shared" si="136"/>
        <v>4</v>
      </c>
      <c r="N3015" s="203">
        <f t="shared" si="137"/>
        <v>5</v>
      </c>
      <c r="O3015" s="203">
        <f t="shared" si="138"/>
        <v>7</v>
      </c>
    </row>
    <row r="3016" spans="3:15">
      <c r="C3016" s="200">
        <v>5</v>
      </c>
      <c r="D3016" s="200">
        <v>8</v>
      </c>
      <c r="F3016" s="200">
        <v>7</v>
      </c>
      <c r="G3016" s="200">
        <v>8</v>
      </c>
      <c r="H3016" s="200">
        <v>10</v>
      </c>
      <c r="I3016" s="200">
        <v>4</v>
      </c>
      <c r="J3016" s="200">
        <v>10</v>
      </c>
      <c r="M3016" s="204">
        <f t="shared" si="136"/>
        <v>4</v>
      </c>
      <c r="N3016" s="203">
        <f t="shared" si="137"/>
        <v>5</v>
      </c>
      <c r="O3016" s="203">
        <f t="shared" si="138"/>
        <v>7</v>
      </c>
    </row>
    <row r="3017" spans="3:15">
      <c r="C3017" s="200">
        <v>5</v>
      </c>
      <c r="D3017" s="200">
        <v>8</v>
      </c>
      <c r="F3017" s="200">
        <v>7</v>
      </c>
      <c r="G3017" s="200">
        <v>8</v>
      </c>
      <c r="H3017" s="200">
        <v>10</v>
      </c>
      <c r="I3017" s="200">
        <v>6</v>
      </c>
      <c r="J3017" s="200">
        <v>7</v>
      </c>
      <c r="M3017" s="204">
        <f t="shared" si="136"/>
        <v>5</v>
      </c>
      <c r="N3017" s="203">
        <f t="shared" si="137"/>
        <v>6</v>
      </c>
      <c r="O3017" s="203">
        <f t="shared" si="138"/>
        <v>7</v>
      </c>
    </row>
    <row r="3018" spans="3:15">
      <c r="C3018" s="200">
        <v>5</v>
      </c>
      <c r="D3018" s="200">
        <v>8</v>
      </c>
      <c r="F3018" s="200">
        <v>7</v>
      </c>
      <c r="G3018" s="200">
        <v>8</v>
      </c>
      <c r="H3018" s="200">
        <v>10</v>
      </c>
      <c r="I3018" s="200">
        <v>6</v>
      </c>
      <c r="J3018" s="200">
        <v>10</v>
      </c>
      <c r="M3018" s="204">
        <f t="shared" si="136"/>
        <v>5</v>
      </c>
      <c r="N3018" s="203">
        <f t="shared" si="137"/>
        <v>6</v>
      </c>
      <c r="O3018" s="203">
        <f t="shared" si="138"/>
        <v>8</v>
      </c>
    </row>
    <row r="3019" spans="3:15">
      <c r="C3019" s="200">
        <v>5</v>
      </c>
      <c r="D3019" s="200">
        <v>8</v>
      </c>
      <c r="F3019" s="200">
        <v>7</v>
      </c>
      <c r="G3019" s="200">
        <v>8</v>
      </c>
      <c r="H3019" s="200">
        <v>10</v>
      </c>
      <c r="I3019" s="200">
        <v>8</v>
      </c>
      <c r="J3019" s="200">
        <v>7</v>
      </c>
      <c r="M3019" s="204">
        <f t="shared" si="136"/>
        <v>5</v>
      </c>
      <c r="N3019" s="203">
        <f t="shared" si="137"/>
        <v>6</v>
      </c>
      <c r="O3019" s="203">
        <f t="shared" si="138"/>
        <v>8</v>
      </c>
    </row>
    <row r="3020" spans="3:15">
      <c r="C3020" s="200">
        <v>5</v>
      </c>
      <c r="D3020" s="200">
        <v>8</v>
      </c>
      <c r="F3020" s="200">
        <v>7</v>
      </c>
      <c r="G3020" s="200">
        <v>8</v>
      </c>
      <c r="H3020" s="200">
        <v>10</v>
      </c>
      <c r="I3020" s="200">
        <v>8</v>
      </c>
      <c r="J3020" s="200">
        <v>10</v>
      </c>
      <c r="M3020" s="204">
        <f t="shared" si="136"/>
        <v>5</v>
      </c>
      <c r="N3020" s="203">
        <f t="shared" si="137"/>
        <v>6</v>
      </c>
      <c r="O3020" s="203">
        <f t="shared" si="138"/>
        <v>8</v>
      </c>
    </row>
    <row r="3021" spans="3:15">
      <c r="C3021" s="200">
        <v>5</v>
      </c>
      <c r="D3021" s="200">
        <v>8</v>
      </c>
      <c r="F3021" s="200">
        <v>7</v>
      </c>
      <c r="G3021" s="200">
        <v>8</v>
      </c>
      <c r="H3021" s="200">
        <v>10</v>
      </c>
      <c r="I3021" s="200">
        <v>10</v>
      </c>
      <c r="J3021" s="200">
        <v>7</v>
      </c>
      <c r="M3021" s="204">
        <f t="shared" si="136"/>
        <v>5</v>
      </c>
      <c r="N3021" s="203">
        <f t="shared" si="137"/>
        <v>6</v>
      </c>
      <c r="O3021" s="203">
        <f t="shared" si="138"/>
        <v>8</v>
      </c>
    </row>
    <row r="3022" spans="3:15">
      <c r="C3022" s="200">
        <v>5</v>
      </c>
      <c r="D3022" s="200">
        <v>8</v>
      </c>
      <c r="F3022" s="200">
        <v>7</v>
      </c>
      <c r="G3022" s="200">
        <v>8</v>
      </c>
      <c r="H3022" s="200">
        <v>10</v>
      </c>
      <c r="I3022" s="200">
        <v>10</v>
      </c>
      <c r="J3022" s="200">
        <v>10</v>
      </c>
      <c r="M3022" s="204">
        <f t="shared" si="136"/>
        <v>5</v>
      </c>
      <c r="N3022" s="203">
        <f t="shared" si="137"/>
        <v>6</v>
      </c>
      <c r="O3022" s="203">
        <f t="shared" si="138"/>
        <v>8</v>
      </c>
    </row>
    <row r="3023" spans="3:15">
      <c r="C3023" s="200">
        <v>5</v>
      </c>
      <c r="D3023" s="200">
        <v>8</v>
      </c>
      <c r="F3023" s="200">
        <v>5</v>
      </c>
      <c r="G3023" s="200">
        <v>8</v>
      </c>
      <c r="H3023" s="200">
        <v>5</v>
      </c>
      <c r="I3023" s="200">
        <v>4</v>
      </c>
      <c r="J3023" s="200">
        <v>7</v>
      </c>
      <c r="M3023" s="204">
        <f t="shared" si="136"/>
        <v>4</v>
      </c>
      <c r="N3023" s="203">
        <f t="shared" si="137"/>
        <v>5</v>
      </c>
      <c r="O3023" s="203">
        <f t="shared" si="138"/>
        <v>6</v>
      </c>
    </row>
    <row r="3024" spans="3:15">
      <c r="C3024" s="200">
        <v>5</v>
      </c>
      <c r="D3024" s="200">
        <v>8</v>
      </c>
      <c r="F3024" s="200">
        <v>5</v>
      </c>
      <c r="G3024" s="200">
        <v>8</v>
      </c>
      <c r="H3024" s="200">
        <v>5</v>
      </c>
      <c r="I3024" s="200">
        <v>4</v>
      </c>
      <c r="J3024" s="200">
        <v>10</v>
      </c>
      <c r="M3024" s="204">
        <f t="shared" si="136"/>
        <v>4</v>
      </c>
      <c r="N3024" s="203">
        <f t="shared" si="137"/>
        <v>5</v>
      </c>
      <c r="O3024" s="203">
        <f t="shared" si="138"/>
        <v>6</v>
      </c>
    </row>
    <row r="3025" spans="3:15">
      <c r="C3025" s="200">
        <v>5</v>
      </c>
      <c r="D3025" s="200">
        <v>8</v>
      </c>
      <c r="F3025" s="200">
        <v>5</v>
      </c>
      <c r="G3025" s="200">
        <v>8</v>
      </c>
      <c r="H3025" s="200">
        <v>5</v>
      </c>
      <c r="I3025" s="200">
        <v>6</v>
      </c>
      <c r="J3025" s="200">
        <v>7</v>
      </c>
      <c r="M3025" s="204">
        <f t="shared" si="136"/>
        <v>5</v>
      </c>
      <c r="N3025" s="203">
        <f t="shared" si="137"/>
        <v>5</v>
      </c>
      <c r="O3025" s="203">
        <f t="shared" si="138"/>
        <v>6</v>
      </c>
    </row>
    <row r="3026" spans="3:15">
      <c r="C3026" s="200">
        <v>5</v>
      </c>
      <c r="D3026" s="200">
        <v>8</v>
      </c>
      <c r="F3026" s="200">
        <v>5</v>
      </c>
      <c r="G3026" s="200">
        <v>8</v>
      </c>
      <c r="H3026" s="200">
        <v>5</v>
      </c>
      <c r="I3026" s="200">
        <v>6</v>
      </c>
      <c r="J3026" s="200">
        <v>10</v>
      </c>
      <c r="M3026" s="204">
        <f t="shared" si="136"/>
        <v>5</v>
      </c>
      <c r="N3026" s="203">
        <f t="shared" si="137"/>
        <v>5</v>
      </c>
      <c r="O3026" s="203">
        <f t="shared" si="138"/>
        <v>7</v>
      </c>
    </row>
    <row r="3027" spans="3:15">
      <c r="C3027" s="200">
        <v>5</v>
      </c>
      <c r="D3027" s="200">
        <v>8</v>
      </c>
      <c r="F3027" s="200">
        <v>5</v>
      </c>
      <c r="G3027" s="200">
        <v>8</v>
      </c>
      <c r="H3027" s="200">
        <v>5</v>
      </c>
      <c r="I3027" s="200">
        <v>8</v>
      </c>
      <c r="J3027" s="200">
        <v>7</v>
      </c>
      <c r="M3027" s="204">
        <f t="shared" si="136"/>
        <v>5</v>
      </c>
      <c r="N3027" s="203">
        <f t="shared" si="137"/>
        <v>5</v>
      </c>
      <c r="O3027" s="203">
        <f t="shared" si="138"/>
        <v>7</v>
      </c>
    </row>
    <row r="3028" spans="3:15">
      <c r="C3028" s="200">
        <v>5</v>
      </c>
      <c r="D3028" s="200">
        <v>8</v>
      </c>
      <c r="F3028" s="200">
        <v>5</v>
      </c>
      <c r="G3028" s="200">
        <v>8</v>
      </c>
      <c r="H3028" s="200">
        <v>5</v>
      </c>
      <c r="I3028" s="200">
        <v>8</v>
      </c>
      <c r="J3028" s="200">
        <v>10</v>
      </c>
      <c r="M3028" s="204">
        <f t="shared" si="136"/>
        <v>5</v>
      </c>
      <c r="N3028" s="203">
        <f t="shared" si="137"/>
        <v>5</v>
      </c>
      <c r="O3028" s="203">
        <f t="shared" si="138"/>
        <v>7</v>
      </c>
    </row>
    <row r="3029" spans="3:15">
      <c r="C3029" s="200">
        <v>5</v>
      </c>
      <c r="D3029" s="200">
        <v>8</v>
      </c>
      <c r="F3029" s="200">
        <v>5</v>
      </c>
      <c r="G3029" s="200">
        <v>8</v>
      </c>
      <c r="H3029" s="200">
        <v>5</v>
      </c>
      <c r="I3029" s="200">
        <v>10</v>
      </c>
      <c r="J3029" s="200">
        <v>7</v>
      </c>
      <c r="M3029" s="204">
        <f t="shared" si="136"/>
        <v>5</v>
      </c>
      <c r="N3029" s="203">
        <f t="shared" si="137"/>
        <v>5</v>
      </c>
      <c r="O3029" s="203">
        <f t="shared" si="138"/>
        <v>7</v>
      </c>
    </row>
    <row r="3030" spans="3:15">
      <c r="C3030" s="200">
        <v>5</v>
      </c>
      <c r="D3030" s="200">
        <v>8</v>
      </c>
      <c r="F3030" s="200">
        <v>5</v>
      </c>
      <c r="G3030" s="200">
        <v>8</v>
      </c>
      <c r="H3030" s="200">
        <v>5</v>
      </c>
      <c r="I3030" s="200">
        <v>10</v>
      </c>
      <c r="J3030" s="200">
        <v>10</v>
      </c>
      <c r="M3030" s="204">
        <f t="shared" si="136"/>
        <v>5</v>
      </c>
      <c r="N3030" s="203">
        <f t="shared" si="137"/>
        <v>5</v>
      </c>
      <c r="O3030" s="203">
        <f t="shared" si="138"/>
        <v>7</v>
      </c>
    </row>
    <row r="3031" spans="3:15">
      <c r="C3031" s="200">
        <v>5</v>
      </c>
      <c r="D3031" s="200">
        <v>8</v>
      </c>
      <c r="F3031" s="200">
        <v>7</v>
      </c>
      <c r="G3031" s="200">
        <v>8</v>
      </c>
      <c r="H3031" s="200">
        <v>10</v>
      </c>
      <c r="I3031" s="200">
        <v>4</v>
      </c>
      <c r="J3031" s="200">
        <v>7</v>
      </c>
      <c r="M3031" s="204">
        <f t="shared" si="136"/>
        <v>4</v>
      </c>
      <c r="N3031" s="203">
        <f t="shared" si="137"/>
        <v>5</v>
      </c>
      <c r="O3031" s="203">
        <f t="shared" si="138"/>
        <v>7</v>
      </c>
    </row>
    <row r="3032" spans="3:15">
      <c r="C3032" s="200">
        <v>5</v>
      </c>
      <c r="D3032" s="200">
        <v>8</v>
      </c>
      <c r="F3032" s="200">
        <v>7</v>
      </c>
      <c r="G3032" s="200">
        <v>8</v>
      </c>
      <c r="H3032" s="200">
        <v>10</v>
      </c>
      <c r="I3032" s="200">
        <v>4</v>
      </c>
      <c r="J3032" s="200">
        <v>10</v>
      </c>
      <c r="M3032" s="204">
        <f t="shared" si="136"/>
        <v>4</v>
      </c>
      <c r="N3032" s="203">
        <f t="shared" si="137"/>
        <v>5</v>
      </c>
      <c r="O3032" s="203">
        <f t="shared" si="138"/>
        <v>7</v>
      </c>
    </row>
    <row r="3033" spans="3:15">
      <c r="C3033" s="200">
        <v>5</v>
      </c>
      <c r="D3033" s="200">
        <v>8</v>
      </c>
      <c r="F3033" s="200">
        <v>7</v>
      </c>
      <c r="G3033" s="200">
        <v>8</v>
      </c>
      <c r="H3033" s="200">
        <v>10</v>
      </c>
      <c r="I3033" s="200">
        <v>6</v>
      </c>
      <c r="J3033" s="200">
        <v>7</v>
      </c>
      <c r="M3033" s="204">
        <f t="shared" si="136"/>
        <v>5</v>
      </c>
      <c r="N3033" s="203">
        <f t="shared" si="137"/>
        <v>6</v>
      </c>
      <c r="O3033" s="203">
        <f t="shared" si="138"/>
        <v>7</v>
      </c>
    </row>
    <row r="3034" spans="3:15">
      <c r="C3034" s="200">
        <v>5</v>
      </c>
      <c r="D3034" s="200">
        <v>8</v>
      </c>
      <c r="F3034" s="200">
        <v>7</v>
      </c>
      <c r="G3034" s="200">
        <v>8</v>
      </c>
      <c r="H3034" s="200">
        <v>10</v>
      </c>
      <c r="I3034" s="200">
        <v>6</v>
      </c>
      <c r="J3034" s="200">
        <v>10</v>
      </c>
      <c r="M3034" s="204">
        <f t="shared" si="136"/>
        <v>5</v>
      </c>
      <c r="N3034" s="203">
        <f t="shared" si="137"/>
        <v>6</v>
      </c>
      <c r="O3034" s="203">
        <f t="shared" si="138"/>
        <v>8</v>
      </c>
    </row>
    <row r="3035" spans="3:15">
      <c r="C3035" s="200">
        <v>5</v>
      </c>
      <c r="D3035" s="200">
        <v>8</v>
      </c>
      <c r="F3035" s="200">
        <v>7</v>
      </c>
      <c r="G3035" s="200">
        <v>8</v>
      </c>
      <c r="H3035" s="200">
        <v>10</v>
      </c>
      <c r="I3035" s="200">
        <v>8</v>
      </c>
      <c r="J3035" s="200">
        <v>7</v>
      </c>
      <c r="M3035" s="204">
        <f t="shared" si="136"/>
        <v>5</v>
      </c>
      <c r="N3035" s="203">
        <f t="shared" si="137"/>
        <v>6</v>
      </c>
      <c r="O3035" s="203">
        <f t="shared" si="138"/>
        <v>8</v>
      </c>
    </row>
    <row r="3036" spans="3:15">
      <c r="C3036" s="200">
        <v>5</v>
      </c>
      <c r="D3036" s="200">
        <v>8</v>
      </c>
      <c r="F3036" s="200">
        <v>7</v>
      </c>
      <c r="G3036" s="200">
        <v>8</v>
      </c>
      <c r="H3036" s="200">
        <v>10</v>
      </c>
      <c r="I3036" s="200">
        <v>8</v>
      </c>
      <c r="J3036" s="200">
        <v>10</v>
      </c>
      <c r="M3036" s="204">
        <f t="shared" si="136"/>
        <v>5</v>
      </c>
      <c r="N3036" s="203">
        <f t="shared" si="137"/>
        <v>6</v>
      </c>
      <c r="O3036" s="203">
        <f t="shared" si="138"/>
        <v>8</v>
      </c>
    </row>
    <row r="3037" spans="3:15">
      <c r="C3037" s="200">
        <v>5</v>
      </c>
      <c r="D3037" s="200">
        <v>8</v>
      </c>
      <c r="F3037" s="200">
        <v>7</v>
      </c>
      <c r="G3037" s="200">
        <v>8</v>
      </c>
      <c r="H3037" s="200">
        <v>10</v>
      </c>
      <c r="I3037" s="200">
        <v>10</v>
      </c>
      <c r="J3037" s="200">
        <v>7</v>
      </c>
      <c r="M3037" s="204">
        <f t="shared" si="136"/>
        <v>5</v>
      </c>
      <c r="N3037" s="203">
        <f t="shared" si="137"/>
        <v>6</v>
      </c>
      <c r="O3037" s="203">
        <f t="shared" si="138"/>
        <v>8</v>
      </c>
    </row>
    <row r="3038" spans="3:15">
      <c r="C3038" s="200">
        <v>5</v>
      </c>
      <c r="D3038" s="200">
        <v>8</v>
      </c>
      <c r="F3038" s="200">
        <v>7</v>
      </c>
      <c r="G3038" s="200">
        <v>8</v>
      </c>
      <c r="H3038" s="200">
        <v>10</v>
      </c>
      <c r="I3038" s="200">
        <v>10</v>
      </c>
      <c r="J3038" s="200">
        <v>10</v>
      </c>
      <c r="M3038" s="204">
        <f t="shared" si="136"/>
        <v>5</v>
      </c>
      <c r="N3038" s="203">
        <f t="shared" si="137"/>
        <v>6</v>
      </c>
      <c r="O3038" s="203">
        <f t="shared" si="138"/>
        <v>8</v>
      </c>
    </row>
    <row r="3039" spans="3:15">
      <c r="C3039" s="200">
        <v>5</v>
      </c>
      <c r="D3039" s="200">
        <v>8</v>
      </c>
      <c r="F3039" s="200">
        <v>5</v>
      </c>
      <c r="G3039" s="200">
        <v>8</v>
      </c>
      <c r="H3039" s="200">
        <v>5</v>
      </c>
      <c r="I3039" s="200">
        <v>4</v>
      </c>
      <c r="J3039" s="200">
        <v>7</v>
      </c>
      <c r="M3039" s="204">
        <f t="shared" ref="M3039:M3102" si="139">MIN(C3039:L3039)</f>
        <v>4</v>
      </c>
      <c r="N3039" s="203">
        <f t="shared" si="137"/>
        <v>5</v>
      </c>
      <c r="O3039" s="203">
        <f t="shared" si="138"/>
        <v>6</v>
      </c>
    </row>
    <row r="3040" spans="3:15">
      <c r="C3040" s="200">
        <v>5</v>
      </c>
      <c r="D3040" s="200">
        <v>8</v>
      </c>
      <c r="F3040" s="200">
        <v>5</v>
      </c>
      <c r="G3040" s="200">
        <v>8</v>
      </c>
      <c r="H3040" s="200">
        <v>5</v>
      </c>
      <c r="I3040" s="200">
        <v>4</v>
      </c>
      <c r="J3040" s="200">
        <v>10</v>
      </c>
      <c r="M3040" s="204">
        <f t="shared" si="139"/>
        <v>4</v>
      </c>
      <c r="N3040" s="203">
        <f t="shared" ref="N3040:N3103" si="140">IF(SMALL(C3040:J3040,2)&gt;M3040,M3040+1,M3040)</f>
        <v>5</v>
      </c>
      <c r="O3040" s="203">
        <f t="shared" ref="O3040:O3103" si="141">ROUND(AVERAGE(C3040:J3040),0)</f>
        <v>6</v>
      </c>
    </row>
    <row r="3041" spans="3:15">
      <c r="C3041" s="200">
        <v>5</v>
      </c>
      <c r="D3041" s="200">
        <v>8</v>
      </c>
      <c r="F3041" s="200">
        <v>5</v>
      </c>
      <c r="G3041" s="200">
        <v>8</v>
      </c>
      <c r="H3041" s="200">
        <v>5</v>
      </c>
      <c r="I3041" s="200">
        <v>6</v>
      </c>
      <c r="J3041" s="200">
        <v>7</v>
      </c>
      <c r="M3041" s="204">
        <f t="shared" si="139"/>
        <v>5</v>
      </c>
      <c r="N3041" s="203">
        <f t="shared" si="140"/>
        <v>5</v>
      </c>
      <c r="O3041" s="203">
        <f t="shared" si="141"/>
        <v>6</v>
      </c>
    </row>
    <row r="3042" spans="3:15">
      <c r="C3042" s="200">
        <v>5</v>
      </c>
      <c r="D3042" s="200">
        <v>8</v>
      </c>
      <c r="F3042" s="200">
        <v>5</v>
      </c>
      <c r="G3042" s="200">
        <v>8</v>
      </c>
      <c r="H3042" s="200">
        <v>5</v>
      </c>
      <c r="I3042" s="200">
        <v>6</v>
      </c>
      <c r="J3042" s="200">
        <v>10</v>
      </c>
      <c r="M3042" s="204">
        <f t="shared" si="139"/>
        <v>5</v>
      </c>
      <c r="N3042" s="203">
        <f t="shared" si="140"/>
        <v>5</v>
      </c>
      <c r="O3042" s="203">
        <f t="shared" si="141"/>
        <v>7</v>
      </c>
    </row>
    <row r="3043" spans="3:15">
      <c r="C3043" s="200">
        <v>5</v>
      </c>
      <c r="D3043" s="200">
        <v>8</v>
      </c>
      <c r="F3043" s="200">
        <v>5</v>
      </c>
      <c r="G3043" s="200">
        <v>8</v>
      </c>
      <c r="H3043" s="200">
        <v>5</v>
      </c>
      <c r="I3043" s="200">
        <v>8</v>
      </c>
      <c r="J3043" s="200">
        <v>7</v>
      </c>
      <c r="M3043" s="204">
        <f t="shared" si="139"/>
        <v>5</v>
      </c>
      <c r="N3043" s="203">
        <f t="shared" si="140"/>
        <v>5</v>
      </c>
      <c r="O3043" s="203">
        <f t="shared" si="141"/>
        <v>7</v>
      </c>
    </row>
    <row r="3044" spans="3:15">
      <c r="C3044" s="200">
        <v>5</v>
      </c>
      <c r="D3044" s="200">
        <v>8</v>
      </c>
      <c r="F3044" s="200">
        <v>5</v>
      </c>
      <c r="G3044" s="200">
        <v>8</v>
      </c>
      <c r="H3044" s="200">
        <v>5</v>
      </c>
      <c r="I3044" s="200">
        <v>8</v>
      </c>
      <c r="J3044" s="200">
        <v>10</v>
      </c>
      <c r="M3044" s="204">
        <f t="shared" si="139"/>
        <v>5</v>
      </c>
      <c r="N3044" s="203">
        <f t="shared" si="140"/>
        <v>5</v>
      </c>
      <c r="O3044" s="203">
        <f t="shared" si="141"/>
        <v>7</v>
      </c>
    </row>
    <row r="3045" spans="3:15">
      <c r="C3045" s="200">
        <v>5</v>
      </c>
      <c r="D3045" s="200">
        <v>8</v>
      </c>
      <c r="F3045" s="200">
        <v>5</v>
      </c>
      <c r="G3045" s="200">
        <v>8</v>
      </c>
      <c r="H3045" s="200">
        <v>5</v>
      </c>
      <c r="I3045" s="200">
        <v>10</v>
      </c>
      <c r="J3045" s="200">
        <v>7</v>
      </c>
      <c r="M3045" s="204">
        <f t="shared" si="139"/>
        <v>5</v>
      </c>
      <c r="N3045" s="203">
        <f t="shared" si="140"/>
        <v>5</v>
      </c>
      <c r="O3045" s="203">
        <f t="shared" si="141"/>
        <v>7</v>
      </c>
    </row>
    <row r="3046" spans="3:15">
      <c r="C3046" s="200">
        <v>5</v>
      </c>
      <c r="D3046" s="200">
        <v>8</v>
      </c>
      <c r="F3046" s="200">
        <v>5</v>
      </c>
      <c r="G3046" s="200">
        <v>8</v>
      </c>
      <c r="H3046" s="200">
        <v>5</v>
      </c>
      <c r="I3046" s="200">
        <v>10</v>
      </c>
      <c r="J3046" s="200">
        <v>10</v>
      </c>
      <c r="M3046" s="204">
        <f t="shared" si="139"/>
        <v>5</v>
      </c>
      <c r="N3046" s="203">
        <f t="shared" si="140"/>
        <v>5</v>
      </c>
      <c r="O3046" s="203">
        <f t="shared" si="141"/>
        <v>7</v>
      </c>
    </row>
    <row r="3047" spans="3:15">
      <c r="C3047" s="200">
        <v>5</v>
      </c>
      <c r="D3047" s="200">
        <v>8</v>
      </c>
      <c r="F3047" s="200">
        <v>7</v>
      </c>
      <c r="G3047" s="200">
        <v>8</v>
      </c>
      <c r="H3047" s="200">
        <v>10</v>
      </c>
      <c r="I3047" s="200">
        <v>4</v>
      </c>
      <c r="J3047" s="200">
        <v>7</v>
      </c>
      <c r="M3047" s="204">
        <f t="shared" si="139"/>
        <v>4</v>
      </c>
      <c r="N3047" s="203">
        <f t="shared" si="140"/>
        <v>5</v>
      </c>
      <c r="O3047" s="203">
        <f t="shared" si="141"/>
        <v>7</v>
      </c>
    </row>
    <row r="3048" spans="3:15">
      <c r="C3048" s="200">
        <v>5</v>
      </c>
      <c r="D3048" s="200">
        <v>8</v>
      </c>
      <c r="F3048" s="200">
        <v>7</v>
      </c>
      <c r="G3048" s="200">
        <v>8</v>
      </c>
      <c r="H3048" s="200">
        <v>10</v>
      </c>
      <c r="I3048" s="200">
        <v>4</v>
      </c>
      <c r="J3048" s="200">
        <v>10</v>
      </c>
      <c r="M3048" s="204">
        <f t="shared" si="139"/>
        <v>4</v>
      </c>
      <c r="N3048" s="203">
        <f t="shared" si="140"/>
        <v>5</v>
      </c>
      <c r="O3048" s="203">
        <f t="shared" si="141"/>
        <v>7</v>
      </c>
    </row>
    <row r="3049" spans="3:15">
      <c r="C3049" s="200">
        <v>5</v>
      </c>
      <c r="D3049" s="200">
        <v>8</v>
      </c>
      <c r="F3049" s="200">
        <v>7</v>
      </c>
      <c r="G3049" s="200">
        <v>8</v>
      </c>
      <c r="H3049" s="200">
        <v>10</v>
      </c>
      <c r="I3049" s="200">
        <v>6</v>
      </c>
      <c r="J3049" s="200">
        <v>7</v>
      </c>
      <c r="M3049" s="204">
        <f t="shared" si="139"/>
        <v>5</v>
      </c>
      <c r="N3049" s="203">
        <f t="shared" si="140"/>
        <v>6</v>
      </c>
      <c r="O3049" s="203">
        <f t="shared" si="141"/>
        <v>7</v>
      </c>
    </row>
    <row r="3050" spans="3:15">
      <c r="C3050" s="200">
        <v>5</v>
      </c>
      <c r="D3050" s="200">
        <v>8</v>
      </c>
      <c r="F3050" s="200">
        <v>7</v>
      </c>
      <c r="G3050" s="200">
        <v>8</v>
      </c>
      <c r="H3050" s="200">
        <v>10</v>
      </c>
      <c r="I3050" s="200">
        <v>6</v>
      </c>
      <c r="J3050" s="200">
        <v>10</v>
      </c>
      <c r="M3050" s="204">
        <f t="shared" si="139"/>
        <v>5</v>
      </c>
      <c r="N3050" s="203">
        <f t="shared" si="140"/>
        <v>6</v>
      </c>
      <c r="O3050" s="203">
        <f t="shared" si="141"/>
        <v>8</v>
      </c>
    </row>
    <row r="3051" spans="3:15">
      <c r="C3051" s="200">
        <v>5</v>
      </c>
      <c r="D3051" s="200">
        <v>8</v>
      </c>
      <c r="F3051" s="200">
        <v>7</v>
      </c>
      <c r="G3051" s="200">
        <v>8</v>
      </c>
      <c r="H3051" s="200">
        <v>10</v>
      </c>
      <c r="I3051" s="200">
        <v>8</v>
      </c>
      <c r="J3051" s="200">
        <v>7</v>
      </c>
      <c r="M3051" s="204">
        <f t="shared" si="139"/>
        <v>5</v>
      </c>
      <c r="N3051" s="203">
        <f t="shared" si="140"/>
        <v>6</v>
      </c>
      <c r="O3051" s="203">
        <f t="shared" si="141"/>
        <v>8</v>
      </c>
    </row>
    <row r="3052" spans="3:15">
      <c r="C3052" s="200">
        <v>5</v>
      </c>
      <c r="D3052" s="200">
        <v>8</v>
      </c>
      <c r="F3052" s="200">
        <v>7</v>
      </c>
      <c r="G3052" s="200">
        <v>8</v>
      </c>
      <c r="H3052" s="200">
        <v>10</v>
      </c>
      <c r="I3052" s="200">
        <v>8</v>
      </c>
      <c r="J3052" s="200">
        <v>10</v>
      </c>
      <c r="M3052" s="204">
        <f t="shared" si="139"/>
        <v>5</v>
      </c>
      <c r="N3052" s="203">
        <f t="shared" si="140"/>
        <v>6</v>
      </c>
      <c r="O3052" s="203">
        <f t="shared" si="141"/>
        <v>8</v>
      </c>
    </row>
    <row r="3053" spans="3:15">
      <c r="C3053" s="200">
        <v>5</v>
      </c>
      <c r="D3053" s="200">
        <v>8</v>
      </c>
      <c r="F3053" s="200">
        <v>7</v>
      </c>
      <c r="G3053" s="200">
        <v>8</v>
      </c>
      <c r="H3053" s="200">
        <v>10</v>
      </c>
      <c r="I3053" s="200">
        <v>10</v>
      </c>
      <c r="J3053" s="200">
        <v>7</v>
      </c>
      <c r="M3053" s="204">
        <f t="shared" si="139"/>
        <v>5</v>
      </c>
      <c r="N3053" s="203">
        <f t="shared" si="140"/>
        <v>6</v>
      </c>
      <c r="O3053" s="203">
        <f t="shared" si="141"/>
        <v>8</v>
      </c>
    </row>
    <row r="3054" spans="3:15">
      <c r="C3054" s="200">
        <v>5</v>
      </c>
      <c r="D3054" s="200">
        <v>8</v>
      </c>
      <c r="F3054" s="200">
        <v>7</v>
      </c>
      <c r="G3054" s="200">
        <v>8</v>
      </c>
      <c r="H3054" s="200">
        <v>10</v>
      </c>
      <c r="I3054" s="200">
        <v>10</v>
      </c>
      <c r="J3054" s="200">
        <v>10</v>
      </c>
      <c r="M3054" s="204">
        <f t="shared" si="139"/>
        <v>5</v>
      </c>
      <c r="N3054" s="203">
        <f t="shared" si="140"/>
        <v>6</v>
      </c>
      <c r="O3054" s="203">
        <f t="shared" si="141"/>
        <v>8</v>
      </c>
    </row>
    <row r="3055" spans="3:15">
      <c r="C3055" s="200">
        <v>5</v>
      </c>
      <c r="D3055" s="200">
        <v>8</v>
      </c>
      <c r="F3055" s="200">
        <v>10</v>
      </c>
      <c r="G3055" s="200">
        <v>8</v>
      </c>
      <c r="H3055" s="200">
        <v>7</v>
      </c>
      <c r="I3055" s="200">
        <v>4</v>
      </c>
      <c r="J3055" s="200">
        <v>7</v>
      </c>
      <c r="M3055" s="204">
        <f t="shared" si="139"/>
        <v>4</v>
      </c>
      <c r="N3055" s="203">
        <f t="shared" si="140"/>
        <v>5</v>
      </c>
      <c r="O3055" s="203">
        <f t="shared" si="141"/>
        <v>7</v>
      </c>
    </row>
    <row r="3056" spans="3:15">
      <c r="C3056" s="200">
        <v>5</v>
      </c>
      <c r="D3056" s="200">
        <v>8</v>
      </c>
      <c r="F3056" s="200">
        <v>10</v>
      </c>
      <c r="G3056" s="200">
        <v>8</v>
      </c>
      <c r="H3056" s="200">
        <v>7</v>
      </c>
      <c r="I3056" s="200">
        <v>4</v>
      </c>
      <c r="J3056" s="200">
        <v>10</v>
      </c>
      <c r="M3056" s="204">
        <f t="shared" si="139"/>
        <v>4</v>
      </c>
      <c r="N3056" s="203">
        <f t="shared" si="140"/>
        <v>5</v>
      </c>
      <c r="O3056" s="203">
        <f t="shared" si="141"/>
        <v>7</v>
      </c>
    </row>
    <row r="3057" spans="3:15">
      <c r="C3057" s="200">
        <v>5</v>
      </c>
      <c r="D3057" s="200">
        <v>8</v>
      </c>
      <c r="F3057" s="200">
        <v>10</v>
      </c>
      <c r="G3057" s="200">
        <v>8</v>
      </c>
      <c r="H3057" s="200">
        <v>7</v>
      </c>
      <c r="I3057" s="200">
        <v>6</v>
      </c>
      <c r="J3057" s="200">
        <v>7</v>
      </c>
      <c r="M3057" s="204">
        <f t="shared" si="139"/>
        <v>5</v>
      </c>
      <c r="N3057" s="203">
        <f t="shared" si="140"/>
        <v>6</v>
      </c>
      <c r="O3057" s="203">
        <f t="shared" si="141"/>
        <v>7</v>
      </c>
    </row>
    <row r="3058" spans="3:15">
      <c r="C3058" s="200">
        <v>5</v>
      </c>
      <c r="D3058" s="200">
        <v>8</v>
      </c>
      <c r="F3058" s="200">
        <v>10</v>
      </c>
      <c r="G3058" s="200">
        <v>8</v>
      </c>
      <c r="H3058" s="200">
        <v>7</v>
      </c>
      <c r="I3058" s="200">
        <v>6</v>
      </c>
      <c r="J3058" s="200">
        <v>10</v>
      </c>
      <c r="M3058" s="204">
        <f t="shared" si="139"/>
        <v>5</v>
      </c>
      <c r="N3058" s="203">
        <f t="shared" si="140"/>
        <v>6</v>
      </c>
      <c r="O3058" s="203">
        <f t="shared" si="141"/>
        <v>8</v>
      </c>
    </row>
    <row r="3059" spans="3:15">
      <c r="C3059" s="200">
        <v>5</v>
      </c>
      <c r="D3059" s="200">
        <v>8</v>
      </c>
      <c r="F3059" s="200">
        <v>10</v>
      </c>
      <c r="G3059" s="200">
        <v>8</v>
      </c>
      <c r="H3059" s="200">
        <v>7</v>
      </c>
      <c r="I3059" s="200">
        <v>8</v>
      </c>
      <c r="J3059" s="200">
        <v>7</v>
      </c>
      <c r="M3059" s="204">
        <f t="shared" si="139"/>
        <v>5</v>
      </c>
      <c r="N3059" s="203">
        <f t="shared" si="140"/>
        <v>6</v>
      </c>
      <c r="O3059" s="203">
        <f t="shared" si="141"/>
        <v>8</v>
      </c>
    </row>
    <row r="3060" spans="3:15">
      <c r="C3060" s="200">
        <v>5</v>
      </c>
      <c r="D3060" s="200">
        <v>8</v>
      </c>
      <c r="F3060" s="200">
        <v>10</v>
      </c>
      <c r="G3060" s="200">
        <v>8</v>
      </c>
      <c r="H3060" s="200">
        <v>7</v>
      </c>
      <c r="I3060" s="200">
        <v>8</v>
      </c>
      <c r="J3060" s="200">
        <v>10</v>
      </c>
      <c r="M3060" s="204">
        <f t="shared" si="139"/>
        <v>5</v>
      </c>
      <c r="N3060" s="203">
        <f t="shared" si="140"/>
        <v>6</v>
      </c>
      <c r="O3060" s="203">
        <f t="shared" si="141"/>
        <v>8</v>
      </c>
    </row>
    <row r="3061" spans="3:15">
      <c r="C3061" s="200">
        <v>5</v>
      </c>
      <c r="D3061" s="200">
        <v>8</v>
      </c>
      <c r="F3061" s="200">
        <v>10</v>
      </c>
      <c r="G3061" s="200">
        <v>8</v>
      </c>
      <c r="H3061" s="200">
        <v>7</v>
      </c>
      <c r="I3061" s="200">
        <v>10</v>
      </c>
      <c r="J3061" s="200">
        <v>7</v>
      </c>
      <c r="M3061" s="204">
        <f t="shared" si="139"/>
        <v>5</v>
      </c>
      <c r="N3061" s="203">
        <f t="shared" si="140"/>
        <v>6</v>
      </c>
      <c r="O3061" s="203">
        <f t="shared" si="141"/>
        <v>8</v>
      </c>
    </row>
    <row r="3062" spans="3:15">
      <c r="C3062" s="200">
        <v>5</v>
      </c>
      <c r="D3062" s="200">
        <v>8</v>
      </c>
      <c r="F3062" s="200">
        <v>10</v>
      </c>
      <c r="G3062" s="200">
        <v>8</v>
      </c>
      <c r="H3062" s="200">
        <v>7</v>
      </c>
      <c r="I3062" s="200">
        <v>10</v>
      </c>
      <c r="J3062" s="200">
        <v>10</v>
      </c>
      <c r="M3062" s="204">
        <f t="shared" si="139"/>
        <v>5</v>
      </c>
      <c r="N3062" s="203">
        <f t="shared" si="140"/>
        <v>6</v>
      </c>
      <c r="O3062" s="203">
        <f t="shared" si="141"/>
        <v>8</v>
      </c>
    </row>
    <row r="3063" spans="3:15">
      <c r="C3063" s="200">
        <v>5</v>
      </c>
      <c r="D3063" s="200">
        <v>8</v>
      </c>
      <c r="F3063" s="200">
        <v>10</v>
      </c>
      <c r="G3063" s="200">
        <v>8</v>
      </c>
      <c r="H3063" s="200">
        <v>10</v>
      </c>
      <c r="I3063" s="200">
        <v>4</v>
      </c>
      <c r="J3063" s="200">
        <v>7</v>
      </c>
      <c r="M3063" s="204">
        <f t="shared" si="139"/>
        <v>4</v>
      </c>
      <c r="N3063" s="203">
        <f t="shared" si="140"/>
        <v>5</v>
      </c>
      <c r="O3063" s="203">
        <f t="shared" si="141"/>
        <v>7</v>
      </c>
    </row>
    <row r="3064" spans="3:15">
      <c r="C3064" s="200">
        <v>5</v>
      </c>
      <c r="D3064" s="200">
        <v>8</v>
      </c>
      <c r="F3064" s="200">
        <v>10</v>
      </c>
      <c r="G3064" s="200">
        <v>8</v>
      </c>
      <c r="H3064" s="200">
        <v>10</v>
      </c>
      <c r="I3064" s="200">
        <v>4</v>
      </c>
      <c r="J3064" s="200">
        <v>10</v>
      </c>
      <c r="M3064" s="204">
        <f t="shared" si="139"/>
        <v>4</v>
      </c>
      <c r="N3064" s="203">
        <f t="shared" si="140"/>
        <v>5</v>
      </c>
      <c r="O3064" s="203">
        <f t="shared" si="141"/>
        <v>8</v>
      </c>
    </row>
    <row r="3065" spans="3:15">
      <c r="C3065" s="200">
        <v>5</v>
      </c>
      <c r="D3065" s="200">
        <v>8</v>
      </c>
      <c r="F3065" s="200">
        <v>10</v>
      </c>
      <c r="G3065" s="200">
        <v>8</v>
      </c>
      <c r="H3065" s="200">
        <v>10</v>
      </c>
      <c r="I3065" s="200">
        <v>6</v>
      </c>
      <c r="J3065" s="200">
        <v>7</v>
      </c>
      <c r="M3065" s="204">
        <f t="shared" si="139"/>
        <v>5</v>
      </c>
      <c r="N3065" s="203">
        <f t="shared" si="140"/>
        <v>6</v>
      </c>
      <c r="O3065" s="203">
        <f t="shared" si="141"/>
        <v>8</v>
      </c>
    </row>
    <row r="3066" spans="3:15">
      <c r="C3066" s="200">
        <v>5</v>
      </c>
      <c r="D3066" s="200">
        <v>8</v>
      </c>
      <c r="F3066" s="200">
        <v>10</v>
      </c>
      <c r="G3066" s="200">
        <v>8</v>
      </c>
      <c r="H3066" s="200">
        <v>10</v>
      </c>
      <c r="I3066" s="200">
        <v>6</v>
      </c>
      <c r="J3066" s="200">
        <v>10</v>
      </c>
      <c r="M3066" s="204">
        <f t="shared" si="139"/>
        <v>5</v>
      </c>
      <c r="N3066" s="203">
        <f t="shared" si="140"/>
        <v>6</v>
      </c>
      <c r="O3066" s="203">
        <f t="shared" si="141"/>
        <v>8</v>
      </c>
    </row>
    <row r="3067" spans="3:15">
      <c r="C3067" s="200">
        <v>5</v>
      </c>
      <c r="D3067" s="200">
        <v>8</v>
      </c>
      <c r="F3067" s="200">
        <v>10</v>
      </c>
      <c r="G3067" s="200">
        <v>8</v>
      </c>
      <c r="H3067" s="200">
        <v>10</v>
      </c>
      <c r="I3067" s="200">
        <v>8</v>
      </c>
      <c r="J3067" s="200">
        <v>7</v>
      </c>
      <c r="M3067" s="204">
        <f t="shared" si="139"/>
        <v>5</v>
      </c>
      <c r="N3067" s="203">
        <f t="shared" si="140"/>
        <v>6</v>
      </c>
      <c r="O3067" s="203">
        <f t="shared" si="141"/>
        <v>8</v>
      </c>
    </row>
    <row r="3068" spans="3:15">
      <c r="C3068" s="200">
        <v>5</v>
      </c>
      <c r="D3068" s="200">
        <v>8</v>
      </c>
      <c r="F3068" s="200">
        <v>10</v>
      </c>
      <c r="G3068" s="200">
        <v>8</v>
      </c>
      <c r="H3068" s="200">
        <v>10</v>
      </c>
      <c r="I3068" s="200">
        <v>8</v>
      </c>
      <c r="J3068" s="200">
        <v>10</v>
      </c>
      <c r="M3068" s="204">
        <f t="shared" si="139"/>
        <v>5</v>
      </c>
      <c r="N3068" s="203">
        <f t="shared" si="140"/>
        <v>6</v>
      </c>
      <c r="O3068" s="203">
        <f t="shared" si="141"/>
        <v>8</v>
      </c>
    </row>
    <row r="3069" spans="3:15">
      <c r="C3069" s="200">
        <v>5</v>
      </c>
      <c r="D3069" s="200">
        <v>8</v>
      </c>
      <c r="F3069" s="200">
        <v>10</v>
      </c>
      <c r="G3069" s="200">
        <v>8</v>
      </c>
      <c r="H3069" s="200">
        <v>10</v>
      </c>
      <c r="I3069" s="200">
        <v>10</v>
      </c>
      <c r="J3069" s="200">
        <v>7</v>
      </c>
      <c r="M3069" s="204">
        <f t="shared" si="139"/>
        <v>5</v>
      </c>
      <c r="N3069" s="203">
        <f t="shared" si="140"/>
        <v>6</v>
      </c>
      <c r="O3069" s="203">
        <f t="shared" si="141"/>
        <v>8</v>
      </c>
    </row>
    <row r="3070" spans="3:15">
      <c r="C3070" s="200">
        <v>5</v>
      </c>
      <c r="D3070" s="200">
        <v>8</v>
      </c>
      <c r="F3070" s="200">
        <v>10</v>
      </c>
      <c r="G3070" s="200">
        <v>8</v>
      </c>
      <c r="H3070" s="200">
        <v>10</v>
      </c>
      <c r="I3070" s="200">
        <v>10</v>
      </c>
      <c r="J3070" s="200">
        <v>10</v>
      </c>
      <c r="M3070" s="204">
        <f t="shared" si="139"/>
        <v>5</v>
      </c>
      <c r="N3070" s="203">
        <f t="shared" si="140"/>
        <v>6</v>
      </c>
      <c r="O3070" s="203">
        <f t="shared" si="141"/>
        <v>9</v>
      </c>
    </row>
    <row r="3071" spans="3:15">
      <c r="C3071" s="200">
        <v>5</v>
      </c>
      <c r="D3071" s="200">
        <v>8</v>
      </c>
      <c r="F3071" s="200">
        <v>10</v>
      </c>
      <c r="G3071" s="200">
        <v>8</v>
      </c>
      <c r="H3071" s="200">
        <v>7</v>
      </c>
      <c r="I3071" s="200">
        <v>4</v>
      </c>
      <c r="J3071" s="200">
        <v>7</v>
      </c>
      <c r="M3071" s="204">
        <f t="shared" si="139"/>
        <v>4</v>
      </c>
      <c r="N3071" s="203">
        <f t="shared" si="140"/>
        <v>5</v>
      </c>
      <c r="O3071" s="203">
        <f t="shared" si="141"/>
        <v>7</v>
      </c>
    </row>
    <row r="3072" spans="3:15">
      <c r="C3072" s="200">
        <v>5</v>
      </c>
      <c r="D3072" s="200">
        <v>8</v>
      </c>
      <c r="F3072" s="200">
        <v>10</v>
      </c>
      <c r="G3072" s="200">
        <v>8</v>
      </c>
      <c r="H3072" s="200">
        <v>7</v>
      </c>
      <c r="I3072" s="200">
        <v>4</v>
      </c>
      <c r="J3072" s="200">
        <v>10</v>
      </c>
      <c r="M3072" s="204">
        <f t="shared" si="139"/>
        <v>4</v>
      </c>
      <c r="N3072" s="203">
        <f t="shared" si="140"/>
        <v>5</v>
      </c>
      <c r="O3072" s="203">
        <f t="shared" si="141"/>
        <v>7</v>
      </c>
    </row>
    <row r="3073" spans="3:15">
      <c r="C3073" s="200">
        <v>5</v>
      </c>
      <c r="D3073" s="200">
        <v>8</v>
      </c>
      <c r="F3073" s="200">
        <v>10</v>
      </c>
      <c r="G3073" s="200">
        <v>8</v>
      </c>
      <c r="H3073" s="200">
        <v>7</v>
      </c>
      <c r="I3073" s="200">
        <v>6</v>
      </c>
      <c r="J3073" s="200">
        <v>7</v>
      </c>
      <c r="M3073" s="204">
        <f t="shared" si="139"/>
        <v>5</v>
      </c>
      <c r="N3073" s="203">
        <f t="shared" si="140"/>
        <v>6</v>
      </c>
      <c r="O3073" s="203">
        <f t="shared" si="141"/>
        <v>7</v>
      </c>
    </row>
    <row r="3074" spans="3:15">
      <c r="C3074" s="200">
        <v>5</v>
      </c>
      <c r="D3074" s="200">
        <v>8</v>
      </c>
      <c r="F3074" s="200">
        <v>10</v>
      </c>
      <c r="G3074" s="200">
        <v>8</v>
      </c>
      <c r="H3074" s="200">
        <v>7</v>
      </c>
      <c r="I3074" s="200">
        <v>6</v>
      </c>
      <c r="J3074" s="200">
        <v>10</v>
      </c>
      <c r="M3074" s="204">
        <f t="shared" si="139"/>
        <v>5</v>
      </c>
      <c r="N3074" s="203">
        <f t="shared" si="140"/>
        <v>6</v>
      </c>
      <c r="O3074" s="203">
        <f t="shared" si="141"/>
        <v>8</v>
      </c>
    </row>
    <row r="3075" spans="3:15">
      <c r="C3075" s="200">
        <v>5</v>
      </c>
      <c r="D3075" s="200">
        <v>8</v>
      </c>
      <c r="F3075" s="200">
        <v>10</v>
      </c>
      <c r="G3075" s="200">
        <v>8</v>
      </c>
      <c r="H3075" s="200">
        <v>7</v>
      </c>
      <c r="I3075" s="200">
        <v>8</v>
      </c>
      <c r="J3075" s="200">
        <v>7</v>
      </c>
      <c r="M3075" s="204">
        <f t="shared" si="139"/>
        <v>5</v>
      </c>
      <c r="N3075" s="203">
        <f t="shared" si="140"/>
        <v>6</v>
      </c>
      <c r="O3075" s="203">
        <f t="shared" si="141"/>
        <v>8</v>
      </c>
    </row>
    <row r="3076" spans="3:15">
      <c r="C3076" s="200">
        <v>5</v>
      </c>
      <c r="D3076" s="200">
        <v>8</v>
      </c>
      <c r="F3076" s="200">
        <v>10</v>
      </c>
      <c r="G3076" s="200">
        <v>8</v>
      </c>
      <c r="H3076" s="200">
        <v>7</v>
      </c>
      <c r="I3076" s="200">
        <v>8</v>
      </c>
      <c r="J3076" s="200">
        <v>10</v>
      </c>
      <c r="M3076" s="204">
        <f t="shared" si="139"/>
        <v>5</v>
      </c>
      <c r="N3076" s="203">
        <f t="shared" si="140"/>
        <v>6</v>
      </c>
      <c r="O3076" s="203">
        <f t="shared" si="141"/>
        <v>8</v>
      </c>
    </row>
    <row r="3077" spans="3:15">
      <c r="C3077" s="200">
        <v>5</v>
      </c>
      <c r="D3077" s="200">
        <v>8</v>
      </c>
      <c r="F3077" s="200">
        <v>10</v>
      </c>
      <c r="G3077" s="200">
        <v>8</v>
      </c>
      <c r="H3077" s="200">
        <v>7</v>
      </c>
      <c r="I3077" s="200">
        <v>10</v>
      </c>
      <c r="J3077" s="200">
        <v>7</v>
      </c>
      <c r="M3077" s="204">
        <f t="shared" si="139"/>
        <v>5</v>
      </c>
      <c r="N3077" s="203">
        <f t="shared" si="140"/>
        <v>6</v>
      </c>
      <c r="O3077" s="203">
        <f t="shared" si="141"/>
        <v>8</v>
      </c>
    </row>
    <row r="3078" spans="3:15">
      <c r="C3078" s="200">
        <v>5</v>
      </c>
      <c r="D3078" s="200">
        <v>8</v>
      </c>
      <c r="F3078" s="200">
        <v>10</v>
      </c>
      <c r="G3078" s="200">
        <v>8</v>
      </c>
      <c r="H3078" s="200">
        <v>7</v>
      </c>
      <c r="I3078" s="200">
        <v>10</v>
      </c>
      <c r="J3078" s="200">
        <v>10</v>
      </c>
      <c r="M3078" s="204">
        <f t="shared" si="139"/>
        <v>5</v>
      </c>
      <c r="N3078" s="203">
        <f t="shared" si="140"/>
        <v>6</v>
      </c>
      <c r="O3078" s="203">
        <f t="shared" si="141"/>
        <v>8</v>
      </c>
    </row>
    <row r="3079" spans="3:15">
      <c r="C3079" s="200">
        <v>5</v>
      </c>
      <c r="D3079" s="200">
        <v>8</v>
      </c>
      <c r="F3079" s="200">
        <v>10</v>
      </c>
      <c r="G3079" s="200">
        <v>8</v>
      </c>
      <c r="H3079" s="200">
        <v>10</v>
      </c>
      <c r="I3079" s="200">
        <v>4</v>
      </c>
      <c r="J3079" s="200">
        <v>7</v>
      </c>
      <c r="M3079" s="204">
        <f t="shared" si="139"/>
        <v>4</v>
      </c>
      <c r="N3079" s="203">
        <f t="shared" si="140"/>
        <v>5</v>
      </c>
      <c r="O3079" s="203">
        <f t="shared" si="141"/>
        <v>7</v>
      </c>
    </row>
    <row r="3080" spans="3:15">
      <c r="C3080" s="200">
        <v>5</v>
      </c>
      <c r="D3080" s="200">
        <v>8</v>
      </c>
      <c r="F3080" s="200">
        <v>10</v>
      </c>
      <c r="G3080" s="200">
        <v>8</v>
      </c>
      <c r="H3080" s="200">
        <v>10</v>
      </c>
      <c r="I3080" s="200">
        <v>4</v>
      </c>
      <c r="J3080" s="200">
        <v>10</v>
      </c>
      <c r="M3080" s="204">
        <f t="shared" si="139"/>
        <v>4</v>
      </c>
      <c r="N3080" s="203">
        <f t="shared" si="140"/>
        <v>5</v>
      </c>
      <c r="O3080" s="203">
        <f t="shared" si="141"/>
        <v>8</v>
      </c>
    </row>
    <row r="3081" spans="3:15">
      <c r="C3081" s="200">
        <v>5</v>
      </c>
      <c r="D3081" s="200">
        <v>8</v>
      </c>
      <c r="F3081" s="200">
        <v>10</v>
      </c>
      <c r="G3081" s="200">
        <v>8</v>
      </c>
      <c r="H3081" s="200">
        <v>10</v>
      </c>
      <c r="I3081" s="200">
        <v>6</v>
      </c>
      <c r="J3081" s="200">
        <v>7</v>
      </c>
      <c r="M3081" s="204">
        <f t="shared" si="139"/>
        <v>5</v>
      </c>
      <c r="N3081" s="203">
        <f t="shared" si="140"/>
        <v>6</v>
      </c>
      <c r="O3081" s="203">
        <f t="shared" si="141"/>
        <v>8</v>
      </c>
    </row>
    <row r="3082" spans="3:15">
      <c r="C3082" s="200">
        <v>5</v>
      </c>
      <c r="D3082" s="200">
        <v>8</v>
      </c>
      <c r="F3082" s="200">
        <v>10</v>
      </c>
      <c r="G3082" s="200">
        <v>8</v>
      </c>
      <c r="H3082" s="200">
        <v>10</v>
      </c>
      <c r="I3082" s="200">
        <v>6</v>
      </c>
      <c r="J3082" s="200">
        <v>10</v>
      </c>
      <c r="M3082" s="204">
        <f t="shared" si="139"/>
        <v>5</v>
      </c>
      <c r="N3082" s="203">
        <f t="shared" si="140"/>
        <v>6</v>
      </c>
      <c r="O3082" s="203">
        <f t="shared" si="141"/>
        <v>8</v>
      </c>
    </row>
    <row r="3083" spans="3:15">
      <c r="C3083" s="200">
        <v>5</v>
      </c>
      <c r="D3083" s="200">
        <v>8</v>
      </c>
      <c r="F3083" s="200">
        <v>10</v>
      </c>
      <c r="G3083" s="200">
        <v>8</v>
      </c>
      <c r="H3083" s="200">
        <v>10</v>
      </c>
      <c r="I3083" s="200">
        <v>8</v>
      </c>
      <c r="J3083" s="200">
        <v>7</v>
      </c>
      <c r="M3083" s="204">
        <f t="shared" si="139"/>
        <v>5</v>
      </c>
      <c r="N3083" s="203">
        <f t="shared" si="140"/>
        <v>6</v>
      </c>
      <c r="O3083" s="203">
        <f t="shared" si="141"/>
        <v>8</v>
      </c>
    </row>
    <row r="3084" spans="3:15">
      <c r="C3084" s="200">
        <v>5</v>
      </c>
      <c r="D3084" s="200">
        <v>8</v>
      </c>
      <c r="F3084" s="200">
        <v>10</v>
      </c>
      <c r="G3084" s="200">
        <v>8</v>
      </c>
      <c r="H3084" s="200">
        <v>10</v>
      </c>
      <c r="I3084" s="200">
        <v>8</v>
      </c>
      <c r="J3084" s="200">
        <v>10</v>
      </c>
      <c r="M3084" s="204">
        <f t="shared" si="139"/>
        <v>5</v>
      </c>
      <c r="N3084" s="203">
        <f t="shared" si="140"/>
        <v>6</v>
      </c>
      <c r="O3084" s="203">
        <f t="shared" si="141"/>
        <v>8</v>
      </c>
    </row>
    <row r="3085" spans="3:15">
      <c r="C3085" s="200">
        <v>5</v>
      </c>
      <c r="D3085" s="200">
        <v>8</v>
      </c>
      <c r="F3085" s="200">
        <v>10</v>
      </c>
      <c r="G3085" s="200">
        <v>8</v>
      </c>
      <c r="H3085" s="200">
        <v>10</v>
      </c>
      <c r="I3085" s="200">
        <v>10</v>
      </c>
      <c r="J3085" s="200">
        <v>7</v>
      </c>
      <c r="M3085" s="204">
        <f t="shared" si="139"/>
        <v>5</v>
      </c>
      <c r="N3085" s="203">
        <f t="shared" si="140"/>
        <v>6</v>
      </c>
      <c r="O3085" s="203">
        <f t="shared" si="141"/>
        <v>8</v>
      </c>
    </row>
    <row r="3086" spans="3:15">
      <c r="C3086" s="200">
        <v>5</v>
      </c>
      <c r="D3086" s="200">
        <v>8</v>
      </c>
      <c r="F3086" s="200">
        <v>10</v>
      </c>
      <c r="G3086" s="200">
        <v>8</v>
      </c>
      <c r="H3086" s="200">
        <v>10</v>
      </c>
      <c r="I3086" s="200">
        <v>10</v>
      </c>
      <c r="J3086" s="200">
        <v>10</v>
      </c>
      <c r="M3086" s="204">
        <f t="shared" si="139"/>
        <v>5</v>
      </c>
      <c r="N3086" s="203">
        <f t="shared" si="140"/>
        <v>6</v>
      </c>
      <c r="O3086" s="203">
        <f t="shared" si="141"/>
        <v>9</v>
      </c>
    </row>
    <row r="3087" spans="3:15">
      <c r="C3087" s="200">
        <v>5</v>
      </c>
      <c r="D3087" s="200">
        <v>8</v>
      </c>
      <c r="F3087" s="200">
        <v>10</v>
      </c>
      <c r="G3087" s="200">
        <v>8</v>
      </c>
      <c r="H3087" s="200">
        <v>7</v>
      </c>
      <c r="I3087" s="200">
        <v>4</v>
      </c>
      <c r="J3087" s="200">
        <v>7</v>
      </c>
      <c r="M3087" s="204">
        <f t="shared" si="139"/>
        <v>4</v>
      </c>
      <c r="N3087" s="203">
        <f t="shared" si="140"/>
        <v>5</v>
      </c>
      <c r="O3087" s="203">
        <f t="shared" si="141"/>
        <v>7</v>
      </c>
    </row>
    <row r="3088" spans="3:15">
      <c r="C3088" s="200">
        <v>5</v>
      </c>
      <c r="D3088" s="200">
        <v>8</v>
      </c>
      <c r="F3088" s="200">
        <v>10</v>
      </c>
      <c r="G3088" s="200">
        <v>8</v>
      </c>
      <c r="H3088" s="200">
        <v>7</v>
      </c>
      <c r="I3088" s="200">
        <v>4</v>
      </c>
      <c r="J3088" s="200">
        <v>10</v>
      </c>
      <c r="M3088" s="204">
        <f t="shared" si="139"/>
        <v>4</v>
      </c>
      <c r="N3088" s="203">
        <f t="shared" si="140"/>
        <v>5</v>
      </c>
      <c r="O3088" s="203">
        <f t="shared" si="141"/>
        <v>7</v>
      </c>
    </row>
    <row r="3089" spans="3:15">
      <c r="C3089" s="200">
        <v>5</v>
      </c>
      <c r="D3089" s="200">
        <v>8</v>
      </c>
      <c r="F3089" s="200">
        <v>10</v>
      </c>
      <c r="G3089" s="200">
        <v>8</v>
      </c>
      <c r="H3089" s="200">
        <v>7</v>
      </c>
      <c r="I3089" s="200">
        <v>6</v>
      </c>
      <c r="J3089" s="200">
        <v>7</v>
      </c>
      <c r="M3089" s="204">
        <f t="shared" si="139"/>
        <v>5</v>
      </c>
      <c r="N3089" s="203">
        <f t="shared" si="140"/>
        <v>6</v>
      </c>
      <c r="O3089" s="203">
        <f t="shared" si="141"/>
        <v>7</v>
      </c>
    </row>
    <row r="3090" spans="3:15">
      <c r="C3090" s="200">
        <v>5</v>
      </c>
      <c r="D3090" s="200">
        <v>8</v>
      </c>
      <c r="F3090" s="200">
        <v>10</v>
      </c>
      <c r="G3090" s="200">
        <v>8</v>
      </c>
      <c r="H3090" s="200">
        <v>7</v>
      </c>
      <c r="I3090" s="200">
        <v>6</v>
      </c>
      <c r="J3090" s="200">
        <v>10</v>
      </c>
      <c r="M3090" s="204">
        <f t="shared" si="139"/>
        <v>5</v>
      </c>
      <c r="N3090" s="203">
        <f t="shared" si="140"/>
        <v>6</v>
      </c>
      <c r="O3090" s="203">
        <f t="shared" si="141"/>
        <v>8</v>
      </c>
    </row>
    <row r="3091" spans="3:15">
      <c r="C3091" s="200">
        <v>5</v>
      </c>
      <c r="D3091" s="200">
        <v>8</v>
      </c>
      <c r="F3091" s="200">
        <v>10</v>
      </c>
      <c r="G3091" s="200">
        <v>8</v>
      </c>
      <c r="H3091" s="200">
        <v>7</v>
      </c>
      <c r="I3091" s="200">
        <v>8</v>
      </c>
      <c r="J3091" s="200">
        <v>7</v>
      </c>
      <c r="M3091" s="204">
        <f t="shared" si="139"/>
        <v>5</v>
      </c>
      <c r="N3091" s="203">
        <f t="shared" si="140"/>
        <v>6</v>
      </c>
      <c r="O3091" s="203">
        <f t="shared" si="141"/>
        <v>8</v>
      </c>
    </row>
    <row r="3092" spans="3:15">
      <c r="C3092" s="200">
        <v>5</v>
      </c>
      <c r="D3092" s="200">
        <v>8</v>
      </c>
      <c r="F3092" s="200">
        <v>10</v>
      </c>
      <c r="G3092" s="200">
        <v>8</v>
      </c>
      <c r="H3092" s="200">
        <v>7</v>
      </c>
      <c r="I3092" s="200">
        <v>8</v>
      </c>
      <c r="J3092" s="200">
        <v>10</v>
      </c>
      <c r="M3092" s="204">
        <f t="shared" si="139"/>
        <v>5</v>
      </c>
      <c r="N3092" s="203">
        <f t="shared" si="140"/>
        <v>6</v>
      </c>
      <c r="O3092" s="203">
        <f t="shared" si="141"/>
        <v>8</v>
      </c>
    </row>
    <row r="3093" spans="3:15">
      <c r="C3093" s="200">
        <v>5</v>
      </c>
      <c r="D3093" s="200">
        <v>8</v>
      </c>
      <c r="F3093" s="200">
        <v>10</v>
      </c>
      <c r="G3093" s="200">
        <v>8</v>
      </c>
      <c r="H3093" s="200">
        <v>7</v>
      </c>
      <c r="I3093" s="200">
        <v>10</v>
      </c>
      <c r="J3093" s="200">
        <v>7</v>
      </c>
      <c r="M3093" s="204">
        <f t="shared" si="139"/>
        <v>5</v>
      </c>
      <c r="N3093" s="203">
        <f t="shared" si="140"/>
        <v>6</v>
      </c>
      <c r="O3093" s="203">
        <f t="shared" si="141"/>
        <v>8</v>
      </c>
    </row>
    <row r="3094" spans="3:15">
      <c r="C3094" s="200">
        <v>5</v>
      </c>
      <c r="D3094" s="200">
        <v>8</v>
      </c>
      <c r="F3094" s="200">
        <v>10</v>
      </c>
      <c r="G3094" s="200">
        <v>8</v>
      </c>
      <c r="H3094" s="200">
        <v>7</v>
      </c>
      <c r="I3094" s="200">
        <v>10</v>
      </c>
      <c r="J3094" s="200">
        <v>10</v>
      </c>
      <c r="M3094" s="204">
        <f t="shared" si="139"/>
        <v>5</v>
      </c>
      <c r="N3094" s="203">
        <f t="shared" si="140"/>
        <v>6</v>
      </c>
      <c r="O3094" s="203">
        <f t="shared" si="141"/>
        <v>8</v>
      </c>
    </row>
    <row r="3095" spans="3:15">
      <c r="C3095" s="200">
        <v>5</v>
      </c>
      <c r="D3095" s="200">
        <v>8</v>
      </c>
      <c r="F3095" s="200">
        <v>10</v>
      </c>
      <c r="G3095" s="200">
        <v>8</v>
      </c>
      <c r="H3095" s="200">
        <v>10</v>
      </c>
      <c r="I3095" s="200">
        <v>4</v>
      </c>
      <c r="J3095" s="200">
        <v>7</v>
      </c>
      <c r="M3095" s="204">
        <f t="shared" si="139"/>
        <v>4</v>
      </c>
      <c r="N3095" s="203">
        <f t="shared" si="140"/>
        <v>5</v>
      </c>
      <c r="O3095" s="203">
        <f t="shared" si="141"/>
        <v>7</v>
      </c>
    </row>
    <row r="3096" spans="3:15">
      <c r="C3096" s="200">
        <v>5</v>
      </c>
      <c r="D3096" s="200">
        <v>8</v>
      </c>
      <c r="F3096" s="200">
        <v>10</v>
      </c>
      <c r="G3096" s="200">
        <v>8</v>
      </c>
      <c r="H3096" s="200">
        <v>10</v>
      </c>
      <c r="I3096" s="200">
        <v>4</v>
      </c>
      <c r="J3096" s="200">
        <v>10</v>
      </c>
      <c r="M3096" s="204">
        <f t="shared" si="139"/>
        <v>4</v>
      </c>
      <c r="N3096" s="203">
        <f t="shared" si="140"/>
        <v>5</v>
      </c>
      <c r="O3096" s="203">
        <f t="shared" si="141"/>
        <v>8</v>
      </c>
    </row>
    <row r="3097" spans="3:15">
      <c r="C3097" s="200">
        <v>5</v>
      </c>
      <c r="D3097" s="200">
        <v>8</v>
      </c>
      <c r="F3097" s="200">
        <v>10</v>
      </c>
      <c r="G3097" s="200">
        <v>8</v>
      </c>
      <c r="H3097" s="200">
        <v>10</v>
      </c>
      <c r="I3097" s="200">
        <v>6</v>
      </c>
      <c r="J3097" s="200">
        <v>7</v>
      </c>
      <c r="M3097" s="204">
        <f t="shared" si="139"/>
        <v>5</v>
      </c>
      <c r="N3097" s="203">
        <f t="shared" si="140"/>
        <v>6</v>
      </c>
      <c r="O3097" s="203">
        <f t="shared" si="141"/>
        <v>8</v>
      </c>
    </row>
    <row r="3098" spans="3:15">
      <c r="C3098" s="200">
        <v>5</v>
      </c>
      <c r="D3098" s="200">
        <v>8</v>
      </c>
      <c r="F3098" s="200">
        <v>10</v>
      </c>
      <c r="G3098" s="200">
        <v>8</v>
      </c>
      <c r="H3098" s="200">
        <v>10</v>
      </c>
      <c r="I3098" s="200">
        <v>6</v>
      </c>
      <c r="J3098" s="200">
        <v>10</v>
      </c>
      <c r="M3098" s="204">
        <f t="shared" si="139"/>
        <v>5</v>
      </c>
      <c r="N3098" s="203">
        <f t="shared" si="140"/>
        <v>6</v>
      </c>
      <c r="O3098" s="203">
        <f t="shared" si="141"/>
        <v>8</v>
      </c>
    </row>
    <row r="3099" spans="3:15">
      <c r="C3099" s="200">
        <v>5</v>
      </c>
      <c r="D3099" s="200">
        <v>8</v>
      </c>
      <c r="F3099" s="200">
        <v>10</v>
      </c>
      <c r="G3099" s="200">
        <v>8</v>
      </c>
      <c r="H3099" s="200">
        <v>10</v>
      </c>
      <c r="I3099" s="200">
        <v>8</v>
      </c>
      <c r="J3099" s="200">
        <v>7</v>
      </c>
      <c r="M3099" s="204">
        <f t="shared" si="139"/>
        <v>5</v>
      </c>
      <c r="N3099" s="203">
        <f t="shared" si="140"/>
        <v>6</v>
      </c>
      <c r="O3099" s="203">
        <f t="shared" si="141"/>
        <v>8</v>
      </c>
    </row>
    <row r="3100" spans="3:15">
      <c r="C3100" s="200">
        <v>5</v>
      </c>
      <c r="D3100" s="200">
        <v>8</v>
      </c>
      <c r="F3100" s="200">
        <v>10</v>
      </c>
      <c r="G3100" s="200">
        <v>8</v>
      </c>
      <c r="H3100" s="200">
        <v>10</v>
      </c>
      <c r="I3100" s="200">
        <v>8</v>
      </c>
      <c r="J3100" s="200">
        <v>10</v>
      </c>
      <c r="M3100" s="204">
        <f t="shared" si="139"/>
        <v>5</v>
      </c>
      <c r="N3100" s="203">
        <f t="shared" si="140"/>
        <v>6</v>
      </c>
      <c r="O3100" s="203">
        <f t="shared" si="141"/>
        <v>8</v>
      </c>
    </row>
    <row r="3101" spans="3:15">
      <c r="C3101" s="200">
        <v>5</v>
      </c>
      <c r="D3101" s="200">
        <v>8</v>
      </c>
      <c r="F3101" s="200">
        <v>10</v>
      </c>
      <c r="G3101" s="200">
        <v>8</v>
      </c>
      <c r="H3101" s="200">
        <v>10</v>
      </c>
      <c r="I3101" s="200">
        <v>10</v>
      </c>
      <c r="J3101" s="200">
        <v>7</v>
      </c>
      <c r="M3101" s="204">
        <f t="shared" si="139"/>
        <v>5</v>
      </c>
      <c r="N3101" s="203">
        <f t="shared" si="140"/>
        <v>6</v>
      </c>
      <c r="O3101" s="203">
        <f t="shared" si="141"/>
        <v>8</v>
      </c>
    </row>
    <row r="3102" spans="3:15">
      <c r="C3102" s="200">
        <v>5</v>
      </c>
      <c r="D3102" s="200">
        <v>8</v>
      </c>
      <c r="F3102" s="200">
        <v>10</v>
      </c>
      <c r="G3102" s="200">
        <v>8</v>
      </c>
      <c r="H3102" s="200">
        <v>10</v>
      </c>
      <c r="I3102" s="200">
        <v>10</v>
      </c>
      <c r="J3102" s="200">
        <v>10</v>
      </c>
      <c r="M3102" s="204">
        <f t="shared" si="139"/>
        <v>5</v>
      </c>
      <c r="N3102" s="203">
        <f t="shared" si="140"/>
        <v>6</v>
      </c>
      <c r="O3102" s="203">
        <f t="shared" si="141"/>
        <v>9</v>
      </c>
    </row>
    <row r="3103" spans="3:15">
      <c r="C3103" s="200">
        <v>5</v>
      </c>
      <c r="D3103" s="200">
        <v>8</v>
      </c>
      <c r="F3103" s="200">
        <v>10</v>
      </c>
      <c r="G3103" s="200">
        <v>8</v>
      </c>
      <c r="H3103" s="200">
        <v>7</v>
      </c>
      <c r="I3103" s="200">
        <v>4</v>
      </c>
      <c r="J3103" s="200">
        <v>7</v>
      </c>
      <c r="M3103" s="204">
        <f t="shared" ref="M3103:M3166" si="142">MIN(C3103:L3103)</f>
        <v>4</v>
      </c>
      <c r="N3103" s="203">
        <f t="shared" si="140"/>
        <v>5</v>
      </c>
      <c r="O3103" s="203">
        <f t="shared" si="141"/>
        <v>7</v>
      </c>
    </row>
    <row r="3104" spans="3:15">
      <c r="C3104" s="200">
        <v>5</v>
      </c>
      <c r="D3104" s="200">
        <v>8</v>
      </c>
      <c r="F3104" s="200">
        <v>10</v>
      </c>
      <c r="G3104" s="200">
        <v>8</v>
      </c>
      <c r="H3104" s="200">
        <v>7</v>
      </c>
      <c r="I3104" s="200">
        <v>4</v>
      </c>
      <c r="J3104" s="200">
        <v>10</v>
      </c>
      <c r="M3104" s="204">
        <f t="shared" si="142"/>
        <v>4</v>
      </c>
      <c r="N3104" s="203">
        <f t="shared" ref="N3104:N3167" si="143">IF(SMALL(C3104:J3104,2)&gt;M3104,M3104+1,M3104)</f>
        <v>5</v>
      </c>
      <c r="O3104" s="203">
        <f t="shared" ref="O3104:O3167" si="144">ROUND(AVERAGE(C3104:J3104),0)</f>
        <v>7</v>
      </c>
    </row>
    <row r="3105" spans="3:15">
      <c r="C3105" s="200">
        <v>5</v>
      </c>
      <c r="D3105" s="200">
        <v>8</v>
      </c>
      <c r="F3105" s="200">
        <v>10</v>
      </c>
      <c r="G3105" s="200">
        <v>8</v>
      </c>
      <c r="H3105" s="200">
        <v>7</v>
      </c>
      <c r="I3105" s="200">
        <v>6</v>
      </c>
      <c r="J3105" s="200">
        <v>7</v>
      </c>
      <c r="M3105" s="204">
        <f t="shared" si="142"/>
        <v>5</v>
      </c>
      <c r="N3105" s="203">
        <f t="shared" si="143"/>
        <v>6</v>
      </c>
      <c r="O3105" s="203">
        <f t="shared" si="144"/>
        <v>7</v>
      </c>
    </row>
    <row r="3106" spans="3:15">
      <c r="C3106" s="200">
        <v>5</v>
      </c>
      <c r="D3106" s="200">
        <v>8</v>
      </c>
      <c r="F3106" s="200">
        <v>10</v>
      </c>
      <c r="G3106" s="200">
        <v>8</v>
      </c>
      <c r="H3106" s="200">
        <v>7</v>
      </c>
      <c r="I3106" s="200">
        <v>6</v>
      </c>
      <c r="J3106" s="200">
        <v>10</v>
      </c>
      <c r="M3106" s="204">
        <f t="shared" si="142"/>
        <v>5</v>
      </c>
      <c r="N3106" s="203">
        <f t="shared" si="143"/>
        <v>6</v>
      </c>
      <c r="O3106" s="203">
        <f t="shared" si="144"/>
        <v>8</v>
      </c>
    </row>
    <row r="3107" spans="3:15">
      <c r="C3107" s="200">
        <v>5</v>
      </c>
      <c r="D3107" s="200">
        <v>8</v>
      </c>
      <c r="F3107" s="200">
        <v>10</v>
      </c>
      <c r="G3107" s="200">
        <v>8</v>
      </c>
      <c r="H3107" s="200">
        <v>7</v>
      </c>
      <c r="I3107" s="200">
        <v>8</v>
      </c>
      <c r="J3107" s="200">
        <v>7</v>
      </c>
      <c r="M3107" s="204">
        <f t="shared" si="142"/>
        <v>5</v>
      </c>
      <c r="N3107" s="203">
        <f t="shared" si="143"/>
        <v>6</v>
      </c>
      <c r="O3107" s="203">
        <f t="shared" si="144"/>
        <v>8</v>
      </c>
    </row>
    <row r="3108" spans="3:15">
      <c r="C3108" s="200">
        <v>5</v>
      </c>
      <c r="D3108" s="200">
        <v>8</v>
      </c>
      <c r="F3108" s="200">
        <v>10</v>
      </c>
      <c r="G3108" s="200">
        <v>8</v>
      </c>
      <c r="H3108" s="200">
        <v>7</v>
      </c>
      <c r="I3108" s="200">
        <v>8</v>
      </c>
      <c r="J3108" s="200">
        <v>10</v>
      </c>
      <c r="M3108" s="204">
        <f t="shared" si="142"/>
        <v>5</v>
      </c>
      <c r="N3108" s="203">
        <f t="shared" si="143"/>
        <v>6</v>
      </c>
      <c r="O3108" s="203">
        <f t="shared" si="144"/>
        <v>8</v>
      </c>
    </row>
    <row r="3109" spans="3:15">
      <c r="C3109" s="200">
        <v>5</v>
      </c>
      <c r="D3109" s="200">
        <v>8</v>
      </c>
      <c r="F3109" s="200">
        <v>10</v>
      </c>
      <c r="G3109" s="200">
        <v>8</v>
      </c>
      <c r="H3109" s="200">
        <v>7</v>
      </c>
      <c r="I3109" s="200">
        <v>10</v>
      </c>
      <c r="J3109" s="200">
        <v>7</v>
      </c>
      <c r="M3109" s="204">
        <f t="shared" si="142"/>
        <v>5</v>
      </c>
      <c r="N3109" s="203">
        <f t="shared" si="143"/>
        <v>6</v>
      </c>
      <c r="O3109" s="203">
        <f t="shared" si="144"/>
        <v>8</v>
      </c>
    </row>
    <row r="3110" spans="3:15">
      <c r="C3110" s="200">
        <v>5</v>
      </c>
      <c r="D3110" s="200">
        <v>8</v>
      </c>
      <c r="F3110" s="200">
        <v>10</v>
      </c>
      <c r="G3110" s="200">
        <v>8</v>
      </c>
      <c r="H3110" s="200">
        <v>7</v>
      </c>
      <c r="I3110" s="200">
        <v>10</v>
      </c>
      <c r="J3110" s="200">
        <v>10</v>
      </c>
      <c r="M3110" s="204">
        <f t="shared" si="142"/>
        <v>5</v>
      </c>
      <c r="N3110" s="203">
        <f t="shared" si="143"/>
        <v>6</v>
      </c>
      <c r="O3110" s="203">
        <f t="shared" si="144"/>
        <v>8</v>
      </c>
    </row>
    <row r="3111" spans="3:15">
      <c r="C3111" s="200">
        <v>5</v>
      </c>
      <c r="D3111" s="200">
        <v>8</v>
      </c>
      <c r="F3111" s="200">
        <v>10</v>
      </c>
      <c r="G3111" s="200">
        <v>8</v>
      </c>
      <c r="H3111" s="200">
        <v>10</v>
      </c>
      <c r="I3111" s="200">
        <v>4</v>
      </c>
      <c r="J3111" s="200">
        <v>7</v>
      </c>
      <c r="M3111" s="204">
        <f t="shared" si="142"/>
        <v>4</v>
      </c>
      <c r="N3111" s="203">
        <f t="shared" si="143"/>
        <v>5</v>
      </c>
      <c r="O3111" s="203">
        <f t="shared" si="144"/>
        <v>7</v>
      </c>
    </row>
    <row r="3112" spans="3:15">
      <c r="C3112" s="200">
        <v>5</v>
      </c>
      <c r="D3112" s="200">
        <v>8</v>
      </c>
      <c r="F3112" s="200">
        <v>10</v>
      </c>
      <c r="G3112" s="200">
        <v>8</v>
      </c>
      <c r="H3112" s="200">
        <v>10</v>
      </c>
      <c r="I3112" s="200">
        <v>4</v>
      </c>
      <c r="J3112" s="200">
        <v>10</v>
      </c>
      <c r="M3112" s="204">
        <f t="shared" si="142"/>
        <v>4</v>
      </c>
      <c r="N3112" s="203">
        <f t="shared" si="143"/>
        <v>5</v>
      </c>
      <c r="O3112" s="203">
        <f t="shared" si="144"/>
        <v>8</v>
      </c>
    </row>
    <row r="3113" spans="3:15">
      <c r="C3113" s="200">
        <v>5</v>
      </c>
      <c r="D3113" s="200">
        <v>8</v>
      </c>
      <c r="F3113" s="200">
        <v>10</v>
      </c>
      <c r="G3113" s="200">
        <v>8</v>
      </c>
      <c r="H3113" s="200">
        <v>10</v>
      </c>
      <c r="I3113" s="200">
        <v>6</v>
      </c>
      <c r="J3113" s="200">
        <v>7</v>
      </c>
      <c r="M3113" s="204">
        <f t="shared" si="142"/>
        <v>5</v>
      </c>
      <c r="N3113" s="203">
        <f t="shared" si="143"/>
        <v>6</v>
      </c>
      <c r="O3113" s="203">
        <f t="shared" si="144"/>
        <v>8</v>
      </c>
    </row>
    <row r="3114" spans="3:15">
      <c r="C3114" s="200">
        <v>5</v>
      </c>
      <c r="D3114" s="200">
        <v>8</v>
      </c>
      <c r="F3114" s="200">
        <v>10</v>
      </c>
      <c r="G3114" s="200">
        <v>8</v>
      </c>
      <c r="H3114" s="200">
        <v>10</v>
      </c>
      <c r="I3114" s="200">
        <v>6</v>
      </c>
      <c r="J3114" s="200">
        <v>10</v>
      </c>
      <c r="M3114" s="204">
        <f t="shared" si="142"/>
        <v>5</v>
      </c>
      <c r="N3114" s="203">
        <f t="shared" si="143"/>
        <v>6</v>
      </c>
      <c r="O3114" s="203">
        <f t="shared" si="144"/>
        <v>8</v>
      </c>
    </row>
    <row r="3115" spans="3:15">
      <c r="C3115" s="200">
        <v>5</v>
      </c>
      <c r="D3115" s="200">
        <v>8</v>
      </c>
      <c r="F3115" s="200">
        <v>10</v>
      </c>
      <c r="G3115" s="200">
        <v>8</v>
      </c>
      <c r="H3115" s="200">
        <v>10</v>
      </c>
      <c r="I3115" s="200">
        <v>8</v>
      </c>
      <c r="J3115" s="200">
        <v>7</v>
      </c>
      <c r="M3115" s="204">
        <f t="shared" si="142"/>
        <v>5</v>
      </c>
      <c r="N3115" s="203">
        <f t="shared" si="143"/>
        <v>6</v>
      </c>
      <c r="O3115" s="203">
        <f t="shared" si="144"/>
        <v>8</v>
      </c>
    </row>
    <row r="3116" spans="3:15">
      <c r="C3116" s="200">
        <v>5</v>
      </c>
      <c r="D3116" s="200">
        <v>8</v>
      </c>
      <c r="F3116" s="200">
        <v>10</v>
      </c>
      <c r="G3116" s="200">
        <v>8</v>
      </c>
      <c r="H3116" s="200">
        <v>10</v>
      </c>
      <c r="I3116" s="200">
        <v>8</v>
      </c>
      <c r="J3116" s="200">
        <v>10</v>
      </c>
      <c r="M3116" s="204">
        <f t="shared" si="142"/>
        <v>5</v>
      </c>
      <c r="N3116" s="203">
        <f t="shared" si="143"/>
        <v>6</v>
      </c>
      <c r="O3116" s="203">
        <f t="shared" si="144"/>
        <v>8</v>
      </c>
    </row>
    <row r="3117" spans="3:15">
      <c r="C3117" s="200">
        <v>5</v>
      </c>
      <c r="D3117" s="200">
        <v>8</v>
      </c>
      <c r="F3117" s="200">
        <v>10</v>
      </c>
      <c r="G3117" s="200">
        <v>8</v>
      </c>
      <c r="H3117" s="200">
        <v>10</v>
      </c>
      <c r="I3117" s="200">
        <v>10</v>
      </c>
      <c r="J3117" s="200">
        <v>7</v>
      </c>
      <c r="M3117" s="204">
        <f t="shared" si="142"/>
        <v>5</v>
      </c>
      <c r="N3117" s="203">
        <f t="shared" si="143"/>
        <v>6</v>
      </c>
      <c r="O3117" s="203">
        <f t="shared" si="144"/>
        <v>8</v>
      </c>
    </row>
    <row r="3118" spans="3:15">
      <c r="C3118" s="200">
        <v>5</v>
      </c>
      <c r="D3118" s="200">
        <v>8</v>
      </c>
      <c r="F3118" s="200">
        <v>10</v>
      </c>
      <c r="G3118" s="200">
        <v>8</v>
      </c>
      <c r="H3118" s="200">
        <v>10</v>
      </c>
      <c r="I3118" s="200">
        <v>10</v>
      </c>
      <c r="J3118" s="200">
        <v>10</v>
      </c>
      <c r="M3118" s="204">
        <f t="shared" si="142"/>
        <v>5</v>
      </c>
      <c r="N3118" s="203">
        <f t="shared" si="143"/>
        <v>6</v>
      </c>
      <c r="O3118" s="203">
        <f t="shared" si="144"/>
        <v>9</v>
      </c>
    </row>
    <row r="3119" spans="3:15">
      <c r="C3119" s="200">
        <v>5</v>
      </c>
      <c r="D3119" s="200">
        <v>8</v>
      </c>
      <c r="F3119" s="200">
        <v>10</v>
      </c>
      <c r="G3119" s="200">
        <v>8</v>
      </c>
      <c r="H3119" s="200">
        <v>7</v>
      </c>
      <c r="I3119" s="200">
        <v>4</v>
      </c>
      <c r="J3119" s="200">
        <v>7</v>
      </c>
      <c r="M3119" s="204">
        <f t="shared" si="142"/>
        <v>4</v>
      </c>
      <c r="N3119" s="203">
        <f t="shared" si="143"/>
        <v>5</v>
      </c>
      <c r="O3119" s="203">
        <f t="shared" si="144"/>
        <v>7</v>
      </c>
    </row>
    <row r="3120" spans="3:15">
      <c r="C3120" s="200">
        <v>5</v>
      </c>
      <c r="D3120" s="200">
        <v>8</v>
      </c>
      <c r="F3120" s="200">
        <v>10</v>
      </c>
      <c r="G3120" s="200">
        <v>8</v>
      </c>
      <c r="H3120" s="200">
        <v>7</v>
      </c>
      <c r="I3120" s="200">
        <v>4</v>
      </c>
      <c r="J3120" s="200">
        <v>10</v>
      </c>
      <c r="M3120" s="204">
        <f t="shared" si="142"/>
        <v>4</v>
      </c>
      <c r="N3120" s="203">
        <f t="shared" si="143"/>
        <v>5</v>
      </c>
      <c r="O3120" s="203">
        <f t="shared" si="144"/>
        <v>7</v>
      </c>
    </row>
    <row r="3121" spans="3:15">
      <c r="C3121" s="200">
        <v>5</v>
      </c>
      <c r="D3121" s="200">
        <v>8</v>
      </c>
      <c r="F3121" s="200">
        <v>10</v>
      </c>
      <c r="G3121" s="200">
        <v>8</v>
      </c>
      <c r="H3121" s="200">
        <v>7</v>
      </c>
      <c r="I3121" s="200">
        <v>6</v>
      </c>
      <c r="J3121" s="200">
        <v>7</v>
      </c>
      <c r="M3121" s="204">
        <f t="shared" si="142"/>
        <v>5</v>
      </c>
      <c r="N3121" s="203">
        <f t="shared" si="143"/>
        <v>6</v>
      </c>
      <c r="O3121" s="203">
        <f t="shared" si="144"/>
        <v>7</v>
      </c>
    </row>
    <row r="3122" spans="3:15">
      <c r="C3122" s="200">
        <v>5</v>
      </c>
      <c r="D3122" s="200">
        <v>8</v>
      </c>
      <c r="F3122" s="200">
        <v>10</v>
      </c>
      <c r="G3122" s="200">
        <v>8</v>
      </c>
      <c r="H3122" s="200">
        <v>7</v>
      </c>
      <c r="I3122" s="200">
        <v>6</v>
      </c>
      <c r="J3122" s="200">
        <v>10</v>
      </c>
      <c r="M3122" s="204">
        <f t="shared" si="142"/>
        <v>5</v>
      </c>
      <c r="N3122" s="203">
        <f t="shared" si="143"/>
        <v>6</v>
      </c>
      <c r="O3122" s="203">
        <f t="shared" si="144"/>
        <v>8</v>
      </c>
    </row>
    <row r="3123" spans="3:15">
      <c r="C3123" s="200">
        <v>5</v>
      </c>
      <c r="D3123" s="200">
        <v>8</v>
      </c>
      <c r="F3123" s="200">
        <v>10</v>
      </c>
      <c r="G3123" s="200">
        <v>8</v>
      </c>
      <c r="H3123" s="200">
        <v>7</v>
      </c>
      <c r="I3123" s="200">
        <v>8</v>
      </c>
      <c r="J3123" s="200">
        <v>7</v>
      </c>
      <c r="M3123" s="204">
        <f t="shared" si="142"/>
        <v>5</v>
      </c>
      <c r="N3123" s="203">
        <f t="shared" si="143"/>
        <v>6</v>
      </c>
      <c r="O3123" s="203">
        <f t="shared" si="144"/>
        <v>8</v>
      </c>
    </row>
    <row r="3124" spans="3:15">
      <c r="C3124" s="200">
        <v>5</v>
      </c>
      <c r="D3124" s="200">
        <v>8</v>
      </c>
      <c r="F3124" s="200">
        <v>10</v>
      </c>
      <c r="G3124" s="200">
        <v>8</v>
      </c>
      <c r="H3124" s="200">
        <v>7</v>
      </c>
      <c r="I3124" s="200">
        <v>8</v>
      </c>
      <c r="J3124" s="200">
        <v>10</v>
      </c>
      <c r="M3124" s="204">
        <f t="shared" si="142"/>
        <v>5</v>
      </c>
      <c r="N3124" s="203">
        <f t="shared" si="143"/>
        <v>6</v>
      </c>
      <c r="O3124" s="203">
        <f t="shared" si="144"/>
        <v>8</v>
      </c>
    </row>
    <row r="3125" spans="3:15">
      <c r="C3125" s="200">
        <v>5</v>
      </c>
      <c r="D3125" s="200">
        <v>8</v>
      </c>
      <c r="F3125" s="200">
        <v>10</v>
      </c>
      <c r="G3125" s="200">
        <v>8</v>
      </c>
      <c r="H3125" s="200">
        <v>7</v>
      </c>
      <c r="I3125" s="200">
        <v>10</v>
      </c>
      <c r="J3125" s="200">
        <v>7</v>
      </c>
      <c r="M3125" s="204">
        <f t="shared" si="142"/>
        <v>5</v>
      </c>
      <c r="N3125" s="203">
        <f t="shared" si="143"/>
        <v>6</v>
      </c>
      <c r="O3125" s="203">
        <f t="shared" si="144"/>
        <v>8</v>
      </c>
    </row>
    <row r="3126" spans="3:15">
      <c r="C3126" s="200">
        <v>5</v>
      </c>
      <c r="D3126" s="200">
        <v>8</v>
      </c>
      <c r="F3126" s="200">
        <v>10</v>
      </c>
      <c r="G3126" s="200">
        <v>8</v>
      </c>
      <c r="H3126" s="200">
        <v>7</v>
      </c>
      <c r="I3126" s="200">
        <v>10</v>
      </c>
      <c r="J3126" s="200">
        <v>10</v>
      </c>
      <c r="M3126" s="204">
        <f t="shared" si="142"/>
        <v>5</v>
      </c>
      <c r="N3126" s="203">
        <f t="shared" si="143"/>
        <v>6</v>
      </c>
      <c r="O3126" s="203">
        <f t="shared" si="144"/>
        <v>8</v>
      </c>
    </row>
    <row r="3127" spans="3:15">
      <c r="C3127" s="200">
        <v>5</v>
      </c>
      <c r="D3127" s="200">
        <v>8</v>
      </c>
      <c r="F3127" s="200">
        <v>10</v>
      </c>
      <c r="G3127" s="200">
        <v>8</v>
      </c>
      <c r="H3127" s="200">
        <v>10</v>
      </c>
      <c r="I3127" s="200">
        <v>4</v>
      </c>
      <c r="J3127" s="200">
        <v>7</v>
      </c>
      <c r="M3127" s="204">
        <f t="shared" si="142"/>
        <v>4</v>
      </c>
      <c r="N3127" s="203">
        <f t="shared" si="143"/>
        <v>5</v>
      </c>
      <c r="O3127" s="203">
        <f t="shared" si="144"/>
        <v>7</v>
      </c>
    </row>
    <row r="3128" spans="3:15">
      <c r="C3128" s="200">
        <v>5</v>
      </c>
      <c r="D3128" s="200">
        <v>8</v>
      </c>
      <c r="F3128" s="200">
        <v>10</v>
      </c>
      <c r="G3128" s="200">
        <v>8</v>
      </c>
      <c r="H3128" s="200">
        <v>10</v>
      </c>
      <c r="I3128" s="200">
        <v>4</v>
      </c>
      <c r="J3128" s="200">
        <v>10</v>
      </c>
      <c r="M3128" s="204">
        <f t="shared" si="142"/>
        <v>4</v>
      </c>
      <c r="N3128" s="203">
        <f t="shared" si="143"/>
        <v>5</v>
      </c>
      <c r="O3128" s="203">
        <f t="shared" si="144"/>
        <v>8</v>
      </c>
    </row>
    <row r="3129" spans="3:15">
      <c r="C3129" s="200">
        <v>5</v>
      </c>
      <c r="D3129" s="200">
        <v>8</v>
      </c>
      <c r="F3129" s="200">
        <v>10</v>
      </c>
      <c r="G3129" s="200">
        <v>8</v>
      </c>
      <c r="H3129" s="200">
        <v>10</v>
      </c>
      <c r="I3129" s="200">
        <v>6</v>
      </c>
      <c r="J3129" s="200">
        <v>7</v>
      </c>
      <c r="M3129" s="204">
        <f t="shared" si="142"/>
        <v>5</v>
      </c>
      <c r="N3129" s="203">
        <f t="shared" si="143"/>
        <v>6</v>
      </c>
      <c r="O3129" s="203">
        <f t="shared" si="144"/>
        <v>8</v>
      </c>
    </row>
    <row r="3130" spans="3:15">
      <c r="C3130" s="200">
        <v>5</v>
      </c>
      <c r="D3130" s="200">
        <v>8</v>
      </c>
      <c r="F3130" s="200">
        <v>10</v>
      </c>
      <c r="G3130" s="200">
        <v>8</v>
      </c>
      <c r="H3130" s="200">
        <v>10</v>
      </c>
      <c r="I3130" s="200">
        <v>6</v>
      </c>
      <c r="J3130" s="200">
        <v>10</v>
      </c>
      <c r="M3130" s="204">
        <f t="shared" si="142"/>
        <v>5</v>
      </c>
      <c r="N3130" s="203">
        <f t="shared" si="143"/>
        <v>6</v>
      </c>
      <c r="O3130" s="203">
        <f t="shared" si="144"/>
        <v>8</v>
      </c>
    </row>
    <row r="3131" spans="3:15">
      <c r="C3131" s="200">
        <v>5</v>
      </c>
      <c r="D3131" s="200">
        <v>8</v>
      </c>
      <c r="F3131" s="200">
        <v>10</v>
      </c>
      <c r="G3131" s="200">
        <v>8</v>
      </c>
      <c r="H3131" s="200">
        <v>10</v>
      </c>
      <c r="I3131" s="200">
        <v>8</v>
      </c>
      <c r="J3131" s="200">
        <v>7</v>
      </c>
      <c r="M3131" s="204">
        <f t="shared" si="142"/>
        <v>5</v>
      </c>
      <c r="N3131" s="203">
        <f t="shared" si="143"/>
        <v>6</v>
      </c>
      <c r="O3131" s="203">
        <f t="shared" si="144"/>
        <v>8</v>
      </c>
    </row>
    <row r="3132" spans="3:15">
      <c r="C3132" s="200">
        <v>5</v>
      </c>
      <c r="D3132" s="200">
        <v>8</v>
      </c>
      <c r="F3132" s="200">
        <v>10</v>
      </c>
      <c r="G3132" s="200">
        <v>8</v>
      </c>
      <c r="H3132" s="200">
        <v>10</v>
      </c>
      <c r="I3132" s="200">
        <v>8</v>
      </c>
      <c r="J3132" s="200">
        <v>10</v>
      </c>
      <c r="M3132" s="204">
        <f t="shared" si="142"/>
        <v>5</v>
      </c>
      <c r="N3132" s="203">
        <f t="shared" si="143"/>
        <v>6</v>
      </c>
      <c r="O3132" s="203">
        <f t="shared" si="144"/>
        <v>8</v>
      </c>
    </row>
    <row r="3133" spans="3:15">
      <c r="C3133" s="200">
        <v>5</v>
      </c>
      <c r="D3133" s="200">
        <v>8</v>
      </c>
      <c r="F3133" s="200">
        <v>10</v>
      </c>
      <c r="G3133" s="200">
        <v>8</v>
      </c>
      <c r="H3133" s="200">
        <v>10</v>
      </c>
      <c r="I3133" s="200">
        <v>10</v>
      </c>
      <c r="J3133" s="200">
        <v>7</v>
      </c>
      <c r="M3133" s="204">
        <f t="shared" si="142"/>
        <v>5</v>
      </c>
      <c r="N3133" s="203">
        <f t="shared" si="143"/>
        <v>6</v>
      </c>
      <c r="O3133" s="203">
        <f t="shared" si="144"/>
        <v>8</v>
      </c>
    </row>
    <row r="3134" spans="3:15">
      <c r="C3134" s="200">
        <v>5</v>
      </c>
      <c r="D3134" s="200">
        <v>10</v>
      </c>
      <c r="F3134" s="200">
        <v>10</v>
      </c>
      <c r="G3134" s="200">
        <v>10</v>
      </c>
      <c r="H3134" s="200">
        <v>10</v>
      </c>
      <c r="I3134" s="200">
        <v>10</v>
      </c>
      <c r="J3134" s="200">
        <v>10</v>
      </c>
      <c r="M3134" s="204">
        <f t="shared" si="142"/>
        <v>5</v>
      </c>
      <c r="N3134" s="203">
        <f t="shared" si="143"/>
        <v>6</v>
      </c>
      <c r="O3134" s="203">
        <f t="shared" si="144"/>
        <v>9</v>
      </c>
    </row>
    <row r="3135" spans="3:15">
      <c r="C3135" s="200">
        <v>5</v>
      </c>
      <c r="D3135" s="200">
        <v>10</v>
      </c>
      <c r="F3135" s="200">
        <v>5</v>
      </c>
      <c r="G3135" s="200">
        <v>10</v>
      </c>
      <c r="H3135" s="200">
        <v>5</v>
      </c>
      <c r="I3135" s="200">
        <v>4</v>
      </c>
      <c r="J3135" s="200">
        <v>7</v>
      </c>
      <c r="M3135" s="204">
        <f t="shared" si="142"/>
        <v>4</v>
      </c>
      <c r="N3135" s="203">
        <f t="shared" si="143"/>
        <v>5</v>
      </c>
      <c r="O3135" s="203">
        <f t="shared" si="144"/>
        <v>7</v>
      </c>
    </row>
    <row r="3136" spans="3:15">
      <c r="C3136" s="200">
        <v>5</v>
      </c>
      <c r="D3136" s="200">
        <v>10</v>
      </c>
      <c r="F3136" s="200">
        <v>5</v>
      </c>
      <c r="G3136" s="200">
        <v>10</v>
      </c>
      <c r="H3136" s="200">
        <v>5</v>
      </c>
      <c r="I3136" s="200">
        <v>4</v>
      </c>
      <c r="J3136" s="200">
        <v>10</v>
      </c>
      <c r="M3136" s="204">
        <f t="shared" si="142"/>
        <v>4</v>
      </c>
      <c r="N3136" s="203">
        <f t="shared" si="143"/>
        <v>5</v>
      </c>
      <c r="O3136" s="203">
        <f t="shared" si="144"/>
        <v>7</v>
      </c>
    </row>
    <row r="3137" spans="3:15">
      <c r="C3137" s="200">
        <v>5</v>
      </c>
      <c r="D3137" s="200">
        <v>10</v>
      </c>
      <c r="F3137" s="200">
        <v>5</v>
      </c>
      <c r="G3137" s="200">
        <v>10</v>
      </c>
      <c r="H3137" s="200">
        <v>5</v>
      </c>
      <c r="I3137" s="200">
        <v>6</v>
      </c>
      <c r="J3137" s="200">
        <v>7</v>
      </c>
      <c r="M3137" s="204">
        <f t="shared" si="142"/>
        <v>5</v>
      </c>
      <c r="N3137" s="203">
        <f t="shared" si="143"/>
        <v>5</v>
      </c>
      <c r="O3137" s="203">
        <f t="shared" si="144"/>
        <v>7</v>
      </c>
    </row>
    <row r="3138" spans="3:15">
      <c r="C3138" s="200">
        <v>5</v>
      </c>
      <c r="D3138" s="200">
        <v>10</v>
      </c>
      <c r="F3138" s="200">
        <v>5</v>
      </c>
      <c r="G3138" s="200">
        <v>10</v>
      </c>
      <c r="H3138" s="200">
        <v>5</v>
      </c>
      <c r="I3138" s="200">
        <v>6</v>
      </c>
      <c r="J3138" s="200">
        <v>10</v>
      </c>
      <c r="M3138" s="204">
        <f t="shared" si="142"/>
        <v>5</v>
      </c>
      <c r="N3138" s="203">
        <f t="shared" si="143"/>
        <v>5</v>
      </c>
      <c r="O3138" s="203">
        <f t="shared" si="144"/>
        <v>7</v>
      </c>
    </row>
    <row r="3139" spans="3:15">
      <c r="C3139" s="200">
        <v>5</v>
      </c>
      <c r="D3139" s="200">
        <v>10</v>
      </c>
      <c r="F3139" s="200">
        <v>5</v>
      </c>
      <c r="G3139" s="200">
        <v>10</v>
      </c>
      <c r="H3139" s="200">
        <v>5</v>
      </c>
      <c r="I3139" s="200">
        <v>8</v>
      </c>
      <c r="J3139" s="200">
        <v>7</v>
      </c>
      <c r="M3139" s="204">
        <f t="shared" si="142"/>
        <v>5</v>
      </c>
      <c r="N3139" s="203">
        <f t="shared" si="143"/>
        <v>5</v>
      </c>
      <c r="O3139" s="203">
        <f t="shared" si="144"/>
        <v>7</v>
      </c>
    </row>
    <row r="3140" spans="3:15">
      <c r="C3140" s="200">
        <v>5</v>
      </c>
      <c r="D3140" s="200">
        <v>10</v>
      </c>
      <c r="F3140" s="200">
        <v>5</v>
      </c>
      <c r="G3140" s="200">
        <v>10</v>
      </c>
      <c r="H3140" s="200">
        <v>5</v>
      </c>
      <c r="I3140" s="200">
        <v>8</v>
      </c>
      <c r="J3140" s="200">
        <v>10</v>
      </c>
      <c r="M3140" s="204">
        <f t="shared" si="142"/>
        <v>5</v>
      </c>
      <c r="N3140" s="203">
        <f t="shared" si="143"/>
        <v>5</v>
      </c>
      <c r="O3140" s="203">
        <f t="shared" si="144"/>
        <v>8</v>
      </c>
    </row>
    <row r="3141" spans="3:15">
      <c r="C3141" s="200">
        <v>5</v>
      </c>
      <c r="D3141" s="200">
        <v>10</v>
      </c>
      <c r="F3141" s="200">
        <v>5</v>
      </c>
      <c r="G3141" s="200">
        <v>10</v>
      </c>
      <c r="H3141" s="200">
        <v>5</v>
      </c>
      <c r="I3141" s="200">
        <v>10</v>
      </c>
      <c r="J3141" s="200">
        <v>7</v>
      </c>
      <c r="M3141" s="204">
        <f t="shared" si="142"/>
        <v>5</v>
      </c>
      <c r="N3141" s="203">
        <f t="shared" si="143"/>
        <v>5</v>
      </c>
      <c r="O3141" s="203">
        <f t="shared" si="144"/>
        <v>7</v>
      </c>
    </row>
    <row r="3142" spans="3:15">
      <c r="C3142" s="200">
        <v>5</v>
      </c>
      <c r="D3142" s="200">
        <v>10</v>
      </c>
      <c r="F3142" s="200">
        <v>5</v>
      </c>
      <c r="G3142" s="200">
        <v>10</v>
      </c>
      <c r="H3142" s="200">
        <v>5</v>
      </c>
      <c r="I3142" s="200">
        <v>10</v>
      </c>
      <c r="J3142" s="200">
        <v>10</v>
      </c>
      <c r="M3142" s="204">
        <f t="shared" si="142"/>
        <v>5</v>
      </c>
      <c r="N3142" s="203">
        <f t="shared" si="143"/>
        <v>5</v>
      </c>
      <c r="O3142" s="203">
        <f t="shared" si="144"/>
        <v>8</v>
      </c>
    </row>
    <row r="3143" spans="3:15">
      <c r="C3143" s="200">
        <v>5</v>
      </c>
      <c r="D3143" s="200">
        <v>10</v>
      </c>
      <c r="F3143" s="200">
        <v>7</v>
      </c>
      <c r="G3143" s="200">
        <v>10</v>
      </c>
      <c r="H3143" s="200">
        <v>10</v>
      </c>
      <c r="I3143" s="200">
        <v>4</v>
      </c>
      <c r="J3143" s="200">
        <v>7</v>
      </c>
      <c r="M3143" s="204">
        <f t="shared" si="142"/>
        <v>4</v>
      </c>
      <c r="N3143" s="203">
        <f t="shared" si="143"/>
        <v>5</v>
      </c>
      <c r="O3143" s="203">
        <f t="shared" si="144"/>
        <v>8</v>
      </c>
    </row>
    <row r="3144" spans="3:15">
      <c r="C3144" s="200">
        <v>5</v>
      </c>
      <c r="D3144" s="200">
        <v>10</v>
      </c>
      <c r="F3144" s="200">
        <v>7</v>
      </c>
      <c r="G3144" s="200">
        <v>10</v>
      </c>
      <c r="H3144" s="200">
        <v>10</v>
      </c>
      <c r="I3144" s="200">
        <v>4</v>
      </c>
      <c r="J3144" s="200">
        <v>10</v>
      </c>
      <c r="M3144" s="204">
        <f t="shared" si="142"/>
        <v>4</v>
      </c>
      <c r="N3144" s="203">
        <f t="shared" si="143"/>
        <v>5</v>
      </c>
      <c r="O3144" s="203">
        <f t="shared" si="144"/>
        <v>8</v>
      </c>
    </row>
    <row r="3145" spans="3:15">
      <c r="C3145" s="200">
        <v>5</v>
      </c>
      <c r="D3145" s="200">
        <v>10</v>
      </c>
      <c r="F3145" s="200">
        <v>7</v>
      </c>
      <c r="G3145" s="200">
        <v>10</v>
      </c>
      <c r="H3145" s="200">
        <v>10</v>
      </c>
      <c r="I3145" s="200">
        <v>6</v>
      </c>
      <c r="J3145" s="200">
        <v>7</v>
      </c>
      <c r="M3145" s="204">
        <f t="shared" si="142"/>
        <v>5</v>
      </c>
      <c r="N3145" s="203">
        <f t="shared" si="143"/>
        <v>6</v>
      </c>
      <c r="O3145" s="203">
        <f t="shared" si="144"/>
        <v>8</v>
      </c>
    </row>
    <row r="3146" spans="3:15">
      <c r="C3146" s="200">
        <v>5</v>
      </c>
      <c r="D3146" s="200">
        <v>10</v>
      </c>
      <c r="F3146" s="200">
        <v>7</v>
      </c>
      <c r="G3146" s="200">
        <v>10</v>
      </c>
      <c r="H3146" s="200">
        <v>10</v>
      </c>
      <c r="I3146" s="200">
        <v>6</v>
      </c>
      <c r="J3146" s="200">
        <v>10</v>
      </c>
      <c r="M3146" s="204">
        <f t="shared" si="142"/>
        <v>5</v>
      </c>
      <c r="N3146" s="203">
        <f t="shared" si="143"/>
        <v>6</v>
      </c>
      <c r="O3146" s="203">
        <f t="shared" si="144"/>
        <v>8</v>
      </c>
    </row>
    <row r="3147" spans="3:15">
      <c r="C3147" s="200">
        <v>5</v>
      </c>
      <c r="D3147" s="200">
        <v>10</v>
      </c>
      <c r="F3147" s="200">
        <v>7</v>
      </c>
      <c r="G3147" s="200">
        <v>10</v>
      </c>
      <c r="H3147" s="200">
        <v>10</v>
      </c>
      <c r="I3147" s="200">
        <v>8</v>
      </c>
      <c r="J3147" s="200">
        <v>7</v>
      </c>
      <c r="M3147" s="204">
        <f t="shared" si="142"/>
        <v>5</v>
      </c>
      <c r="N3147" s="203">
        <f t="shared" si="143"/>
        <v>6</v>
      </c>
      <c r="O3147" s="203">
        <f t="shared" si="144"/>
        <v>8</v>
      </c>
    </row>
    <row r="3148" spans="3:15">
      <c r="C3148" s="200">
        <v>5</v>
      </c>
      <c r="D3148" s="200">
        <v>10</v>
      </c>
      <c r="F3148" s="200">
        <v>7</v>
      </c>
      <c r="G3148" s="200">
        <v>10</v>
      </c>
      <c r="H3148" s="200">
        <v>10</v>
      </c>
      <c r="I3148" s="200">
        <v>8</v>
      </c>
      <c r="J3148" s="200">
        <v>10</v>
      </c>
      <c r="M3148" s="204">
        <f t="shared" si="142"/>
        <v>5</v>
      </c>
      <c r="N3148" s="203">
        <f t="shared" si="143"/>
        <v>6</v>
      </c>
      <c r="O3148" s="203">
        <f t="shared" si="144"/>
        <v>9</v>
      </c>
    </row>
    <row r="3149" spans="3:15">
      <c r="C3149" s="200">
        <v>5</v>
      </c>
      <c r="D3149" s="200">
        <v>10</v>
      </c>
      <c r="F3149" s="200">
        <v>7</v>
      </c>
      <c r="G3149" s="200">
        <v>10</v>
      </c>
      <c r="H3149" s="200">
        <v>10</v>
      </c>
      <c r="I3149" s="200">
        <v>10</v>
      </c>
      <c r="J3149" s="200">
        <v>7</v>
      </c>
      <c r="M3149" s="204">
        <f t="shared" si="142"/>
        <v>5</v>
      </c>
      <c r="N3149" s="203">
        <f t="shared" si="143"/>
        <v>6</v>
      </c>
      <c r="O3149" s="203">
        <f t="shared" si="144"/>
        <v>8</v>
      </c>
    </row>
    <row r="3150" spans="3:15">
      <c r="C3150" s="200">
        <v>5</v>
      </c>
      <c r="D3150" s="200">
        <v>10</v>
      </c>
      <c r="F3150" s="200">
        <v>7</v>
      </c>
      <c r="G3150" s="200">
        <v>10</v>
      </c>
      <c r="H3150" s="200">
        <v>10</v>
      </c>
      <c r="I3150" s="200">
        <v>10</v>
      </c>
      <c r="J3150" s="200">
        <v>10</v>
      </c>
      <c r="M3150" s="204">
        <f t="shared" si="142"/>
        <v>5</v>
      </c>
      <c r="N3150" s="203">
        <f t="shared" si="143"/>
        <v>6</v>
      </c>
      <c r="O3150" s="203">
        <f t="shared" si="144"/>
        <v>9</v>
      </c>
    </row>
    <row r="3151" spans="3:15">
      <c r="C3151" s="200">
        <v>5</v>
      </c>
      <c r="D3151" s="200">
        <v>10</v>
      </c>
      <c r="F3151" s="200">
        <v>5</v>
      </c>
      <c r="G3151" s="200">
        <v>10</v>
      </c>
      <c r="H3151" s="200">
        <v>5</v>
      </c>
      <c r="I3151" s="200">
        <v>4</v>
      </c>
      <c r="J3151" s="200">
        <v>7</v>
      </c>
      <c r="M3151" s="204">
        <f t="shared" si="142"/>
        <v>4</v>
      </c>
      <c r="N3151" s="203">
        <f t="shared" si="143"/>
        <v>5</v>
      </c>
      <c r="O3151" s="203">
        <f t="shared" si="144"/>
        <v>7</v>
      </c>
    </row>
    <row r="3152" spans="3:15">
      <c r="C3152" s="200">
        <v>5</v>
      </c>
      <c r="D3152" s="200">
        <v>10</v>
      </c>
      <c r="F3152" s="200">
        <v>5</v>
      </c>
      <c r="G3152" s="200">
        <v>10</v>
      </c>
      <c r="H3152" s="200">
        <v>5</v>
      </c>
      <c r="I3152" s="200">
        <v>4</v>
      </c>
      <c r="J3152" s="200">
        <v>10</v>
      </c>
      <c r="M3152" s="204">
        <f t="shared" si="142"/>
        <v>4</v>
      </c>
      <c r="N3152" s="203">
        <f t="shared" si="143"/>
        <v>5</v>
      </c>
      <c r="O3152" s="203">
        <f t="shared" si="144"/>
        <v>7</v>
      </c>
    </row>
    <row r="3153" spans="3:15">
      <c r="C3153" s="200">
        <v>5</v>
      </c>
      <c r="D3153" s="200">
        <v>10</v>
      </c>
      <c r="F3153" s="200">
        <v>5</v>
      </c>
      <c r="G3153" s="200">
        <v>10</v>
      </c>
      <c r="H3153" s="200">
        <v>5</v>
      </c>
      <c r="I3153" s="200">
        <v>6</v>
      </c>
      <c r="J3153" s="200">
        <v>7</v>
      </c>
      <c r="M3153" s="204">
        <f t="shared" si="142"/>
        <v>5</v>
      </c>
      <c r="N3153" s="203">
        <f t="shared" si="143"/>
        <v>5</v>
      </c>
      <c r="O3153" s="203">
        <f t="shared" si="144"/>
        <v>7</v>
      </c>
    </row>
    <row r="3154" spans="3:15">
      <c r="C3154" s="200">
        <v>5</v>
      </c>
      <c r="D3154" s="200">
        <v>10</v>
      </c>
      <c r="F3154" s="200">
        <v>5</v>
      </c>
      <c r="G3154" s="200">
        <v>10</v>
      </c>
      <c r="H3154" s="200">
        <v>5</v>
      </c>
      <c r="I3154" s="200">
        <v>6</v>
      </c>
      <c r="J3154" s="200">
        <v>10</v>
      </c>
      <c r="M3154" s="204">
        <f t="shared" si="142"/>
        <v>5</v>
      </c>
      <c r="N3154" s="203">
        <f t="shared" si="143"/>
        <v>5</v>
      </c>
      <c r="O3154" s="203">
        <f t="shared" si="144"/>
        <v>7</v>
      </c>
    </row>
    <row r="3155" spans="3:15">
      <c r="C3155" s="200">
        <v>5</v>
      </c>
      <c r="D3155" s="200">
        <v>10</v>
      </c>
      <c r="F3155" s="200">
        <v>5</v>
      </c>
      <c r="G3155" s="200">
        <v>10</v>
      </c>
      <c r="H3155" s="200">
        <v>5</v>
      </c>
      <c r="I3155" s="200">
        <v>8</v>
      </c>
      <c r="J3155" s="200">
        <v>7</v>
      </c>
      <c r="M3155" s="204">
        <f t="shared" si="142"/>
        <v>5</v>
      </c>
      <c r="N3155" s="203">
        <f t="shared" si="143"/>
        <v>5</v>
      </c>
      <c r="O3155" s="203">
        <f t="shared" si="144"/>
        <v>7</v>
      </c>
    </row>
    <row r="3156" spans="3:15">
      <c r="C3156" s="200">
        <v>5</v>
      </c>
      <c r="D3156" s="200">
        <v>10</v>
      </c>
      <c r="F3156" s="200">
        <v>5</v>
      </c>
      <c r="G3156" s="200">
        <v>10</v>
      </c>
      <c r="H3156" s="200">
        <v>5</v>
      </c>
      <c r="I3156" s="200">
        <v>8</v>
      </c>
      <c r="J3156" s="200">
        <v>10</v>
      </c>
      <c r="M3156" s="204">
        <f t="shared" si="142"/>
        <v>5</v>
      </c>
      <c r="N3156" s="203">
        <f t="shared" si="143"/>
        <v>5</v>
      </c>
      <c r="O3156" s="203">
        <f t="shared" si="144"/>
        <v>8</v>
      </c>
    </row>
    <row r="3157" spans="3:15">
      <c r="C3157" s="200">
        <v>5</v>
      </c>
      <c r="D3157" s="200">
        <v>10</v>
      </c>
      <c r="F3157" s="200">
        <v>5</v>
      </c>
      <c r="G3157" s="200">
        <v>10</v>
      </c>
      <c r="H3157" s="200">
        <v>5</v>
      </c>
      <c r="I3157" s="200">
        <v>10</v>
      </c>
      <c r="J3157" s="200">
        <v>7</v>
      </c>
      <c r="M3157" s="204">
        <f t="shared" si="142"/>
        <v>5</v>
      </c>
      <c r="N3157" s="203">
        <f t="shared" si="143"/>
        <v>5</v>
      </c>
      <c r="O3157" s="203">
        <f t="shared" si="144"/>
        <v>7</v>
      </c>
    </row>
    <row r="3158" spans="3:15">
      <c r="C3158" s="200">
        <v>5</v>
      </c>
      <c r="D3158" s="200">
        <v>10</v>
      </c>
      <c r="F3158" s="200">
        <v>5</v>
      </c>
      <c r="G3158" s="200">
        <v>10</v>
      </c>
      <c r="H3158" s="200">
        <v>5</v>
      </c>
      <c r="I3158" s="200">
        <v>10</v>
      </c>
      <c r="J3158" s="200">
        <v>10</v>
      </c>
      <c r="M3158" s="204">
        <f t="shared" si="142"/>
        <v>5</v>
      </c>
      <c r="N3158" s="203">
        <f t="shared" si="143"/>
        <v>5</v>
      </c>
      <c r="O3158" s="203">
        <f t="shared" si="144"/>
        <v>8</v>
      </c>
    </row>
    <row r="3159" spans="3:15">
      <c r="C3159" s="200">
        <v>5</v>
      </c>
      <c r="D3159" s="200">
        <v>10</v>
      </c>
      <c r="F3159" s="200">
        <v>7</v>
      </c>
      <c r="G3159" s="200">
        <v>10</v>
      </c>
      <c r="H3159" s="200">
        <v>10</v>
      </c>
      <c r="I3159" s="200">
        <v>4</v>
      </c>
      <c r="J3159" s="200">
        <v>7</v>
      </c>
      <c r="M3159" s="204">
        <f t="shared" si="142"/>
        <v>4</v>
      </c>
      <c r="N3159" s="203">
        <f t="shared" si="143"/>
        <v>5</v>
      </c>
      <c r="O3159" s="203">
        <f t="shared" si="144"/>
        <v>8</v>
      </c>
    </row>
    <row r="3160" spans="3:15">
      <c r="C3160" s="200">
        <v>5</v>
      </c>
      <c r="D3160" s="200">
        <v>10</v>
      </c>
      <c r="F3160" s="200">
        <v>7</v>
      </c>
      <c r="G3160" s="200">
        <v>10</v>
      </c>
      <c r="H3160" s="200">
        <v>10</v>
      </c>
      <c r="I3160" s="200">
        <v>4</v>
      </c>
      <c r="J3160" s="200">
        <v>10</v>
      </c>
      <c r="M3160" s="204">
        <f t="shared" si="142"/>
        <v>4</v>
      </c>
      <c r="N3160" s="203">
        <f t="shared" si="143"/>
        <v>5</v>
      </c>
      <c r="O3160" s="203">
        <f t="shared" si="144"/>
        <v>8</v>
      </c>
    </row>
    <row r="3161" spans="3:15">
      <c r="C3161" s="200">
        <v>5</v>
      </c>
      <c r="D3161" s="200">
        <v>10</v>
      </c>
      <c r="F3161" s="200">
        <v>7</v>
      </c>
      <c r="G3161" s="200">
        <v>10</v>
      </c>
      <c r="H3161" s="200">
        <v>10</v>
      </c>
      <c r="I3161" s="200">
        <v>6</v>
      </c>
      <c r="J3161" s="200">
        <v>7</v>
      </c>
      <c r="M3161" s="204">
        <f t="shared" si="142"/>
        <v>5</v>
      </c>
      <c r="N3161" s="203">
        <f t="shared" si="143"/>
        <v>6</v>
      </c>
      <c r="O3161" s="203">
        <f t="shared" si="144"/>
        <v>8</v>
      </c>
    </row>
    <row r="3162" spans="3:15">
      <c r="C3162" s="200">
        <v>5</v>
      </c>
      <c r="D3162" s="200">
        <v>10</v>
      </c>
      <c r="F3162" s="200">
        <v>7</v>
      </c>
      <c r="G3162" s="200">
        <v>10</v>
      </c>
      <c r="H3162" s="200">
        <v>10</v>
      </c>
      <c r="I3162" s="200">
        <v>6</v>
      </c>
      <c r="J3162" s="200">
        <v>10</v>
      </c>
      <c r="M3162" s="204">
        <f t="shared" si="142"/>
        <v>5</v>
      </c>
      <c r="N3162" s="203">
        <f t="shared" si="143"/>
        <v>6</v>
      </c>
      <c r="O3162" s="203">
        <f t="shared" si="144"/>
        <v>8</v>
      </c>
    </row>
    <row r="3163" spans="3:15">
      <c r="C3163" s="200">
        <v>5</v>
      </c>
      <c r="D3163" s="200">
        <v>10</v>
      </c>
      <c r="F3163" s="200">
        <v>7</v>
      </c>
      <c r="G3163" s="200">
        <v>10</v>
      </c>
      <c r="H3163" s="200">
        <v>10</v>
      </c>
      <c r="I3163" s="200">
        <v>8</v>
      </c>
      <c r="J3163" s="200">
        <v>7</v>
      </c>
      <c r="M3163" s="204">
        <f t="shared" si="142"/>
        <v>5</v>
      </c>
      <c r="N3163" s="203">
        <f t="shared" si="143"/>
        <v>6</v>
      </c>
      <c r="O3163" s="203">
        <f t="shared" si="144"/>
        <v>8</v>
      </c>
    </row>
    <row r="3164" spans="3:15">
      <c r="C3164" s="200">
        <v>5</v>
      </c>
      <c r="D3164" s="200">
        <v>10</v>
      </c>
      <c r="F3164" s="200">
        <v>7</v>
      </c>
      <c r="G3164" s="200">
        <v>10</v>
      </c>
      <c r="H3164" s="200">
        <v>10</v>
      </c>
      <c r="I3164" s="200">
        <v>8</v>
      </c>
      <c r="J3164" s="200">
        <v>10</v>
      </c>
      <c r="M3164" s="204">
        <f t="shared" si="142"/>
        <v>5</v>
      </c>
      <c r="N3164" s="203">
        <f t="shared" si="143"/>
        <v>6</v>
      </c>
      <c r="O3164" s="203">
        <f t="shared" si="144"/>
        <v>9</v>
      </c>
    </row>
    <row r="3165" spans="3:15">
      <c r="C3165" s="200">
        <v>5</v>
      </c>
      <c r="D3165" s="200">
        <v>10</v>
      </c>
      <c r="F3165" s="200">
        <v>7</v>
      </c>
      <c r="G3165" s="200">
        <v>10</v>
      </c>
      <c r="H3165" s="200">
        <v>10</v>
      </c>
      <c r="I3165" s="200">
        <v>10</v>
      </c>
      <c r="J3165" s="200">
        <v>7</v>
      </c>
      <c r="M3165" s="204">
        <f t="shared" si="142"/>
        <v>5</v>
      </c>
      <c r="N3165" s="203">
        <f t="shared" si="143"/>
        <v>6</v>
      </c>
      <c r="O3165" s="203">
        <f t="shared" si="144"/>
        <v>8</v>
      </c>
    </row>
    <row r="3166" spans="3:15">
      <c r="C3166" s="200">
        <v>5</v>
      </c>
      <c r="D3166" s="200">
        <v>10</v>
      </c>
      <c r="F3166" s="200">
        <v>7</v>
      </c>
      <c r="G3166" s="200">
        <v>10</v>
      </c>
      <c r="H3166" s="200">
        <v>10</v>
      </c>
      <c r="I3166" s="200">
        <v>10</v>
      </c>
      <c r="J3166" s="200">
        <v>10</v>
      </c>
      <c r="M3166" s="204">
        <f t="shared" si="142"/>
        <v>5</v>
      </c>
      <c r="N3166" s="203">
        <f t="shared" si="143"/>
        <v>6</v>
      </c>
      <c r="O3166" s="203">
        <f t="shared" si="144"/>
        <v>9</v>
      </c>
    </row>
    <row r="3167" spans="3:15">
      <c r="C3167" s="200">
        <v>5</v>
      </c>
      <c r="D3167" s="200">
        <v>10</v>
      </c>
      <c r="F3167" s="200">
        <v>5</v>
      </c>
      <c r="G3167" s="200">
        <v>10</v>
      </c>
      <c r="H3167" s="200">
        <v>5</v>
      </c>
      <c r="I3167" s="200">
        <v>4</v>
      </c>
      <c r="J3167" s="200">
        <v>7</v>
      </c>
      <c r="M3167" s="204">
        <f t="shared" ref="M3167:M3230" si="145">MIN(C3167:L3167)</f>
        <v>4</v>
      </c>
      <c r="N3167" s="203">
        <f t="shared" si="143"/>
        <v>5</v>
      </c>
      <c r="O3167" s="203">
        <f t="shared" si="144"/>
        <v>7</v>
      </c>
    </row>
    <row r="3168" spans="3:15">
      <c r="C3168" s="200">
        <v>5</v>
      </c>
      <c r="D3168" s="200">
        <v>10</v>
      </c>
      <c r="F3168" s="200">
        <v>5</v>
      </c>
      <c r="G3168" s="200">
        <v>10</v>
      </c>
      <c r="H3168" s="200">
        <v>5</v>
      </c>
      <c r="I3168" s="200">
        <v>4</v>
      </c>
      <c r="J3168" s="200">
        <v>10</v>
      </c>
      <c r="M3168" s="204">
        <f t="shared" si="145"/>
        <v>4</v>
      </c>
      <c r="N3168" s="203">
        <f t="shared" ref="N3168:N3231" si="146">IF(SMALL(C3168:J3168,2)&gt;M3168,M3168+1,M3168)</f>
        <v>5</v>
      </c>
      <c r="O3168" s="203">
        <f t="shared" ref="O3168:O3231" si="147">ROUND(AVERAGE(C3168:J3168),0)</f>
        <v>7</v>
      </c>
    </row>
    <row r="3169" spans="3:15">
      <c r="C3169" s="200">
        <v>5</v>
      </c>
      <c r="D3169" s="200">
        <v>10</v>
      </c>
      <c r="F3169" s="200">
        <v>5</v>
      </c>
      <c r="G3169" s="200">
        <v>10</v>
      </c>
      <c r="H3169" s="200">
        <v>5</v>
      </c>
      <c r="I3169" s="200">
        <v>6</v>
      </c>
      <c r="J3169" s="200">
        <v>7</v>
      </c>
      <c r="M3169" s="204">
        <f t="shared" si="145"/>
        <v>5</v>
      </c>
      <c r="N3169" s="203">
        <f t="shared" si="146"/>
        <v>5</v>
      </c>
      <c r="O3169" s="203">
        <f t="shared" si="147"/>
        <v>7</v>
      </c>
    </row>
    <row r="3170" spans="3:15">
      <c r="C3170" s="200">
        <v>5</v>
      </c>
      <c r="D3170" s="200">
        <v>10</v>
      </c>
      <c r="F3170" s="200">
        <v>5</v>
      </c>
      <c r="G3170" s="200">
        <v>10</v>
      </c>
      <c r="H3170" s="200">
        <v>5</v>
      </c>
      <c r="I3170" s="200">
        <v>6</v>
      </c>
      <c r="J3170" s="200">
        <v>10</v>
      </c>
      <c r="M3170" s="204">
        <f t="shared" si="145"/>
        <v>5</v>
      </c>
      <c r="N3170" s="203">
        <f t="shared" si="146"/>
        <v>5</v>
      </c>
      <c r="O3170" s="203">
        <f t="shared" si="147"/>
        <v>7</v>
      </c>
    </row>
    <row r="3171" spans="3:15">
      <c r="C3171" s="200">
        <v>5</v>
      </c>
      <c r="D3171" s="200">
        <v>10</v>
      </c>
      <c r="F3171" s="200">
        <v>5</v>
      </c>
      <c r="G3171" s="200">
        <v>10</v>
      </c>
      <c r="H3171" s="200">
        <v>5</v>
      </c>
      <c r="I3171" s="200">
        <v>8</v>
      </c>
      <c r="J3171" s="200">
        <v>7</v>
      </c>
      <c r="M3171" s="204">
        <f t="shared" si="145"/>
        <v>5</v>
      </c>
      <c r="N3171" s="203">
        <f t="shared" si="146"/>
        <v>5</v>
      </c>
      <c r="O3171" s="203">
        <f t="shared" si="147"/>
        <v>7</v>
      </c>
    </row>
    <row r="3172" spans="3:15">
      <c r="C3172" s="200">
        <v>5</v>
      </c>
      <c r="D3172" s="200">
        <v>10</v>
      </c>
      <c r="F3172" s="200">
        <v>5</v>
      </c>
      <c r="G3172" s="200">
        <v>10</v>
      </c>
      <c r="H3172" s="200">
        <v>5</v>
      </c>
      <c r="I3172" s="200">
        <v>8</v>
      </c>
      <c r="J3172" s="200">
        <v>10</v>
      </c>
      <c r="M3172" s="204">
        <f t="shared" si="145"/>
        <v>5</v>
      </c>
      <c r="N3172" s="203">
        <f t="shared" si="146"/>
        <v>5</v>
      </c>
      <c r="O3172" s="203">
        <f t="shared" si="147"/>
        <v>8</v>
      </c>
    </row>
    <row r="3173" spans="3:15">
      <c r="C3173" s="200">
        <v>5</v>
      </c>
      <c r="D3173" s="200">
        <v>10</v>
      </c>
      <c r="F3173" s="200">
        <v>5</v>
      </c>
      <c r="G3173" s="200">
        <v>10</v>
      </c>
      <c r="H3173" s="200">
        <v>5</v>
      </c>
      <c r="I3173" s="200">
        <v>10</v>
      </c>
      <c r="J3173" s="200">
        <v>7</v>
      </c>
      <c r="M3173" s="204">
        <f t="shared" si="145"/>
        <v>5</v>
      </c>
      <c r="N3173" s="203">
        <f t="shared" si="146"/>
        <v>5</v>
      </c>
      <c r="O3173" s="203">
        <f t="shared" si="147"/>
        <v>7</v>
      </c>
    </row>
    <row r="3174" spans="3:15">
      <c r="C3174" s="200">
        <v>5</v>
      </c>
      <c r="D3174" s="200">
        <v>10</v>
      </c>
      <c r="F3174" s="200">
        <v>5</v>
      </c>
      <c r="G3174" s="200">
        <v>10</v>
      </c>
      <c r="H3174" s="200">
        <v>5</v>
      </c>
      <c r="I3174" s="200">
        <v>10</v>
      </c>
      <c r="J3174" s="200">
        <v>10</v>
      </c>
      <c r="M3174" s="204">
        <f t="shared" si="145"/>
        <v>5</v>
      </c>
      <c r="N3174" s="203">
        <f t="shared" si="146"/>
        <v>5</v>
      </c>
      <c r="O3174" s="203">
        <f t="shared" si="147"/>
        <v>8</v>
      </c>
    </row>
    <row r="3175" spans="3:15">
      <c r="C3175" s="200">
        <v>5</v>
      </c>
      <c r="D3175" s="200">
        <v>10</v>
      </c>
      <c r="F3175" s="200">
        <v>7</v>
      </c>
      <c r="G3175" s="200">
        <v>10</v>
      </c>
      <c r="H3175" s="200">
        <v>10</v>
      </c>
      <c r="I3175" s="200">
        <v>4</v>
      </c>
      <c r="J3175" s="200">
        <v>7</v>
      </c>
      <c r="M3175" s="204">
        <f t="shared" si="145"/>
        <v>4</v>
      </c>
      <c r="N3175" s="203">
        <f t="shared" si="146"/>
        <v>5</v>
      </c>
      <c r="O3175" s="203">
        <f t="shared" si="147"/>
        <v>8</v>
      </c>
    </row>
    <row r="3176" spans="3:15">
      <c r="C3176" s="200">
        <v>5</v>
      </c>
      <c r="D3176" s="200">
        <v>10</v>
      </c>
      <c r="F3176" s="200">
        <v>7</v>
      </c>
      <c r="G3176" s="200">
        <v>10</v>
      </c>
      <c r="H3176" s="200">
        <v>10</v>
      </c>
      <c r="I3176" s="200">
        <v>4</v>
      </c>
      <c r="J3176" s="200">
        <v>10</v>
      </c>
      <c r="M3176" s="204">
        <f t="shared" si="145"/>
        <v>4</v>
      </c>
      <c r="N3176" s="203">
        <f t="shared" si="146"/>
        <v>5</v>
      </c>
      <c r="O3176" s="203">
        <f t="shared" si="147"/>
        <v>8</v>
      </c>
    </row>
    <row r="3177" spans="3:15">
      <c r="C3177" s="200">
        <v>5</v>
      </c>
      <c r="D3177" s="200">
        <v>10</v>
      </c>
      <c r="F3177" s="200">
        <v>7</v>
      </c>
      <c r="G3177" s="200">
        <v>10</v>
      </c>
      <c r="H3177" s="200">
        <v>10</v>
      </c>
      <c r="I3177" s="200">
        <v>6</v>
      </c>
      <c r="J3177" s="200">
        <v>7</v>
      </c>
      <c r="M3177" s="204">
        <f t="shared" si="145"/>
        <v>5</v>
      </c>
      <c r="N3177" s="203">
        <f t="shared" si="146"/>
        <v>6</v>
      </c>
      <c r="O3177" s="203">
        <f t="shared" si="147"/>
        <v>8</v>
      </c>
    </row>
    <row r="3178" spans="3:15">
      <c r="C3178" s="200">
        <v>5</v>
      </c>
      <c r="D3178" s="200">
        <v>10</v>
      </c>
      <c r="F3178" s="200">
        <v>7</v>
      </c>
      <c r="G3178" s="200">
        <v>10</v>
      </c>
      <c r="H3178" s="200">
        <v>10</v>
      </c>
      <c r="I3178" s="200">
        <v>6</v>
      </c>
      <c r="J3178" s="200">
        <v>10</v>
      </c>
      <c r="M3178" s="204">
        <f t="shared" si="145"/>
        <v>5</v>
      </c>
      <c r="N3178" s="203">
        <f t="shared" si="146"/>
        <v>6</v>
      </c>
      <c r="O3178" s="203">
        <f t="shared" si="147"/>
        <v>8</v>
      </c>
    </row>
    <row r="3179" spans="3:15">
      <c r="C3179" s="200">
        <v>5</v>
      </c>
      <c r="D3179" s="200">
        <v>10</v>
      </c>
      <c r="F3179" s="200">
        <v>7</v>
      </c>
      <c r="G3179" s="200">
        <v>10</v>
      </c>
      <c r="H3179" s="200">
        <v>10</v>
      </c>
      <c r="I3179" s="200">
        <v>8</v>
      </c>
      <c r="J3179" s="200">
        <v>7</v>
      </c>
      <c r="M3179" s="204">
        <f t="shared" si="145"/>
        <v>5</v>
      </c>
      <c r="N3179" s="203">
        <f t="shared" si="146"/>
        <v>6</v>
      </c>
      <c r="O3179" s="203">
        <f t="shared" si="147"/>
        <v>8</v>
      </c>
    </row>
    <row r="3180" spans="3:15">
      <c r="C3180" s="200">
        <v>5</v>
      </c>
      <c r="D3180" s="200">
        <v>10</v>
      </c>
      <c r="F3180" s="200">
        <v>7</v>
      </c>
      <c r="G3180" s="200">
        <v>10</v>
      </c>
      <c r="H3180" s="200">
        <v>10</v>
      </c>
      <c r="I3180" s="200">
        <v>8</v>
      </c>
      <c r="J3180" s="200">
        <v>10</v>
      </c>
      <c r="M3180" s="204">
        <f t="shared" si="145"/>
        <v>5</v>
      </c>
      <c r="N3180" s="203">
        <f t="shared" si="146"/>
        <v>6</v>
      </c>
      <c r="O3180" s="203">
        <f t="shared" si="147"/>
        <v>9</v>
      </c>
    </row>
    <row r="3181" spans="3:15">
      <c r="C3181" s="200">
        <v>5</v>
      </c>
      <c r="D3181" s="200">
        <v>10</v>
      </c>
      <c r="F3181" s="200">
        <v>7</v>
      </c>
      <c r="G3181" s="200">
        <v>10</v>
      </c>
      <c r="H3181" s="200">
        <v>10</v>
      </c>
      <c r="I3181" s="200">
        <v>10</v>
      </c>
      <c r="J3181" s="200">
        <v>7</v>
      </c>
      <c r="M3181" s="204">
        <f t="shared" si="145"/>
        <v>5</v>
      </c>
      <c r="N3181" s="203">
        <f t="shared" si="146"/>
        <v>6</v>
      </c>
      <c r="O3181" s="203">
        <f t="shared" si="147"/>
        <v>8</v>
      </c>
    </row>
    <row r="3182" spans="3:15">
      <c r="C3182" s="200">
        <v>5</v>
      </c>
      <c r="D3182" s="200">
        <v>10</v>
      </c>
      <c r="F3182" s="200">
        <v>7</v>
      </c>
      <c r="G3182" s="200">
        <v>10</v>
      </c>
      <c r="H3182" s="200">
        <v>10</v>
      </c>
      <c r="I3182" s="200">
        <v>10</v>
      </c>
      <c r="J3182" s="200">
        <v>10</v>
      </c>
      <c r="M3182" s="204">
        <f t="shared" si="145"/>
        <v>5</v>
      </c>
      <c r="N3182" s="203">
        <f t="shared" si="146"/>
        <v>6</v>
      </c>
      <c r="O3182" s="203">
        <f t="shared" si="147"/>
        <v>9</v>
      </c>
    </row>
    <row r="3183" spans="3:15">
      <c r="C3183" s="200">
        <v>5</v>
      </c>
      <c r="D3183" s="200">
        <v>10</v>
      </c>
      <c r="F3183" s="200">
        <v>5</v>
      </c>
      <c r="G3183" s="200">
        <v>10</v>
      </c>
      <c r="H3183" s="200">
        <v>5</v>
      </c>
      <c r="I3183" s="200">
        <v>4</v>
      </c>
      <c r="J3183" s="200">
        <v>7</v>
      </c>
      <c r="M3183" s="204">
        <f t="shared" si="145"/>
        <v>4</v>
      </c>
      <c r="N3183" s="203">
        <f t="shared" si="146"/>
        <v>5</v>
      </c>
      <c r="O3183" s="203">
        <f t="shared" si="147"/>
        <v>7</v>
      </c>
    </row>
    <row r="3184" spans="3:15">
      <c r="C3184" s="200">
        <v>5</v>
      </c>
      <c r="D3184" s="200">
        <v>10</v>
      </c>
      <c r="F3184" s="200">
        <v>5</v>
      </c>
      <c r="G3184" s="200">
        <v>10</v>
      </c>
      <c r="H3184" s="200">
        <v>5</v>
      </c>
      <c r="I3184" s="200">
        <v>4</v>
      </c>
      <c r="J3184" s="200">
        <v>10</v>
      </c>
      <c r="M3184" s="204">
        <f t="shared" si="145"/>
        <v>4</v>
      </c>
      <c r="N3184" s="203">
        <f t="shared" si="146"/>
        <v>5</v>
      </c>
      <c r="O3184" s="203">
        <f t="shared" si="147"/>
        <v>7</v>
      </c>
    </row>
    <row r="3185" spans="3:15">
      <c r="C3185" s="200">
        <v>5</v>
      </c>
      <c r="D3185" s="200">
        <v>10</v>
      </c>
      <c r="F3185" s="200">
        <v>5</v>
      </c>
      <c r="G3185" s="200">
        <v>10</v>
      </c>
      <c r="H3185" s="200">
        <v>5</v>
      </c>
      <c r="I3185" s="200">
        <v>6</v>
      </c>
      <c r="J3185" s="200">
        <v>7</v>
      </c>
      <c r="M3185" s="204">
        <f t="shared" si="145"/>
        <v>5</v>
      </c>
      <c r="N3185" s="203">
        <f t="shared" si="146"/>
        <v>5</v>
      </c>
      <c r="O3185" s="203">
        <f t="shared" si="147"/>
        <v>7</v>
      </c>
    </row>
    <row r="3186" spans="3:15">
      <c r="C3186" s="200">
        <v>5</v>
      </c>
      <c r="D3186" s="200">
        <v>10</v>
      </c>
      <c r="F3186" s="200">
        <v>5</v>
      </c>
      <c r="G3186" s="200">
        <v>10</v>
      </c>
      <c r="H3186" s="200">
        <v>5</v>
      </c>
      <c r="I3186" s="200">
        <v>6</v>
      </c>
      <c r="J3186" s="200">
        <v>10</v>
      </c>
      <c r="M3186" s="204">
        <f t="shared" si="145"/>
        <v>5</v>
      </c>
      <c r="N3186" s="203">
        <f t="shared" si="146"/>
        <v>5</v>
      </c>
      <c r="O3186" s="203">
        <f t="shared" si="147"/>
        <v>7</v>
      </c>
    </row>
    <row r="3187" spans="3:15">
      <c r="C3187" s="200">
        <v>5</v>
      </c>
      <c r="D3187" s="200">
        <v>10</v>
      </c>
      <c r="F3187" s="200">
        <v>5</v>
      </c>
      <c r="G3187" s="200">
        <v>10</v>
      </c>
      <c r="H3187" s="200">
        <v>5</v>
      </c>
      <c r="I3187" s="200">
        <v>8</v>
      </c>
      <c r="J3187" s="200">
        <v>7</v>
      </c>
      <c r="M3187" s="204">
        <f t="shared" si="145"/>
        <v>5</v>
      </c>
      <c r="N3187" s="203">
        <f t="shared" si="146"/>
        <v>5</v>
      </c>
      <c r="O3187" s="203">
        <f t="shared" si="147"/>
        <v>7</v>
      </c>
    </row>
    <row r="3188" spans="3:15">
      <c r="C3188" s="200">
        <v>5</v>
      </c>
      <c r="D3188" s="200">
        <v>10</v>
      </c>
      <c r="F3188" s="200">
        <v>5</v>
      </c>
      <c r="G3188" s="200">
        <v>10</v>
      </c>
      <c r="H3188" s="200">
        <v>5</v>
      </c>
      <c r="I3188" s="200">
        <v>8</v>
      </c>
      <c r="J3188" s="200">
        <v>10</v>
      </c>
      <c r="M3188" s="204">
        <f t="shared" si="145"/>
        <v>5</v>
      </c>
      <c r="N3188" s="203">
        <f t="shared" si="146"/>
        <v>5</v>
      </c>
      <c r="O3188" s="203">
        <f t="shared" si="147"/>
        <v>8</v>
      </c>
    </row>
    <row r="3189" spans="3:15">
      <c r="C3189" s="200">
        <v>5</v>
      </c>
      <c r="D3189" s="200">
        <v>10</v>
      </c>
      <c r="F3189" s="200">
        <v>5</v>
      </c>
      <c r="G3189" s="200">
        <v>10</v>
      </c>
      <c r="H3189" s="200">
        <v>5</v>
      </c>
      <c r="I3189" s="200">
        <v>10</v>
      </c>
      <c r="J3189" s="200">
        <v>7</v>
      </c>
      <c r="M3189" s="204">
        <f t="shared" si="145"/>
        <v>5</v>
      </c>
      <c r="N3189" s="203">
        <f t="shared" si="146"/>
        <v>5</v>
      </c>
      <c r="O3189" s="203">
        <f t="shared" si="147"/>
        <v>7</v>
      </c>
    </row>
    <row r="3190" spans="3:15">
      <c r="C3190" s="200">
        <v>5</v>
      </c>
      <c r="D3190" s="200">
        <v>10</v>
      </c>
      <c r="F3190" s="200">
        <v>5</v>
      </c>
      <c r="G3190" s="200">
        <v>10</v>
      </c>
      <c r="H3190" s="200">
        <v>5</v>
      </c>
      <c r="I3190" s="200">
        <v>10</v>
      </c>
      <c r="J3190" s="200">
        <v>10</v>
      </c>
      <c r="M3190" s="204">
        <f t="shared" si="145"/>
        <v>5</v>
      </c>
      <c r="N3190" s="203">
        <f t="shared" si="146"/>
        <v>5</v>
      </c>
      <c r="O3190" s="203">
        <f t="shared" si="147"/>
        <v>8</v>
      </c>
    </row>
    <row r="3191" spans="3:15">
      <c r="C3191" s="200">
        <v>5</v>
      </c>
      <c r="D3191" s="200">
        <v>10</v>
      </c>
      <c r="F3191" s="200">
        <v>7</v>
      </c>
      <c r="G3191" s="200">
        <v>10</v>
      </c>
      <c r="H3191" s="200">
        <v>10</v>
      </c>
      <c r="I3191" s="200">
        <v>4</v>
      </c>
      <c r="J3191" s="200">
        <v>7</v>
      </c>
      <c r="M3191" s="204">
        <f t="shared" si="145"/>
        <v>4</v>
      </c>
      <c r="N3191" s="203">
        <f t="shared" si="146"/>
        <v>5</v>
      </c>
      <c r="O3191" s="203">
        <f t="shared" si="147"/>
        <v>8</v>
      </c>
    </row>
    <row r="3192" spans="3:15">
      <c r="C3192" s="200">
        <v>5</v>
      </c>
      <c r="D3192" s="200">
        <v>10</v>
      </c>
      <c r="F3192" s="200">
        <v>7</v>
      </c>
      <c r="G3192" s="200">
        <v>10</v>
      </c>
      <c r="H3192" s="200">
        <v>10</v>
      </c>
      <c r="I3192" s="200">
        <v>4</v>
      </c>
      <c r="J3192" s="200">
        <v>10</v>
      </c>
      <c r="M3192" s="204">
        <f t="shared" si="145"/>
        <v>4</v>
      </c>
      <c r="N3192" s="203">
        <f t="shared" si="146"/>
        <v>5</v>
      </c>
      <c r="O3192" s="203">
        <f t="shared" si="147"/>
        <v>8</v>
      </c>
    </row>
    <row r="3193" spans="3:15">
      <c r="C3193" s="200">
        <v>5</v>
      </c>
      <c r="D3193" s="200">
        <v>10</v>
      </c>
      <c r="F3193" s="200">
        <v>7</v>
      </c>
      <c r="G3193" s="200">
        <v>10</v>
      </c>
      <c r="H3193" s="200">
        <v>10</v>
      </c>
      <c r="I3193" s="200">
        <v>6</v>
      </c>
      <c r="J3193" s="200">
        <v>7</v>
      </c>
      <c r="M3193" s="204">
        <f t="shared" si="145"/>
        <v>5</v>
      </c>
      <c r="N3193" s="203">
        <f t="shared" si="146"/>
        <v>6</v>
      </c>
      <c r="O3193" s="203">
        <f t="shared" si="147"/>
        <v>8</v>
      </c>
    </row>
    <row r="3194" spans="3:15">
      <c r="C3194" s="200">
        <v>5</v>
      </c>
      <c r="D3194" s="200">
        <v>10</v>
      </c>
      <c r="F3194" s="200">
        <v>7</v>
      </c>
      <c r="G3194" s="200">
        <v>10</v>
      </c>
      <c r="H3194" s="200">
        <v>10</v>
      </c>
      <c r="I3194" s="200">
        <v>6</v>
      </c>
      <c r="J3194" s="200">
        <v>10</v>
      </c>
      <c r="M3194" s="204">
        <f t="shared" si="145"/>
        <v>5</v>
      </c>
      <c r="N3194" s="203">
        <f t="shared" si="146"/>
        <v>6</v>
      </c>
      <c r="O3194" s="203">
        <f t="shared" si="147"/>
        <v>8</v>
      </c>
    </row>
    <row r="3195" spans="3:15">
      <c r="C3195" s="200">
        <v>5</v>
      </c>
      <c r="D3195" s="200">
        <v>10</v>
      </c>
      <c r="F3195" s="200">
        <v>7</v>
      </c>
      <c r="G3195" s="200">
        <v>10</v>
      </c>
      <c r="H3195" s="200">
        <v>10</v>
      </c>
      <c r="I3195" s="200">
        <v>8</v>
      </c>
      <c r="J3195" s="200">
        <v>7</v>
      </c>
      <c r="M3195" s="204">
        <f t="shared" si="145"/>
        <v>5</v>
      </c>
      <c r="N3195" s="203">
        <f t="shared" si="146"/>
        <v>6</v>
      </c>
      <c r="O3195" s="203">
        <f t="shared" si="147"/>
        <v>8</v>
      </c>
    </row>
    <row r="3196" spans="3:15">
      <c r="C3196" s="200">
        <v>5</v>
      </c>
      <c r="D3196" s="200">
        <v>10</v>
      </c>
      <c r="F3196" s="200">
        <v>7</v>
      </c>
      <c r="G3196" s="200">
        <v>10</v>
      </c>
      <c r="H3196" s="200">
        <v>10</v>
      </c>
      <c r="I3196" s="200">
        <v>8</v>
      </c>
      <c r="J3196" s="200">
        <v>10</v>
      </c>
      <c r="M3196" s="204">
        <f t="shared" si="145"/>
        <v>5</v>
      </c>
      <c r="N3196" s="203">
        <f t="shared" si="146"/>
        <v>6</v>
      </c>
      <c r="O3196" s="203">
        <f t="shared" si="147"/>
        <v>9</v>
      </c>
    </row>
    <row r="3197" spans="3:15">
      <c r="C3197" s="200">
        <v>5</v>
      </c>
      <c r="D3197" s="200">
        <v>10</v>
      </c>
      <c r="F3197" s="200">
        <v>7</v>
      </c>
      <c r="G3197" s="200">
        <v>10</v>
      </c>
      <c r="H3197" s="200">
        <v>10</v>
      </c>
      <c r="I3197" s="200">
        <v>10</v>
      </c>
      <c r="J3197" s="200">
        <v>7</v>
      </c>
      <c r="M3197" s="204">
        <f t="shared" si="145"/>
        <v>5</v>
      </c>
      <c r="N3197" s="203">
        <f t="shared" si="146"/>
        <v>6</v>
      </c>
      <c r="O3197" s="203">
        <f t="shared" si="147"/>
        <v>8</v>
      </c>
    </row>
    <row r="3198" spans="3:15">
      <c r="C3198" s="200">
        <v>5</v>
      </c>
      <c r="D3198" s="200">
        <v>10</v>
      </c>
      <c r="F3198" s="200">
        <v>7</v>
      </c>
      <c r="G3198" s="200">
        <v>10</v>
      </c>
      <c r="H3198" s="200">
        <v>10</v>
      </c>
      <c r="I3198" s="200">
        <v>10</v>
      </c>
      <c r="J3198" s="200">
        <v>10</v>
      </c>
      <c r="M3198" s="204">
        <f t="shared" si="145"/>
        <v>5</v>
      </c>
      <c r="N3198" s="203">
        <f t="shared" si="146"/>
        <v>6</v>
      </c>
      <c r="O3198" s="203">
        <f t="shared" si="147"/>
        <v>9</v>
      </c>
    </row>
    <row r="3199" spans="3:15">
      <c r="C3199" s="200">
        <v>5</v>
      </c>
      <c r="D3199" s="200">
        <v>10</v>
      </c>
      <c r="F3199" s="200">
        <v>5</v>
      </c>
      <c r="G3199" s="200">
        <v>10</v>
      </c>
      <c r="H3199" s="200">
        <v>5</v>
      </c>
      <c r="I3199" s="200">
        <v>4</v>
      </c>
      <c r="J3199" s="200">
        <v>7</v>
      </c>
      <c r="M3199" s="204">
        <f t="shared" si="145"/>
        <v>4</v>
      </c>
      <c r="N3199" s="203">
        <f t="shared" si="146"/>
        <v>5</v>
      </c>
      <c r="O3199" s="203">
        <f t="shared" si="147"/>
        <v>7</v>
      </c>
    </row>
    <row r="3200" spans="3:15">
      <c r="C3200" s="200">
        <v>5</v>
      </c>
      <c r="D3200" s="200">
        <v>10</v>
      </c>
      <c r="F3200" s="200">
        <v>5</v>
      </c>
      <c r="G3200" s="200">
        <v>10</v>
      </c>
      <c r="H3200" s="200">
        <v>5</v>
      </c>
      <c r="I3200" s="200">
        <v>4</v>
      </c>
      <c r="J3200" s="200">
        <v>10</v>
      </c>
      <c r="M3200" s="204">
        <f t="shared" si="145"/>
        <v>4</v>
      </c>
      <c r="N3200" s="203">
        <f t="shared" si="146"/>
        <v>5</v>
      </c>
      <c r="O3200" s="203">
        <f t="shared" si="147"/>
        <v>7</v>
      </c>
    </row>
    <row r="3201" spans="3:15">
      <c r="C3201" s="200">
        <v>5</v>
      </c>
      <c r="D3201" s="200">
        <v>10</v>
      </c>
      <c r="F3201" s="200">
        <v>5</v>
      </c>
      <c r="G3201" s="200">
        <v>10</v>
      </c>
      <c r="H3201" s="200">
        <v>5</v>
      </c>
      <c r="I3201" s="200">
        <v>6</v>
      </c>
      <c r="J3201" s="200">
        <v>7</v>
      </c>
      <c r="M3201" s="204">
        <f t="shared" si="145"/>
        <v>5</v>
      </c>
      <c r="N3201" s="203">
        <f t="shared" si="146"/>
        <v>5</v>
      </c>
      <c r="O3201" s="203">
        <f t="shared" si="147"/>
        <v>7</v>
      </c>
    </row>
    <row r="3202" spans="3:15">
      <c r="C3202" s="200">
        <v>5</v>
      </c>
      <c r="D3202" s="200">
        <v>10</v>
      </c>
      <c r="F3202" s="200">
        <v>5</v>
      </c>
      <c r="G3202" s="200">
        <v>10</v>
      </c>
      <c r="H3202" s="200">
        <v>5</v>
      </c>
      <c r="I3202" s="200">
        <v>6</v>
      </c>
      <c r="J3202" s="200">
        <v>10</v>
      </c>
      <c r="M3202" s="204">
        <f t="shared" si="145"/>
        <v>5</v>
      </c>
      <c r="N3202" s="203">
        <f t="shared" si="146"/>
        <v>5</v>
      </c>
      <c r="O3202" s="203">
        <f t="shared" si="147"/>
        <v>7</v>
      </c>
    </row>
    <row r="3203" spans="3:15">
      <c r="C3203" s="200">
        <v>5</v>
      </c>
      <c r="D3203" s="200">
        <v>10</v>
      </c>
      <c r="F3203" s="200">
        <v>5</v>
      </c>
      <c r="G3203" s="200">
        <v>10</v>
      </c>
      <c r="H3203" s="200">
        <v>5</v>
      </c>
      <c r="I3203" s="200">
        <v>8</v>
      </c>
      <c r="J3203" s="200">
        <v>7</v>
      </c>
      <c r="M3203" s="204">
        <f t="shared" si="145"/>
        <v>5</v>
      </c>
      <c r="N3203" s="203">
        <f t="shared" si="146"/>
        <v>5</v>
      </c>
      <c r="O3203" s="203">
        <f t="shared" si="147"/>
        <v>7</v>
      </c>
    </row>
    <row r="3204" spans="3:15">
      <c r="C3204" s="200">
        <v>5</v>
      </c>
      <c r="D3204" s="200">
        <v>10</v>
      </c>
      <c r="F3204" s="200">
        <v>5</v>
      </c>
      <c r="G3204" s="200">
        <v>10</v>
      </c>
      <c r="H3204" s="200">
        <v>5</v>
      </c>
      <c r="I3204" s="200">
        <v>8</v>
      </c>
      <c r="J3204" s="200">
        <v>10</v>
      </c>
      <c r="M3204" s="204">
        <f t="shared" si="145"/>
        <v>5</v>
      </c>
      <c r="N3204" s="203">
        <f t="shared" si="146"/>
        <v>5</v>
      </c>
      <c r="O3204" s="203">
        <f t="shared" si="147"/>
        <v>8</v>
      </c>
    </row>
    <row r="3205" spans="3:15">
      <c r="C3205" s="200">
        <v>5</v>
      </c>
      <c r="D3205" s="200">
        <v>10</v>
      </c>
      <c r="F3205" s="200">
        <v>5</v>
      </c>
      <c r="G3205" s="200">
        <v>10</v>
      </c>
      <c r="H3205" s="200">
        <v>5</v>
      </c>
      <c r="I3205" s="200">
        <v>10</v>
      </c>
      <c r="J3205" s="200">
        <v>7</v>
      </c>
      <c r="M3205" s="204">
        <f t="shared" si="145"/>
        <v>5</v>
      </c>
      <c r="N3205" s="203">
        <f t="shared" si="146"/>
        <v>5</v>
      </c>
      <c r="O3205" s="203">
        <f t="shared" si="147"/>
        <v>7</v>
      </c>
    </row>
    <row r="3206" spans="3:15">
      <c r="C3206" s="200">
        <v>5</v>
      </c>
      <c r="D3206" s="200">
        <v>10</v>
      </c>
      <c r="F3206" s="200">
        <v>5</v>
      </c>
      <c r="G3206" s="200">
        <v>10</v>
      </c>
      <c r="H3206" s="200">
        <v>5</v>
      </c>
      <c r="I3206" s="200">
        <v>10</v>
      </c>
      <c r="J3206" s="200">
        <v>10</v>
      </c>
      <c r="M3206" s="204">
        <f t="shared" si="145"/>
        <v>5</v>
      </c>
      <c r="N3206" s="203">
        <f t="shared" si="146"/>
        <v>5</v>
      </c>
      <c r="O3206" s="203">
        <f t="shared" si="147"/>
        <v>8</v>
      </c>
    </row>
    <row r="3207" spans="3:15">
      <c r="C3207" s="200">
        <v>5</v>
      </c>
      <c r="D3207" s="200">
        <v>10</v>
      </c>
      <c r="F3207" s="200">
        <v>7</v>
      </c>
      <c r="G3207" s="200">
        <v>10</v>
      </c>
      <c r="H3207" s="200">
        <v>10</v>
      </c>
      <c r="I3207" s="200">
        <v>4</v>
      </c>
      <c r="J3207" s="200">
        <v>7</v>
      </c>
      <c r="M3207" s="204">
        <f t="shared" si="145"/>
        <v>4</v>
      </c>
      <c r="N3207" s="203">
        <f t="shared" si="146"/>
        <v>5</v>
      </c>
      <c r="O3207" s="203">
        <f t="shared" si="147"/>
        <v>8</v>
      </c>
    </row>
    <row r="3208" spans="3:15">
      <c r="C3208" s="200">
        <v>5</v>
      </c>
      <c r="D3208" s="200">
        <v>10</v>
      </c>
      <c r="F3208" s="200">
        <v>7</v>
      </c>
      <c r="G3208" s="200">
        <v>10</v>
      </c>
      <c r="H3208" s="200">
        <v>10</v>
      </c>
      <c r="I3208" s="200">
        <v>4</v>
      </c>
      <c r="J3208" s="200">
        <v>10</v>
      </c>
      <c r="M3208" s="204">
        <f t="shared" si="145"/>
        <v>4</v>
      </c>
      <c r="N3208" s="203">
        <f t="shared" si="146"/>
        <v>5</v>
      </c>
      <c r="O3208" s="203">
        <f t="shared" si="147"/>
        <v>8</v>
      </c>
    </row>
    <row r="3209" spans="3:15">
      <c r="C3209" s="200">
        <v>5</v>
      </c>
      <c r="D3209" s="200">
        <v>10</v>
      </c>
      <c r="F3209" s="200">
        <v>7</v>
      </c>
      <c r="G3209" s="200">
        <v>10</v>
      </c>
      <c r="H3209" s="200">
        <v>10</v>
      </c>
      <c r="I3209" s="200">
        <v>6</v>
      </c>
      <c r="J3209" s="200">
        <v>7</v>
      </c>
      <c r="M3209" s="204">
        <f t="shared" si="145"/>
        <v>5</v>
      </c>
      <c r="N3209" s="203">
        <f t="shared" si="146"/>
        <v>6</v>
      </c>
      <c r="O3209" s="203">
        <f t="shared" si="147"/>
        <v>8</v>
      </c>
    </row>
    <row r="3210" spans="3:15">
      <c r="C3210" s="200">
        <v>5</v>
      </c>
      <c r="D3210" s="200">
        <v>10</v>
      </c>
      <c r="F3210" s="200">
        <v>7</v>
      </c>
      <c r="G3210" s="200">
        <v>10</v>
      </c>
      <c r="H3210" s="200">
        <v>10</v>
      </c>
      <c r="I3210" s="200">
        <v>6</v>
      </c>
      <c r="J3210" s="200">
        <v>10</v>
      </c>
      <c r="M3210" s="204">
        <f t="shared" si="145"/>
        <v>5</v>
      </c>
      <c r="N3210" s="203">
        <f t="shared" si="146"/>
        <v>6</v>
      </c>
      <c r="O3210" s="203">
        <f t="shared" si="147"/>
        <v>8</v>
      </c>
    </row>
    <row r="3211" spans="3:15">
      <c r="C3211" s="200">
        <v>5</v>
      </c>
      <c r="D3211" s="200">
        <v>10</v>
      </c>
      <c r="F3211" s="200">
        <v>7</v>
      </c>
      <c r="G3211" s="200">
        <v>10</v>
      </c>
      <c r="H3211" s="200">
        <v>10</v>
      </c>
      <c r="I3211" s="200">
        <v>8</v>
      </c>
      <c r="J3211" s="200">
        <v>7</v>
      </c>
      <c r="M3211" s="204">
        <f t="shared" si="145"/>
        <v>5</v>
      </c>
      <c r="N3211" s="203">
        <f t="shared" si="146"/>
        <v>6</v>
      </c>
      <c r="O3211" s="203">
        <f t="shared" si="147"/>
        <v>8</v>
      </c>
    </row>
    <row r="3212" spans="3:15">
      <c r="C3212" s="200">
        <v>5</v>
      </c>
      <c r="D3212" s="200">
        <v>10</v>
      </c>
      <c r="F3212" s="200">
        <v>7</v>
      </c>
      <c r="G3212" s="200">
        <v>10</v>
      </c>
      <c r="H3212" s="200">
        <v>10</v>
      </c>
      <c r="I3212" s="200">
        <v>8</v>
      </c>
      <c r="J3212" s="200">
        <v>10</v>
      </c>
      <c r="M3212" s="204">
        <f t="shared" si="145"/>
        <v>5</v>
      </c>
      <c r="N3212" s="203">
        <f t="shared" si="146"/>
        <v>6</v>
      </c>
      <c r="O3212" s="203">
        <f t="shared" si="147"/>
        <v>9</v>
      </c>
    </row>
    <row r="3213" spans="3:15">
      <c r="C3213" s="200">
        <v>5</v>
      </c>
      <c r="D3213" s="200">
        <v>10</v>
      </c>
      <c r="F3213" s="200">
        <v>7</v>
      </c>
      <c r="G3213" s="200">
        <v>10</v>
      </c>
      <c r="H3213" s="200">
        <v>10</v>
      </c>
      <c r="I3213" s="200">
        <v>10</v>
      </c>
      <c r="J3213" s="200">
        <v>7</v>
      </c>
      <c r="M3213" s="204">
        <f t="shared" si="145"/>
        <v>5</v>
      </c>
      <c r="N3213" s="203">
        <f t="shared" si="146"/>
        <v>6</v>
      </c>
      <c r="O3213" s="203">
        <f t="shared" si="147"/>
        <v>8</v>
      </c>
    </row>
    <row r="3214" spans="3:15">
      <c r="C3214" s="200">
        <v>5</v>
      </c>
      <c r="D3214" s="200">
        <v>10</v>
      </c>
      <c r="F3214" s="200">
        <v>7</v>
      </c>
      <c r="G3214" s="200">
        <v>10</v>
      </c>
      <c r="H3214" s="200">
        <v>10</v>
      </c>
      <c r="I3214" s="200">
        <v>10</v>
      </c>
      <c r="J3214" s="200">
        <v>10</v>
      </c>
      <c r="M3214" s="204">
        <f t="shared" si="145"/>
        <v>5</v>
      </c>
      <c r="N3214" s="203">
        <f t="shared" si="146"/>
        <v>6</v>
      </c>
      <c r="O3214" s="203">
        <f t="shared" si="147"/>
        <v>9</v>
      </c>
    </row>
    <row r="3215" spans="3:15">
      <c r="C3215" s="200">
        <v>5</v>
      </c>
      <c r="D3215" s="200">
        <v>10</v>
      </c>
      <c r="F3215" s="200">
        <v>10</v>
      </c>
      <c r="G3215" s="200">
        <v>10</v>
      </c>
      <c r="H3215" s="200">
        <v>7</v>
      </c>
      <c r="I3215" s="200">
        <v>4</v>
      </c>
      <c r="J3215" s="200">
        <v>7</v>
      </c>
      <c r="M3215" s="204">
        <f t="shared" si="145"/>
        <v>4</v>
      </c>
      <c r="N3215" s="203">
        <f t="shared" si="146"/>
        <v>5</v>
      </c>
      <c r="O3215" s="203">
        <f t="shared" si="147"/>
        <v>8</v>
      </c>
    </row>
    <row r="3216" spans="3:15">
      <c r="C3216" s="200">
        <v>5</v>
      </c>
      <c r="D3216" s="200">
        <v>10</v>
      </c>
      <c r="F3216" s="200">
        <v>10</v>
      </c>
      <c r="G3216" s="200">
        <v>10</v>
      </c>
      <c r="H3216" s="200">
        <v>7</v>
      </c>
      <c r="I3216" s="200">
        <v>4</v>
      </c>
      <c r="J3216" s="200">
        <v>10</v>
      </c>
      <c r="M3216" s="204">
        <f t="shared" si="145"/>
        <v>4</v>
      </c>
      <c r="N3216" s="203">
        <f t="shared" si="146"/>
        <v>5</v>
      </c>
      <c r="O3216" s="203">
        <f t="shared" si="147"/>
        <v>8</v>
      </c>
    </row>
    <row r="3217" spans="3:15">
      <c r="C3217" s="200">
        <v>5</v>
      </c>
      <c r="D3217" s="200">
        <v>10</v>
      </c>
      <c r="F3217" s="200">
        <v>10</v>
      </c>
      <c r="G3217" s="200">
        <v>10</v>
      </c>
      <c r="H3217" s="200">
        <v>7</v>
      </c>
      <c r="I3217" s="200">
        <v>6</v>
      </c>
      <c r="J3217" s="200">
        <v>7</v>
      </c>
      <c r="M3217" s="204">
        <f t="shared" si="145"/>
        <v>5</v>
      </c>
      <c r="N3217" s="203">
        <f t="shared" si="146"/>
        <v>6</v>
      </c>
      <c r="O3217" s="203">
        <f t="shared" si="147"/>
        <v>8</v>
      </c>
    </row>
    <row r="3218" spans="3:15">
      <c r="C3218" s="200">
        <v>5</v>
      </c>
      <c r="D3218" s="200">
        <v>10</v>
      </c>
      <c r="F3218" s="200">
        <v>10</v>
      </c>
      <c r="G3218" s="200">
        <v>10</v>
      </c>
      <c r="H3218" s="200">
        <v>7</v>
      </c>
      <c r="I3218" s="200">
        <v>6</v>
      </c>
      <c r="J3218" s="200">
        <v>10</v>
      </c>
      <c r="M3218" s="204">
        <f t="shared" si="145"/>
        <v>5</v>
      </c>
      <c r="N3218" s="203">
        <f t="shared" si="146"/>
        <v>6</v>
      </c>
      <c r="O3218" s="203">
        <f t="shared" si="147"/>
        <v>8</v>
      </c>
    </row>
    <row r="3219" spans="3:15">
      <c r="C3219" s="200">
        <v>5</v>
      </c>
      <c r="D3219" s="200">
        <v>10</v>
      </c>
      <c r="F3219" s="200">
        <v>10</v>
      </c>
      <c r="G3219" s="200">
        <v>10</v>
      </c>
      <c r="H3219" s="200">
        <v>7</v>
      </c>
      <c r="I3219" s="200">
        <v>8</v>
      </c>
      <c r="J3219" s="200">
        <v>7</v>
      </c>
      <c r="M3219" s="204">
        <f t="shared" si="145"/>
        <v>5</v>
      </c>
      <c r="N3219" s="203">
        <f t="shared" si="146"/>
        <v>6</v>
      </c>
      <c r="O3219" s="203">
        <f t="shared" si="147"/>
        <v>8</v>
      </c>
    </row>
    <row r="3220" spans="3:15">
      <c r="C3220" s="200">
        <v>5</v>
      </c>
      <c r="D3220" s="200">
        <v>10</v>
      </c>
      <c r="F3220" s="200">
        <v>10</v>
      </c>
      <c r="G3220" s="200">
        <v>10</v>
      </c>
      <c r="H3220" s="200">
        <v>7</v>
      </c>
      <c r="I3220" s="200">
        <v>8</v>
      </c>
      <c r="J3220" s="200">
        <v>10</v>
      </c>
      <c r="M3220" s="204">
        <f t="shared" si="145"/>
        <v>5</v>
      </c>
      <c r="N3220" s="203">
        <f t="shared" si="146"/>
        <v>6</v>
      </c>
      <c r="O3220" s="203">
        <f t="shared" si="147"/>
        <v>9</v>
      </c>
    </row>
    <row r="3221" spans="3:15">
      <c r="C3221" s="200">
        <v>5</v>
      </c>
      <c r="D3221" s="200">
        <v>10</v>
      </c>
      <c r="F3221" s="200">
        <v>10</v>
      </c>
      <c r="G3221" s="200">
        <v>10</v>
      </c>
      <c r="H3221" s="200">
        <v>7</v>
      </c>
      <c r="I3221" s="200">
        <v>10</v>
      </c>
      <c r="J3221" s="200">
        <v>7</v>
      </c>
      <c r="M3221" s="204">
        <f t="shared" si="145"/>
        <v>5</v>
      </c>
      <c r="N3221" s="203">
        <f t="shared" si="146"/>
        <v>6</v>
      </c>
      <c r="O3221" s="203">
        <f t="shared" si="147"/>
        <v>8</v>
      </c>
    </row>
    <row r="3222" spans="3:15">
      <c r="C3222" s="200">
        <v>5</v>
      </c>
      <c r="D3222" s="200">
        <v>10</v>
      </c>
      <c r="F3222" s="200">
        <v>10</v>
      </c>
      <c r="G3222" s="200">
        <v>10</v>
      </c>
      <c r="H3222" s="200">
        <v>7</v>
      </c>
      <c r="I3222" s="200">
        <v>10</v>
      </c>
      <c r="J3222" s="200">
        <v>10</v>
      </c>
      <c r="M3222" s="204">
        <f t="shared" si="145"/>
        <v>5</v>
      </c>
      <c r="N3222" s="203">
        <f t="shared" si="146"/>
        <v>6</v>
      </c>
      <c r="O3222" s="203">
        <f t="shared" si="147"/>
        <v>9</v>
      </c>
    </row>
    <row r="3223" spans="3:15">
      <c r="C3223" s="200">
        <v>5</v>
      </c>
      <c r="D3223" s="200">
        <v>10</v>
      </c>
      <c r="F3223" s="200">
        <v>10</v>
      </c>
      <c r="G3223" s="200">
        <v>10</v>
      </c>
      <c r="H3223" s="200">
        <v>10</v>
      </c>
      <c r="I3223" s="200">
        <v>4</v>
      </c>
      <c r="J3223" s="200">
        <v>7</v>
      </c>
      <c r="M3223" s="204">
        <f t="shared" si="145"/>
        <v>4</v>
      </c>
      <c r="N3223" s="203">
        <f t="shared" si="146"/>
        <v>5</v>
      </c>
      <c r="O3223" s="203">
        <f t="shared" si="147"/>
        <v>8</v>
      </c>
    </row>
    <row r="3224" spans="3:15">
      <c r="C3224" s="200">
        <v>5</v>
      </c>
      <c r="D3224" s="200">
        <v>10</v>
      </c>
      <c r="F3224" s="200">
        <v>10</v>
      </c>
      <c r="G3224" s="200">
        <v>10</v>
      </c>
      <c r="H3224" s="200">
        <v>10</v>
      </c>
      <c r="I3224" s="200">
        <v>4</v>
      </c>
      <c r="J3224" s="200">
        <v>10</v>
      </c>
      <c r="M3224" s="204">
        <f t="shared" si="145"/>
        <v>4</v>
      </c>
      <c r="N3224" s="203">
        <f t="shared" si="146"/>
        <v>5</v>
      </c>
      <c r="O3224" s="203">
        <f t="shared" si="147"/>
        <v>8</v>
      </c>
    </row>
    <row r="3225" spans="3:15">
      <c r="C3225" s="200">
        <v>5</v>
      </c>
      <c r="D3225" s="200">
        <v>10</v>
      </c>
      <c r="F3225" s="200">
        <v>10</v>
      </c>
      <c r="G3225" s="200">
        <v>10</v>
      </c>
      <c r="H3225" s="200">
        <v>10</v>
      </c>
      <c r="I3225" s="200">
        <v>6</v>
      </c>
      <c r="J3225" s="200">
        <v>7</v>
      </c>
      <c r="M3225" s="204">
        <f t="shared" si="145"/>
        <v>5</v>
      </c>
      <c r="N3225" s="203">
        <f t="shared" si="146"/>
        <v>6</v>
      </c>
      <c r="O3225" s="203">
        <f t="shared" si="147"/>
        <v>8</v>
      </c>
    </row>
    <row r="3226" spans="3:15">
      <c r="C3226" s="200">
        <v>5</v>
      </c>
      <c r="D3226" s="200">
        <v>10</v>
      </c>
      <c r="F3226" s="200">
        <v>10</v>
      </c>
      <c r="G3226" s="200">
        <v>10</v>
      </c>
      <c r="H3226" s="200">
        <v>10</v>
      </c>
      <c r="I3226" s="200">
        <v>6</v>
      </c>
      <c r="J3226" s="200">
        <v>10</v>
      </c>
      <c r="M3226" s="204">
        <f t="shared" si="145"/>
        <v>5</v>
      </c>
      <c r="N3226" s="203">
        <f t="shared" si="146"/>
        <v>6</v>
      </c>
      <c r="O3226" s="203">
        <f t="shared" si="147"/>
        <v>9</v>
      </c>
    </row>
    <row r="3227" spans="3:15">
      <c r="C3227" s="200">
        <v>5</v>
      </c>
      <c r="D3227" s="200">
        <v>10</v>
      </c>
      <c r="F3227" s="200">
        <v>10</v>
      </c>
      <c r="G3227" s="200">
        <v>10</v>
      </c>
      <c r="H3227" s="200">
        <v>10</v>
      </c>
      <c r="I3227" s="200">
        <v>8</v>
      </c>
      <c r="J3227" s="200">
        <v>7</v>
      </c>
      <c r="M3227" s="204">
        <f t="shared" si="145"/>
        <v>5</v>
      </c>
      <c r="N3227" s="203">
        <f t="shared" si="146"/>
        <v>6</v>
      </c>
      <c r="O3227" s="203">
        <f t="shared" si="147"/>
        <v>9</v>
      </c>
    </row>
    <row r="3228" spans="3:15">
      <c r="C3228" s="200">
        <v>5</v>
      </c>
      <c r="D3228" s="200">
        <v>10</v>
      </c>
      <c r="F3228" s="200">
        <v>10</v>
      </c>
      <c r="G3228" s="200">
        <v>10</v>
      </c>
      <c r="H3228" s="200">
        <v>10</v>
      </c>
      <c r="I3228" s="200">
        <v>8</v>
      </c>
      <c r="J3228" s="200">
        <v>10</v>
      </c>
      <c r="M3228" s="204">
        <f t="shared" si="145"/>
        <v>5</v>
      </c>
      <c r="N3228" s="203">
        <f t="shared" si="146"/>
        <v>6</v>
      </c>
      <c r="O3228" s="203">
        <f t="shared" si="147"/>
        <v>9</v>
      </c>
    </row>
    <row r="3229" spans="3:15">
      <c r="C3229" s="200">
        <v>5</v>
      </c>
      <c r="D3229" s="200">
        <v>10</v>
      </c>
      <c r="F3229" s="200">
        <v>10</v>
      </c>
      <c r="G3229" s="200">
        <v>10</v>
      </c>
      <c r="H3229" s="200">
        <v>10</v>
      </c>
      <c r="I3229" s="200">
        <v>10</v>
      </c>
      <c r="J3229" s="200">
        <v>7</v>
      </c>
      <c r="M3229" s="204">
        <f t="shared" si="145"/>
        <v>5</v>
      </c>
      <c r="N3229" s="203">
        <f t="shared" si="146"/>
        <v>6</v>
      </c>
      <c r="O3229" s="203">
        <f t="shared" si="147"/>
        <v>9</v>
      </c>
    </row>
    <row r="3230" spans="3:15">
      <c r="C3230" s="200">
        <v>5</v>
      </c>
      <c r="D3230" s="200">
        <v>10</v>
      </c>
      <c r="F3230" s="200">
        <v>10</v>
      </c>
      <c r="G3230" s="200">
        <v>10</v>
      </c>
      <c r="H3230" s="200">
        <v>10</v>
      </c>
      <c r="I3230" s="200">
        <v>10</v>
      </c>
      <c r="J3230" s="200">
        <v>10</v>
      </c>
      <c r="M3230" s="204">
        <f t="shared" si="145"/>
        <v>5</v>
      </c>
      <c r="N3230" s="203">
        <f t="shared" si="146"/>
        <v>6</v>
      </c>
      <c r="O3230" s="203">
        <f t="shared" si="147"/>
        <v>9</v>
      </c>
    </row>
    <row r="3231" spans="3:15">
      <c r="C3231" s="200">
        <v>5</v>
      </c>
      <c r="D3231" s="200">
        <v>10</v>
      </c>
      <c r="F3231" s="200">
        <v>10</v>
      </c>
      <c r="G3231" s="200">
        <v>10</v>
      </c>
      <c r="H3231" s="200">
        <v>7</v>
      </c>
      <c r="I3231" s="200">
        <v>4</v>
      </c>
      <c r="J3231" s="200">
        <v>7</v>
      </c>
      <c r="M3231" s="204">
        <f t="shared" ref="M3231:M3294" si="148">MIN(C3231:L3231)</f>
        <v>4</v>
      </c>
      <c r="N3231" s="203">
        <f t="shared" si="146"/>
        <v>5</v>
      </c>
      <c r="O3231" s="203">
        <f t="shared" si="147"/>
        <v>8</v>
      </c>
    </row>
    <row r="3232" spans="3:15">
      <c r="C3232" s="200">
        <v>5</v>
      </c>
      <c r="D3232" s="200">
        <v>10</v>
      </c>
      <c r="F3232" s="200">
        <v>10</v>
      </c>
      <c r="G3232" s="200">
        <v>10</v>
      </c>
      <c r="H3232" s="200">
        <v>7</v>
      </c>
      <c r="I3232" s="200">
        <v>4</v>
      </c>
      <c r="J3232" s="200">
        <v>10</v>
      </c>
      <c r="M3232" s="204">
        <f t="shared" si="148"/>
        <v>4</v>
      </c>
      <c r="N3232" s="203">
        <f t="shared" ref="N3232:N3295" si="149">IF(SMALL(C3232:J3232,2)&gt;M3232,M3232+1,M3232)</f>
        <v>5</v>
      </c>
      <c r="O3232" s="203">
        <f t="shared" ref="O3232:O3295" si="150">ROUND(AVERAGE(C3232:J3232),0)</f>
        <v>8</v>
      </c>
    </row>
    <row r="3233" spans="3:15">
      <c r="C3233" s="200">
        <v>5</v>
      </c>
      <c r="D3233" s="200">
        <v>10</v>
      </c>
      <c r="F3233" s="200">
        <v>10</v>
      </c>
      <c r="G3233" s="200">
        <v>10</v>
      </c>
      <c r="H3233" s="200">
        <v>7</v>
      </c>
      <c r="I3233" s="200">
        <v>6</v>
      </c>
      <c r="J3233" s="200">
        <v>7</v>
      </c>
      <c r="M3233" s="204">
        <f t="shared" si="148"/>
        <v>5</v>
      </c>
      <c r="N3233" s="203">
        <f t="shared" si="149"/>
        <v>6</v>
      </c>
      <c r="O3233" s="203">
        <f t="shared" si="150"/>
        <v>8</v>
      </c>
    </row>
    <row r="3234" spans="3:15">
      <c r="C3234" s="200">
        <v>5</v>
      </c>
      <c r="D3234" s="200">
        <v>10</v>
      </c>
      <c r="F3234" s="200">
        <v>10</v>
      </c>
      <c r="G3234" s="200">
        <v>10</v>
      </c>
      <c r="H3234" s="200">
        <v>7</v>
      </c>
      <c r="I3234" s="200">
        <v>6</v>
      </c>
      <c r="J3234" s="200">
        <v>10</v>
      </c>
      <c r="M3234" s="204">
        <f t="shared" si="148"/>
        <v>5</v>
      </c>
      <c r="N3234" s="203">
        <f t="shared" si="149"/>
        <v>6</v>
      </c>
      <c r="O3234" s="203">
        <f t="shared" si="150"/>
        <v>8</v>
      </c>
    </row>
    <row r="3235" spans="3:15">
      <c r="C3235" s="200">
        <v>5</v>
      </c>
      <c r="D3235" s="200">
        <v>10</v>
      </c>
      <c r="F3235" s="200">
        <v>10</v>
      </c>
      <c r="G3235" s="200">
        <v>10</v>
      </c>
      <c r="H3235" s="200">
        <v>7</v>
      </c>
      <c r="I3235" s="200">
        <v>8</v>
      </c>
      <c r="J3235" s="200">
        <v>7</v>
      </c>
      <c r="M3235" s="204">
        <f t="shared" si="148"/>
        <v>5</v>
      </c>
      <c r="N3235" s="203">
        <f t="shared" si="149"/>
        <v>6</v>
      </c>
      <c r="O3235" s="203">
        <f t="shared" si="150"/>
        <v>8</v>
      </c>
    </row>
    <row r="3236" spans="3:15">
      <c r="C3236" s="200">
        <v>5</v>
      </c>
      <c r="D3236" s="200">
        <v>10</v>
      </c>
      <c r="F3236" s="200">
        <v>10</v>
      </c>
      <c r="G3236" s="200">
        <v>10</v>
      </c>
      <c r="H3236" s="200">
        <v>7</v>
      </c>
      <c r="I3236" s="200">
        <v>8</v>
      </c>
      <c r="J3236" s="200">
        <v>10</v>
      </c>
      <c r="M3236" s="204">
        <f t="shared" si="148"/>
        <v>5</v>
      </c>
      <c r="N3236" s="203">
        <f t="shared" si="149"/>
        <v>6</v>
      </c>
      <c r="O3236" s="203">
        <f t="shared" si="150"/>
        <v>9</v>
      </c>
    </row>
    <row r="3237" spans="3:15">
      <c r="C3237" s="200">
        <v>5</v>
      </c>
      <c r="D3237" s="200">
        <v>10</v>
      </c>
      <c r="F3237" s="200">
        <v>10</v>
      </c>
      <c r="G3237" s="200">
        <v>10</v>
      </c>
      <c r="H3237" s="200">
        <v>7</v>
      </c>
      <c r="I3237" s="200">
        <v>10</v>
      </c>
      <c r="J3237" s="200">
        <v>7</v>
      </c>
      <c r="M3237" s="204">
        <f t="shared" si="148"/>
        <v>5</v>
      </c>
      <c r="N3237" s="203">
        <f t="shared" si="149"/>
        <v>6</v>
      </c>
      <c r="O3237" s="203">
        <f t="shared" si="150"/>
        <v>8</v>
      </c>
    </row>
    <row r="3238" spans="3:15">
      <c r="C3238" s="200">
        <v>5</v>
      </c>
      <c r="D3238" s="200">
        <v>10</v>
      </c>
      <c r="F3238" s="200">
        <v>10</v>
      </c>
      <c r="G3238" s="200">
        <v>10</v>
      </c>
      <c r="H3238" s="200">
        <v>7</v>
      </c>
      <c r="I3238" s="200">
        <v>10</v>
      </c>
      <c r="J3238" s="200">
        <v>10</v>
      </c>
      <c r="M3238" s="204">
        <f t="shared" si="148"/>
        <v>5</v>
      </c>
      <c r="N3238" s="203">
        <f t="shared" si="149"/>
        <v>6</v>
      </c>
      <c r="O3238" s="203">
        <f t="shared" si="150"/>
        <v>9</v>
      </c>
    </row>
    <row r="3239" spans="3:15">
      <c r="C3239" s="200">
        <v>5</v>
      </c>
      <c r="D3239" s="200">
        <v>10</v>
      </c>
      <c r="F3239" s="200">
        <v>10</v>
      </c>
      <c r="G3239" s="200">
        <v>10</v>
      </c>
      <c r="H3239" s="200">
        <v>10</v>
      </c>
      <c r="I3239" s="200">
        <v>4</v>
      </c>
      <c r="J3239" s="200">
        <v>7</v>
      </c>
      <c r="M3239" s="204">
        <f t="shared" si="148"/>
        <v>4</v>
      </c>
      <c r="N3239" s="203">
        <f t="shared" si="149"/>
        <v>5</v>
      </c>
      <c r="O3239" s="203">
        <f t="shared" si="150"/>
        <v>8</v>
      </c>
    </row>
    <row r="3240" spans="3:15">
      <c r="C3240" s="200">
        <v>5</v>
      </c>
      <c r="D3240" s="200">
        <v>10</v>
      </c>
      <c r="F3240" s="200">
        <v>10</v>
      </c>
      <c r="G3240" s="200">
        <v>10</v>
      </c>
      <c r="H3240" s="200">
        <v>10</v>
      </c>
      <c r="I3240" s="200">
        <v>4</v>
      </c>
      <c r="J3240" s="200">
        <v>10</v>
      </c>
      <c r="M3240" s="204">
        <f t="shared" si="148"/>
        <v>4</v>
      </c>
      <c r="N3240" s="203">
        <f t="shared" si="149"/>
        <v>5</v>
      </c>
      <c r="O3240" s="203">
        <f t="shared" si="150"/>
        <v>8</v>
      </c>
    </row>
    <row r="3241" spans="3:15">
      <c r="C3241" s="200">
        <v>5</v>
      </c>
      <c r="D3241" s="200">
        <v>10</v>
      </c>
      <c r="F3241" s="200">
        <v>10</v>
      </c>
      <c r="G3241" s="200">
        <v>10</v>
      </c>
      <c r="H3241" s="200">
        <v>10</v>
      </c>
      <c r="I3241" s="200">
        <v>6</v>
      </c>
      <c r="J3241" s="200">
        <v>7</v>
      </c>
      <c r="M3241" s="204">
        <f t="shared" si="148"/>
        <v>5</v>
      </c>
      <c r="N3241" s="203">
        <f t="shared" si="149"/>
        <v>6</v>
      </c>
      <c r="O3241" s="203">
        <f t="shared" si="150"/>
        <v>8</v>
      </c>
    </row>
    <row r="3242" spans="3:15">
      <c r="C3242" s="200">
        <v>5</v>
      </c>
      <c r="D3242" s="200">
        <v>10</v>
      </c>
      <c r="F3242" s="200">
        <v>10</v>
      </c>
      <c r="G3242" s="200">
        <v>10</v>
      </c>
      <c r="H3242" s="200">
        <v>10</v>
      </c>
      <c r="I3242" s="200">
        <v>6</v>
      </c>
      <c r="J3242" s="200">
        <v>10</v>
      </c>
      <c r="M3242" s="204">
        <f t="shared" si="148"/>
        <v>5</v>
      </c>
      <c r="N3242" s="203">
        <f t="shared" si="149"/>
        <v>6</v>
      </c>
      <c r="O3242" s="203">
        <f t="shared" si="150"/>
        <v>9</v>
      </c>
    </row>
    <row r="3243" spans="3:15">
      <c r="C3243" s="200">
        <v>5</v>
      </c>
      <c r="D3243" s="200">
        <v>10</v>
      </c>
      <c r="F3243" s="200">
        <v>10</v>
      </c>
      <c r="G3243" s="200">
        <v>10</v>
      </c>
      <c r="H3243" s="200">
        <v>10</v>
      </c>
      <c r="I3243" s="200">
        <v>8</v>
      </c>
      <c r="J3243" s="200">
        <v>7</v>
      </c>
      <c r="M3243" s="204">
        <f t="shared" si="148"/>
        <v>5</v>
      </c>
      <c r="N3243" s="203">
        <f t="shared" si="149"/>
        <v>6</v>
      </c>
      <c r="O3243" s="203">
        <f t="shared" si="150"/>
        <v>9</v>
      </c>
    </row>
    <row r="3244" spans="3:15">
      <c r="C3244" s="200">
        <v>5</v>
      </c>
      <c r="D3244" s="200">
        <v>10</v>
      </c>
      <c r="F3244" s="200">
        <v>10</v>
      </c>
      <c r="G3244" s="200">
        <v>10</v>
      </c>
      <c r="H3244" s="200">
        <v>10</v>
      </c>
      <c r="I3244" s="200">
        <v>8</v>
      </c>
      <c r="J3244" s="200">
        <v>10</v>
      </c>
      <c r="M3244" s="204">
        <f t="shared" si="148"/>
        <v>5</v>
      </c>
      <c r="N3244" s="203">
        <f t="shared" si="149"/>
        <v>6</v>
      </c>
      <c r="O3244" s="203">
        <f t="shared" si="150"/>
        <v>9</v>
      </c>
    </row>
    <row r="3245" spans="3:15">
      <c r="C3245" s="200">
        <v>5</v>
      </c>
      <c r="D3245" s="200">
        <v>10</v>
      </c>
      <c r="F3245" s="200">
        <v>10</v>
      </c>
      <c r="G3245" s="200">
        <v>10</v>
      </c>
      <c r="H3245" s="200">
        <v>10</v>
      </c>
      <c r="I3245" s="200">
        <v>10</v>
      </c>
      <c r="J3245" s="200">
        <v>7</v>
      </c>
      <c r="M3245" s="204">
        <f t="shared" si="148"/>
        <v>5</v>
      </c>
      <c r="N3245" s="203">
        <f t="shared" si="149"/>
        <v>6</v>
      </c>
      <c r="O3245" s="203">
        <f t="shared" si="150"/>
        <v>9</v>
      </c>
    </row>
    <row r="3246" spans="3:15">
      <c r="C3246" s="200">
        <v>5</v>
      </c>
      <c r="D3246" s="200">
        <v>10</v>
      </c>
      <c r="F3246" s="200">
        <v>10</v>
      </c>
      <c r="G3246" s="200">
        <v>10</v>
      </c>
      <c r="H3246" s="200">
        <v>10</v>
      </c>
      <c r="I3246" s="200">
        <v>10</v>
      </c>
      <c r="J3246" s="200">
        <v>10</v>
      </c>
      <c r="M3246" s="204">
        <f t="shared" si="148"/>
        <v>5</v>
      </c>
      <c r="N3246" s="203">
        <f t="shared" si="149"/>
        <v>6</v>
      </c>
      <c r="O3246" s="203">
        <f t="shared" si="150"/>
        <v>9</v>
      </c>
    </row>
    <row r="3247" spans="3:15">
      <c r="C3247" s="200">
        <v>5</v>
      </c>
      <c r="D3247" s="200">
        <v>10</v>
      </c>
      <c r="F3247" s="200">
        <v>10</v>
      </c>
      <c r="G3247" s="200">
        <v>10</v>
      </c>
      <c r="H3247" s="200">
        <v>7</v>
      </c>
      <c r="I3247" s="200">
        <v>4</v>
      </c>
      <c r="J3247" s="200">
        <v>7</v>
      </c>
      <c r="M3247" s="204">
        <f t="shared" si="148"/>
        <v>4</v>
      </c>
      <c r="N3247" s="203">
        <f t="shared" si="149"/>
        <v>5</v>
      </c>
      <c r="O3247" s="203">
        <f t="shared" si="150"/>
        <v>8</v>
      </c>
    </row>
    <row r="3248" spans="3:15">
      <c r="C3248" s="200">
        <v>5</v>
      </c>
      <c r="D3248" s="200">
        <v>10</v>
      </c>
      <c r="F3248" s="200">
        <v>10</v>
      </c>
      <c r="G3248" s="200">
        <v>10</v>
      </c>
      <c r="H3248" s="200">
        <v>7</v>
      </c>
      <c r="I3248" s="200">
        <v>4</v>
      </c>
      <c r="J3248" s="200">
        <v>10</v>
      </c>
      <c r="M3248" s="204">
        <f t="shared" si="148"/>
        <v>4</v>
      </c>
      <c r="N3248" s="203">
        <f t="shared" si="149"/>
        <v>5</v>
      </c>
      <c r="O3248" s="203">
        <f t="shared" si="150"/>
        <v>8</v>
      </c>
    </row>
    <row r="3249" spans="3:15">
      <c r="C3249" s="200">
        <v>5</v>
      </c>
      <c r="D3249" s="200">
        <v>10</v>
      </c>
      <c r="F3249" s="200">
        <v>10</v>
      </c>
      <c r="G3249" s="200">
        <v>10</v>
      </c>
      <c r="H3249" s="200">
        <v>7</v>
      </c>
      <c r="I3249" s="200">
        <v>6</v>
      </c>
      <c r="J3249" s="200">
        <v>7</v>
      </c>
      <c r="M3249" s="204">
        <f t="shared" si="148"/>
        <v>5</v>
      </c>
      <c r="N3249" s="203">
        <f t="shared" si="149"/>
        <v>6</v>
      </c>
      <c r="O3249" s="203">
        <f t="shared" si="150"/>
        <v>8</v>
      </c>
    </row>
    <row r="3250" spans="3:15">
      <c r="C3250" s="200">
        <v>5</v>
      </c>
      <c r="D3250" s="200">
        <v>10</v>
      </c>
      <c r="F3250" s="200">
        <v>10</v>
      </c>
      <c r="G3250" s="200">
        <v>10</v>
      </c>
      <c r="H3250" s="200">
        <v>7</v>
      </c>
      <c r="I3250" s="200">
        <v>6</v>
      </c>
      <c r="J3250" s="200">
        <v>10</v>
      </c>
      <c r="M3250" s="204">
        <f t="shared" si="148"/>
        <v>5</v>
      </c>
      <c r="N3250" s="203">
        <f t="shared" si="149"/>
        <v>6</v>
      </c>
      <c r="O3250" s="203">
        <f t="shared" si="150"/>
        <v>8</v>
      </c>
    </row>
    <row r="3251" spans="3:15">
      <c r="C3251" s="200">
        <v>5</v>
      </c>
      <c r="D3251" s="200">
        <v>10</v>
      </c>
      <c r="F3251" s="200">
        <v>10</v>
      </c>
      <c r="G3251" s="200">
        <v>10</v>
      </c>
      <c r="H3251" s="200">
        <v>7</v>
      </c>
      <c r="I3251" s="200">
        <v>8</v>
      </c>
      <c r="J3251" s="200">
        <v>7</v>
      </c>
      <c r="M3251" s="204">
        <f t="shared" si="148"/>
        <v>5</v>
      </c>
      <c r="N3251" s="203">
        <f t="shared" si="149"/>
        <v>6</v>
      </c>
      <c r="O3251" s="203">
        <f t="shared" si="150"/>
        <v>8</v>
      </c>
    </row>
    <row r="3252" spans="3:15">
      <c r="C3252" s="200">
        <v>5</v>
      </c>
      <c r="D3252" s="200">
        <v>10</v>
      </c>
      <c r="F3252" s="200">
        <v>10</v>
      </c>
      <c r="G3252" s="200">
        <v>10</v>
      </c>
      <c r="H3252" s="200">
        <v>7</v>
      </c>
      <c r="I3252" s="200">
        <v>8</v>
      </c>
      <c r="J3252" s="200">
        <v>10</v>
      </c>
      <c r="M3252" s="204">
        <f t="shared" si="148"/>
        <v>5</v>
      </c>
      <c r="N3252" s="203">
        <f t="shared" si="149"/>
        <v>6</v>
      </c>
      <c r="O3252" s="203">
        <f t="shared" si="150"/>
        <v>9</v>
      </c>
    </row>
    <row r="3253" spans="3:15">
      <c r="C3253" s="200">
        <v>5</v>
      </c>
      <c r="D3253" s="200">
        <v>10</v>
      </c>
      <c r="F3253" s="200">
        <v>10</v>
      </c>
      <c r="G3253" s="200">
        <v>10</v>
      </c>
      <c r="H3253" s="200">
        <v>7</v>
      </c>
      <c r="I3253" s="200">
        <v>10</v>
      </c>
      <c r="J3253" s="200">
        <v>7</v>
      </c>
      <c r="M3253" s="204">
        <f t="shared" si="148"/>
        <v>5</v>
      </c>
      <c r="N3253" s="203">
        <f t="shared" si="149"/>
        <v>6</v>
      </c>
      <c r="O3253" s="203">
        <f t="shared" si="150"/>
        <v>8</v>
      </c>
    </row>
    <row r="3254" spans="3:15">
      <c r="C3254" s="200">
        <v>5</v>
      </c>
      <c r="D3254" s="200">
        <v>10</v>
      </c>
      <c r="F3254" s="200">
        <v>10</v>
      </c>
      <c r="G3254" s="200">
        <v>10</v>
      </c>
      <c r="H3254" s="200">
        <v>7</v>
      </c>
      <c r="I3254" s="200">
        <v>10</v>
      </c>
      <c r="J3254" s="200">
        <v>10</v>
      </c>
      <c r="M3254" s="204">
        <f t="shared" si="148"/>
        <v>5</v>
      </c>
      <c r="N3254" s="203">
        <f t="shared" si="149"/>
        <v>6</v>
      </c>
      <c r="O3254" s="203">
        <f t="shared" si="150"/>
        <v>9</v>
      </c>
    </row>
    <row r="3255" spans="3:15">
      <c r="C3255" s="200">
        <v>5</v>
      </c>
      <c r="D3255" s="200">
        <v>10</v>
      </c>
      <c r="F3255" s="200">
        <v>10</v>
      </c>
      <c r="G3255" s="200">
        <v>10</v>
      </c>
      <c r="H3255" s="200">
        <v>10</v>
      </c>
      <c r="I3255" s="200">
        <v>4</v>
      </c>
      <c r="J3255" s="200">
        <v>7</v>
      </c>
      <c r="M3255" s="204">
        <f t="shared" si="148"/>
        <v>4</v>
      </c>
      <c r="N3255" s="203">
        <f t="shared" si="149"/>
        <v>5</v>
      </c>
      <c r="O3255" s="203">
        <f t="shared" si="150"/>
        <v>8</v>
      </c>
    </row>
    <row r="3256" spans="3:15">
      <c r="C3256" s="200">
        <v>5</v>
      </c>
      <c r="D3256" s="200">
        <v>10</v>
      </c>
      <c r="F3256" s="200">
        <v>10</v>
      </c>
      <c r="G3256" s="200">
        <v>10</v>
      </c>
      <c r="H3256" s="200">
        <v>10</v>
      </c>
      <c r="I3256" s="200">
        <v>4</v>
      </c>
      <c r="J3256" s="200">
        <v>10</v>
      </c>
      <c r="M3256" s="204">
        <f t="shared" si="148"/>
        <v>4</v>
      </c>
      <c r="N3256" s="203">
        <f t="shared" si="149"/>
        <v>5</v>
      </c>
      <c r="O3256" s="203">
        <f t="shared" si="150"/>
        <v>8</v>
      </c>
    </row>
    <row r="3257" spans="3:15">
      <c r="C3257" s="200">
        <v>5</v>
      </c>
      <c r="D3257" s="200">
        <v>10</v>
      </c>
      <c r="F3257" s="200">
        <v>10</v>
      </c>
      <c r="G3257" s="200">
        <v>10</v>
      </c>
      <c r="H3257" s="200">
        <v>10</v>
      </c>
      <c r="I3257" s="200">
        <v>6</v>
      </c>
      <c r="J3257" s="200">
        <v>7</v>
      </c>
      <c r="M3257" s="204">
        <f t="shared" si="148"/>
        <v>5</v>
      </c>
      <c r="N3257" s="203">
        <f t="shared" si="149"/>
        <v>6</v>
      </c>
      <c r="O3257" s="203">
        <f t="shared" si="150"/>
        <v>8</v>
      </c>
    </row>
    <row r="3258" spans="3:15">
      <c r="C3258" s="200">
        <v>5</v>
      </c>
      <c r="D3258" s="200">
        <v>10</v>
      </c>
      <c r="F3258" s="200">
        <v>10</v>
      </c>
      <c r="G3258" s="200">
        <v>10</v>
      </c>
      <c r="H3258" s="200">
        <v>10</v>
      </c>
      <c r="I3258" s="200">
        <v>6</v>
      </c>
      <c r="J3258" s="200">
        <v>10</v>
      </c>
      <c r="M3258" s="204">
        <f t="shared" si="148"/>
        <v>5</v>
      </c>
      <c r="N3258" s="203">
        <f t="shared" si="149"/>
        <v>6</v>
      </c>
      <c r="O3258" s="203">
        <f t="shared" si="150"/>
        <v>9</v>
      </c>
    </row>
    <row r="3259" spans="3:15">
      <c r="C3259" s="200">
        <v>5</v>
      </c>
      <c r="D3259" s="200">
        <v>10</v>
      </c>
      <c r="F3259" s="200">
        <v>10</v>
      </c>
      <c r="G3259" s="200">
        <v>10</v>
      </c>
      <c r="H3259" s="200">
        <v>10</v>
      </c>
      <c r="I3259" s="200">
        <v>8</v>
      </c>
      <c r="J3259" s="200">
        <v>7</v>
      </c>
      <c r="M3259" s="204">
        <f t="shared" si="148"/>
        <v>5</v>
      </c>
      <c r="N3259" s="203">
        <f t="shared" si="149"/>
        <v>6</v>
      </c>
      <c r="O3259" s="203">
        <f t="shared" si="150"/>
        <v>9</v>
      </c>
    </row>
    <row r="3260" spans="3:15">
      <c r="C3260" s="200">
        <v>5</v>
      </c>
      <c r="D3260" s="200">
        <v>10</v>
      </c>
      <c r="F3260" s="200">
        <v>10</v>
      </c>
      <c r="G3260" s="200">
        <v>10</v>
      </c>
      <c r="H3260" s="200">
        <v>10</v>
      </c>
      <c r="I3260" s="200">
        <v>8</v>
      </c>
      <c r="J3260" s="200">
        <v>10</v>
      </c>
      <c r="M3260" s="204">
        <f t="shared" si="148"/>
        <v>5</v>
      </c>
      <c r="N3260" s="203">
        <f t="shared" si="149"/>
        <v>6</v>
      </c>
      <c r="O3260" s="203">
        <f t="shared" si="150"/>
        <v>9</v>
      </c>
    </row>
    <row r="3261" spans="3:15">
      <c r="C3261" s="200">
        <v>5</v>
      </c>
      <c r="D3261" s="200">
        <v>10</v>
      </c>
      <c r="F3261" s="200">
        <v>10</v>
      </c>
      <c r="G3261" s="200">
        <v>10</v>
      </c>
      <c r="H3261" s="200">
        <v>10</v>
      </c>
      <c r="I3261" s="200">
        <v>10</v>
      </c>
      <c r="J3261" s="200">
        <v>7</v>
      </c>
      <c r="M3261" s="204">
        <f t="shared" si="148"/>
        <v>5</v>
      </c>
      <c r="N3261" s="203">
        <f t="shared" si="149"/>
        <v>6</v>
      </c>
      <c r="O3261" s="203">
        <f t="shared" si="150"/>
        <v>9</v>
      </c>
    </row>
    <row r="3262" spans="3:15">
      <c r="C3262" s="200">
        <v>5</v>
      </c>
      <c r="D3262" s="200">
        <v>10</v>
      </c>
      <c r="F3262" s="200">
        <v>10</v>
      </c>
      <c r="G3262" s="200">
        <v>10</v>
      </c>
      <c r="H3262" s="200">
        <v>10</v>
      </c>
      <c r="I3262" s="200">
        <v>10</v>
      </c>
      <c r="J3262" s="200">
        <v>10</v>
      </c>
      <c r="M3262" s="204">
        <f t="shared" si="148"/>
        <v>5</v>
      </c>
      <c r="N3262" s="203">
        <f t="shared" si="149"/>
        <v>6</v>
      </c>
      <c r="O3262" s="203">
        <f t="shared" si="150"/>
        <v>9</v>
      </c>
    </row>
    <row r="3263" spans="3:15">
      <c r="C3263" s="200">
        <v>5</v>
      </c>
      <c r="D3263" s="200">
        <v>10</v>
      </c>
      <c r="F3263" s="200">
        <v>10</v>
      </c>
      <c r="G3263" s="200">
        <v>10</v>
      </c>
      <c r="H3263" s="200">
        <v>7</v>
      </c>
      <c r="I3263" s="200">
        <v>4</v>
      </c>
      <c r="J3263" s="200">
        <v>7</v>
      </c>
      <c r="M3263" s="204">
        <f t="shared" si="148"/>
        <v>4</v>
      </c>
      <c r="N3263" s="203">
        <f t="shared" si="149"/>
        <v>5</v>
      </c>
      <c r="O3263" s="203">
        <f t="shared" si="150"/>
        <v>8</v>
      </c>
    </row>
    <row r="3264" spans="3:15">
      <c r="C3264" s="200">
        <v>5</v>
      </c>
      <c r="D3264" s="200">
        <v>10</v>
      </c>
      <c r="F3264" s="200">
        <v>10</v>
      </c>
      <c r="G3264" s="200">
        <v>10</v>
      </c>
      <c r="H3264" s="200">
        <v>7</v>
      </c>
      <c r="I3264" s="200">
        <v>4</v>
      </c>
      <c r="J3264" s="200">
        <v>10</v>
      </c>
      <c r="M3264" s="204">
        <f t="shared" si="148"/>
        <v>4</v>
      </c>
      <c r="N3264" s="203">
        <f t="shared" si="149"/>
        <v>5</v>
      </c>
      <c r="O3264" s="203">
        <f t="shared" si="150"/>
        <v>8</v>
      </c>
    </row>
    <row r="3265" spans="3:15">
      <c r="C3265" s="200">
        <v>5</v>
      </c>
      <c r="D3265" s="200">
        <v>10</v>
      </c>
      <c r="F3265" s="200">
        <v>10</v>
      </c>
      <c r="G3265" s="200">
        <v>10</v>
      </c>
      <c r="H3265" s="200">
        <v>7</v>
      </c>
      <c r="I3265" s="200">
        <v>6</v>
      </c>
      <c r="J3265" s="200">
        <v>7</v>
      </c>
      <c r="M3265" s="204">
        <f t="shared" si="148"/>
        <v>5</v>
      </c>
      <c r="N3265" s="203">
        <f t="shared" si="149"/>
        <v>6</v>
      </c>
      <c r="O3265" s="203">
        <f t="shared" si="150"/>
        <v>8</v>
      </c>
    </row>
    <row r="3266" spans="3:15">
      <c r="C3266" s="200">
        <v>5</v>
      </c>
      <c r="D3266" s="200">
        <v>10</v>
      </c>
      <c r="F3266" s="200">
        <v>10</v>
      </c>
      <c r="G3266" s="200">
        <v>10</v>
      </c>
      <c r="H3266" s="200">
        <v>7</v>
      </c>
      <c r="I3266" s="200">
        <v>6</v>
      </c>
      <c r="J3266" s="200">
        <v>10</v>
      </c>
      <c r="M3266" s="204">
        <f t="shared" si="148"/>
        <v>5</v>
      </c>
      <c r="N3266" s="203">
        <f t="shared" si="149"/>
        <v>6</v>
      </c>
      <c r="O3266" s="203">
        <f t="shared" si="150"/>
        <v>8</v>
      </c>
    </row>
    <row r="3267" spans="3:15">
      <c r="C3267" s="200">
        <v>5</v>
      </c>
      <c r="D3267" s="200">
        <v>10</v>
      </c>
      <c r="F3267" s="200">
        <v>10</v>
      </c>
      <c r="G3267" s="200">
        <v>10</v>
      </c>
      <c r="H3267" s="200">
        <v>7</v>
      </c>
      <c r="I3267" s="200">
        <v>8</v>
      </c>
      <c r="J3267" s="200">
        <v>7</v>
      </c>
      <c r="M3267" s="204">
        <f t="shared" si="148"/>
        <v>5</v>
      </c>
      <c r="N3267" s="203">
        <f t="shared" si="149"/>
        <v>6</v>
      </c>
      <c r="O3267" s="203">
        <f t="shared" si="150"/>
        <v>8</v>
      </c>
    </row>
    <row r="3268" spans="3:15">
      <c r="C3268" s="200">
        <v>5</v>
      </c>
      <c r="D3268" s="200">
        <v>10</v>
      </c>
      <c r="F3268" s="200">
        <v>10</v>
      </c>
      <c r="G3268" s="200">
        <v>10</v>
      </c>
      <c r="H3268" s="200">
        <v>7</v>
      </c>
      <c r="I3268" s="200">
        <v>8</v>
      </c>
      <c r="J3268" s="200">
        <v>10</v>
      </c>
      <c r="M3268" s="204">
        <f t="shared" si="148"/>
        <v>5</v>
      </c>
      <c r="N3268" s="203">
        <f t="shared" si="149"/>
        <v>6</v>
      </c>
      <c r="O3268" s="203">
        <f t="shared" si="150"/>
        <v>9</v>
      </c>
    </row>
    <row r="3269" spans="3:15">
      <c r="C3269" s="200">
        <v>5</v>
      </c>
      <c r="D3269" s="200">
        <v>10</v>
      </c>
      <c r="F3269" s="200">
        <v>10</v>
      </c>
      <c r="G3269" s="200">
        <v>10</v>
      </c>
      <c r="H3269" s="200">
        <v>7</v>
      </c>
      <c r="I3269" s="200">
        <v>10</v>
      </c>
      <c r="J3269" s="200">
        <v>7</v>
      </c>
      <c r="M3269" s="204">
        <f t="shared" si="148"/>
        <v>5</v>
      </c>
      <c r="N3269" s="203">
        <f t="shared" si="149"/>
        <v>6</v>
      </c>
      <c r="O3269" s="203">
        <f t="shared" si="150"/>
        <v>8</v>
      </c>
    </row>
    <row r="3270" spans="3:15">
      <c r="C3270" s="200">
        <v>5</v>
      </c>
      <c r="D3270" s="200">
        <v>10</v>
      </c>
      <c r="F3270" s="200">
        <v>10</v>
      </c>
      <c r="G3270" s="200">
        <v>10</v>
      </c>
      <c r="H3270" s="200">
        <v>7</v>
      </c>
      <c r="I3270" s="200">
        <v>10</v>
      </c>
      <c r="J3270" s="200">
        <v>10</v>
      </c>
      <c r="M3270" s="204">
        <f t="shared" si="148"/>
        <v>5</v>
      </c>
      <c r="N3270" s="203">
        <f t="shared" si="149"/>
        <v>6</v>
      </c>
      <c r="O3270" s="203">
        <f t="shared" si="150"/>
        <v>9</v>
      </c>
    </row>
    <row r="3271" spans="3:15">
      <c r="C3271" s="200">
        <v>5</v>
      </c>
      <c r="D3271" s="200">
        <v>10</v>
      </c>
      <c r="F3271" s="200">
        <v>10</v>
      </c>
      <c r="G3271" s="200">
        <v>10</v>
      </c>
      <c r="H3271" s="200">
        <v>10</v>
      </c>
      <c r="I3271" s="200">
        <v>4</v>
      </c>
      <c r="J3271" s="200">
        <v>7</v>
      </c>
      <c r="M3271" s="204">
        <f t="shared" si="148"/>
        <v>4</v>
      </c>
      <c r="N3271" s="203">
        <f t="shared" si="149"/>
        <v>5</v>
      </c>
      <c r="O3271" s="203">
        <f t="shared" si="150"/>
        <v>8</v>
      </c>
    </row>
    <row r="3272" spans="3:15">
      <c r="C3272" s="200">
        <v>5</v>
      </c>
      <c r="D3272" s="200">
        <v>10</v>
      </c>
      <c r="F3272" s="200">
        <v>10</v>
      </c>
      <c r="G3272" s="200">
        <v>10</v>
      </c>
      <c r="H3272" s="200">
        <v>10</v>
      </c>
      <c r="I3272" s="200">
        <v>4</v>
      </c>
      <c r="J3272" s="200">
        <v>10</v>
      </c>
      <c r="M3272" s="204">
        <f t="shared" si="148"/>
        <v>4</v>
      </c>
      <c r="N3272" s="203">
        <f t="shared" si="149"/>
        <v>5</v>
      </c>
      <c r="O3272" s="203">
        <f t="shared" si="150"/>
        <v>8</v>
      </c>
    </row>
    <row r="3273" spans="3:15">
      <c r="C3273" s="200">
        <v>5</v>
      </c>
      <c r="D3273" s="200">
        <v>10</v>
      </c>
      <c r="F3273" s="200">
        <v>10</v>
      </c>
      <c r="G3273" s="200">
        <v>10</v>
      </c>
      <c r="H3273" s="200">
        <v>10</v>
      </c>
      <c r="I3273" s="200">
        <v>6</v>
      </c>
      <c r="J3273" s="200">
        <v>7</v>
      </c>
      <c r="M3273" s="204">
        <f t="shared" si="148"/>
        <v>5</v>
      </c>
      <c r="N3273" s="203">
        <f t="shared" si="149"/>
        <v>6</v>
      </c>
      <c r="O3273" s="203">
        <f t="shared" si="150"/>
        <v>8</v>
      </c>
    </row>
    <row r="3274" spans="3:15">
      <c r="C3274" s="200">
        <v>5</v>
      </c>
      <c r="D3274" s="200">
        <v>10</v>
      </c>
      <c r="F3274" s="200">
        <v>10</v>
      </c>
      <c r="G3274" s="200">
        <v>10</v>
      </c>
      <c r="H3274" s="200">
        <v>10</v>
      </c>
      <c r="I3274" s="200">
        <v>6</v>
      </c>
      <c r="J3274" s="200">
        <v>10</v>
      </c>
      <c r="M3274" s="204">
        <f t="shared" si="148"/>
        <v>5</v>
      </c>
      <c r="N3274" s="203">
        <f t="shared" si="149"/>
        <v>6</v>
      </c>
      <c r="O3274" s="203">
        <f t="shared" si="150"/>
        <v>9</v>
      </c>
    </row>
    <row r="3275" spans="3:15">
      <c r="C3275" s="200">
        <v>5</v>
      </c>
      <c r="D3275" s="200">
        <v>10</v>
      </c>
      <c r="F3275" s="200">
        <v>10</v>
      </c>
      <c r="G3275" s="200">
        <v>10</v>
      </c>
      <c r="H3275" s="200">
        <v>10</v>
      </c>
      <c r="I3275" s="200">
        <v>8</v>
      </c>
      <c r="J3275" s="200">
        <v>7</v>
      </c>
      <c r="M3275" s="204">
        <f t="shared" si="148"/>
        <v>5</v>
      </c>
      <c r="N3275" s="203">
        <f t="shared" si="149"/>
        <v>6</v>
      </c>
      <c r="O3275" s="203">
        <f t="shared" si="150"/>
        <v>9</v>
      </c>
    </row>
    <row r="3276" spans="3:15">
      <c r="C3276" s="200">
        <v>5</v>
      </c>
      <c r="D3276" s="200">
        <v>10</v>
      </c>
      <c r="F3276" s="200">
        <v>10</v>
      </c>
      <c r="G3276" s="200">
        <v>10</v>
      </c>
      <c r="H3276" s="200">
        <v>10</v>
      </c>
      <c r="I3276" s="200">
        <v>8</v>
      </c>
      <c r="J3276" s="200">
        <v>10</v>
      </c>
      <c r="M3276" s="204">
        <f t="shared" si="148"/>
        <v>5</v>
      </c>
      <c r="N3276" s="203">
        <f t="shared" si="149"/>
        <v>6</v>
      </c>
      <c r="O3276" s="203">
        <f t="shared" si="150"/>
        <v>9</v>
      </c>
    </row>
    <row r="3277" spans="3:15">
      <c r="C3277" s="200">
        <v>5</v>
      </c>
      <c r="D3277" s="200">
        <v>10</v>
      </c>
      <c r="F3277" s="200">
        <v>10</v>
      </c>
      <c r="G3277" s="200">
        <v>10</v>
      </c>
      <c r="H3277" s="200">
        <v>10</v>
      </c>
      <c r="I3277" s="200">
        <v>10</v>
      </c>
      <c r="J3277" s="200">
        <v>7</v>
      </c>
      <c r="M3277" s="204">
        <f t="shared" si="148"/>
        <v>5</v>
      </c>
      <c r="N3277" s="203">
        <f t="shared" si="149"/>
        <v>6</v>
      </c>
      <c r="O3277" s="203">
        <f t="shared" si="150"/>
        <v>9</v>
      </c>
    </row>
    <row r="3278" spans="3:15">
      <c r="C3278" s="200">
        <v>5</v>
      </c>
      <c r="D3278" s="200">
        <v>10</v>
      </c>
      <c r="F3278" s="200">
        <v>10</v>
      </c>
      <c r="G3278" s="200">
        <v>10</v>
      </c>
      <c r="H3278" s="200">
        <v>10</v>
      </c>
      <c r="I3278" s="200">
        <v>10</v>
      </c>
      <c r="J3278" s="200">
        <v>10</v>
      </c>
      <c r="M3278" s="204">
        <f t="shared" si="148"/>
        <v>5</v>
      </c>
      <c r="N3278" s="203">
        <f t="shared" si="149"/>
        <v>6</v>
      </c>
      <c r="O3278" s="203">
        <f t="shared" si="150"/>
        <v>9</v>
      </c>
    </row>
    <row r="3279" spans="3:15">
      <c r="C3279" s="200">
        <v>5</v>
      </c>
      <c r="D3279" s="200">
        <v>10</v>
      </c>
      <c r="F3279" s="200">
        <v>10</v>
      </c>
      <c r="G3279" s="200">
        <v>10</v>
      </c>
      <c r="H3279" s="200">
        <v>7</v>
      </c>
      <c r="I3279" s="200">
        <v>4</v>
      </c>
      <c r="J3279" s="200">
        <v>7</v>
      </c>
      <c r="M3279" s="204">
        <f t="shared" si="148"/>
        <v>4</v>
      </c>
      <c r="N3279" s="203">
        <f t="shared" si="149"/>
        <v>5</v>
      </c>
      <c r="O3279" s="203">
        <f t="shared" si="150"/>
        <v>8</v>
      </c>
    </row>
    <row r="3280" spans="3:15">
      <c r="C3280" s="200">
        <v>5</v>
      </c>
      <c r="D3280" s="200">
        <v>10</v>
      </c>
      <c r="F3280" s="200">
        <v>10</v>
      </c>
      <c r="G3280" s="200">
        <v>10</v>
      </c>
      <c r="H3280" s="200">
        <v>7</v>
      </c>
      <c r="I3280" s="200">
        <v>4</v>
      </c>
      <c r="J3280" s="200">
        <v>10</v>
      </c>
      <c r="M3280" s="204">
        <f t="shared" si="148"/>
        <v>4</v>
      </c>
      <c r="N3280" s="203">
        <f t="shared" si="149"/>
        <v>5</v>
      </c>
      <c r="O3280" s="203">
        <f t="shared" si="150"/>
        <v>8</v>
      </c>
    </row>
    <row r="3281" spans="3:15">
      <c r="C3281" s="200">
        <v>5</v>
      </c>
      <c r="D3281" s="200">
        <v>10</v>
      </c>
      <c r="F3281" s="200">
        <v>10</v>
      </c>
      <c r="G3281" s="200">
        <v>10</v>
      </c>
      <c r="H3281" s="200">
        <v>7</v>
      </c>
      <c r="I3281" s="200">
        <v>6</v>
      </c>
      <c r="J3281" s="200">
        <v>7</v>
      </c>
      <c r="M3281" s="204">
        <f t="shared" si="148"/>
        <v>5</v>
      </c>
      <c r="N3281" s="203">
        <f t="shared" si="149"/>
        <v>6</v>
      </c>
      <c r="O3281" s="203">
        <f t="shared" si="150"/>
        <v>8</v>
      </c>
    </row>
    <row r="3282" spans="3:15">
      <c r="C3282" s="200">
        <v>5</v>
      </c>
      <c r="D3282" s="200">
        <v>10</v>
      </c>
      <c r="F3282" s="200">
        <v>10</v>
      </c>
      <c r="G3282" s="200">
        <v>10</v>
      </c>
      <c r="H3282" s="200">
        <v>7</v>
      </c>
      <c r="I3282" s="200">
        <v>6</v>
      </c>
      <c r="J3282" s="200">
        <v>10</v>
      </c>
      <c r="M3282" s="204">
        <f t="shared" si="148"/>
        <v>5</v>
      </c>
      <c r="N3282" s="203">
        <f t="shared" si="149"/>
        <v>6</v>
      </c>
      <c r="O3282" s="203">
        <f t="shared" si="150"/>
        <v>8</v>
      </c>
    </row>
    <row r="3283" spans="3:15">
      <c r="C3283" s="200">
        <v>5</v>
      </c>
      <c r="D3283" s="200">
        <v>10</v>
      </c>
      <c r="F3283" s="200">
        <v>10</v>
      </c>
      <c r="G3283" s="200">
        <v>10</v>
      </c>
      <c r="H3283" s="200">
        <v>7</v>
      </c>
      <c r="I3283" s="200">
        <v>8</v>
      </c>
      <c r="J3283" s="200">
        <v>7</v>
      </c>
      <c r="M3283" s="204">
        <f t="shared" si="148"/>
        <v>5</v>
      </c>
      <c r="N3283" s="203">
        <f t="shared" si="149"/>
        <v>6</v>
      </c>
      <c r="O3283" s="203">
        <f t="shared" si="150"/>
        <v>8</v>
      </c>
    </row>
    <row r="3284" spans="3:15">
      <c r="C3284" s="200">
        <v>5</v>
      </c>
      <c r="D3284" s="200">
        <v>10</v>
      </c>
      <c r="F3284" s="200">
        <v>10</v>
      </c>
      <c r="G3284" s="200">
        <v>10</v>
      </c>
      <c r="H3284" s="200">
        <v>7</v>
      </c>
      <c r="I3284" s="200">
        <v>8</v>
      </c>
      <c r="J3284" s="200">
        <v>10</v>
      </c>
      <c r="M3284" s="204">
        <f t="shared" si="148"/>
        <v>5</v>
      </c>
      <c r="N3284" s="203">
        <f t="shared" si="149"/>
        <v>6</v>
      </c>
      <c r="O3284" s="203">
        <f t="shared" si="150"/>
        <v>9</v>
      </c>
    </row>
    <row r="3285" spans="3:15">
      <c r="C3285" s="200">
        <v>5</v>
      </c>
      <c r="D3285" s="200">
        <v>10</v>
      </c>
      <c r="F3285" s="200">
        <v>10</v>
      </c>
      <c r="G3285" s="200">
        <v>10</v>
      </c>
      <c r="H3285" s="200">
        <v>7</v>
      </c>
      <c r="I3285" s="200">
        <v>10</v>
      </c>
      <c r="J3285" s="200">
        <v>7</v>
      </c>
      <c r="M3285" s="204">
        <f t="shared" si="148"/>
        <v>5</v>
      </c>
      <c r="N3285" s="203">
        <f t="shared" si="149"/>
        <v>6</v>
      </c>
      <c r="O3285" s="203">
        <f t="shared" si="150"/>
        <v>8</v>
      </c>
    </row>
    <row r="3286" spans="3:15">
      <c r="C3286" s="200">
        <v>5</v>
      </c>
      <c r="D3286" s="200">
        <v>10</v>
      </c>
      <c r="F3286" s="200">
        <v>10</v>
      </c>
      <c r="G3286" s="200">
        <v>10</v>
      </c>
      <c r="H3286" s="200">
        <v>7</v>
      </c>
      <c r="I3286" s="200">
        <v>10</v>
      </c>
      <c r="J3286" s="200">
        <v>10</v>
      </c>
      <c r="M3286" s="204">
        <f t="shared" si="148"/>
        <v>5</v>
      </c>
      <c r="N3286" s="203">
        <f t="shared" si="149"/>
        <v>6</v>
      </c>
      <c r="O3286" s="203">
        <f t="shared" si="150"/>
        <v>9</v>
      </c>
    </row>
    <row r="3287" spans="3:15">
      <c r="C3287" s="200">
        <v>5</v>
      </c>
      <c r="D3287" s="200">
        <v>10</v>
      </c>
      <c r="F3287" s="200">
        <v>10</v>
      </c>
      <c r="G3287" s="200">
        <v>10</v>
      </c>
      <c r="H3287" s="200">
        <v>10</v>
      </c>
      <c r="I3287" s="200">
        <v>4</v>
      </c>
      <c r="J3287" s="200">
        <v>7</v>
      </c>
      <c r="M3287" s="204">
        <f t="shared" si="148"/>
        <v>4</v>
      </c>
      <c r="N3287" s="203">
        <f t="shared" si="149"/>
        <v>5</v>
      </c>
      <c r="O3287" s="203">
        <f t="shared" si="150"/>
        <v>8</v>
      </c>
    </row>
    <row r="3288" spans="3:15">
      <c r="C3288" s="200">
        <v>5</v>
      </c>
      <c r="D3288" s="200">
        <v>10</v>
      </c>
      <c r="F3288" s="200">
        <v>10</v>
      </c>
      <c r="G3288" s="200">
        <v>10</v>
      </c>
      <c r="H3288" s="200">
        <v>10</v>
      </c>
      <c r="I3288" s="200">
        <v>4</v>
      </c>
      <c r="J3288" s="200">
        <v>10</v>
      </c>
      <c r="M3288" s="204">
        <f t="shared" si="148"/>
        <v>4</v>
      </c>
      <c r="N3288" s="203">
        <f t="shared" si="149"/>
        <v>5</v>
      </c>
      <c r="O3288" s="203">
        <f t="shared" si="150"/>
        <v>8</v>
      </c>
    </row>
    <row r="3289" spans="3:15">
      <c r="C3289" s="200">
        <v>5</v>
      </c>
      <c r="D3289" s="200">
        <v>10</v>
      </c>
      <c r="F3289" s="200">
        <v>10</v>
      </c>
      <c r="G3289" s="200">
        <v>10</v>
      </c>
      <c r="H3289" s="200">
        <v>10</v>
      </c>
      <c r="I3289" s="200">
        <v>6</v>
      </c>
      <c r="J3289" s="200">
        <v>7</v>
      </c>
      <c r="M3289" s="204">
        <f t="shared" si="148"/>
        <v>5</v>
      </c>
      <c r="N3289" s="203">
        <f t="shared" si="149"/>
        <v>6</v>
      </c>
      <c r="O3289" s="203">
        <f t="shared" si="150"/>
        <v>8</v>
      </c>
    </row>
    <row r="3290" spans="3:15">
      <c r="C3290" s="200">
        <v>5</v>
      </c>
      <c r="D3290" s="200">
        <v>10</v>
      </c>
      <c r="F3290" s="200">
        <v>10</v>
      </c>
      <c r="G3290" s="200">
        <v>10</v>
      </c>
      <c r="H3290" s="200">
        <v>10</v>
      </c>
      <c r="I3290" s="200">
        <v>6</v>
      </c>
      <c r="J3290" s="200">
        <v>10</v>
      </c>
      <c r="M3290" s="204">
        <f t="shared" si="148"/>
        <v>5</v>
      </c>
      <c r="N3290" s="203">
        <f t="shared" si="149"/>
        <v>6</v>
      </c>
      <c r="O3290" s="203">
        <f t="shared" si="150"/>
        <v>9</v>
      </c>
    </row>
    <row r="3291" spans="3:15">
      <c r="C3291" s="200">
        <v>5</v>
      </c>
      <c r="D3291" s="200">
        <v>10</v>
      </c>
      <c r="F3291" s="200">
        <v>10</v>
      </c>
      <c r="G3291" s="200">
        <v>10</v>
      </c>
      <c r="H3291" s="200">
        <v>10</v>
      </c>
      <c r="I3291" s="200">
        <v>8</v>
      </c>
      <c r="J3291" s="200">
        <v>7</v>
      </c>
      <c r="M3291" s="204">
        <f t="shared" si="148"/>
        <v>5</v>
      </c>
      <c r="N3291" s="203">
        <f t="shared" si="149"/>
        <v>6</v>
      </c>
      <c r="O3291" s="203">
        <f t="shared" si="150"/>
        <v>9</v>
      </c>
    </row>
    <row r="3292" spans="3:15">
      <c r="C3292" s="200">
        <v>5</v>
      </c>
      <c r="D3292" s="200">
        <v>10</v>
      </c>
      <c r="F3292" s="200">
        <v>10</v>
      </c>
      <c r="G3292" s="200">
        <v>10</v>
      </c>
      <c r="H3292" s="200">
        <v>10</v>
      </c>
      <c r="I3292" s="200">
        <v>8</v>
      </c>
      <c r="J3292" s="200">
        <v>10</v>
      </c>
      <c r="M3292" s="204">
        <f t="shared" si="148"/>
        <v>5</v>
      </c>
      <c r="N3292" s="203">
        <f t="shared" si="149"/>
        <v>6</v>
      </c>
      <c r="O3292" s="203">
        <f t="shared" si="150"/>
        <v>9</v>
      </c>
    </row>
    <row r="3293" spans="3:15">
      <c r="C3293" s="200">
        <v>5</v>
      </c>
      <c r="D3293" s="200">
        <v>10</v>
      </c>
      <c r="F3293" s="200">
        <v>10</v>
      </c>
      <c r="G3293" s="200">
        <v>10</v>
      </c>
      <c r="H3293" s="200">
        <v>10</v>
      </c>
      <c r="I3293" s="200">
        <v>10</v>
      </c>
      <c r="J3293" s="200">
        <v>7</v>
      </c>
      <c r="M3293" s="204">
        <f t="shared" si="148"/>
        <v>5</v>
      </c>
      <c r="N3293" s="203">
        <f t="shared" si="149"/>
        <v>6</v>
      </c>
      <c r="O3293" s="203">
        <f t="shared" si="150"/>
        <v>9</v>
      </c>
    </row>
    <row r="3294" spans="3:15">
      <c r="C3294" s="200">
        <v>5</v>
      </c>
      <c r="D3294" s="200">
        <v>2</v>
      </c>
      <c r="F3294" s="200">
        <v>10</v>
      </c>
      <c r="G3294" s="200">
        <v>2</v>
      </c>
      <c r="H3294" s="200">
        <v>10</v>
      </c>
      <c r="I3294" s="200">
        <v>10</v>
      </c>
      <c r="J3294" s="200">
        <v>10</v>
      </c>
      <c r="M3294" s="204">
        <f t="shared" si="148"/>
        <v>2</v>
      </c>
      <c r="N3294" s="203">
        <f t="shared" si="149"/>
        <v>2</v>
      </c>
      <c r="O3294" s="203">
        <f t="shared" si="150"/>
        <v>7</v>
      </c>
    </row>
    <row r="3295" spans="3:15">
      <c r="C3295" s="200">
        <v>7</v>
      </c>
      <c r="D3295" s="200">
        <v>2</v>
      </c>
      <c r="F3295" s="200">
        <v>5</v>
      </c>
      <c r="G3295" s="200">
        <v>2</v>
      </c>
      <c r="H3295" s="200">
        <v>5</v>
      </c>
      <c r="I3295" s="200">
        <v>4</v>
      </c>
      <c r="J3295" s="200">
        <v>7</v>
      </c>
      <c r="M3295" s="204">
        <f t="shared" ref="M3295:M3358" si="151">MIN(C3295:L3295)</f>
        <v>2</v>
      </c>
      <c r="N3295" s="203">
        <f t="shared" si="149"/>
        <v>2</v>
      </c>
      <c r="O3295" s="203">
        <f t="shared" si="150"/>
        <v>5</v>
      </c>
    </row>
    <row r="3296" spans="3:15">
      <c r="C3296" s="200">
        <v>7</v>
      </c>
      <c r="D3296" s="200">
        <v>2</v>
      </c>
      <c r="F3296" s="200">
        <v>5</v>
      </c>
      <c r="G3296" s="200">
        <v>2</v>
      </c>
      <c r="H3296" s="200">
        <v>5</v>
      </c>
      <c r="I3296" s="200">
        <v>4</v>
      </c>
      <c r="J3296" s="200">
        <v>10</v>
      </c>
      <c r="M3296" s="204">
        <f t="shared" si="151"/>
        <v>2</v>
      </c>
      <c r="N3296" s="203">
        <f t="shared" ref="N3296:N3359" si="152">IF(SMALL(C3296:J3296,2)&gt;M3296,M3296+1,M3296)</f>
        <v>2</v>
      </c>
      <c r="O3296" s="203">
        <f t="shared" ref="O3296:O3359" si="153">ROUND(AVERAGE(C3296:J3296),0)</f>
        <v>5</v>
      </c>
    </row>
    <row r="3297" spans="3:15">
      <c r="C3297" s="200">
        <v>7</v>
      </c>
      <c r="D3297" s="200">
        <v>2</v>
      </c>
      <c r="F3297" s="200">
        <v>5</v>
      </c>
      <c r="G3297" s="200">
        <v>2</v>
      </c>
      <c r="H3297" s="200">
        <v>5</v>
      </c>
      <c r="I3297" s="200">
        <v>6</v>
      </c>
      <c r="J3297" s="200">
        <v>7</v>
      </c>
      <c r="M3297" s="204">
        <f t="shared" si="151"/>
        <v>2</v>
      </c>
      <c r="N3297" s="203">
        <f t="shared" si="152"/>
        <v>2</v>
      </c>
      <c r="O3297" s="203">
        <f t="shared" si="153"/>
        <v>5</v>
      </c>
    </row>
    <row r="3298" spans="3:15">
      <c r="C3298" s="200">
        <v>7</v>
      </c>
      <c r="D3298" s="200">
        <v>2</v>
      </c>
      <c r="F3298" s="200">
        <v>5</v>
      </c>
      <c r="G3298" s="200">
        <v>2</v>
      </c>
      <c r="H3298" s="200">
        <v>5</v>
      </c>
      <c r="I3298" s="200">
        <v>6</v>
      </c>
      <c r="J3298" s="200">
        <v>10</v>
      </c>
      <c r="M3298" s="204">
        <f t="shared" si="151"/>
        <v>2</v>
      </c>
      <c r="N3298" s="203">
        <f t="shared" si="152"/>
        <v>2</v>
      </c>
      <c r="O3298" s="203">
        <f t="shared" si="153"/>
        <v>5</v>
      </c>
    </row>
    <row r="3299" spans="3:15">
      <c r="C3299" s="200">
        <v>7</v>
      </c>
      <c r="D3299" s="200">
        <v>2</v>
      </c>
      <c r="F3299" s="200">
        <v>5</v>
      </c>
      <c r="G3299" s="200">
        <v>2</v>
      </c>
      <c r="H3299" s="200">
        <v>5</v>
      </c>
      <c r="I3299" s="200">
        <v>8</v>
      </c>
      <c r="J3299" s="200">
        <v>7</v>
      </c>
      <c r="M3299" s="204">
        <f t="shared" si="151"/>
        <v>2</v>
      </c>
      <c r="N3299" s="203">
        <f t="shared" si="152"/>
        <v>2</v>
      </c>
      <c r="O3299" s="203">
        <f t="shared" si="153"/>
        <v>5</v>
      </c>
    </row>
    <row r="3300" spans="3:15">
      <c r="C3300" s="200">
        <v>7</v>
      </c>
      <c r="D3300" s="200">
        <v>2</v>
      </c>
      <c r="F3300" s="200">
        <v>5</v>
      </c>
      <c r="G3300" s="200">
        <v>2</v>
      </c>
      <c r="H3300" s="200">
        <v>5</v>
      </c>
      <c r="I3300" s="200">
        <v>8</v>
      </c>
      <c r="J3300" s="200">
        <v>10</v>
      </c>
      <c r="M3300" s="204">
        <f t="shared" si="151"/>
        <v>2</v>
      </c>
      <c r="N3300" s="203">
        <f t="shared" si="152"/>
        <v>2</v>
      </c>
      <c r="O3300" s="203">
        <f t="shared" si="153"/>
        <v>6</v>
      </c>
    </row>
    <row r="3301" spans="3:15">
      <c r="C3301" s="200">
        <v>7</v>
      </c>
      <c r="D3301" s="200">
        <v>2</v>
      </c>
      <c r="F3301" s="200">
        <v>5</v>
      </c>
      <c r="G3301" s="200">
        <v>2</v>
      </c>
      <c r="H3301" s="200">
        <v>5</v>
      </c>
      <c r="I3301" s="200">
        <v>10</v>
      </c>
      <c r="J3301" s="200">
        <v>7</v>
      </c>
      <c r="M3301" s="204">
        <f t="shared" si="151"/>
        <v>2</v>
      </c>
      <c r="N3301" s="203">
        <f t="shared" si="152"/>
        <v>2</v>
      </c>
      <c r="O3301" s="203">
        <f t="shared" si="153"/>
        <v>5</v>
      </c>
    </row>
    <row r="3302" spans="3:15">
      <c r="C3302" s="200">
        <v>7</v>
      </c>
      <c r="D3302" s="200">
        <v>2</v>
      </c>
      <c r="F3302" s="200">
        <v>5</v>
      </c>
      <c r="G3302" s="200">
        <v>2</v>
      </c>
      <c r="H3302" s="200">
        <v>5</v>
      </c>
      <c r="I3302" s="200">
        <v>10</v>
      </c>
      <c r="J3302" s="200">
        <v>10</v>
      </c>
      <c r="M3302" s="204">
        <f t="shared" si="151"/>
        <v>2</v>
      </c>
      <c r="N3302" s="203">
        <f t="shared" si="152"/>
        <v>2</v>
      </c>
      <c r="O3302" s="203">
        <f t="shared" si="153"/>
        <v>6</v>
      </c>
    </row>
    <row r="3303" spans="3:15">
      <c r="C3303" s="200">
        <v>7</v>
      </c>
      <c r="D3303" s="200">
        <v>2</v>
      </c>
      <c r="F3303" s="200">
        <v>7</v>
      </c>
      <c r="G3303" s="200">
        <v>2</v>
      </c>
      <c r="H3303" s="200">
        <v>10</v>
      </c>
      <c r="I3303" s="200">
        <v>4</v>
      </c>
      <c r="J3303" s="200">
        <v>7</v>
      </c>
      <c r="M3303" s="204">
        <f t="shared" si="151"/>
        <v>2</v>
      </c>
      <c r="N3303" s="203">
        <f t="shared" si="152"/>
        <v>2</v>
      </c>
      <c r="O3303" s="203">
        <f t="shared" si="153"/>
        <v>6</v>
      </c>
    </row>
    <row r="3304" spans="3:15">
      <c r="C3304" s="200">
        <v>7</v>
      </c>
      <c r="D3304" s="200">
        <v>2</v>
      </c>
      <c r="F3304" s="200">
        <v>7</v>
      </c>
      <c r="G3304" s="200">
        <v>2</v>
      </c>
      <c r="H3304" s="200">
        <v>10</v>
      </c>
      <c r="I3304" s="200">
        <v>4</v>
      </c>
      <c r="J3304" s="200">
        <v>10</v>
      </c>
      <c r="M3304" s="204">
        <f t="shared" si="151"/>
        <v>2</v>
      </c>
      <c r="N3304" s="203">
        <f t="shared" si="152"/>
        <v>2</v>
      </c>
      <c r="O3304" s="203">
        <f t="shared" si="153"/>
        <v>6</v>
      </c>
    </row>
    <row r="3305" spans="3:15">
      <c r="C3305" s="200">
        <v>7</v>
      </c>
      <c r="D3305" s="200">
        <v>2</v>
      </c>
      <c r="F3305" s="200">
        <v>7</v>
      </c>
      <c r="G3305" s="200">
        <v>2</v>
      </c>
      <c r="H3305" s="200">
        <v>10</v>
      </c>
      <c r="I3305" s="200">
        <v>6</v>
      </c>
      <c r="J3305" s="200">
        <v>7</v>
      </c>
      <c r="M3305" s="204">
        <f t="shared" si="151"/>
        <v>2</v>
      </c>
      <c r="N3305" s="203">
        <f t="shared" si="152"/>
        <v>2</v>
      </c>
      <c r="O3305" s="203">
        <f t="shared" si="153"/>
        <v>6</v>
      </c>
    </row>
    <row r="3306" spans="3:15">
      <c r="C3306" s="200">
        <v>7</v>
      </c>
      <c r="D3306" s="200">
        <v>2</v>
      </c>
      <c r="F3306" s="200">
        <v>7</v>
      </c>
      <c r="G3306" s="200">
        <v>2</v>
      </c>
      <c r="H3306" s="200">
        <v>10</v>
      </c>
      <c r="I3306" s="200">
        <v>6</v>
      </c>
      <c r="J3306" s="200">
        <v>10</v>
      </c>
      <c r="M3306" s="204">
        <f t="shared" si="151"/>
        <v>2</v>
      </c>
      <c r="N3306" s="203">
        <f t="shared" si="152"/>
        <v>2</v>
      </c>
      <c r="O3306" s="203">
        <f t="shared" si="153"/>
        <v>6</v>
      </c>
    </row>
    <row r="3307" spans="3:15">
      <c r="C3307" s="200">
        <v>7</v>
      </c>
      <c r="D3307" s="200">
        <v>2</v>
      </c>
      <c r="F3307" s="200">
        <v>7</v>
      </c>
      <c r="G3307" s="200">
        <v>2</v>
      </c>
      <c r="H3307" s="200">
        <v>10</v>
      </c>
      <c r="I3307" s="200">
        <v>8</v>
      </c>
      <c r="J3307" s="200">
        <v>7</v>
      </c>
      <c r="M3307" s="204">
        <f t="shared" si="151"/>
        <v>2</v>
      </c>
      <c r="N3307" s="203">
        <f t="shared" si="152"/>
        <v>2</v>
      </c>
      <c r="O3307" s="203">
        <f t="shared" si="153"/>
        <v>6</v>
      </c>
    </row>
    <row r="3308" spans="3:15">
      <c r="C3308" s="200">
        <v>7</v>
      </c>
      <c r="D3308" s="200">
        <v>2</v>
      </c>
      <c r="F3308" s="200">
        <v>7</v>
      </c>
      <c r="G3308" s="200">
        <v>2</v>
      </c>
      <c r="H3308" s="200">
        <v>10</v>
      </c>
      <c r="I3308" s="200">
        <v>8</v>
      </c>
      <c r="J3308" s="200">
        <v>10</v>
      </c>
      <c r="M3308" s="204">
        <f t="shared" si="151"/>
        <v>2</v>
      </c>
      <c r="N3308" s="203">
        <f t="shared" si="152"/>
        <v>2</v>
      </c>
      <c r="O3308" s="203">
        <f t="shared" si="153"/>
        <v>7</v>
      </c>
    </row>
    <row r="3309" spans="3:15">
      <c r="C3309" s="200">
        <v>7</v>
      </c>
      <c r="D3309" s="200">
        <v>2</v>
      </c>
      <c r="F3309" s="200">
        <v>7</v>
      </c>
      <c r="G3309" s="200">
        <v>2</v>
      </c>
      <c r="H3309" s="200">
        <v>10</v>
      </c>
      <c r="I3309" s="200">
        <v>10</v>
      </c>
      <c r="J3309" s="200">
        <v>7</v>
      </c>
      <c r="M3309" s="204">
        <f t="shared" si="151"/>
        <v>2</v>
      </c>
      <c r="N3309" s="203">
        <f t="shared" si="152"/>
        <v>2</v>
      </c>
      <c r="O3309" s="203">
        <f t="shared" si="153"/>
        <v>6</v>
      </c>
    </row>
    <row r="3310" spans="3:15">
      <c r="C3310" s="200">
        <v>7</v>
      </c>
      <c r="D3310" s="200">
        <v>4</v>
      </c>
      <c r="F3310" s="200">
        <v>7</v>
      </c>
      <c r="G3310" s="200">
        <v>4</v>
      </c>
      <c r="H3310" s="200">
        <v>10</v>
      </c>
      <c r="I3310" s="200">
        <v>10</v>
      </c>
      <c r="J3310" s="200">
        <v>10</v>
      </c>
      <c r="M3310" s="204">
        <f t="shared" si="151"/>
        <v>4</v>
      </c>
      <c r="N3310" s="203">
        <f t="shared" si="152"/>
        <v>4</v>
      </c>
      <c r="O3310" s="203">
        <f t="shared" si="153"/>
        <v>7</v>
      </c>
    </row>
    <row r="3311" spans="3:15">
      <c r="C3311" s="200">
        <v>7</v>
      </c>
      <c r="D3311" s="200">
        <v>4</v>
      </c>
      <c r="F3311" s="200">
        <v>5</v>
      </c>
      <c r="G3311" s="200">
        <v>4</v>
      </c>
      <c r="H3311" s="200">
        <v>5</v>
      </c>
      <c r="I3311" s="200">
        <v>4</v>
      </c>
      <c r="J3311" s="200">
        <v>7</v>
      </c>
      <c r="M3311" s="204">
        <f t="shared" si="151"/>
        <v>4</v>
      </c>
      <c r="N3311" s="203">
        <f t="shared" si="152"/>
        <v>4</v>
      </c>
      <c r="O3311" s="203">
        <f t="shared" si="153"/>
        <v>5</v>
      </c>
    </row>
    <row r="3312" spans="3:15">
      <c r="C3312" s="200">
        <v>7</v>
      </c>
      <c r="D3312" s="200">
        <v>4</v>
      </c>
      <c r="F3312" s="200">
        <v>5</v>
      </c>
      <c r="G3312" s="200">
        <v>4</v>
      </c>
      <c r="H3312" s="200">
        <v>5</v>
      </c>
      <c r="I3312" s="200">
        <v>4</v>
      </c>
      <c r="J3312" s="200">
        <v>10</v>
      </c>
      <c r="M3312" s="204">
        <f t="shared" si="151"/>
        <v>4</v>
      </c>
      <c r="N3312" s="203">
        <f t="shared" si="152"/>
        <v>4</v>
      </c>
      <c r="O3312" s="203">
        <f t="shared" si="153"/>
        <v>6</v>
      </c>
    </row>
    <row r="3313" spans="3:15">
      <c r="C3313" s="200">
        <v>7</v>
      </c>
      <c r="D3313" s="200">
        <v>4</v>
      </c>
      <c r="F3313" s="200">
        <v>5</v>
      </c>
      <c r="G3313" s="200">
        <v>4</v>
      </c>
      <c r="H3313" s="200">
        <v>5</v>
      </c>
      <c r="I3313" s="200">
        <v>6</v>
      </c>
      <c r="J3313" s="200">
        <v>7</v>
      </c>
      <c r="M3313" s="204">
        <f t="shared" si="151"/>
        <v>4</v>
      </c>
      <c r="N3313" s="203">
        <f t="shared" si="152"/>
        <v>4</v>
      </c>
      <c r="O3313" s="203">
        <f t="shared" si="153"/>
        <v>5</v>
      </c>
    </row>
    <row r="3314" spans="3:15">
      <c r="C3314" s="200">
        <v>7</v>
      </c>
      <c r="D3314" s="200">
        <v>4</v>
      </c>
      <c r="F3314" s="200">
        <v>5</v>
      </c>
      <c r="G3314" s="200">
        <v>4</v>
      </c>
      <c r="H3314" s="200">
        <v>5</v>
      </c>
      <c r="I3314" s="200">
        <v>6</v>
      </c>
      <c r="J3314" s="200">
        <v>10</v>
      </c>
      <c r="M3314" s="204">
        <f t="shared" si="151"/>
        <v>4</v>
      </c>
      <c r="N3314" s="203">
        <f t="shared" si="152"/>
        <v>4</v>
      </c>
      <c r="O3314" s="203">
        <f t="shared" si="153"/>
        <v>6</v>
      </c>
    </row>
    <row r="3315" spans="3:15">
      <c r="C3315" s="200">
        <v>7</v>
      </c>
      <c r="D3315" s="200">
        <v>4</v>
      </c>
      <c r="F3315" s="200">
        <v>5</v>
      </c>
      <c r="G3315" s="200">
        <v>4</v>
      </c>
      <c r="H3315" s="200">
        <v>5</v>
      </c>
      <c r="I3315" s="200">
        <v>8</v>
      </c>
      <c r="J3315" s="200">
        <v>7</v>
      </c>
      <c r="M3315" s="204">
        <f t="shared" si="151"/>
        <v>4</v>
      </c>
      <c r="N3315" s="203">
        <f t="shared" si="152"/>
        <v>4</v>
      </c>
      <c r="O3315" s="203">
        <f t="shared" si="153"/>
        <v>6</v>
      </c>
    </row>
    <row r="3316" spans="3:15">
      <c r="C3316" s="200">
        <v>7</v>
      </c>
      <c r="D3316" s="200">
        <v>4</v>
      </c>
      <c r="F3316" s="200">
        <v>5</v>
      </c>
      <c r="G3316" s="200">
        <v>4</v>
      </c>
      <c r="H3316" s="200">
        <v>5</v>
      </c>
      <c r="I3316" s="200">
        <v>8</v>
      </c>
      <c r="J3316" s="200">
        <v>10</v>
      </c>
      <c r="M3316" s="204">
        <f t="shared" si="151"/>
        <v>4</v>
      </c>
      <c r="N3316" s="203">
        <f t="shared" si="152"/>
        <v>4</v>
      </c>
      <c r="O3316" s="203">
        <f t="shared" si="153"/>
        <v>6</v>
      </c>
    </row>
    <row r="3317" spans="3:15">
      <c r="C3317" s="200">
        <v>7</v>
      </c>
      <c r="D3317" s="200">
        <v>4</v>
      </c>
      <c r="F3317" s="200">
        <v>5</v>
      </c>
      <c r="G3317" s="200">
        <v>4</v>
      </c>
      <c r="H3317" s="200">
        <v>5</v>
      </c>
      <c r="I3317" s="200">
        <v>10</v>
      </c>
      <c r="J3317" s="200">
        <v>7</v>
      </c>
      <c r="M3317" s="204">
        <f t="shared" si="151"/>
        <v>4</v>
      </c>
      <c r="N3317" s="203">
        <f t="shared" si="152"/>
        <v>4</v>
      </c>
      <c r="O3317" s="203">
        <f t="shared" si="153"/>
        <v>6</v>
      </c>
    </row>
    <row r="3318" spans="3:15">
      <c r="C3318" s="200">
        <v>7</v>
      </c>
      <c r="D3318" s="200">
        <v>4</v>
      </c>
      <c r="F3318" s="200">
        <v>5</v>
      </c>
      <c r="G3318" s="200">
        <v>4</v>
      </c>
      <c r="H3318" s="200">
        <v>5</v>
      </c>
      <c r="I3318" s="200">
        <v>10</v>
      </c>
      <c r="J3318" s="200">
        <v>10</v>
      </c>
      <c r="M3318" s="204">
        <f t="shared" si="151"/>
        <v>4</v>
      </c>
      <c r="N3318" s="203">
        <f t="shared" si="152"/>
        <v>4</v>
      </c>
      <c r="O3318" s="203">
        <f t="shared" si="153"/>
        <v>6</v>
      </c>
    </row>
    <row r="3319" spans="3:15">
      <c r="C3319" s="200">
        <v>7</v>
      </c>
      <c r="D3319" s="200">
        <v>4</v>
      </c>
      <c r="F3319" s="200">
        <v>7</v>
      </c>
      <c r="G3319" s="200">
        <v>4</v>
      </c>
      <c r="H3319" s="200">
        <v>10</v>
      </c>
      <c r="I3319" s="200">
        <v>4</v>
      </c>
      <c r="J3319" s="200">
        <v>7</v>
      </c>
      <c r="M3319" s="204">
        <f t="shared" si="151"/>
        <v>4</v>
      </c>
      <c r="N3319" s="203">
        <f t="shared" si="152"/>
        <v>4</v>
      </c>
      <c r="O3319" s="203">
        <f t="shared" si="153"/>
        <v>6</v>
      </c>
    </row>
    <row r="3320" spans="3:15">
      <c r="C3320" s="200">
        <v>7</v>
      </c>
      <c r="D3320" s="200">
        <v>4</v>
      </c>
      <c r="F3320" s="200">
        <v>7</v>
      </c>
      <c r="G3320" s="200">
        <v>4</v>
      </c>
      <c r="H3320" s="200">
        <v>10</v>
      </c>
      <c r="I3320" s="200">
        <v>4</v>
      </c>
      <c r="J3320" s="200">
        <v>10</v>
      </c>
      <c r="M3320" s="204">
        <f t="shared" si="151"/>
        <v>4</v>
      </c>
      <c r="N3320" s="203">
        <f t="shared" si="152"/>
        <v>4</v>
      </c>
      <c r="O3320" s="203">
        <f t="shared" si="153"/>
        <v>7</v>
      </c>
    </row>
    <row r="3321" spans="3:15">
      <c r="C3321" s="200">
        <v>7</v>
      </c>
      <c r="D3321" s="200">
        <v>4</v>
      </c>
      <c r="F3321" s="200">
        <v>7</v>
      </c>
      <c r="G3321" s="200">
        <v>4</v>
      </c>
      <c r="H3321" s="200">
        <v>10</v>
      </c>
      <c r="I3321" s="200">
        <v>6</v>
      </c>
      <c r="J3321" s="200">
        <v>7</v>
      </c>
      <c r="M3321" s="204">
        <f t="shared" si="151"/>
        <v>4</v>
      </c>
      <c r="N3321" s="203">
        <f t="shared" si="152"/>
        <v>4</v>
      </c>
      <c r="O3321" s="203">
        <f t="shared" si="153"/>
        <v>6</v>
      </c>
    </row>
    <row r="3322" spans="3:15">
      <c r="C3322" s="200">
        <v>7</v>
      </c>
      <c r="D3322" s="200">
        <v>4</v>
      </c>
      <c r="F3322" s="200">
        <v>7</v>
      </c>
      <c r="G3322" s="200">
        <v>4</v>
      </c>
      <c r="H3322" s="200">
        <v>10</v>
      </c>
      <c r="I3322" s="200">
        <v>6</v>
      </c>
      <c r="J3322" s="200">
        <v>10</v>
      </c>
      <c r="M3322" s="204">
        <f t="shared" si="151"/>
        <v>4</v>
      </c>
      <c r="N3322" s="203">
        <f t="shared" si="152"/>
        <v>4</v>
      </c>
      <c r="O3322" s="203">
        <f t="shared" si="153"/>
        <v>7</v>
      </c>
    </row>
    <row r="3323" spans="3:15">
      <c r="C3323" s="200">
        <v>7</v>
      </c>
      <c r="D3323" s="200">
        <v>4</v>
      </c>
      <c r="F3323" s="200">
        <v>7</v>
      </c>
      <c r="G3323" s="200">
        <v>4</v>
      </c>
      <c r="H3323" s="200">
        <v>10</v>
      </c>
      <c r="I3323" s="200">
        <v>8</v>
      </c>
      <c r="J3323" s="200">
        <v>7</v>
      </c>
      <c r="M3323" s="204">
        <f t="shared" si="151"/>
        <v>4</v>
      </c>
      <c r="N3323" s="203">
        <f t="shared" si="152"/>
        <v>4</v>
      </c>
      <c r="O3323" s="203">
        <f t="shared" si="153"/>
        <v>7</v>
      </c>
    </row>
    <row r="3324" spans="3:15">
      <c r="C3324" s="200">
        <v>7</v>
      </c>
      <c r="D3324" s="200">
        <v>4</v>
      </c>
      <c r="F3324" s="200">
        <v>7</v>
      </c>
      <c r="G3324" s="200">
        <v>4</v>
      </c>
      <c r="H3324" s="200">
        <v>10</v>
      </c>
      <c r="I3324" s="200">
        <v>8</v>
      </c>
      <c r="J3324" s="200">
        <v>10</v>
      </c>
      <c r="M3324" s="204">
        <f t="shared" si="151"/>
        <v>4</v>
      </c>
      <c r="N3324" s="203">
        <f t="shared" si="152"/>
        <v>4</v>
      </c>
      <c r="O3324" s="203">
        <f t="shared" si="153"/>
        <v>7</v>
      </c>
    </row>
    <row r="3325" spans="3:15">
      <c r="C3325" s="200">
        <v>7</v>
      </c>
      <c r="D3325" s="200">
        <v>4</v>
      </c>
      <c r="F3325" s="200">
        <v>7</v>
      </c>
      <c r="G3325" s="200">
        <v>4</v>
      </c>
      <c r="H3325" s="200">
        <v>10</v>
      </c>
      <c r="I3325" s="200">
        <v>10</v>
      </c>
      <c r="J3325" s="200">
        <v>7</v>
      </c>
      <c r="M3325" s="204">
        <f t="shared" si="151"/>
        <v>4</v>
      </c>
      <c r="N3325" s="203">
        <f t="shared" si="152"/>
        <v>4</v>
      </c>
      <c r="O3325" s="203">
        <f t="shared" si="153"/>
        <v>7</v>
      </c>
    </row>
    <row r="3326" spans="3:15">
      <c r="C3326" s="200">
        <v>7</v>
      </c>
      <c r="D3326" s="200">
        <v>6</v>
      </c>
      <c r="F3326" s="200">
        <v>7</v>
      </c>
      <c r="G3326" s="200">
        <v>6</v>
      </c>
      <c r="H3326" s="200">
        <v>10</v>
      </c>
      <c r="I3326" s="200">
        <v>10</v>
      </c>
      <c r="J3326" s="200">
        <v>10</v>
      </c>
      <c r="M3326" s="204">
        <f t="shared" si="151"/>
        <v>6</v>
      </c>
      <c r="N3326" s="203">
        <f t="shared" si="152"/>
        <v>6</v>
      </c>
      <c r="O3326" s="203">
        <f t="shared" si="153"/>
        <v>8</v>
      </c>
    </row>
    <row r="3327" spans="3:15">
      <c r="C3327" s="200">
        <v>7</v>
      </c>
      <c r="D3327" s="200">
        <v>6</v>
      </c>
      <c r="F3327" s="200">
        <v>5</v>
      </c>
      <c r="G3327" s="200">
        <v>6</v>
      </c>
      <c r="H3327" s="200">
        <v>5</v>
      </c>
      <c r="I3327" s="200">
        <v>4</v>
      </c>
      <c r="J3327" s="200">
        <v>7</v>
      </c>
      <c r="M3327" s="204">
        <f t="shared" si="151"/>
        <v>4</v>
      </c>
      <c r="N3327" s="203">
        <f t="shared" si="152"/>
        <v>5</v>
      </c>
      <c r="O3327" s="203">
        <f t="shared" si="153"/>
        <v>6</v>
      </c>
    </row>
    <row r="3328" spans="3:15">
      <c r="C3328" s="200">
        <v>7</v>
      </c>
      <c r="D3328" s="200">
        <v>6</v>
      </c>
      <c r="F3328" s="200">
        <v>5</v>
      </c>
      <c r="G3328" s="200">
        <v>6</v>
      </c>
      <c r="H3328" s="200">
        <v>5</v>
      </c>
      <c r="I3328" s="200">
        <v>4</v>
      </c>
      <c r="J3328" s="200">
        <v>10</v>
      </c>
      <c r="M3328" s="204">
        <f t="shared" si="151"/>
        <v>4</v>
      </c>
      <c r="N3328" s="203">
        <f t="shared" si="152"/>
        <v>5</v>
      </c>
      <c r="O3328" s="203">
        <f t="shared" si="153"/>
        <v>6</v>
      </c>
    </row>
    <row r="3329" spans="3:15">
      <c r="C3329" s="200">
        <v>7</v>
      </c>
      <c r="D3329" s="200">
        <v>6</v>
      </c>
      <c r="F3329" s="200">
        <v>5</v>
      </c>
      <c r="G3329" s="200">
        <v>6</v>
      </c>
      <c r="H3329" s="200">
        <v>5</v>
      </c>
      <c r="I3329" s="200">
        <v>6</v>
      </c>
      <c r="J3329" s="200">
        <v>7</v>
      </c>
      <c r="M3329" s="204">
        <f t="shared" si="151"/>
        <v>5</v>
      </c>
      <c r="N3329" s="203">
        <f t="shared" si="152"/>
        <v>5</v>
      </c>
      <c r="O3329" s="203">
        <f t="shared" si="153"/>
        <v>6</v>
      </c>
    </row>
    <row r="3330" spans="3:15">
      <c r="C3330" s="200">
        <v>7</v>
      </c>
      <c r="D3330" s="200">
        <v>6</v>
      </c>
      <c r="F3330" s="200">
        <v>5</v>
      </c>
      <c r="G3330" s="200">
        <v>6</v>
      </c>
      <c r="H3330" s="200">
        <v>5</v>
      </c>
      <c r="I3330" s="200">
        <v>6</v>
      </c>
      <c r="J3330" s="200">
        <v>10</v>
      </c>
      <c r="M3330" s="204">
        <f t="shared" si="151"/>
        <v>5</v>
      </c>
      <c r="N3330" s="203">
        <f t="shared" si="152"/>
        <v>5</v>
      </c>
      <c r="O3330" s="203">
        <f t="shared" si="153"/>
        <v>6</v>
      </c>
    </row>
    <row r="3331" spans="3:15">
      <c r="C3331" s="200">
        <v>7</v>
      </c>
      <c r="D3331" s="200">
        <v>6</v>
      </c>
      <c r="F3331" s="200">
        <v>5</v>
      </c>
      <c r="G3331" s="200">
        <v>6</v>
      </c>
      <c r="H3331" s="200">
        <v>5</v>
      </c>
      <c r="I3331" s="200">
        <v>8</v>
      </c>
      <c r="J3331" s="200">
        <v>7</v>
      </c>
      <c r="M3331" s="204">
        <f t="shared" si="151"/>
        <v>5</v>
      </c>
      <c r="N3331" s="203">
        <f t="shared" si="152"/>
        <v>5</v>
      </c>
      <c r="O3331" s="203">
        <f t="shared" si="153"/>
        <v>6</v>
      </c>
    </row>
    <row r="3332" spans="3:15">
      <c r="C3332" s="200">
        <v>7</v>
      </c>
      <c r="D3332" s="200">
        <v>6</v>
      </c>
      <c r="F3332" s="200">
        <v>5</v>
      </c>
      <c r="G3332" s="200">
        <v>6</v>
      </c>
      <c r="H3332" s="200">
        <v>5</v>
      </c>
      <c r="I3332" s="200">
        <v>8</v>
      </c>
      <c r="J3332" s="200">
        <v>10</v>
      </c>
      <c r="M3332" s="204">
        <f t="shared" si="151"/>
        <v>5</v>
      </c>
      <c r="N3332" s="203">
        <f t="shared" si="152"/>
        <v>5</v>
      </c>
      <c r="O3332" s="203">
        <f t="shared" si="153"/>
        <v>7</v>
      </c>
    </row>
    <row r="3333" spans="3:15">
      <c r="C3333" s="200">
        <v>7</v>
      </c>
      <c r="D3333" s="200">
        <v>6</v>
      </c>
      <c r="F3333" s="200">
        <v>5</v>
      </c>
      <c r="G3333" s="200">
        <v>6</v>
      </c>
      <c r="H3333" s="200">
        <v>5</v>
      </c>
      <c r="I3333" s="200">
        <v>10</v>
      </c>
      <c r="J3333" s="200">
        <v>7</v>
      </c>
      <c r="M3333" s="204">
        <f t="shared" si="151"/>
        <v>5</v>
      </c>
      <c r="N3333" s="203">
        <f t="shared" si="152"/>
        <v>5</v>
      </c>
      <c r="O3333" s="203">
        <f t="shared" si="153"/>
        <v>7</v>
      </c>
    </row>
    <row r="3334" spans="3:15">
      <c r="C3334" s="200">
        <v>7</v>
      </c>
      <c r="D3334" s="200">
        <v>6</v>
      </c>
      <c r="F3334" s="200">
        <v>5</v>
      </c>
      <c r="G3334" s="200">
        <v>6</v>
      </c>
      <c r="H3334" s="200">
        <v>5</v>
      </c>
      <c r="I3334" s="200">
        <v>10</v>
      </c>
      <c r="J3334" s="200">
        <v>10</v>
      </c>
      <c r="M3334" s="204">
        <f t="shared" si="151"/>
        <v>5</v>
      </c>
      <c r="N3334" s="203">
        <f t="shared" si="152"/>
        <v>5</v>
      </c>
      <c r="O3334" s="203">
        <f t="shared" si="153"/>
        <v>7</v>
      </c>
    </row>
    <row r="3335" spans="3:15">
      <c r="C3335" s="200">
        <v>7</v>
      </c>
      <c r="D3335" s="200">
        <v>6</v>
      </c>
      <c r="F3335" s="200">
        <v>7</v>
      </c>
      <c r="G3335" s="200">
        <v>6</v>
      </c>
      <c r="H3335" s="200">
        <v>10</v>
      </c>
      <c r="I3335" s="200">
        <v>4</v>
      </c>
      <c r="J3335" s="200">
        <v>7</v>
      </c>
      <c r="M3335" s="204">
        <f t="shared" si="151"/>
        <v>4</v>
      </c>
      <c r="N3335" s="203">
        <f t="shared" si="152"/>
        <v>5</v>
      </c>
      <c r="O3335" s="203">
        <f t="shared" si="153"/>
        <v>7</v>
      </c>
    </row>
    <row r="3336" spans="3:15">
      <c r="C3336" s="200">
        <v>7</v>
      </c>
      <c r="D3336" s="200">
        <v>6</v>
      </c>
      <c r="F3336" s="200">
        <v>7</v>
      </c>
      <c r="G3336" s="200">
        <v>6</v>
      </c>
      <c r="H3336" s="200">
        <v>10</v>
      </c>
      <c r="I3336" s="200">
        <v>4</v>
      </c>
      <c r="J3336" s="200">
        <v>10</v>
      </c>
      <c r="M3336" s="204">
        <f t="shared" si="151"/>
        <v>4</v>
      </c>
      <c r="N3336" s="203">
        <f t="shared" si="152"/>
        <v>5</v>
      </c>
      <c r="O3336" s="203">
        <f t="shared" si="153"/>
        <v>7</v>
      </c>
    </row>
    <row r="3337" spans="3:15">
      <c r="C3337" s="200">
        <v>7</v>
      </c>
      <c r="D3337" s="200">
        <v>6</v>
      </c>
      <c r="F3337" s="200">
        <v>7</v>
      </c>
      <c r="G3337" s="200">
        <v>6</v>
      </c>
      <c r="H3337" s="200">
        <v>10</v>
      </c>
      <c r="I3337" s="200">
        <v>6</v>
      </c>
      <c r="J3337" s="200">
        <v>7</v>
      </c>
      <c r="M3337" s="204">
        <f t="shared" si="151"/>
        <v>6</v>
      </c>
      <c r="N3337" s="203">
        <f t="shared" si="152"/>
        <v>6</v>
      </c>
      <c r="O3337" s="203">
        <f t="shared" si="153"/>
        <v>7</v>
      </c>
    </row>
    <row r="3338" spans="3:15">
      <c r="C3338" s="200">
        <v>7</v>
      </c>
      <c r="D3338" s="200">
        <v>6</v>
      </c>
      <c r="F3338" s="200">
        <v>7</v>
      </c>
      <c r="G3338" s="200">
        <v>6</v>
      </c>
      <c r="H3338" s="200">
        <v>10</v>
      </c>
      <c r="I3338" s="200">
        <v>6</v>
      </c>
      <c r="J3338" s="200">
        <v>10</v>
      </c>
      <c r="M3338" s="204">
        <f t="shared" si="151"/>
        <v>6</v>
      </c>
      <c r="N3338" s="203">
        <f t="shared" si="152"/>
        <v>6</v>
      </c>
      <c r="O3338" s="203">
        <f t="shared" si="153"/>
        <v>7</v>
      </c>
    </row>
    <row r="3339" spans="3:15">
      <c r="C3339" s="200">
        <v>7</v>
      </c>
      <c r="D3339" s="200">
        <v>6</v>
      </c>
      <c r="F3339" s="200">
        <v>7</v>
      </c>
      <c r="G3339" s="200">
        <v>6</v>
      </c>
      <c r="H3339" s="200">
        <v>10</v>
      </c>
      <c r="I3339" s="200">
        <v>8</v>
      </c>
      <c r="J3339" s="200">
        <v>7</v>
      </c>
      <c r="M3339" s="204">
        <f t="shared" si="151"/>
        <v>6</v>
      </c>
      <c r="N3339" s="203">
        <f t="shared" si="152"/>
        <v>6</v>
      </c>
      <c r="O3339" s="203">
        <f t="shared" si="153"/>
        <v>7</v>
      </c>
    </row>
    <row r="3340" spans="3:15">
      <c r="C3340" s="200">
        <v>7</v>
      </c>
      <c r="D3340" s="200">
        <v>6</v>
      </c>
      <c r="F3340" s="200">
        <v>7</v>
      </c>
      <c r="G3340" s="200">
        <v>6</v>
      </c>
      <c r="H3340" s="200">
        <v>10</v>
      </c>
      <c r="I3340" s="200">
        <v>8</v>
      </c>
      <c r="J3340" s="200">
        <v>10</v>
      </c>
      <c r="M3340" s="204">
        <f t="shared" si="151"/>
        <v>6</v>
      </c>
      <c r="N3340" s="203">
        <f t="shared" si="152"/>
        <v>6</v>
      </c>
      <c r="O3340" s="203">
        <f t="shared" si="153"/>
        <v>8</v>
      </c>
    </row>
    <row r="3341" spans="3:15">
      <c r="C3341" s="200">
        <v>7</v>
      </c>
      <c r="D3341" s="200">
        <v>6</v>
      </c>
      <c r="F3341" s="200">
        <v>7</v>
      </c>
      <c r="G3341" s="200">
        <v>6</v>
      </c>
      <c r="H3341" s="200">
        <v>10</v>
      </c>
      <c r="I3341" s="200">
        <v>10</v>
      </c>
      <c r="J3341" s="200">
        <v>7</v>
      </c>
      <c r="M3341" s="204">
        <f t="shared" si="151"/>
        <v>6</v>
      </c>
      <c r="N3341" s="203">
        <f t="shared" si="152"/>
        <v>6</v>
      </c>
      <c r="O3341" s="203">
        <f t="shared" si="153"/>
        <v>8</v>
      </c>
    </row>
    <row r="3342" spans="3:15">
      <c r="C3342" s="200">
        <v>7</v>
      </c>
      <c r="D3342" s="200">
        <v>2</v>
      </c>
      <c r="F3342" s="200">
        <v>7</v>
      </c>
      <c r="G3342" s="200">
        <v>2</v>
      </c>
      <c r="H3342" s="200">
        <v>10</v>
      </c>
      <c r="I3342" s="200">
        <v>10</v>
      </c>
      <c r="J3342" s="200">
        <v>10</v>
      </c>
      <c r="M3342" s="204">
        <f t="shared" si="151"/>
        <v>2</v>
      </c>
      <c r="N3342" s="203">
        <f t="shared" si="152"/>
        <v>2</v>
      </c>
      <c r="O3342" s="203">
        <f t="shared" si="153"/>
        <v>7</v>
      </c>
    </row>
    <row r="3343" spans="3:15">
      <c r="C3343" s="200">
        <v>7</v>
      </c>
      <c r="D3343" s="200">
        <v>2</v>
      </c>
      <c r="F3343" s="200">
        <v>5</v>
      </c>
      <c r="G3343" s="200">
        <v>2</v>
      </c>
      <c r="H3343" s="200">
        <v>5</v>
      </c>
      <c r="I3343" s="200">
        <v>4</v>
      </c>
      <c r="J3343" s="200">
        <v>7</v>
      </c>
      <c r="M3343" s="204">
        <f t="shared" si="151"/>
        <v>2</v>
      </c>
      <c r="N3343" s="203">
        <f t="shared" si="152"/>
        <v>2</v>
      </c>
      <c r="O3343" s="203">
        <f t="shared" si="153"/>
        <v>5</v>
      </c>
    </row>
    <row r="3344" spans="3:15">
      <c r="C3344" s="200">
        <v>7</v>
      </c>
      <c r="D3344" s="200">
        <v>2</v>
      </c>
      <c r="F3344" s="200">
        <v>5</v>
      </c>
      <c r="G3344" s="200">
        <v>2</v>
      </c>
      <c r="H3344" s="200">
        <v>5</v>
      </c>
      <c r="I3344" s="200">
        <v>4</v>
      </c>
      <c r="J3344" s="200">
        <v>10</v>
      </c>
      <c r="M3344" s="204">
        <f t="shared" si="151"/>
        <v>2</v>
      </c>
      <c r="N3344" s="203">
        <f t="shared" si="152"/>
        <v>2</v>
      </c>
      <c r="O3344" s="203">
        <f t="shared" si="153"/>
        <v>5</v>
      </c>
    </row>
    <row r="3345" spans="3:15">
      <c r="C3345" s="200">
        <v>7</v>
      </c>
      <c r="D3345" s="200">
        <v>2</v>
      </c>
      <c r="F3345" s="200">
        <v>5</v>
      </c>
      <c r="G3345" s="200">
        <v>2</v>
      </c>
      <c r="H3345" s="200">
        <v>5</v>
      </c>
      <c r="I3345" s="200">
        <v>6</v>
      </c>
      <c r="J3345" s="200">
        <v>7</v>
      </c>
      <c r="M3345" s="204">
        <f t="shared" si="151"/>
        <v>2</v>
      </c>
      <c r="N3345" s="203">
        <f t="shared" si="152"/>
        <v>2</v>
      </c>
      <c r="O3345" s="203">
        <f t="shared" si="153"/>
        <v>5</v>
      </c>
    </row>
    <row r="3346" spans="3:15">
      <c r="C3346" s="200">
        <v>7</v>
      </c>
      <c r="D3346" s="200">
        <v>2</v>
      </c>
      <c r="F3346" s="200">
        <v>5</v>
      </c>
      <c r="G3346" s="200">
        <v>2</v>
      </c>
      <c r="H3346" s="200">
        <v>5</v>
      </c>
      <c r="I3346" s="200">
        <v>6</v>
      </c>
      <c r="J3346" s="200">
        <v>10</v>
      </c>
      <c r="M3346" s="204">
        <f t="shared" si="151"/>
        <v>2</v>
      </c>
      <c r="N3346" s="203">
        <f t="shared" si="152"/>
        <v>2</v>
      </c>
      <c r="O3346" s="203">
        <f t="shared" si="153"/>
        <v>5</v>
      </c>
    </row>
    <row r="3347" spans="3:15">
      <c r="C3347" s="200">
        <v>7</v>
      </c>
      <c r="D3347" s="200">
        <v>2</v>
      </c>
      <c r="F3347" s="200">
        <v>5</v>
      </c>
      <c r="G3347" s="200">
        <v>2</v>
      </c>
      <c r="H3347" s="200">
        <v>5</v>
      </c>
      <c r="I3347" s="200">
        <v>8</v>
      </c>
      <c r="J3347" s="200">
        <v>7</v>
      </c>
      <c r="M3347" s="204">
        <f t="shared" si="151"/>
        <v>2</v>
      </c>
      <c r="N3347" s="203">
        <f t="shared" si="152"/>
        <v>2</v>
      </c>
      <c r="O3347" s="203">
        <f t="shared" si="153"/>
        <v>5</v>
      </c>
    </row>
    <row r="3348" spans="3:15">
      <c r="C3348" s="200">
        <v>7</v>
      </c>
      <c r="D3348" s="200">
        <v>2</v>
      </c>
      <c r="F3348" s="200">
        <v>5</v>
      </c>
      <c r="G3348" s="200">
        <v>2</v>
      </c>
      <c r="H3348" s="200">
        <v>5</v>
      </c>
      <c r="I3348" s="200">
        <v>8</v>
      </c>
      <c r="J3348" s="200">
        <v>10</v>
      </c>
      <c r="M3348" s="204">
        <f t="shared" si="151"/>
        <v>2</v>
      </c>
      <c r="N3348" s="203">
        <f t="shared" si="152"/>
        <v>2</v>
      </c>
      <c r="O3348" s="203">
        <f t="shared" si="153"/>
        <v>6</v>
      </c>
    </row>
    <row r="3349" spans="3:15">
      <c r="C3349" s="200">
        <v>7</v>
      </c>
      <c r="D3349" s="200">
        <v>2</v>
      </c>
      <c r="F3349" s="200">
        <v>5</v>
      </c>
      <c r="G3349" s="200">
        <v>2</v>
      </c>
      <c r="H3349" s="200">
        <v>5</v>
      </c>
      <c r="I3349" s="200">
        <v>10</v>
      </c>
      <c r="J3349" s="200">
        <v>7</v>
      </c>
      <c r="M3349" s="204">
        <f t="shared" si="151"/>
        <v>2</v>
      </c>
      <c r="N3349" s="203">
        <f t="shared" si="152"/>
        <v>2</v>
      </c>
      <c r="O3349" s="203">
        <f t="shared" si="153"/>
        <v>5</v>
      </c>
    </row>
    <row r="3350" spans="3:15">
      <c r="C3350" s="200">
        <v>7</v>
      </c>
      <c r="D3350" s="200">
        <v>2</v>
      </c>
      <c r="F3350" s="200">
        <v>5</v>
      </c>
      <c r="G3350" s="200">
        <v>2</v>
      </c>
      <c r="H3350" s="200">
        <v>5</v>
      </c>
      <c r="I3350" s="200">
        <v>10</v>
      </c>
      <c r="J3350" s="200">
        <v>10</v>
      </c>
      <c r="M3350" s="204">
        <f t="shared" si="151"/>
        <v>2</v>
      </c>
      <c r="N3350" s="203">
        <f t="shared" si="152"/>
        <v>2</v>
      </c>
      <c r="O3350" s="203">
        <f t="shared" si="153"/>
        <v>6</v>
      </c>
    </row>
    <row r="3351" spans="3:15">
      <c r="C3351" s="200">
        <v>7</v>
      </c>
      <c r="D3351" s="200">
        <v>2</v>
      </c>
      <c r="F3351" s="200">
        <v>7</v>
      </c>
      <c r="G3351" s="200">
        <v>2</v>
      </c>
      <c r="H3351" s="200">
        <v>10</v>
      </c>
      <c r="I3351" s="200">
        <v>4</v>
      </c>
      <c r="J3351" s="200">
        <v>7</v>
      </c>
      <c r="M3351" s="204">
        <f t="shared" si="151"/>
        <v>2</v>
      </c>
      <c r="N3351" s="203">
        <f t="shared" si="152"/>
        <v>2</v>
      </c>
      <c r="O3351" s="203">
        <f t="shared" si="153"/>
        <v>6</v>
      </c>
    </row>
    <row r="3352" spans="3:15">
      <c r="C3352" s="200">
        <v>7</v>
      </c>
      <c r="D3352" s="200">
        <v>2</v>
      </c>
      <c r="F3352" s="200">
        <v>7</v>
      </c>
      <c r="G3352" s="200">
        <v>2</v>
      </c>
      <c r="H3352" s="200">
        <v>10</v>
      </c>
      <c r="I3352" s="200">
        <v>4</v>
      </c>
      <c r="J3352" s="200">
        <v>10</v>
      </c>
      <c r="M3352" s="204">
        <f t="shared" si="151"/>
        <v>2</v>
      </c>
      <c r="N3352" s="203">
        <f t="shared" si="152"/>
        <v>2</v>
      </c>
      <c r="O3352" s="203">
        <f t="shared" si="153"/>
        <v>6</v>
      </c>
    </row>
    <row r="3353" spans="3:15">
      <c r="C3353" s="200">
        <v>7</v>
      </c>
      <c r="D3353" s="200">
        <v>2</v>
      </c>
      <c r="F3353" s="200">
        <v>7</v>
      </c>
      <c r="G3353" s="200">
        <v>2</v>
      </c>
      <c r="H3353" s="200">
        <v>10</v>
      </c>
      <c r="I3353" s="200">
        <v>6</v>
      </c>
      <c r="J3353" s="200">
        <v>7</v>
      </c>
      <c r="M3353" s="204">
        <f t="shared" si="151"/>
        <v>2</v>
      </c>
      <c r="N3353" s="203">
        <f t="shared" si="152"/>
        <v>2</v>
      </c>
      <c r="O3353" s="203">
        <f t="shared" si="153"/>
        <v>6</v>
      </c>
    </row>
    <row r="3354" spans="3:15">
      <c r="C3354" s="200">
        <v>7</v>
      </c>
      <c r="D3354" s="200">
        <v>2</v>
      </c>
      <c r="F3354" s="200">
        <v>7</v>
      </c>
      <c r="G3354" s="200">
        <v>2</v>
      </c>
      <c r="H3354" s="200">
        <v>10</v>
      </c>
      <c r="I3354" s="200">
        <v>6</v>
      </c>
      <c r="J3354" s="200">
        <v>10</v>
      </c>
      <c r="M3354" s="204">
        <f t="shared" si="151"/>
        <v>2</v>
      </c>
      <c r="N3354" s="203">
        <f t="shared" si="152"/>
        <v>2</v>
      </c>
      <c r="O3354" s="203">
        <f t="shared" si="153"/>
        <v>6</v>
      </c>
    </row>
    <row r="3355" spans="3:15">
      <c r="C3355" s="200">
        <v>7</v>
      </c>
      <c r="D3355" s="200">
        <v>2</v>
      </c>
      <c r="F3355" s="200">
        <v>7</v>
      </c>
      <c r="G3355" s="200">
        <v>2</v>
      </c>
      <c r="H3355" s="200">
        <v>10</v>
      </c>
      <c r="I3355" s="200">
        <v>8</v>
      </c>
      <c r="J3355" s="200">
        <v>7</v>
      </c>
      <c r="M3355" s="204">
        <f t="shared" si="151"/>
        <v>2</v>
      </c>
      <c r="N3355" s="203">
        <f t="shared" si="152"/>
        <v>2</v>
      </c>
      <c r="O3355" s="203">
        <f t="shared" si="153"/>
        <v>6</v>
      </c>
    </row>
    <row r="3356" spans="3:15">
      <c r="C3356" s="200">
        <v>7</v>
      </c>
      <c r="D3356" s="200">
        <v>2</v>
      </c>
      <c r="F3356" s="200">
        <v>7</v>
      </c>
      <c r="G3356" s="200">
        <v>2</v>
      </c>
      <c r="H3356" s="200">
        <v>10</v>
      </c>
      <c r="I3356" s="200">
        <v>8</v>
      </c>
      <c r="J3356" s="200">
        <v>10</v>
      </c>
      <c r="M3356" s="204">
        <f t="shared" si="151"/>
        <v>2</v>
      </c>
      <c r="N3356" s="203">
        <f t="shared" si="152"/>
        <v>2</v>
      </c>
      <c r="O3356" s="203">
        <f t="shared" si="153"/>
        <v>7</v>
      </c>
    </row>
    <row r="3357" spans="3:15">
      <c r="C3357" s="200">
        <v>7</v>
      </c>
      <c r="D3357" s="200">
        <v>2</v>
      </c>
      <c r="F3357" s="200">
        <v>7</v>
      </c>
      <c r="G3357" s="200">
        <v>2</v>
      </c>
      <c r="H3357" s="200">
        <v>10</v>
      </c>
      <c r="I3357" s="200">
        <v>10</v>
      </c>
      <c r="J3357" s="200">
        <v>7</v>
      </c>
      <c r="M3357" s="204">
        <f t="shared" si="151"/>
        <v>2</v>
      </c>
      <c r="N3357" s="203">
        <f t="shared" si="152"/>
        <v>2</v>
      </c>
      <c r="O3357" s="203">
        <f t="shared" si="153"/>
        <v>6</v>
      </c>
    </row>
    <row r="3358" spans="3:15">
      <c r="C3358" s="200">
        <v>7</v>
      </c>
      <c r="D3358" s="200">
        <v>2</v>
      </c>
      <c r="F3358" s="200">
        <v>7</v>
      </c>
      <c r="G3358" s="200">
        <v>2</v>
      </c>
      <c r="H3358" s="200">
        <v>10</v>
      </c>
      <c r="I3358" s="200">
        <v>10</v>
      </c>
      <c r="J3358" s="200">
        <v>10</v>
      </c>
      <c r="M3358" s="204">
        <f t="shared" si="151"/>
        <v>2</v>
      </c>
      <c r="N3358" s="203">
        <f t="shared" si="152"/>
        <v>2</v>
      </c>
      <c r="O3358" s="203">
        <f t="shared" si="153"/>
        <v>7</v>
      </c>
    </row>
    <row r="3359" spans="3:15">
      <c r="C3359" s="200">
        <v>7</v>
      </c>
      <c r="D3359" s="200">
        <v>2</v>
      </c>
      <c r="F3359" s="200">
        <v>5</v>
      </c>
      <c r="G3359" s="200">
        <v>2</v>
      </c>
      <c r="H3359" s="200">
        <v>5</v>
      </c>
      <c r="I3359" s="200">
        <v>4</v>
      </c>
      <c r="J3359" s="200">
        <v>7</v>
      </c>
      <c r="M3359" s="204">
        <f t="shared" ref="M3359:M3422" si="154">MIN(C3359:L3359)</f>
        <v>2</v>
      </c>
      <c r="N3359" s="203">
        <f t="shared" si="152"/>
        <v>2</v>
      </c>
      <c r="O3359" s="203">
        <f t="shared" si="153"/>
        <v>5</v>
      </c>
    </row>
    <row r="3360" spans="3:15">
      <c r="C3360" s="200">
        <v>7</v>
      </c>
      <c r="D3360" s="200">
        <v>2</v>
      </c>
      <c r="F3360" s="200">
        <v>5</v>
      </c>
      <c r="G3360" s="200">
        <v>2</v>
      </c>
      <c r="H3360" s="200">
        <v>5</v>
      </c>
      <c r="I3360" s="200">
        <v>4</v>
      </c>
      <c r="J3360" s="200">
        <v>10</v>
      </c>
      <c r="M3360" s="204">
        <f t="shared" si="154"/>
        <v>2</v>
      </c>
      <c r="N3360" s="203">
        <f t="shared" ref="N3360:N3423" si="155">IF(SMALL(C3360:J3360,2)&gt;M3360,M3360+1,M3360)</f>
        <v>2</v>
      </c>
      <c r="O3360" s="203">
        <f t="shared" ref="O3360:O3423" si="156">ROUND(AVERAGE(C3360:J3360),0)</f>
        <v>5</v>
      </c>
    </row>
    <row r="3361" spans="3:15">
      <c r="C3361" s="200">
        <v>7</v>
      </c>
      <c r="D3361" s="200">
        <v>2</v>
      </c>
      <c r="F3361" s="200">
        <v>5</v>
      </c>
      <c r="G3361" s="200">
        <v>2</v>
      </c>
      <c r="H3361" s="200">
        <v>5</v>
      </c>
      <c r="I3361" s="200">
        <v>6</v>
      </c>
      <c r="J3361" s="200">
        <v>7</v>
      </c>
      <c r="M3361" s="204">
        <f t="shared" si="154"/>
        <v>2</v>
      </c>
      <c r="N3361" s="203">
        <f t="shared" si="155"/>
        <v>2</v>
      </c>
      <c r="O3361" s="203">
        <f t="shared" si="156"/>
        <v>5</v>
      </c>
    </row>
    <row r="3362" spans="3:15">
      <c r="C3362" s="200">
        <v>7</v>
      </c>
      <c r="D3362" s="200">
        <v>2</v>
      </c>
      <c r="F3362" s="200">
        <v>5</v>
      </c>
      <c r="G3362" s="200">
        <v>2</v>
      </c>
      <c r="H3362" s="200">
        <v>5</v>
      </c>
      <c r="I3362" s="200">
        <v>6</v>
      </c>
      <c r="J3362" s="200">
        <v>10</v>
      </c>
      <c r="M3362" s="204">
        <f t="shared" si="154"/>
        <v>2</v>
      </c>
      <c r="N3362" s="203">
        <f t="shared" si="155"/>
        <v>2</v>
      </c>
      <c r="O3362" s="203">
        <f t="shared" si="156"/>
        <v>5</v>
      </c>
    </row>
    <row r="3363" spans="3:15">
      <c r="C3363" s="200">
        <v>7</v>
      </c>
      <c r="D3363" s="200">
        <v>2</v>
      </c>
      <c r="F3363" s="200">
        <v>5</v>
      </c>
      <c r="G3363" s="200">
        <v>2</v>
      </c>
      <c r="H3363" s="200">
        <v>5</v>
      </c>
      <c r="I3363" s="200">
        <v>8</v>
      </c>
      <c r="J3363" s="200">
        <v>7</v>
      </c>
      <c r="M3363" s="204">
        <f t="shared" si="154"/>
        <v>2</v>
      </c>
      <c r="N3363" s="203">
        <f t="shared" si="155"/>
        <v>2</v>
      </c>
      <c r="O3363" s="203">
        <f t="shared" si="156"/>
        <v>5</v>
      </c>
    </row>
    <row r="3364" spans="3:15">
      <c r="C3364" s="200">
        <v>7</v>
      </c>
      <c r="D3364" s="200">
        <v>2</v>
      </c>
      <c r="F3364" s="200">
        <v>5</v>
      </c>
      <c r="G3364" s="200">
        <v>2</v>
      </c>
      <c r="H3364" s="200">
        <v>5</v>
      </c>
      <c r="I3364" s="200">
        <v>8</v>
      </c>
      <c r="J3364" s="200">
        <v>10</v>
      </c>
      <c r="M3364" s="204">
        <f t="shared" si="154"/>
        <v>2</v>
      </c>
      <c r="N3364" s="203">
        <f t="shared" si="155"/>
        <v>2</v>
      </c>
      <c r="O3364" s="203">
        <f t="shared" si="156"/>
        <v>6</v>
      </c>
    </row>
    <row r="3365" spans="3:15">
      <c r="C3365" s="200">
        <v>7</v>
      </c>
      <c r="D3365" s="200">
        <v>2</v>
      </c>
      <c r="F3365" s="200">
        <v>5</v>
      </c>
      <c r="G3365" s="200">
        <v>2</v>
      </c>
      <c r="H3365" s="200">
        <v>5</v>
      </c>
      <c r="I3365" s="200">
        <v>10</v>
      </c>
      <c r="J3365" s="200">
        <v>7</v>
      </c>
      <c r="M3365" s="204">
        <f t="shared" si="154"/>
        <v>2</v>
      </c>
      <c r="N3365" s="203">
        <f t="shared" si="155"/>
        <v>2</v>
      </c>
      <c r="O3365" s="203">
        <f t="shared" si="156"/>
        <v>5</v>
      </c>
    </row>
    <row r="3366" spans="3:15">
      <c r="C3366" s="200">
        <v>7</v>
      </c>
      <c r="D3366" s="200">
        <v>2</v>
      </c>
      <c r="F3366" s="200">
        <v>5</v>
      </c>
      <c r="G3366" s="200">
        <v>2</v>
      </c>
      <c r="H3366" s="200">
        <v>5</v>
      </c>
      <c r="I3366" s="200">
        <v>10</v>
      </c>
      <c r="J3366" s="200">
        <v>10</v>
      </c>
      <c r="M3366" s="204">
        <f t="shared" si="154"/>
        <v>2</v>
      </c>
      <c r="N3366" s="203">
        <f t="shared" si="155"/>
        <v>2</v>
      </c>
      <c r="O3366" s="203">
        <f t="shared" si="156"/>
        <v>6</v>
      </c>
    </row>
    <row r="3367" spans="3:15">
      <c r="C3367" s="200">
        <v>7</v>
      </c>
      <c r="D3367" s="200">
        <v>2</v>
      </c>
      <c r="F3367" s="200">
        <v>7</v>
      </c>
      <c r="G3367" s="200">
        <v>2</v>
      </c>
      <c r="H3367" s="200">
        <v>10</v>
      </c>
      <c r="I3367" s="200">
        <v>4</v>
      </c>
      <c r="J3367" s="200">
        <v>7</v>
      </c>
      <c r="M3367" s="204">
        <f t="shared" si="154"/>
        <v>2</v>
      </c>
      <c r="N3367" s="203">
        <f t="shared" si="155"/>
        <v>2</v>
      </c>
      <c r="O3367" s="203">
        <f t="shared" si="156"/>
        <v>6</v>
      </c>
    </row>
    <row r="3368" spans="3:15">
      <c r="C3368" s="200">
        <v>7</v>
      </c>
      <c r="D3368" s="200">
        <v>2</v>
      </c>
      <c r="F3368" s="200">
        <v>7</v>
      </c>
      <c r="G3368" s="200">
        <v>2</v>
      </c>
      <c r="H3368" s="200">
        <v>10</v>
      </c>
      <c r="I3368" s="200">
        <v>4</v>
      </c>
      <c r="J3368" s="200">
        <v>10</v>
      </c>
      <c r="M3368" s="204">
        <f t="shared" si="154"/>
        <v>2</v>
      </c>
      <c r="N3368" s="203">
        <f t="shared" si="155"/>
        <v>2</v>
      </c>
      <c r="O3368" s="203">
        <f t="shared" si="156"/>
        <v>6</v>
      </c>
    </row>
    <row r="3369" spans="3:15">
      <c r="C3369" s="200">
        <v>7</v>
      </c>
      <c r="D3369" s="200">
        <v>2</v>
      </c>
      <c r="F3369" s="200">
        <v>7</v>
      </c>
      <c r="G3369" s="200">
        <v>2</v>
      </c>
      <c r="H3369" s="200">
        <v>10</v>
      </c>
      <c r="I3369" s="200">
        <v>6</v>
      </c>
      <c r="J3369" s="200">
        <v>7</v>
      </c>
      <c r="M3369" s="204">
        <f t="shared" si="154"/>
        <v>2</v>
      </c>
      <c r="N3369" s="203">
        <f t="shared" si="155"/>
        <v>2</v>
      </c>
      <c r="O3369" s="203">
        <f t="shared" si="156"/>
        <v>6</v>
      </c>
    </row>
    <row r="3370" spans="3:15">
      <c r="C3370" s="200">
        <v>7</v>
      </c>
      <c r="D3370" s="200">
        <v>2</v>
      </c>
      <c r="F3370" s="200">
        <v>7</v>
      </c>
      <c r="G3370" s="200">
        <v>2</v>
      </c>
      <c r="H3370" s="200">
        <v>10</v>
      </c>
      <c r="I3370" s="200">
        <v>6</v>
      </c>
      <c r="J3370" s="200">
        <v>10</v>
      </c>
      <c r="M3370" s="204">
        <f t="shared" si="154"/>
        <v>2</v>
      </c>
      <c r="N3370" s="203">
        <f t="shared" si="155"/>
        <v>2</v>
      </c>
      <c r="O3370" s="203">
        <f t="shared" si="156"/>
        <v>6</v>
      </c>
    </row>
    <row r="3371" spans="3:15">
      <c r="C3371" s="200">
        <v>7</v>
      </c>
      <c r="D3371" s="200">
        <v>2</v>
      </c>
      <c r="F3371" s="200">
        <v>7</v>
      </c>
      <c r="G3371" s="200">
        <v>2</v>
      </c>
      <c r="H3371" s="200">
        <v>10</v>
      </c>
      <c r="I3371" s="200">
        <v>8</v>
      </c>
      <c r="J3371" s="200">
        <v>7</v>
      </c>
      <c r="M3371" s="204">
        <f t="shared" si="154"/>
        <v>2</v>
      </c>
      <c r="N3371" s="203">
        <f t="shared" si="155"/>
        <v>2</v>
      </c>
      <c r="O3371" s="203">
        <f t="shared" si="156"/>
        <v>6</v>
      </c>
    </row>
    <row r="3372" spans="3:15">
      <c r="C3372" s="200">
        <v>7</v>
      </c>
      <c r="D3372" s="200">
        <v>2</v>
      </c>
      <c r="F3372" s="200">
        <v>7</v>
      </c>
      <c r="G3372" s="200">
        <v>2</v>
      </c>
      <c r="H3372" s="200">
        <v>10</v>
      </c>
      <c r="I3372" s="200">
        <v>8</v>
      </c>
      <c r="J3372" s="200">
        <v>10</v>
      </c>
      <c r="M3372" s="204">
        <f t="shared" si="154"/>
        <v>2</v>
      </c>
      <c r="N3372" s="203">
        <f t="shared" si="155"/>
        <v>2</v>
      </c>
      <c r="O3372" s="203">
        <f t="shared" si="156"/>
        <v>7</v>
      </c>
    </row>
    <row r="3373" spans="3:15">
      <c r="C3373" s="200">
        <v>7</v>
      </c>
      <c r="D3373" s="200">
        <v>2</v>
      </c>
      <c r="F3373" s="200">
        <v>7</v>
      </c>
      <c r="G3373" s="200">
        <v>2</v>
      </c>
      <c r="H3373" s="200">
        <v>10</v>
      </c>
      <c r="I3373" s="200">
        <v>10</v>
      </c>
      <c r="J3373" s="200">
        <v>7</v>
      </c>
      <c r="M3373" s="204">
        <f t="shared" si="154"/>
        <v>2</v>
      </c>
      <c r="N3373" s="203">
        <f t="shared" si="155"/>
        <v>2</v>
      </c>
      <c r="O3373" s="203">
        <f t="shared" si="156"/>
        <v>6</v>
      </c>
    </row>
    <row r="3374" spans="3:15">
      <c r="C3374" s="200">
        <v>7</v>
      </c>
      <c r="D3374" s="200">
        <v>2</v>
      </c>
      <c r="F3374" s="200">
        <v>7</v>
      </c>
      <c r="G3374" s="200">
        <v>2</v>
      </c>
      <c r="H3374" s="200">
        <v>10</v>
      </c>
      <c r="I3374" s="200">
        <v>10</v>
      </c>
      <c r="J3374" s="200">
        <v>10</v>
      </c>
      <c r="M3374" s="204">
        <f t="shared" si="154"/>
        <v>2</v>
      </c>
      <c r="N3374" s="203">
        <f t="shared" si="155"/>
        <v>2</v>
      </c>
      <c r="O3374" s="203">
        <f t="shared" si="156"/>
        <v>7</v>
      </c>
    </row>
    <row r="3375" spans="3:15">
      <c r="C3375" s="200">
        <v>7</v>
      </c>
      <c r="D3375" s="200">
        <v>2</v>
      </c>
      <c r="F3375" s="200">
        <v>10</v>
      </c>
      <c r="G3375" s="200">
        <v>2</v>
      </c>
      <c r="H3375" s="200">
        <v>7</v>
      </c>
      <c r="I3375" s="200">
        <v>4</v>
      </c>
      <c r="J3375" s="200">
        <v>7</v>
      </c>
      <c r="M3375" s="204">
        <f t="shared" si="154"/>
        <v>2</v>
      </c>
      <c r="N3375" s="203">
        <f t="shared" si="155"/>
        <v>2</v>
      </c>
      <c r="O3375" s="203">
        <f t="shared" si="156"/>
        <v>6</v>
      </c>
    </row>
    <row r="3376" spans="3:15">
      <c r="C3376" s="200">
        <v>7</v>
      </c>
      <c r="D3376" s="200">
        <v>2</v>
      </c>
      <c r="F3376" s="200">
        <v>10</v>
      </c>
      <c r="G3376" s="200">
        <v>2</v>
      </c>
      <c r="H3376" s="200">
        <v>7</v>
      </c>
      <c r="I3376" s="200">
        <v>4</v>
      </c>
      <c r="J3376" s="200">
        <v>10</v>
      </c>
      <c r="M3376" s="204">
        <f t="shared" si="154"/>
        <v>2</v>
      </c>
      <c r="N3376" s="203">
        <f t="shared" si="155"/>
        <v>2</v>
      </c>
      <c r="O3376" s="203">
        <f t="shared" si="156"/>
        <v>6</v>
      </c>
    </row>
    <row r="3377" spans="3:15">
      <c r="C3377" s="200">
        <v>7</v>
      </c>
      <c r="D3377" s="200">
        <v>2</v>
      </c>
      <c r="F3377" s="200">
        <v>10</v>
      </c>
      <c r="G3377" s="200">
        <v>2</v>
      </c>
      <c r="H3377" s="200">
        <v>7</v>
      </c>
      <c r="I3377" s="200">
        <v>6</v>
      </c>
      <c r="J3377" s="200">
        <v>7</v>
      </c>
      <c r="M3377" s="204">
        <f t="shared" si="154"/>
        <v>2</v>
      </c>
      <c r="N3377" s="203">
        <f t="shared" si="155"/>
        <v>2</v>
      </c>
      <c r="O3377" s="203">
        <f t="shared" si="156"/>
        <v>6</v>
      </c>
    </row>
    <row r="3378" spans="3:15">
      <c r="C3378" s="200">
        <v>7</v>
      </c>
      <c r="D3378" s="200">
        <v>2</v>
      </c>
      <c r="F3378" s="200">
        <v>10</v>
      </c>
      <c r="G3378" s="200">
        <v>2</v>
      </c>
      <c r="H3378" s="200">
        <v>7</v>
      </c>
      <c r="I3378" s="200">
        <v>6</v>
      </c>
      <c r="J3378" s="200">
        <v>10</v>
      </c>
      <c r="M3378" s="204">
        <f t="shared" si="154"/>
        <v>2</v>
      </c>
      <c r="N3378" s="203">
        <f t="shared" si="155"/>
        <v>2</v>
      </c>
      <c r="O3378" s="203">
        <f t="shared" si="156"/>
        <v>6</v>
      </c>
    </row>
    <row r="3379" spans="3:15">
      <c r="C3379" s="200">
        <v>7</v>
      </c>
      <c r="D3379" s="200">
        <v>2</v>
      </c>
      <c r="F3379" s="200">
        <v>10</v>
      </c>
      <c r="G3379" s="200">
        <v>2</v>
      </c>
      <c r="H3379" s="200">
        <v>7</v>
      </c>
      <c r="I3379" s="200">
        <v>8</v>
      </c>
      <c r="J3379" s="200">
        <v>7</v>
      </c>
      <c r="M3379" s="204">
        <f t="shared" si="154"/>
        <v>2</v>
      </c>
      <c r="N3379" s="203">
        <f t="shared" si="155"/>
        <v>2</v>
      </c>
      <c r="O3379" s="203">
        <f t="shared" si="156"/>
        <v>6</v>
      </c>
    </row>
    <row r="3380" spans="3:15">
      <c r="C3380" s="200">
        <v>7</v>
      </c>
      <c r="D3380" s="200">
        <v>2</v>
      </c>
      <c r="F3380" s="200">
        <v>10</v>
      </c>
      <c r="G3380" s="200">
        <v>2</v>
      </c>
      <c r="H3380" s="200">
        <v>7</v>
      </c>
      <c r="I3380" s="200">
        <v>8</v>
      </c>
      <c r="J3380" s="200">
        <v>10</v>
      </c>
      <c r="M3380" s="204">
        <f t="shared" si="154"/>
        <v>2</v>
      </c>
      <c r="N3380" s="203">
        <f t="shared" si="155"/>
        <v>2</v>
      </c>
      <c r="O3380" s="203">
        <f t="shared" si="156"/>
        <v>7</v>
      </c>
    </row>
    <row r="3381" spans="3:15">
      <c r="C3381" s="200">
        <v>7</v>
      </c>
      <c r="D3381" s="200">
        <v>2</v>
      </c>
      <c r="F3381" s="200">
        <v>10</v>
      </c>
      <c r="G3381" s="200">
        <v>2</v>
      </c>
      <c r="H3381" s="200">
        <v>7</v>
      </c>
      <c r="I3381" s="200">
        <v>10</v>
      </c>
      <c r="J3381" s="200">
        <v>7</v>
      </c>
      <c r="M3381" s="204">
        <f t="shared" si="154"/>
        <v>2</v>
      </c>
      <c r="N3381" s="203">
        <f t="shared" si="155"/>
        <v>2</v>
      </c>
      <c r="O3381" s="203">
        <f t="shared" si="156"/>
        <v>6</v>
      </c>
    </row>
    <row r="3382" spans="3:15">
      <c r="C3382" s="200">
        <v>7</v>
      </c>
      <c r="D3382" s="200">
        <v>2</v>
      </c>
      <c r="F3382" s="200">
        <v>10</v>
      </c>
      <c r="G3382" s="200">
        <v>2</v>
      </c>
      <c r="H3382" s="200">
        <v>7</v>
      </c>
      <c r="I3382" s="200">
        <v>10</v>
      </c>
      <c r="J3382" s="200">
        <v>10</v>
      </c>
      <c r="M3382" s="204">
        <f t="shared" si="154"/>
        <v>2</v>
      </c>
      <c r="N3382" s="203">
        <f t="shared" si="155"/>
        <v>2</v>
      </c>
      <c r="O3382" s="203">
        <f t="shared" si="156"/>
        <v>7</v>
      </c>
    </row>
    <row r="3383" spans="3:15">
      <c r="C3383" s="200">
        <v>7</v>
      </c>
      <c r="D3383" s="200">
        <v>2</v>
      </c>
      <c r="F3383" s="200">
        <v>10</v>
      </c>
      <c r="G3383" s="200">
        <v>2</v>
      </c>
      <c r="H3383" s="200">
        <v>10</v>
      </c>
      <c r="I3383" s="200">
        <v>4</v>
      </c>
      <c r="J3383" s="200">
        <v>7</v>
      </c>
      <c r="M3383" s="204">
        <f t="shared" si="154"/>
        <v>2</v>
      </c>
      <c r="N3383" s="203">
        <f t="shared" si="155"/>
        <v>2</v>
      </c>
      <c r="O3383" s="203">
        <f t="shared" si="156"/>
        <v>6</v>
      </c>
    </row>
    <row r="3384" spans="3:15">
      <c r="C3384" s="200">
        <v>7</v>
      </c>
      <c r="D3384" s="200">
        <v>2</v>
      </c>
      <c r="F3384" s="200">
        <v>10</v>
      </c>
      <c r="G3384" s="200">
        <v>2</v>
      </c>
      <c r="H3384" s="200">
        <v>10</v>
      </c>
      <c r="I3384" s="200">
        <v>4</v>
      </c>
      <c r="J3384" s="200">
        <v>10</v>
      </c>
      <c r="M3384" s="204">
        <f t="shared" si="154"/>
        <v>2</v>
      </c>
      <c r="N3384" s="203">
        <f t="shared" si="155"/>
        <v>2</v>
      </c>
      <c r="O3384" s="203">
        <f t="shared" si="156"/>
        <v>6</v>
      </c>
    </row>
    <row r="3385" spans="3:15">
      <c r="C3385" s="200">
        <v>7</v>
      </c>
      <c r="D3385" s="200">
        <v>2</v>
      </c>
      <c r="F3385" s="200">
        <v>10</v>
      </c>
      <c r="G3385" s="200">
        <v>2</v>
      </c>
      <c r="H3385" s="200">
        <v>10</v>
      </c>
      <c r="I3385" s="200">
        <v>6</v>
      </c>
      <c r="J3385" s="200">
        <v>7</v>
      </c>
      <c r="M3385" s="204">
        <f t="shared" si="154"/>
        <v>2</v>
      </c>
      <c r="N3385" s="203">
        <f t="shared" si="155"/>
        <v>2</v>
      </c>
      <c r="O3385" s="203">
        <f t="shared" si="156"/>
        <v>6</v>
      </c>
    </row>
    <row r="3386" spans="3:15">
      <c r="C3386" s="200">
        <v>7</v>
      </c>
      <c r="D3386" s="200">
        <v>2</v>
      </c>
      <c r="F3386" s="200">
        <v>10</v>
      </c>
      <c r="G3386" s="200">
        <v>2</v>
      </c>
      <c r="H3386" s="200">
        <v>10</v>
      </c>
      <c r="I3386" s="200">
        <v>6</v>
      </c>
      <c r="J3386" s="200">
        <v>10</v>
      </c>
      <c r="M3386" s="204">
        <f t="shared" si="154"/>
        <v>2</v>
      </c>
      <c r="N3386" s="203">
        <f t="shared" si="155"/>
        <v>2</v>
      </c>
      <c r="O3386" s="203">
        <f t="shared" si="156"/>
        <v>7</v>
      </c>
    </row>
    <row r="3387" spans="3:15">
      <c r="C3387" s="200">
        <v>7</v>
      </c>
      <c r="D3387" s="200">
        <v>2</v>
      </c>
      <c r="F3387" s="200">
        <v>10</v>
      </c>
      <c r="G3387" s="200">
        <v>2</v>
      </c>
      <c r="H3387" s="200">
        <v>10</v>
      </c>
      <c r="I3387" s="200">
        <v>8</v>
      </c>
      <c r="J3387" s="200">
        <v>7</v>
      </c>
      <c r="M3387" s="204">
        <f t="shared" si="154"/>
        <v>2</v>
      </c>
      <c r="N3387" s="203">
        <f t="shared" si="155"/>
        <v>2</v>
      </c>
      <c r="O3387" s="203">
        <f t="shared" si="156"/>
        <v>7</v>
      </c>
    </row>
    <row r="3388" spans="3:15">
      <c r="C3388" s="200">
        <v>7</v>
      </c>
      <c r="D3388" s="200">
        <v>2</v>
      </c>
      <c r="F3388" s="200">
        <v>10</v>
      </c>
      <c r="G3388" s="200">
        <v>2</v>
      </c>
      <c r="H3388" s="200">
        <v>10</v>
      </c>
      <c r="I3388" s="200">
        <v>8</v>
      </c>
      <c r="J3388" s="200">
        <v>10</v>
      </c>
      <c r="M3388" s="204">
        <f t="shared" si="154"/>
        <v>2</v>
      </c>
      <c r="N3388" s="203">
        <f t="shared" si="155"/>
        <v>2</v>
      </c>
      <c r="O3388" s="203">
        <f t="shared" si="156"/>
        <v>7</v>
      </c>
    </row>
    <row r="3389" spans="3:15">
      <c r="C3389" s="200">
        <v>7</v>
      </c>
      <c r="D3389" s="200">
        <v>2</v>
      </c>
      <c r="F3389" s="200">
        <v>10</v>
      </c>
      <c r="G3389" s="200">
        <v>2</v>
      </c>
      <c r="H3389" s="200">
        <v>10</v>
      </c>
      <c r="I3389" s="200">
        <v>10</v>
      </c>
      <c r="J3389" s="200">
        <v>7</v>
      </c>
      <c r="M3389" s="204">
        <f t="shared" si="154"/>
        <v>2</v>
      </c>
      <c r="N3389" s="203">
        <f t="shared" si="155"/>
        <v>2</v>
      </c>
      <c r="O3389" s="203">
        <f t="shared" si="156"/>
        <v>7</v>
      </c>
    </row>
    <row r="3390" spans="3:15">
      <c r="C3390" s="200">
        <v>7</v>
      </c>
      <c r="D3390" s="200">
        <v>4</v>
      </c>
      <c r="F3390" s="200">
        <v>10</v>
      </c>
      <c r="G3390" s="200">
        <v>4</v>
      </c>
      <c r="H3390" s="200">
        <v>10</v>
      </c>
      <c r="I3390" s="200">
        <v>10</v>
      </c>
      <c r="J3390" s="200">
        <v>10</v>
      </c>
      <c r="M3390" s="204">
        <f t="shared" si="154"/>
        <v>4</v>
      </c>
      <c r="N3390" s="203">
        <f t="shared" si="155"/>
        <v>4</v>
      </c>
      <c r="O3390" s="203">
        <f t="shared" si="156"/>
        <v>8</v>
      </c>
    </row>
    <row r="3391" spans="3:15">
      <c r="C3391" s="200">
        <v>7</v>
      </c>
      <c r="D3391" s="200">
        <v>4</v>
      </c>
      <c r="F3391" s="200">
        <v>10</v>
      </c>
      <c r="G3391" s="200">
        <v>4</v>
      </c>
      <c r="H3391" s="200">
        <v>7</v>
      </c>
      <c r="I3391" s="200">
        <v>4</v>
      </c>
      <c r="J3391" s="200">
        <v>7</v>
      </c>
      <c r="M3391" s="204">
        <f t="shared" si="154"/>
        <v>4</v>
      </c>
      <c r="N3391" s="203">
        <f t="shared" si="155"/>
        <v>4</v>
      </c>
      <c r="O3391" s="203">
        <f t="shared" si="156"/>
        <v>6</v>
      </c>
    </row>
    <row r="3392" spans="3:15">
      <c r="C3392" s="200">
        <v>7</v>
      </c>
      <c r="D3392" s="200">
        <v>4</v>
      </c>
      <c r="F3392" s="200">
        <v>10</v>
      </c>
      <c r="G3392" s="200">
        <v>4</v>
      </c>
      <c r="H3392" s="200">
        <v>7</v>
      </c>
      <c r="I3392" s="200">
        <v>4</v>
      </c>
      <c r="J3392" s="200">
        <v>10</v>
      </c>
      <c r="M3392" s="204">
        <f t="shared" si="154"/>
        <v>4</v>
      </c>
      <c r="N3392" s="203">
        <f t="shared" si="155"/>
        <v>4</v>
      </c>
      <c r="O3392" s="203">
        <f t="shared" si="156"/>
        <v>7</v>
      </c>
    </row>
    <row r="3393" spans="3:15">
      <c r="C3393" s="200">
        <v>7</v>
      </c>
      <c r="D3393" s="200">
        <v>4</v>
      </c>
      <c r="F3393" s="200">
        <v>10</v>
      </c>
      <c r="G3393" s="200">
        <v>4</v>
      </c>
      <c r="H3393" s="200">
        <v>7</v>
      </c>
      <c r="I3393" s="200">
        <v>6</v>
      </c>
      <c r="J3393" s="200">
        <v>7</v>
      </c>
      <c r="M3393" s="204">
        <f t="shared" si="154"/>
        <v>4</v>
      </c>
      <c r="N3393" s="203">
        <f t="shared" si="155"/>
        <v>4</v>
      </c>
      <c r="O3393" s="203">
        <f t="shared" si="156"/>
        <v>6</v>
      </c>
    </row>
    <row r="3394" spans="3:15">
      <c r="C3394" s="200">
        <v>7</v>
      </c>
      <c r="D3394" s="200">
        <v>4</v>
      </c>
      <c r="F3394" s="200">
        <v>10</v>
      </c>
      <c r="G3394" s="200">
        <v>4</v>
      </c>
      <c r="H3394" s="200">
        <v>7</v>
      </c>
      <c r="I3394" s="200">
        <v>6</v>
      </c>
      <c r="J3394" s="200">
        <v>10</v>
      </c>
      <c r="M3394" s="204">
        <f t="shared" si="154"/>
        <v>4</v>
      </c>
      <c r="N3394" s="203">
        <f t="shared" si="155"/>
        <v>4</v>
      </c>
      <c r="O3394" s="203">
        <f t="shared" si="156"/>
        <v>7</v>
      </c>
    </row>
    <row r="3395" spans="3:15">
      <c r="C3395" s="200">
        <v>7</v>
      </c>
      <c r="D3395" s="200">
        <v>4</v>
      </c>
      <c r="F3395" s="200">
        <v>10</v>
      </c>
      <c r="G3395" s="200">
        <v>4</v>
      </c>
      <c r="H3395" s="200">
        <v>7</v>
      </c>
      <c r="I3395" s="200">
        <v>8</v>
      </c>
      <c r="J3395" s="200">
        <v>7</v>
      </c>
      <c r="M3395" s="204">
        <f t="shared" si="154"/>
        <v>4</v>
      </c>
      <c r="N3395" s="203">
        <f t="shared" si="155"/>
        <v>4</v>
      </c>
      <c r="O3395" s="203">
        <f t="shared" si="156"/>
        <v>7</v>
      </c>
    </row>
    <row r="3396" spans="3:15">
      <c r="C3396" s="200">
        <v>7</v>
      </c>
      <c r="D3396" s="200">
        <v>4</v>
      </c>
      <c r="F3396" s="200">
        <v>10</v>
      </c>
      <c r="G3396" s="200">
        <v>4</v>
      </c>
      <c r="H3396" s="200">
        <v>7</v>
      </c>
      <c r="I3396" s="200">
        <v>8</v>
      </c>
      <c r="J3396" s="200">
        <v>10</v>
      </c>
      <c r="M3396" s="204">
        <f t="shared" si="154"/>
        <v>4</v>
      </c>
      <c r="N3396" s="203">
        <f t="shared" si="155"/>
        <v>4</v>
      </c>
      <c r="O3396" s="203">
        <f t="shared" si="156"/>
        <v>7</v>
      </c>
    </row>
    <row r="3397" spans="3:15">
      <c r="C3397" s="200">
        <v>7</v>
      </c>
      <c r="D3397" s="200">
        <v>4</v>
      </c>
      <c r="F3397" s="200">
        <v>10</v>
      </c>
      <c r="G3397" s="200">
        <v>4</v>
      </c>
      <c r="H3397" s="200">
        <v>7</v>
      </c>
      <c r="I3397" s="200">
        <v>10</v>
      </c>
      <c r="J3397" s="200">
        <v>7</v>
      </c>
      <c r="M3397" s="204">
        <f t="shared" si="154"/>
        <v>4</v>
      </c>
      <c r="N3397" s="203">
        <f t="shared" si="155"/>
        <v>4</v>
      </c>
      <c r="O3397" s="203">
        <f t="shared" si="156"/>
        <v>7</v>
      </c>
    </row>
    <row r="3398" spans="3:15">
      <c r="C3398" s="200">
        <v>7</v>
      </c>
      <c r="D3398" s="200">
        <v>4</v>
      </c>
      <c r="F3398" s="200">
        <v>10</v>
      </c>
      <c r="G3398" s="200">
        <v>4</v>
      </c>
      <c r="H3398" s="200">
        <v>7</v>
      </c>
      <c r="I3398" s="200">
        <v>10</v>
      </c>
      <c r="J3398" s="200">
        <v>10</v>
      </c>
      <c r="M3398" s="204">
        <f t="shared" si="154"/>
        <v>4</v>
      </c>
      <c r="N3398" s="203">
        <f t="shared" si="155"/>
        <v>4</v>
      </c>
      <c r="O3398" s="203">
        <f t="shared" si="156"/>
        <v>7</v>
      </c>
    </row>
    <row r="3399" spans="3:15">
      <c r="C3399" s="200">
        <v>7</v>
      </c>
      <c r="D3399" s="200">
        <v>4</v>
      </c>
      <c r="F3399" s="200">
        <v>10</v>
      </c>
      <c r="G3399" s="200">
        <v>4</v>
      </c>
      <c r="H3399" s="200">
        <v>10</v>
      </c>
      <c r="I3399" s="200">
        <v>4</v>
      </c>
      <c r="J3399" s="200">
        <v>7</v>
      </c>
      <c r="M3399" s="204">
        <f t="shared" si="154"/>
        <v>4</v>
      </c>
      <c r="N3399" s="203">
        <f t="shared" si="155"/>
        <v>4</v>
      </c>
      <c r="O3399" s="203">
        <f t="shared" si="156"/>
        <v>7</v>
      </c>
    </row>
    <row r="3400" spans="3:15">
      <c r="C3400" s="200">
        <v>7</v>
      </c>
      <c r="D3400" s="200">
        <v>4</v>
      </c>
      <c r="F3400" s="200">
        <v>10</v>
      </c>
      <c r="G3400" s="200">
        <v>4</v>
      </c>
      <c r="H3400" s="200">
        <v>10</v>
      </c>
      <c r="I3400" s="200">
        <v>4</v>
      </c>
      <c r="J3400" s="200">
        <v>10</v>
      </c>
      <c r="M3400" s="204">
        <f t="shared" si="154"/>
        <v>4</v>
      </c>
      <c r="N3400" s="203">
        <f t="shared" si="155"/>
        <v>4</v>
      </c>
      <c r="O3400" s="203">
        <f t="shared" si="156"/>
        <v>7</v>
      </c>
    </row>
    <row r="3401" spans="3:15">
      <c r="C3401" s="200">
        <v>7</v>
      </c>
      <c r="D3401" s="200">
        <v>4</v>
      </c>
      <c r="F3401" s="200">
        <v>10</v>
      </c>
      <c r="G3401" s="200">
        <v>4</v>
      </c>
      <c r="H3401" s="200">
        <v>10</v>
      </c>
      <c r="I3401" s="200">
        <v>6</v>
      </c>
      <c r="J3401" s="200">
        <v>7</v>
      </c>
      <c r="M3401" s="204">
        <f t="shared" si="154"/>
        <v>4</v>
      </c>
      <c r="N3401" s="203">
        <f t="shared" si="155"/>
        <v>4</v>
      </c>
      <c r="O3401" s="203">
        <f t="shared" si="156"/>
        <v>7</v>
      </c>
    </row>
    <row r="3402" spans="3:15">
      <c r="C3402" s="200">
        <v>7</v>
      </c>
      <c r="D3402" s="200">
        <v>4</v>
      </c>
      <c r="F3402" s="200">
        <v>10</v>
      </c>
      <c r="G3402" s="200">
        <v>4</v>
      </c>
      <c r="H3402" s="200">
        <v>10</v>
      </c>
      <c r="I3402" s="200">
        <v>6</v>
      </c>
      <c r="J3402" s="200">
        <v>10</v>
      </c>
      <c r="M3402" s="204">
        <f t="shared" si="154"/>
        <v>4</v>
      </c>
      <c r="N3402" s="203">
        <f t="shared" si="155"/>
        <v>4</v>
      </c>
      <c r="O3402" s="203">
        <f t="shared" si="156"/>
        <v>7</v>
      </c>
    </row>
    <row r="3403" spans="3:15">
      <c r="C3403" s="200">
        <v>7</v>
      </c>
      <c r="D3403" s="200">
        <v>4</v>
      </c>
      <c r="F3403" s="200">
        <v>10</v>
      </c>
      <c r="G3403" s="200">
        <v>4</v>
      </c>
      <c r="H3403" s="200">
        <v>10</v>
      </c>
      <c r="I3403" s="200">
        <v>8</v>
      </c>
      <c r="J3403" s="200">
        <v>7</v>
      </c>
      <c r="M3403" s="204">
        <f t="shared" si="154"/>
        <v>4</v>
      </c>
      <c r="N3403" s="203">
        <f t="shared" si="155"/>
        <v>4</v>
      </c>
      <c r="O3403" s="203">
        <f t="shared" si="156"/>
        <v>7</v>
      </c>
    </row>
    <row r="3404" spans="3:15">
      <c r="C3404" s="200">
        <v>7</v>
      </c>
      <c r="D3404" s="200">
        <v>4</v>
      </c>
      <c r="F3404" s="200">
        <v>10</v>
      </c>
      <c r="G3404" s="200">
        <v>4</v>
      </c>
      <c r="H3404" s="200">
        <v>10</v>
      </c>
      <c r="I3404" s="200">
        <v>8</v>
      </c>
      <c r="J3404" s="200">
        <v>10</v>
      </c>
      <c r="M3404" s="204">
        <f t="shared" si="154"/>
        <v>4</v>
      </c>
      <c r="N3404" s="203">
        <f t="shared" si="155"/>
        <v>4</v>
      </c>
      <c r="O3404" s="203">
        <f t="shared" si="156"/>
        <v>8</v>
      </c>
    </row>
    <row r="3405" spans="3:15">
      <c r="C3405" s="200">
        <v>7</v>
      </c>
      <c r="D3405" s="200">
        <v>4</v>
      </c>
      <c r="F3405" s="200">
        <v>10</v>
      </c>
      <c r="G3405" s="200">
        <v>4</v>
      </c>
      <c r="H3405" s="200">
        <v>10</v>
      </c>
      <c r="I3405" s="200">
        <v>10</v>
      </c>
      <c r="J3405" s="200">
        <v>7</v>
      </c>
      <c r="M3405" s="204">
        <f t="shared" si="154"/>
        <v>4</v>
      </c>
      <c r="N3405" s="203">
        <f t="shared" si="155"/>
        <v>4</v>
      </c>
      <c r="O3405" s="203">
        <f t="shared" si="156"/>
        <v>7</v>
      </c>
    </row>
    <row r="3406" spans="3:15">
      <c r="C3406" s="200">
        <v>7</v>
      </c>
      <c r="D3406" s="200">
        <v>6</v>
      </c>
      <c r="F3406" s="200">
        <v>10</v>
      </c>
      <c r="G3406" s="200">
        <v>6</v>
      </c>
      <c r="H3406" s="200">
        <v>10</v>
      </c>
      <c r="I3406" s="200">
        <v>10</v>
      </c>
      <c r="J3406" s="200">
        <v>10</v>
      </c>
      <c r="M3406" s="204">
        <f t="shared" si="154"/>
        <v>6</v>
      </c>
      <c r="N3406" s="203">
        <f t="shared" si="155"/>
        <v>6</v>
      </c>
      <c r="O3406" s="203">
        <f t="shared" si="156"/>
        <v>8</v>
      </c>
    </row>
    <row r="3407" spans="3:15">
      <c r="C3407" s="200">
        <v>7</v>
      </c>
      <c r="D3407" s="200">
        <v>6</v>
      </c>
      <c r="F3407" s="200">
        <v>10</v>
      </c>
      <c r="G3407" s="200">
        <v>6</v>
      </c>
      <c r="H3407" s="200">
        <v>7</v>
      </c>
      <c r="I3407" s="200">
        <v>4</v>
      </c>
      <c r="J3407" s="200">
        <v>7</v>
      </c>
      <c r="M3407" s="204">
        <f t="shared" si="154"/>
        <v>4</v>
      </c>
      <c r="N3407" s="203">
        <f t="shared" si="155"/>
        <v>5</v>
      </c>
      <c r="O3407" s="203">
        <f t="shared" si="156"/>
        <v>7</v>
      </c>
    </row>
    <row r="3408" spans="3:15">
      <c r="C3408" s="200">
        <v>7</v>
      </c>
      <c r="D3408" s="200">
        <v>6</v>
      </c>
      <c r="F3408" s="200">
        <v>10</v>
      </c>
      <c r="G3408" s="200">
        <v>6</v>
      </c>
      <c r="H3408" s="200">
        <v>7</v>
      </c>
      <c r="I3408" s="200">
        <v>4</v>
      </c>
      <c r="J3408" s="200">
        <v>10</v>
      </c>
      <c r="M3408" s="204">
        <f t="shared" si="154"/>
        <v>4</v>
      </c>
      <c r="N3408" s="203">
        <f t="shared" si="155"/>
        <v>5</v>
      </c>
      <c r="O3408" s="203">
        <f t="shared" si="156"/>
        <v>7</v>
      </c>
    </row>
    <row r="3409" spans="3:15">
      <c r="C3409" s="200">
        <v>7</v>
      </c>
      <c r="D3409" s="200">
        <v>6</v>
      </c>
      <c r="F3409" s="200">
        <v>10</v>
      </c>
      <c r="G3409" s="200">
        <v>6</v>
      </c>
      <c r="H3409" s="200">
        <v>7</v>
      </c>
      <c r="I3409" s="200">
        <v>6</v>
      </c>
      <c r="J3409" s="200">
        <v>7</v>
      </c>
      <c r="M3409" s="204">
        <f t="shared" si="154"/>
        <v>6</v>
      </c>
      <c r="N3409" s="203">
        <f t="shared" si="155"/>
        <v>6</v>
      </c>
      <c r="O3409" s="203">
        <f t="shared" si="156"/>
        <v>7</v>
      </c>
    </row>
    <row r="3410" spans="3:15">
      <c r="C3410" s="200">
        <v>7</v>
      </c>
      <c r="D3410" s="200">
        <v>6</v>
      </c>
      <c r="F3410" s="200">
        <v>10</v>
      </c>
      <c r="G3410" s="200">
        <v>6</v>
      </c>
      <c r="H3410" s="200">
        <v>7</v>
      </c>
      <c r="I3410" s="200">
        <v>6</v>
      </c>
      <c r="J3410" s="200">
        <v>10</v>
      </c>
      <c r="M3410" s="204">
        <f t="shared" si="154"/>
        <v>6</v>
      </c>
      <c r="N3410" s="203">
        <f t="shared" si="155"/>
        <v>6</v>
      </c>
      <c r="O3410" s="203">
        <f t="shared" si="156"/>
        <v>7</v>
      </c>
    </row>
    <row r="3411" spans="3:15">
      <c r="C3411" s="200">
        <v>7</v>
      </c>
      <c r="D3411" s="200">
        <v>6</v>
      </c>
      <c r="F3411" s="200">
        <v>10</v>
      </c>
      <c r="G3411" s="200">
        <v>6</v>
      </c>
      <c r="H3411" s="200">
        <v>7</v>
      </c>
      <c r="I3411" s="200">
        <v>8</v>
      </c>
      <c r="J3411" s="200">
        <v>7</v>
      </c>
      <c r="M3411" s="204">
        <f t="shared" si="154"/>
        <v>6</v>
      </c>
      <c r="N3411" s="203">
        <f t="shared" si="155"/>
        <v>6</v>
      </c>
      <c r="O3411" s="203">
        <f t="shared" si="156"/>
        <v>7</v>
      </c>
    </row>
    <row r="3412" spans="3:15">
      <c r="C3412" s="200">
        <v>7</v>
      </c>
      <c r="D3412" s="200">
        <v>6</v>
      </c>
      <c r="F3412" s="200">
        <v>10</v>
      </c>
      <c r="G3412" s="200">
        <v>6</v>
      </c>
      <c r="H3412" s="200">
        <v>7</v>
      </c>
      <c r="I3412" s="200">
        <v>8</v>
      </c>
      <c r="J3412" s="200">
        <v>10</v>
      </c>
      <c r="M3412" s="204">
        <f t="shared" si="154"/>
        <v>6</v>
      </c>
      <c r="N3412" s="203">
        <f t="shared" si="155"/>
        <v>6</v>
      </c>
      <c r="O3412" s="203">
        <f t="shared" si="156"/>
        <v>8</v>
      </c>
    </row>
    <row r="3413" spans="3:15">
      <c r="C3413" s="200">
        <v>7</v>
      </c>
      <c r="D3413" s="200">
        <v>6</v>
      </c>
      <c r="F3413" s="200">
        <v>10</v>
      </c>
      <c r="G3413" s="200">
        <v>6</v>
      </c>
      <c r="H3413" s="200">
        <v>7</v>
      </c>
      <c r="I3413" s="200">
        <v>10</v>
      </c>
      <c r="J3413" s="200">
        <v>7</v>
      </c>
      <c r="M3413" s="204">
        <f t="shared" si="154"/>
        <v>6</v>
      </c>
      <c r="N3413" s="203">
        <f t="shared" si="155"/>
        <v>6</v>
      </c>
      <c r="O3413" s="203">
        <f t="shared" si="156"/>
        <v>8</v>
      </c>
    </row>
    <row r="3414" spans="3:15">
      <c r="C3414" s="200">
        <v>7</v>
      </c>
      <c r="D3414" s="200">
        <v>6</v>
      </c>
      <c r="F3414" s="200">
        <v>10</v>
      </c>
      <c r="G3414" s="200">
        <v>6</v>
      </c>
      <c r="H3414" s="200">
        <v>7</v>
      </c>
      <c r="I3414" s="200">
        <v>10</v>
      </c>
      <c r="J3414" s="200">
        <v>10</v>
      </c>
      <c r="M3414" s="204">
        <f t="shared" si="154"/>
        <v>6</v>
      </c>
      <c r="N3414" s="203">
        <f t="shared" si="155"/>
        <v>6</v>
      </c>
      <c r="O3414" s="203">
        <f t="shared" si="156"/>
        <v>8</v>
      </c>
    </row>
    <row r="3415" spans="3:15">
      <c r="C3415" s="200">
        <v>7</v>
      </c>
      <c r="D3415" s="200">
        <v>6</v>
      </c>
      <c r="F3415" s="200">
        <v>10</v>
      </c>
      <c r="G3415" s="200">
        <v>6</v>
      </c>
      <c r="H3415" s="200">
        <v>10</v>
      </c>
      <c r="I3415" s="200">
        <v>4</v>
      </c>
      <c r="J3415" s="200">
        <v>7</v>
      </c>
      <c r="M3415" s="204">
        <f t="shared" si="154"/>
        <v>4</v>
      </c>
      <c r="N3415" s="203">
        <f t="shared" si="155"/>
        <v>5</v>
      </c>
      <c r="O3415" s="203">
        <f t="shared" si="156"/>
        <v>7</v>
      </c>
    </row>
    <row r="3416" spans="3:15">
      <c r="C3416" s="200">
        <v>7</v>
      </c>
      <c r="D3416" s="200">
        <v>6</v>
      </c>
      <c r="F3416" s="200">
        <v>10</v>
      </c>
      <c r="G3416" s="200">
        <v>6</v>
      </c>
      <c r="H3416" s="200">
        <v>10</v>
      </c>
      <c r="I3416" s="200">
        <v>4</v>
      </c>
      <c r="J3416" s="200">
        <v>10</v>
      </c>
      <c r="M3416" s="204">
        <f t="shared" si="154"/>
        <v>4</v>
      </c>
      <c r="N3416" s="203">
        <f t="shared" si="155"/>
        <v>5</v>
      </c>
      <c r="O3416" s="203">
        <f t="shared" si="156"/>
        <v>8</v>
      </c>
    </row>
    <row r="3417" spans="3:15">
      <c r="C3417" s="200">
        <v>7</v>
      </c>
      <c r="D3417" s="200">
        <v>6</v>
      </c>
      <c r="F3417" s="200">
        <v>10</v>
      </c>
      <c r="G3417" s="200">
        <v>6</v>
      </c>
      <c r="H3417" s="200">
        <v>10</v>
      </c>
      <c r="I3417" s="200">
        <v>6</v>
      </c>
      <c r="J3417" s="200">
        <v>7</v>
      </c>
      <c r="M3417" s="204">
        <f t="shared" si="154"/>
        <v>6</v>
      </c>
      <c r="N3417" s="203">
        <f t="shared" si="155"/>
        <v>6</v>
      </c>
      <c r="O3417" s="203">
        <f t="shared" si="156"/>
        <v>7</v>
      </c>
    </row>
    <row r="3418" spans="3:15">
      <c r="C3418" s="200">
        <v>7</v>
      </c>
      <c r="D3418" s="200">
        <v>6</v>
      </c>
      <c r="F3418" s="200">
        <v>10</v>
      </c>
      <c r="G3418" s="200">
        <v>6</v>
      </c>
      <c r="H3418" s="200">
        <v>10</v>
      </c>
      <c r="I3418" s="200">
        <v>6</v>
      </c>
      <c r="J3418" s="200">
        <v>10</v>
      </c>
      <c r="M3418" s="204">
        <f t="shared" si="154"/>
        <v>6</v>
      </c>
      <c r="N3418" s="203">
        <f t="shared" si="155"/>
        <v>6</v>
      </c>
      <c r="O3418" s="203">
        <f t="shared" si="156"/>
        <v>8</v>
      </c>
    </row>
    <row r="3419" spans="3:15">
      <c r="C3419" s="200">
        <v>7</v>
      </c>
      <c r="D3419" s="200">
        <v>6</v>
      </c>
      <c r="F3419" s="200">
        <v>10</v>
      </c>
      <c r="G3419" s="200">
        <v>6</v>
      </c>
      <c r="H3419" s="200">
        <v>10</v>
      </c>
      <c r="I3419" s="200">
        <v>8</v>
      </c>
      <c r="J3419" s="200">
        <v>7</v>
      </c>
      <c r="M3419" s="204">
        <f t="shared" si="154"/>
        <v>6</v>
      </c>
      <c r="N3419" s="203">
        <f t="shared" si="155"/>
        <v>6</v>
      </c>
      <c r="O3419" s="203">
        <f t="shared" si="156"/>
        <v>8</v>
      </c>
    </row>
    <row r="3420" spans="3:15">
      <c r="C3420" s="200">
        <v>7</v>
      </c>
      <c r="D3420" s="200">
        <v>6</v>
      </c>
      <c r="F3420" s="200">
        <v>10</v>
      </c>
      <c r="G3420" s="200">
        <v>6</v>
      </c>
      <c r="H3420" s="200">
        <v>10</v>
      </c>
      <c r="I3420" s="200">
        <v>8</v>
      </c>
      <c r="J3420" s="200">
        <v>10</v>
      </c>
      <c r="M3420" s="204">
        <f t="shared" si="154"/>
        <v>6</v>
      </c>
      <c r="N3420" s="203">
        <f t="shared" si="155"/>
        <v>6</v>
      </c>
      <c r="O3420" s="203">
        <f t="shared" si="156"/>
        <v>8</v>
      </c>
    </row>
    <row r="3421" spans="3:15">
      <c r="C3421" s="200">
        <v>7</v>
      </c>
      <c r="D3421" s="200">
        <v>6</v>
      </c>
      <c r="F3421" s="200">
        <v>10</v>
      </c>
      <c r="G3421" s="200">
        <v>6</v>
      </c>
      <c r="H3421" s="200">
        <v>10</v>
      </c>
      <c r="I3421" s="200">
        <v>10</v>
      </c>
      <c r="J3421" s="200">
        <v>7</v>
      </c>
      <c r="M3421" s="204">
        <f t="shared" si="154"/>
        <v>6</v>
      </c>
      <c r="N3421" s="203">
        <f t="shared" si="155"/>
        <v>6</v>
      </c>
      <c r="O3421" s="203">
        <f t="shared" si="156"/>
        <v>8</v>
      </c>
    </row>
    <row r="3422" spans="3:15">
      <c r="C3422" s="200">
        <v>7</v>
      </c>
      <c r="D3422" s="200">
        <v>2</v>
      </c>
      <c r="F3422" s="200">
        <v>10</v>
      </c>
      <c r="G3422" s="200">
        <v>2</v>
      </c>
      <c r="H3422" s="200">
        <v>10</v>
      </c>
      <c r="I3422" s="200">
        <v>10</v>
      </c>
      <c r="J3422" s="200">
        <v>10</v>
      </c>
      <c r="M3422" s="204">
        <f t="shared" si="154"/>
        <v>2</v>
      </c>
      <c r="N3422" s="203">
        <f t="shared" si="155"/>
        <v>2</v>
      </c>
      <c r="O3422" s="203">
        <f t="shared" si="156"/>
        <v>7</v>
      </c>
    </row>
    <row r="3423" spans="3:15">
      <c r="C3423" s="200">
        <v>7</v>
      </c>
      <c r="D3423" s="200">
        <v>2</v>
      </c>
      <c r="F3423" s="200">
        <v>10</v>
      </c>
      <c r="G3423" s="200">
        <v>2</v>
      </c>
      <c r="H3423" s="200">
        <v>7</v>
      </c>
      <c r="I3423" s="200">
        <v>4</v>
      </c>
      <c r="J3423" s="200">
        <v>7</v>
      </c>
      <c r="M3423" s="204">
        <f t="shared" ref="M3423:M3486" si="157">MIN(C3423:L3423)</f>
        <v>2</v>
      </c>
      <c r="N3423" s="203">
        <f t="shared" si="155"/>
        <v>2</v>
      </c>
      <c r="O3423" s="203">
        <f t="shared" si="156"/>
        <v>6</v>
      </c>
    </row>
    <row r="3424" spans="3:15">
      <c r="C3424" s="200">
        <v>7</v>
      </c>
      <c r="D3424" s="200">
        <v>2</v>
      </c>
      <c r="F3424" s="200">
        <v>10</v>
      </c>
      <c r="G3424" s="200">
        <v>2</v>
      </c>
      <c r="H3424" s="200">
        <v>7</v>
      </c>
      <c r="I3424" s="200">
        <v>4</v>
      </c>
      <c r="J3424" s="200">
        <v>10</v>
      </c>
      <c r="M3424" s="204">
        <f t="shared" si="157"/>
        <v>2</v>
      </c>
      <c r="N3424" s="203">
        <f t="shared" ref="N3424:N3487" si="158">IF(SMALL(C3424:J3424,2)&gt;M3424,M3424+1,M3424)</f>
        <v>2</v>
      </c>
      <c r="O3424" s="203">
        <f t="shared" ref="O3424:O3487" si="159">ROUND(AVERAGE(C3424:J3424),0)</f>
        <v>6</v>
      </c>
    </row>
    <row r="3425" spans="3:15">
      <c r="C3425" s="200">
        <v>7</v>
      </c>
      <c r="D3425" s="200">
        <v>2</v>
      </c>
      <c r="F3425" s="200">
        <v>10</v>
      </c>
      <c r="G3425" s="200">
        <v>2</v>
      </c>
      <c r="H3425" s="200">
        <v>7</v>
      </c>
      <c r="I3425" s="200">
        <v>6</v>
      </c>
      <c r="J3425" s="200">
        <v>7</v>
      </c>
      <c r="M3425" s="204">
        <f t="shared" si="157"/>
        <v>2</v>
      </c>
      <c r="N3425" s="203">
        <f t="shared" si="158"/>
        <v>2</v>
      </c>
      <c r="O3425" s="203">
        <f t="shared" si="159"/>
        <v>6</v>
      </c>
    </row>
    <row r="3426" spans="3:15">
      <c r="C3426" s="200">
        <v>7</v>
      </c>
      <c r="D3426" s="200">
        <v>2</v>
      </c>
      <c r="F3426" s="200">
        <v>10</v>
      </c>
      <c r="G3426" s="200">
        <v>2</v>
      </c>
      <c r="H3426" s="200">
        <v>7</v>
      </c>
      <c r="I3426" s="200">
        <v>6</v>
      </c>
      <c r="J3426" s="200">
        <v>10</v>
      </c>
      <c r="M3426" s="204">
        <f t="shared" si="157"/>
        <v>2</v>
      </c>
      <c r="N3426" s="203">
        <f t="shared" si="158"/>
        <v>2</v>
      </c>
      <c r="O3426" s="203">
        <f t="shared" si="159"/>
        <v>6</v>
      </c>
    </row>
    <row r="3427" spans="3:15">
      <c r="C3427" s="200">
        <v>7</v>
      </c>
      <c r="D3427" s="200">
        <v>2</v>
      </c>
      <c r="F3427" s="200">
        <v>10</v>
      </c>
      <c r="G3427" s="200">
        <v>2</v>
      </c>
      <c r="H3427" s="200">
        <v>7</v>
      </c>
      <c r="I3427" s="200">
        <v>8</v>
      </c>
      <c r="J3427" s="200">
        <v>7</v>
      </c>
      <c r="M3427" s="204">
        <f t="shared" si="157"/>
        <v>2</v>
      </c>
      <c r="N3427" s="203">
        <f t="shared" si="158"/>
        <v>2</v>
      </c>
      <c r="O3427" s="203">
        <f t="shared" si="159"/>
        <v>6</v>
      </c>
    </row>
    <row r="3428" spans="3:15">
      <c r="C3428" s="200">
        <v>7</v>
      </c>
      <c r="D3428" s="200">
        <v>2</v>
      </c>
      <c r="F3428" s="200">
        <v>10</v>
      </c>
      <c r="G3428" s="200">
        <v>2</v>
      </c>
      <c r="H3428" s="200">
        <v>7</v>
      </c>
      <c r="I3428" s="200">
        <v>8</v>
      </c>
      <c r="J3428" s="200">
        <v>10</v>
      </c>
      <c r="M3428" s="204">
        <f t="shared" si="157"/>
        <v>2</v>
      </c>
      <c r="N3428" s="203">
        <f t="shared" si="158"/>
        <v>2</v>
      </c>
      <c r="O3428" s="203">
        <f t="shared" si="159"/>
        <v>7</v>
      </c>
    </row>
    <row r="3429" spans="3:15">
      <c r="C3429" s="200">
        <v>7</v>
      </c>
      <c r="D3429" s="200">
        <v>2</v>
      </c>
      <c r="F3429" s="200">
        <v>10</v>
      </c>
      <c r="G3429" s="200">
        <v>2</v>
      </c>
      <c r="H3429" s="200">
        <v>7</v>
      </c>
      <c r="I3429" s="200">
        <v>10</v>
      </c>
      <c r="J3429" s="200">
        <v>7</v>
      </c>
      <c r="M3429" s="204">
        <f t="shared" si="157"/>
        <v>2</v>
      </c>
      <c r="N3429" s="203">
        <f t="shared" si="158"/>
        <v>2</v>
      </c>
      <c r="O3429" s="203">
        <f t="shared" si="159"/>
        <v>6</v>
      </c>
    </row>
    <row r="3430" spans="3:15">
      <c r="C3430" s="200">
        <v>7</v>
      </c>
      <c r="D3430" s="200">
        <v>2</v>
      </c>
      <c r="F3430" s="200">
        <v>10</v>
      </c>
      <c r="G3430" s="200">
        <v>2</v>
      </c>
      <c r="H3430" s="200">
        <v>7</v>
      </c>
      <c r="I3430" s="200">
        <v>10</v>
      </c>
      <c r="J3430" s="200">
        <v>10</v>
      </c>
      <c r="M3430" s="204">
        <f t="shared" si="157"/>
        <v>2</v>
      </c>
      <c r="N3430" s="203">
        <f t="shared" si="158"/>
        <v>2</v>
      </c>
      <c r="O3430" s="203">
        <f t="shared" si="159"/>
        <v>7</v>
      </c>
    </row>
    <row r="3431" spans="3:15">
      <c r="C3431" s="200">
        <v>7</v>
      </c>
      <c r="D3431" s="200">
        <v>2</v>
      </c>
      <c r="F3431" s="200">
        <v>10</v>
      </c>
      <c r="G3431" s="200">
        <v>2</v>
      </c>
      <c r="H3431" s="200">
        <v>10</v>
      </c>
      <c r="I3431" s="200">
        <v>4</v>
      </c>
      <c r="J3431" s="200">
        <v>7</v>
      </c>
      <c r="M3431" s="204">
        <f t="shared" si="157"/>
        <v>2</v>
      </c>
      <c r="N3431" s="203">
        <f t="shared" si="158"/>
        <v>2</v>
      </c>
      <c r="O3431" s="203">
        <f t="shared" si="159"/>
        <v>6</v>
      </c>
    </row>
    <row r="3432" spans="3:15">
      <c r="C3432" s="200">
        <v>7</v>
      </c>
      <c r="D3432" s="200">
        <v>2</v>
      </c>
      <c r="F3432" s="200">
        <v>10</v>
      </c>
      <c r="G3432" s="200">
        <v>2</v>
      </c>
      <c r="H3432" s="200">
        <v>10</v>
      </c>
      <c r="I3432" s="200">
        <v>4</v>
      </c>
      <c r="J3432" s="200">
        <v>10</v>
      </c>
      <c r="M3432" s="204">
        <f t="shared" si="157"/>
        <v>2</v>
      </c>
      <c r="N3432" s="203">
        <f t="shared" si="158"/>
        <v>2</v>
      </c>
      <c r="O3432" s="203">
        <f t="shared" si="159"/>
        <v>6</v>
      </c>
    </row>
    <row r="3433" spans="3:15">
      <c r="C3433" s="200">
        <v>7</v>
      </c>
      <c r="D3433" s="200">
        <v>2</v>
      </c>
      <c r="F3433" s="200">
        <v>10</v>
      </c>
      <c r="G3433" s="200">
        <v>2</v>
      </c>
      <c r="H3433" s="200">
        <v>10</v>
      </c>
      <c r="I3433" s="200">
        <v>6</v>
      </c>
      <c r="J3433" s="200">
        <v>7</v>
      </c>
      <c r="M3433" s="204">
        <f t="shared" si="157"/>
        <v>2</v>
      </c>
      <c r="N3433" s="203">
        <f t="shared" si="158"/>
        <v>2</v>
      </c>
      <c r="O3433" s="203">
        <f t="shared" si="159"/>
        <v>6</v>
      </c>
    </row>
    <row r="3434" spans="3:15">
      <c r="C3434" s="200">
        <v>7</v>
      </c>
      <c r="D3434" s="200">
        <v>2</v>
      </c>
      <c r="F3434" s="200">
        <v>10</v>
      </c>
      <c r="G3434" s="200">
        <v>2</v>
      </c>
      <c r="H3434" s="200">
        <v>10</v>
      </c>
      <c r="I3434" s="200">
        <v>6</v>
      </c>
      <c r="J3434" s="200">
        <v>10</v>
      </c>
      <c r="M3434" s="204">
        <f t="shared" si="157"/>
        <v>2</v>
      </c>
      <c r="N3434" s="203">
        <f t="shared" si="158"/>
        <v>2</v>
      </c>
      <c r="O3434" s="203">
        <f t="shared" si="159"/>
        <v>7</v>
      </c>
    </row>
    <row r="3435" spans="3:15">
      <c r="C3435" s="200">
        <v>7</v>
      </c>
      <c r="D3435" s="200">
        <v>2</v>
      </c>
      <c r="F3435" s="200">
        <v>10</v>
      </c>
      <c r="G3435" s="200">
        <v>2</v>
      </c>
      <c r="H3435" s="200">
        <v>10</v>
      </c>
      <c r="I3435" s="200">
        <v>8</v>
      </c>
      <c r="J3435" s="200">
        <v>7</v>
      </c>
      <c r="M3435" s="204">
        <f t="shared" si="157"/>
        <v>2</v>
      </c>
      <c r="N3435" s="203">
        <f t="shared" si="158"/>
        <v>2</v>
      </c>
      <c r="O3435" s="203">
        <f t="shared" si="159"/>
        <v>7</v>
      </c>
    </row>
    <row r="3436" spans="3:15">
      <c r="C3436" s="200">
        <v>7</v>
      </c>
      <c r="D3436" s="200">
        <v>2</v>
      </c>
      <c r="F3436" s="200">
        <v>10</v>
      </c>
      <c r="G3436" s="200">
        <v>2</v>
      </c>
      <c r="H3436" s="200">
        <v>10</v>
      </c>
      <c r="I3436" s="200">
        <v>8</v>
      </c>
      <c r="J3436" s="200">
        <v>10</v>
      </c>
      <c r="M3436" s="204">
        <f t="shared" si="157"/>
        <v>2</v>
      </c>
      <c r="N3436" s="203">
        <f t="shared" si="158"/>
        <v>2</v>
      </c>
      <c r="O3436" s="203">
        <f t="shared" si="159"/>
        <v>7</v>
      </c>
    </row>
    <row r="3437" spans="3:15">
      <c r="C3437" s="200">
        <v>7</v>
      </c>
      <c r="D3437" s="200">
        <v>2</v>
      </c>
      <c r="F3437" s="200">
        <v>10</v>
      </c>
      <c r="G3437" s="200">
        <v>2</v>
      </c>
      <c r="H3437" s="200">
        <v>10</v>
      </c>
      <c r="I3437" s="200">
        <v>10</v>
      </c>
      <c r="J3437" s="200">
        <v>7</v>
      </c>
      <c r="M3437" s="204">
        <f t="shared" si="157"/>
        <v>2</v>
      </c>
      <c r="N3437" s="203">
        <f t="shared" si="158"/>
        <v>2</v>
      </c>
      <c r="O3437" s="203">
        <f t="shared" si="159"/>
        <v>7</v>
      </c>
    </row>
    <row r="3438" spans="3:15">
      <c r="C3438" s="200">
        <v>7</v>
      </c>
      <c r="D3438" s="200">
        <v>2</v>
      </c>
      <c r="F3438" s="200">
        <v>10</v>
      </c>
      <c r="G3438" s="200">
        <v>2</v>
      </c>
      <c r="H3438" s="200">
        <v>10</v>
      </c>
      <c r="I3438" s="200">
        <v>10</v>
      </c>
      <c r="J3438" s="200">
        <v>10</v>
      </c>
      <c r="M3438" s="204">
        <f t="shared" si="157"/>
        <v>2</v>
      </c>
      <c r="N3438" s="203">
        <f t="shared" si="158"/>
        <v>2</v>
      </c>
      <c r="O3438" s="203">
        <f t="shared" si="159"/>
        <v>7</v>
      </c>
    </row>
    <row r="3439" spans="3:15">
      <c r="C3439" s="200">
        <v>7</v>
      </c>
      <c r="D3439" s="200">
        <v>2</v>
      </c>
      <c r="F3439" s="200">
        <v>10</v>
      </c>
      <c r="G3439" s="200">
        <v>2</v>
      </c>
      <c r="H3439" s="200">
        <v>7</v>
      </c>
      <c r="I3439" s="200">
        <v>4</v>
      </c>
      <c r="J3439" s="200">
        <v>7</v>
      </c>
      <c r="M3439" s="204">
        <f t="shared" si="157"/>
        <v>2</v>
      </c>
      <c r="N3439" s="203">
        <f t="shared" si="158"/>
        <v>2</v>
      </c>
      <c r="O3439" s="203">
        <f t="shared" si="159"/>
        <v>6</v>
      </c>
    </row>
    <row r="3440" spans="3:15">
      <c r="C3440" s="200">
        <v>7</v>
      </c>
      <c r="D3440" s="200">
        <v>2</v>
      </c>
      <c r="F3440" s="200">
        <v>10</v>
      </c>
      <c r="G3440" s="200">
        <v>2</v>
      </c>
      <c r="H3440" s="200">
        <v>7</v>
      </c>
      <c r="I3440" s="200">
        <v>4</v>
      </c>
      <c r="J3440" s="200">
        <v>10</v>
      </c>
      <c r="M3440" s="204">
        <f t="shared" si="157"/>
        <v>2</v>
      </c>
      <c r="N3440" s="203">
        <f t="shared" si="158"/>
        <v>2</v>
      </c>
      <c r="O3440" s="203">
        <f t="shared" si="159"/>
        <v>6</v>
      </c>
    </row>
    <row r="3441" spans="3:15">
      <c r="C3441" s="200">
        <v>7</v>
      </c>
      <c r="D3441" s="200">
        <v>2</v>
      </c>
      <c r="F3441" s="200">
        <v>10</v>
      </c>
      <c r="G3441" s="200">
        <v>2</v>
      </c>
      <c r="H3441" s="200">
        <v>7</v>
      </c>
      <c r="I3441" s="200">
        <v>6</v>
      </c>
      <c r="J3441" s="200">
        <v>7</v>
      </c>
      <c r="M3441" s="204">
        <f t="shared" si="157"/>
        <v>2</v>
      </c>
      <c r="N3441" s="203">
        <f t="shared" si="158"/>
        <v>2</v>
      </c>
      <c r="O3441" s="203">
        <f t="shared" si="159"/>
        <v>6</v>
      </c>
    </row>
    <row r="3442" spans="3:15">
      <c r="C3442" s="200">
        <v>7</v>
      </c>
      <c r="D3442" s="200">
        <v>2</v>
      </c>
      <c r="F3442" s="200">
        <v>10</v>
      </c>
      <c r="G3442" s="200">
        <v>2</v>
      </c>
      <c r="H3442" s="200">
        <v>7</v>
      </c>
      <c r="I3442" s="200">
        <v>6</v>
      </c>
      <c r="J3442" s="200">
        <v>10</v>
      </c>
      <c r="M3442" s="204">
        <f t="shared" si="157"/>
        <v>2</v>
      </c>
      <c r="N3442" s="203">
        <f t="shared" si="158"/>
        <v>2</v>
      </c>
      <c r="O3442" s="203">
        <f t="shared" si="159"/>
        <v>6</v>
      </c>
    </row>
    <row r="3443" spans="3:15">
      <c r="C3443" s="200">
        <v>7</v>
      </c>
      <c r="D3443" s="200">
        <v>2</v>
      </c>
      <c r="F3443" s="200">
        <v>10</v>
      </c>
      <c r="G3443" s="200">
        <v>2</v>
      </c>
      <c r="H3443" s="200">
        <v>7</v>
      </c>
      <c r="I3443" s="200">
        <v>8</v>
      </c>
      <c r="J3443" s="200">
        <v>7</v>
      </c>
      <c r="M3443" s="204">
        <f t="shared" si="157"/>
        <v>2</v>
      </c>
      <c r="N3443" s="203">
        <f t="shared" si="158"/>
        <v>2</v>
      </c>
      <c r="O3443" s="203">
        <f t="shared" si="159"/>
        <v>6</v>
      </c>
    </row>
    <row r="3444" spans="3:15">
      <c r="C3444" s="200">
        <v>7</v>
      </c>
      <c r="D3444" s="200">
        <v>2</v>
      </c>
      <c r="F3444" s="200">
        <v>10</v>
      </c>
      <c r="G3444" s="200">
        <v>2</v>
      </c>
      <c r="H3444" s="200">
        <v>7</v>
      </c>
      <c r="I3444" s="200">
        <v>8</v>
      </c>
      <c r="J3444" s="200">
        <v>10</v>
      </c>
      <c r="M3444" s="204">
        <f t="shared" si="157"/>
        <v>2</v>
      </c>
      <c r="N3444" s="203">
        <f t="shared" si="158"/>
        <v>2</v>
      </c>
      <c r="O3444" s="203">
        <f t="shared" si="159"/>
        <v>7</v>
      </c>
    </row>
    <row r="3445" spans="3:15">
      <c r="C3445" s="200">
        <v>7</v>
      </c>
      <c r="D3445" s="200">
        <v>2</v>
      </c>
      <c r="F3445" s="200">
        <v>10</v>
      </c>
      <c r="G3445" s="200">
        <v>2</v>
      </c>
      <c r="H3445" s="200">
        <v>7</v>
      </c>
      <c r="I3445" s="200">
        <v>10</v>
      </c>
      <c r="J3445" s="200">
        <v>7</v>
      </c>
      <c r="M3445" s="204">
        <f t="shared" si="157"/>
        <v>2</v>
      </c>
      <c r="N3445" s="203">
        <f t="shared" si="158"/>
        <v>2</v>
      </c>
      <c r="O3445" s="203">
        <f t="shared" si="159"/>
        <v>6</v>
      </c>
    </row>
    <row r="3446" spans="3:15">
      <c r="C3446" s="200">
        <v>7</v>
      </c>
      <c r="D3446" s="200">
        <v>2</v>
      </c>
      <c r="F3446" s="200">
        <v>10</v>
      </c>
      <c r="G3446" s="200">
        <v>2</v>
      </c>
      <c r="H3446" s="200">
        <v>7</v>
      </c>
      <c r="I3446" s="200">
        <v>10</v>
      </c>
      <c r="J3446" s="200">
        <v>10</v>
      </c>
      <c r="M3446" s="204">
        <f t="shared" si="157"/>
        <v>2</v>
      </c>
      <c r="N3446" s="203">
        <f t="shared" si="158"/>
        <v>2</v>
      </c>
      <c r="O3446" s="203">
        <f t="shared" si="159"/>
        <v>7</v>
      </c>
    </row>
    <row r="3447" spans="3:15">
      <c r="C3447" s="200">
        <v>7</v>
      </c>
      <c r="D3447" s="200">
        <v>2</v>
      </c>
      <c r="F3447" s="200">
        <v>10</v>
      </c>
      <c r="G3447" s="200">
        <v>2</v>
      </c>
      <c r="H3447" s="200">
        <v>10</v>
      </c>
      <c r="I3447" s="200">
        <v>4</v>
      </c>
      <c r="J3447" s="200">
        <v>7</v>
      </c>
      <c r="M3447" s="204">
        <f t="shared" si="157"/>
        <v>2</v>
      </c>
      <c r="N3447" s="203">
        <f t="shared" si="158"/>
        <v>2</v>
      </c>
      <c r="O3447" s="203">
        <f t="shared" si="159"/>
        <v>6</v>
      </c>
    </row>
    <row r="3448" spans="3:15">
      <c r="C3448" s="200">
        <v>7</v>
      </c>
      <c r="D3448" s="200">
        <v>2</v>
      </c>
      <c r="F3448" s="200">
        <v>10</v>
      </c>
      <c r="G3448" s="200">
        <v>2</v>
      </c>
      <c r="H3448" s="200">
        <v>10</v>
      </c>
      <c r="I3448" s="200">
        <v>4</v>
      </c>
      <c r="J3448" s="200">
        <v>10</v>
      </c>
      <c r="M3448" s="204">
        <f t="shared" si="157"/>
        <v>2</v>
      </c>
      <c r="N3448" s="203">
        <f t="shared" si="158"/>
        <v>2</v>
      </c>
      <c r="O3448" s="203">
        <f t="shared" si="159"/>
        <v>6</v>
      </c>
    </row>
    <row r="3449" spans="3:15">
      <c r="C3449" s="200">
        <v>7</v>
      </c>
      <c r="D3449" s="200">
        <v>2</v>
      </c>
      <c r="F3449" s="200">
        <v>10</v>
      </c>
      <c r="G3449" s="200">
        <v>2</v>
      </c>
      <c r="H3449" s="200">
        <v>10</v>
      </c>
      <c r="I3449" s="200">
        <v>6</v>
      </c>
      <c r="J3449" s="200">
        <v>7</v>
      </c>
      <c r="M3449" s="204">
        <f t="shared" si="157"/>
        <v>2</v>
      </c>
      <c r="N3449" s="203">
        <f t="shared" si="158"/>
        <v>2</v>
      </c>
      <c r="O3449" s="203">
        <f t="shared" si="159"/>
        <v>6</v>
      </c>
    </row>
    <row r="3450" spans="3:15">
      <c r="C3450" s="200">
        <v>7</v>
      </c>
      <c r="D3450" s="200">
        <v>2</v>
      </c>
      <c r="F3450" s="200">
        <v>10</v>
      </c>
      <c r="G3450" s="200">
        <v>2</v>
      </c>
      <c r="H3450" s="200">
        <v>10</v>
      </c>
      <c r="I3450" s="200">
        <v>6</v>
      </c>
      <c r="J3450" s="200">
        <v>10</v>
      </c>
      <c r="M3450" s="204">
        <f t="shared" si="157"/>
        <v>2</v>
      </c>
      <c r="N3450" s="203">
        <f t="shared" si="158"/>
        <v>2</v>
      </c>
      <c r="O3450" s="203">
        <f t="shared" si="159"/>
        <v>7</v>
      </c>
    </row>
    <row r="3451" spans="3:15">
      <c r="C3451" s="200">
        <v>7</v>
      </c>
      <c r="D3451" s="200">
        <v>2</v>
      </c>
      <c r="F3451" s="200">
        <v>10</v>
      </c>
      <c r="G3451" s="200">
        <v>2</v>
      </c>
      <c r="H3451" s="200">
        <v>10</v>
      </c>
      <c r="I3451" s="200">
        <v>8</v>
      </c>
      <c r="J3451" s="200">
        <v>7</v>
      </c>
      <c r="M3451" s="204">
        <f t="shared" si="157"/>
        <v>2</v>
      </c>
      <c r="N3451" s="203">
        <f t="shared" si="158"/>
        <v>2</v>
      </c>
      <c r="O3451" s="203">
        <f t="shared" si="159"/>
        <v>7</v>
      </c>
    </row>
    <row r="3452" spans="3:15">
      <c r="C3452" s="200">
        <v>7</v>
      </c>
      <c r="D3452" s="200">
        <v>2</v>
      </c>
      <c r="F3452" s="200">
        <v>10</v>
      </c>
      <c r="G3452" s="200">
        <v>2</v>
      </c>
      <c r="H3452" s="200">
        <v>10</v>
      </c>
      <c r="I3452" s="200">
        <v>8</v>
      </c>
      <c r="J3452" s="200">
        <v>10</v>
      </c>
      <c r="M3452" s="204">
        <f t="shared" si="157"/>
        <v>2</v>
      </c>
      <c r="N3452" s="203">
        <f t="shared" si="158"/>
        <v>2</v>
      </c>
      <c r="O3452" s="203">
        <f t="shared" si="159"/>
        <v>7</v>
      </c>
    </row>
    <row r="3453" spans="3:15">
      <c r="C3453" s="200">
        <v>7</v>
      </c>
      <c r="D3453" s="200">
        <v>2</v>
      </c>
      <c r="F3453" s="200">
        <v>10</v>
      </c>
      <c r="G3453" s="200">
        <v>2</v>
      </c>
      <c r="H3453" s="200">
        <v>10</v>
      </c>
      <c r="I3453" s="200">
        <v>10</v>
      </c>
      <c r="J3453" s="200">
        <v>7</v>
      </c>
      <c r="M3453" s="204">
        <f t="shared" si="157"/>
        <v>2</v>
      </c>
      <c r="N3453" s="203">
        <f t="shared" si="158"/>
        <v>2</v>
      </c>
      <c r="O3453" s="203">
        <f t="shared" si="159"/>
        <v>7</v>
      </c>
    </row>
    <row r="3454" spans="3:15">
      <c r="C3454" s="200">
        <v>7</v>
      </c>
      <c r="D3454" s="200">
        <v>4</v>
      </c>
      <c r="F3454" s="200">
        <v>10</v>
      </c>
      <c r="G3454" s="200">
        <v>4</v>
      </c>
      <c r="H3454" s="200">
        <v>10</v>
      </c>
      <c r="I3454" s="200">
        <v>10</v>
      </c>
      <c r="J3454" s="200">
        <v>10</v>
      </c>
      <c r="M3454" s="204">
        <f t="shared" si="157"/>
        <v>4</v>
      </c>
      <c r="N3454" s="203">
        <f t="shared" si="158"/>
        <v>4</v>
      </c>
      <c r="O3454" s="203">
        <f t="shared" si="159"/>
        <v>8</v>
      </c>
    </row>
    <row r="3455" spans="3:15">
      <c r="C3455" s="200">
        <v>7</v>
      </c>
      <c r="D3455" s="200">
        <v>4</v>
      </c>
      <c r="F3455" s="200">
        <v>5</v>
      </c>
      <c r="G3455" s="200">
        <v>4</v>
      </c>
      <c r="H3455" s="200">
        <v>5</v>
      </c>
      <c r="I3455" s="200">
        <v>4</v>
      </c>
      <c r="J3455" s="200">
        <v>7</v>
      </c>
      <c r="M3455" s="204">
        <f t="shared" si="157"/>
        <v>4</v>
      </c>
      <c r="N3455" s="203">
        <f t="shared" si="158"/>
        <v>4</v>
      </c>
      <c r="O3455" s="203">
        <f t="shared" si="159"/>
        <v>5</v>
      </c>
    </row>
    <row r="3456" spans="3:15">
      <c r="C3456" s="200">
        <v>7</v>
      </c>
      <c r="D3456" s="200">
        <v>4</v>
      </c>
      <c r="F3456" s="200">
        <v>5</v>
      </c>
      <c r="G3456" s="200">
        <v>4</v>
      </c>
      <c r="H3456" s="200">
        <v>5</v>
      </c>
      <c r="I3456" s="200">
        <v>4</v>
      </c>
      <c r="J3456" s="200">
        <v>10</v>
      </c>
      <c r="M3456" s="204">
        <f t="shared" si="157"/>
        <v>4</v>
      </c>
      <c r="N3456" s="203">
        <f t="shared" si="158"/>
        <v>4</v>
      </c>
      <c r="O3456" s="203">
        <f t="shared" si="159"/>
        <v>6</v>
      </c>
    </row>
    <row r="3457" spans="3:15">
      <c r="C3457" s="200">
        <v>7</v>
      </c>
      <c r="D3457" s="200">
        <v>4</v>
      </c>
      <c r="F3457" s="200">
        <v>5</v>
      </c>
      <c r="G3457" s="200">
        <v>4</v>
      </c>
      <c r="H3457" s="200">
        <v>5</v>
      </c>
      <c r="I3457" s="200">
        <v>6</v>
      </c>
      <c r="J3457" s="200">
        <v>7</v>
      </c>
      <c r="M3457" s="204">
        <f t="shared" si="157"/>
        <v>4</v>
      </c>
      <c r="N3457" s="203">
        <f t="shared" si="158"/>
        <v>4</v>
      </c>
      <c r="O3457" s="203">
        <f t="shared" si="159"/>
        <v>5</v>
      </c>
    </row>
    <row r="3458" spans="3:15">
      <c r="C3458" s="200">
        <v>7</v>
      </c>
      <c r="D3458" s="200">
        <v>4</v>
      </c>
      <c r="F3458" s="200">
        <v>5</v>
      </c>
      <c r="G3458" s="200">
        <v>4</v>
      </c>
      <c r="H3458" s="200">
        <v>5</v>
      </c>
      <c r="I3458" s="200">
        <v>6</v>
      </c>
      <c r="J3458" s="200">
        <v>10</v>
      </c>
      <c r="M3458" s="204">
        <f t="shared" si="157"/>
        <v>4</v>
      </c>
      <c r="N3458" s="203">
        <f t="shared" si="158"/>
        <v>4</v>
      </c>
      <c r="O3458" s="203">
        <f t="shared" si="159"/>
        <v>6</v>
      </c>
    </row>
    <row r="3459" spans="3:15">
      <c r="C3459" s="200">
        <v>7</v>
      </c>
      <c r="D3459" s="200">
        <v>4</v>
      </c>
      <c r="F3459" s="200">
        <v>5</v>
      </c>
      <c r="G3459" s="200">
        <v>4</v>
      </c>
      <c r="H3459" s="200">
        <v>5</v>
      </c>
      <c r="I3459" s="200">
        <v>8</v>
      </c>
      <c r="J3459" s="200">
        <v>7</v>
      </c>
      <c r="M3459" s="204">
        <f t="shared" si="157"/>
        <v>4</v>
      </c>
      <c r="N3459" s="203">
        <f t="shared" si="158"/>
        <v>4</v>
      </c>
      <c r="O3459" s="203">
        <f t="shared" si="159"/>
        <v>6</v>
      </c>
    </row>
    <row r="3460" spans="3:15">
      <c r="C3460" s="200">
        <v>7</v>
      </c>
      <c r="D3460" s="200">
        <v>4</v>
      </c>
      <c r="F3460" s="200">
        <v>5</v>
      </c>
      <c r="G3460" s="200">
        <v>4</v>
      </c>
      <c r="H3460" s="200">
        <v>5</v>
      </c>
      <c r="I3460" s="200">
        <v>8</v>
      </c>
      <c r="J3460" s="200">
        <v>10</v>
      </c>
      <c r="M3460" s="204">
        <f t="shared" si="157"/>
        <v>4</v>
      </c>
      <c r="N3460" s="203">
        <f t="shared" si="158"/>
        <v>4</v>
      </c>
      <c r="O3460" s="203">
        <f t="shared" si="159"/>
        <v>6</v>
      </c>
    </row>
    <row r="3461" spans="3:15">
      <c r="C3461" s="200">
        <v>7</v>
      </c>
      <c r="D3461" s="200">
        <v>4</v>
      </c>
      <c r="F3461" s="200">
        <v>5</v>
      </c>
      <c r="G3461" s="200">
        <v>4</v>
      </c>
      <c r="H3461" s="200">
        <v>5</v>
      </c>
      <c r="I3461" s="200">
        <v>10</v>
      </c>
      <c r="J3461" s="200">
        <v>7</v>
      </c>
      <c r="M3461" s="204">
        <f t="shared" si="157"/>
        <v>4</v>
      </c>
      <c r="N3461" s="203">
        <f t="shared" si="158"/>
        <v>4</v>
      </c>
      <c r="O3461" s="203">
        <f t="shared" si="159"/>
        <v>6</v>
      </c>
    </row>
    <row r="3462" spans="3:15">
      <c r="C3462" s="200">
        <v>7</v>
      </c>
      <c r="D3462" s="200">
        <v>4</v>
      </c>
      <c r="F3462" s="200">
        <v>5</v>
      </c>
      <c r="G3462" s="200">
        <v>4</v>
      </c>
      <c r="H3462" s="200">
        <v>5</v>
      </c>
      <c r="I3462" s="200">
        <v>10</v>
      </c>
      <c r="J3462" s="200">
        <v>10</v>
      </c>
      <c r="M3462" s="204">
        <f t="shared" si="157"/>
        <v>4</v>
      </c>
      <c r="N3462" s="203">
        <f t="shared" si="158"/>
        <v>4</v>
      </c>
      <c r="O3462" s="203">
        <f t="shared" si="159"/>
        <v>6</v>
      </c>
    </row>
    <row r="3463" spans="3:15">
      <c r="C3463" s="200">
        <v>7</v>
      </c>
      <c r="D3463" s="200">
        <v>4</v>
      </c>
      <c r="F3463" s="200">
        <v>7</v>
      </c>
      <c r="G3463" s="200">
        <v>4</v>
      </c>
      <c r="H3463" s="200">
        <v>10</v>
      </c>
      <c r="I3463" s="200">
        <v>4</v>
      </c>
      <c r="J3463" s="200">
        <v>7</v>
      </c>
      <c r="M3463" s="204">
        <f t="shared" si="157"/>
        <v>4</v>
      </c>
      <c r="N3463" s="203">
        <f t="shared" si="158"/>
        <v>4</v>
      </c>
      <c r="O3463" s="203">
        <f t="shared" si="159"/>
        <v>6</v>
      </c>
    </row>
    <row r="3464" spans="3:15">
      <c r="C3464" s="200">
        <v>7</v>
      </c>
      <c r="D3464" s="200">
        <v>4</v>
      </c>
      <c r="F3464" s="200">
        <v>7</v>
      </c>
      <c r="G3464" s="200">
        <v>4</v>
      </c>
      <c r="H3464" s="200">
        <v>10</v>
      </c>
      <c r="I3464" s="200">
        <v>4</v>
      </c>
      <c r="J3464" s="200">
        <v>10</v>
      </c>
      <c r="M3464" s="204">
        <f t="shared" si="157"/>
        <v>4</v>
      </c>
      <c r="N3464" s="203">
        <f t="shared" si="158"/>
        <v>4</v>
      </c>
      <c r="O3464" s="203">
        <f t="shared" si="159"/>
        <v>7</v>
      </c>
    </row>
    <row r="3465" spans="3:15">
      <c r="C3465" s="200">
        <v>7</v>
      </c>
      <c r="D3465" s="200">
        <v>4</v>
      </c>
      <c r="F3465" s="200">
        <v>7</v>
      </c>
      <c r="G3465" s="200">
        <v>4</v>
      </c>
      <c r="H3465" s="200">
        <v>10</v>
      </c>
      <c r="I3465" s="200">
        <v>6</v>
      </c>
      <c r="J3465" s="200">
        <v>7</v>
      </c>
      <c r="M3465" s="204">
        <f t="shared" si="157"/>
        <v>4</v>
      </c>
      <c r="N3465" s="203">
        <f t="shared" si="158"/>
        <v>4</v>
      </c>
      <c r="O3465" s="203">
        <f t="shared" si="159"/>
        <v>6</v>
      </c>
    </row>
    <row r="3466" spans="3:15">
      <c r="C3466" s="200">
        <v>7</v>
      </c>
      <c r="D3466" s="200">
        <v>4</v>
      </c>
      <c r="F3466" s="200">
        <v>7</v>
      </c>
      <c r="G3466" s="200">
        <v>4</v>
      </c>
      <c r="H3466" s="200">
        <v>10</v>
      </c>
      <c r="I3466" s="200">
        <v>6</v>
      </c>
      <c r="J3466" s="200">
        <v>10</v>
      </c>
      <c r="M3466" s="204">
        <f t="shared" si="157"/>
        <v>4</v>
      </c>
      <c r="N3466" s="203">
        <f t="shared" si="158"/>
        <v>4</v>
      </c>
      <c r="O3466" s="203">
        <f t="shared" si="159"/>
        <v>7</v>
      </c>
    </row>
    <row r="3467" spans="3:15">
      <c r="C3467" s="200">
        <v>7</v>
      </c>
      <c r="D3467" s="200">
        <v>4</v>
      </c>
      <c r="F3467" s="200">
        <v>7</v>
      </c>
      <c r="G3467" s="200">
        <v>4</v>
      </c>
      <c r="H3467" s="200">
        <v>10</v>
      </c>
      <c r="I3467" s="200">
        <v>8</v>
      </c>
      <c r="J3467" s="200">
        <v>7</v>
      </c>
      <c r="M3467" s="204">
        <f t="shared" si="157"/>
        <v>4</v>
      </c>
      <c r="N3467" s="203">
        <f t="shared" si="158"/>
        <v>4</v>
      </c>
      <c r="O3467" s="203">
        <f t="shared" si="159"/>
        <v>7</v>
      </c>
    </row>
    <row r="3468" spans="3:15">
      <c r="C3468" s="200">
        <v>7</v>
      </c>
      <c r="D3468" s="200">
        <v>4</v>
      </c>
      <c r="F3468" s="200">
        <v>7</v>
      </c>
      <c r="G3468" s="200">
        <v>4</v>
      </c>
      <c r="H3468" s="200">
        <v>10</v>
      </c>
      <c r="I3468" s="200">
        <v>8</v>
      </c>
      <c r="J3468" s="200">
        <v>10</v>
      </c>
      <c r="M3468" s="204">
        <f t="shared" si="157"/>
        <v>4</v>
      </c>
      <c r="N3468" s="203">
        <f t="shared" si="158"/>
        <v>4</v>
      </c>
      <c r="O3468" s="203">
        <f t="shared" si="159"/>
        <v>7</v>
      </c>
    </row>
    <row r="3469" spans="3:15">
      <c r="C3469" s="200">
        <v>7</v>
      </c>
      <c r="D3469" s="200">
        <v>4</v>
      </c>
      <c r="F3469" s="200">
        <v>7</v>
      </c>
      <c r="G3469" s="200">
        <v>4</v>
      </c>
      <c r="H3469" s="200">
        <v>10</v>
      </c>
      <c r="I3469" s="200">
        <v>10</v>
      </c>
      <c r="J3469" s="200">
        <v>7</v>
      </c>
      <c r="M3469" s="204">
        <f t="shared" si="157"/>
        <v>4</v>
      </c>
      <c r="N3469" s="203">
        <f t="shared" si="158"/>
        <v>4</v>
      </c>
      <c r="O3469" s="203">
        <f t="shared" si="159"/>
        <v>7</v>
      </c>
    </row>
    <row r="3470" spans="3:15">
      <c r="C3470" s="200">
        <v>7</v>
      </c>
      <c r="D3470" s="200">
        <v>4</v>
      </c>
      <c r="F3470" s="200">
        <v>7</v>
      </c>
      <c r="G3470" s="200">
        <v>4</v>
      </c>
      <c r="H3470" s="200">
        <v>10</v>
      </c>
      <c r="I3470" s="200">
        <v>10</v>
      </c>
      <c r="J3470" s="200">
        <v>10</v>
      </c>
      <c r="M3470" s="204">
        <f t="shared" si="157"/>
        <v>4</v>
      </c>
      <c r="N3470" s="203">
        <f t="shared" si="158"/>
        <v>4</v>
      </c>
      <c r="O3470" s="203">
        <f t="shared" si="159"/>
        <v>7</v>
      </c>
    </row>
    <row r="3471" spans="3:15">
      <c r="C3471" s="200">
        <v>7</v>
      </c>
      <c r="D3471" s="200">
        <v>4</v>
      </c>
      <c r="F3471" s="200">
        <v>5</v>
      </c>
      <c r="G3471" s="200">
        <v>4</v>
      </c>
      <c r="H3471" s="200">
        <v>5</v>
      </c>
      <c r="I3471" s="200">
        <v>4</v>
      </c>
      <c r="J3471" s="200">
        <v>7</v>
      </c>
      <c r="M3471" s="204">
        <f t="shared" si="157"/>
        <v>4</v>
      </c>
      <c r="N3471" s="203">
        <f t="shared" si="158"/>
        <v>4</v>
      </c>
      <c r="O3471" s="203">
        <f t="shared" si="159"/>
        <v>5</v>
      </c>
    </row>
    <row r="3472" spans="3:15">
      <c r="C3472" s="200">
        <v>7</v>
      </c>
      <c r="D3472" s="200">
        <v>4</v>
      </c>
      <c r="F3472" s="200">
        <v>5</v>
      </c>
      <c r="G3472" s="200">
        <v>4</v>
      </c>
      <c r="H3472" s="200">
        <v>5</v>
      </c>
      <c r="I3472" s="200">
        <v>4</v>
      </c>
      <c r="J3472" s="200">
        <v>10</v>
      </c>
      <c r="M3472" s="204">
        <f t="shared" si="157"/>
        <v>4</v>
      </c>
      <c r="N3472" s="203">
        <f t="shared" si="158"/>
        <v>4</v>
      </c>
      <c r="O3472" s="203">
        <f t="shared" si="159"/>
        <v>6</v>
      </c>
    </row>
    <row r="3473" spans="3:15">
      <c r="C3473" s="200">
        <v>7</v>
      </c>
      <c r="D3473" s="200">
        <v>4</v>
      </c>
      <c r="F3473" s="200">
        <v>5</v>
      </c>
      <c r="G3473" s="200">
        <v>4</v>
      </c>
      <c r="H3473" s="200">
        <v>5</v>
      </c>
      <c r="I3473" s="200">
        <v>6</v>
      </c>
      <c r="J3473" s="200">
        <v>7</v>
      </c>
      <c r="M3473" s="204">
        <f t="shared" si="157"/>
        <v>4</v>
      </c>
      <c r="N3473" s="203">
        <f t="shared" si="158"/>
        <v>4</v>
      </c>
      <c r="O3473" s="203">
        <f t="shared" si="159"/>
        <v>5</v>
      </c>
    </row>
    <row r="3474" spans="3:15">
      <c r="C3474" s="200">
        <v>7</v>
      </c>
      <c r="D3474" s="200">
        <v>4</v>
      </c>
      <c r="F3474" s="200">
        <v>5</v>
      </c>
      <c r="G3474" s="200">
        <v>4</v>
      </c>
      <c r="H3474" s="200">
        <v>5</v>
      </c>
      <c r="I3474" s="200">
        <v>6</v>
      </c>
      <c r="J3474" s="200">
        <v>10</v>
      </c>
      <c r="M3474" s="204">
        <f t="shared" si="157"/>
        <v>4</v>
      </c>
      <c r="N3474" s="203">
        <f t="shared" si="158"/>
        <v>4</v>
      </c>
      <c r="O3474" s="203">
        <f t="shared" si="159"/>
        <v>6</v>
      </c>
    </row>
    <row r="3475" spans="3:15">
      <c r="C3475" s="200">
        <v>7</v>
      </c>
      <c r="D3475" s="200">
        <v>4</v>
      </c>
      <c r="F3475" s="200">
        <v>5</v>
      </c>
      <c r="G3475" s="200">
        <v>4</v>
      </c>
      <c r="H3475" s="200">
        <v>5</v>
      </c>
      <c r="I3475" s="200">
        <v>8</v>
      </c>
      <c r="J3475" s="200">
        <v>7</v>
      </c>
      <c r="M3475" s="204">
        <f t="shared" si="157"/>
        <v>4</v>
      </c>
      <c r="N3475" s="203">
        <f t="shared" si="158"/>
        <v>4</v>
      </c>
      <c r="O3475" s="203">
        <f t="shared" si="159"/>
        <v>6</v>
      </c>
    </row>
    <row r="3476" spans="3:15">
      <c r="C3476" s="200">
        <v>7</v>
      </c>
      <c r="D3476" s="200">
        <v>4</v>
      </c>
      <c r="F3476" s="200">
        <v>5</v>
      </c>
      <c r="G3476" s="200">
        <v>4</v>
      </c>
      <c r="H3476" s="200">
        <v>5</v>
      </c>
      <c r="I3476" s="200">
        <v>8</v>
      </c>
      <c r="J3476" s="200">
        <v>10</v>
      </c>
      <c r="M3476" s="204">
        <f t="shared" si="157"/>
        <v>4</v>
      </c>
      <c r="N3476" s="203">
        <f t="shared" si="158"/>
        <v>4</v>
      </c>
      <c r="O3476" s="203">
        <f t="shared" si="159"/>
        <v>6</v>
      </c>
    </row>
    <row r="3477" spans="3:15">
      <c r="C3477" s="200">
        <v>7</v>
      </c>
      <c r="D3477" s="200">
        <v>4</v>
      </c>
      <c r="F3477" s="200">
        <v>5</v>
      </c>
      <c r="G3477" s="200">
        <v>4</v>
      </c>
      <c r="H3477" s="200">
        <v>5</v>
      </c>
      <c r="I3477" s="200">
        <v>10</v>
      </c>
      <c r="J3477" s="200">
        <v>7</v>
      </c>
      <c r="M3477" s="204">
        <f t="shared" si="157"/>
        <v>4</v>
      </c>
      <c r="N3477" s="203">
        <f t="shared" si="158"/>
        <v>4</v>
      </c>
      <c r="O3477" s="203">
        <f t="shared" si="159"/>
        <v>6</v>
      </c>
    </row>
    <row r="3478" spans="3:15">
      <c r="C3478" s="200">
        <v>7</v>
      </c>
      <c r="D3478" s="200">
        <v>4</v>
      </c>
      <c r="F3478" s="200">
        <v>5</v>
      </c>
      <c r="G3478" s="200">
        <v>4</v>
      </c>
      <c r="H3478" s="200">
        <v>5</v>
      </c>
      <c r="I3478" s="200">
        <v>10</v>
      </c>
      <c r="J3478" s="200">
        <v>10</v>
      </c>
      <c r="M3478" s="204">
        <f t="shared" si="157"/>
        <v>4</v>
      </c>
      <c r="N3478" s="203">
        <f t="shared" si="158"/>
        <v>4</v>
      </c>
      <c r="O3478" s="203">
        <f t="shared" si="159"/>
        <v>6</v>
      </c>
    </row>
    <row r="3479" spans="3:15">
      <c r="C3479" s="200">
        <v>7</v>
      </c>
      <c r="D3479" s="200">
        <v>4</v>
      </c>
      <c r="F3479" s="200">
        <v>7</v>
      </c>
      <c r="G3479" s="200">
        <v>4</v>
      </c>
      <c r="H3479" s="200">
        <v>10</v>
      </c>
      <c r="I3479" s="200">
        <v>4</v>
      </c>
      <c r="J3479" s="200">
        <v>7</v>
      </c>
      <c r="M3479" s="204">
        <f t="shared" si="157"/>
        <v>4</v>
      </c>
      <c r="N3479" s="203">
        <f t="shared" si="158"/>
        <v>4</v>
      </c>
      <c r="O3479" s="203">
        <f t="shared" si="159"/>
        <v>6</v>
      </c>
    </row>
    <row r="3480" spans="3:15">
      <c r="C3480" s="200">
        <v>7</v>
      </c>
      <c r="D3480" s="200">
        <v>4</v>
      </c>
      <c r="F3480" s="200">
        <v>7</v>
      </c>
      <c r="G3480" s="200">
        <v>4</v>
      </c>
      <c r="H3480" s="200">
        <v>10</v>
      </c>
      <c r="I3480" s="200">
        <v>4</v>
      </c>
      <c r="J3480" s="200">
        <v>10</v>
      </c>
      <c r="M3480" s="204">
        <f t="shared" si="157"/>
        <v>4</v>
      </c>
      <c r="N3480" s="203">
        <f t="shared" si="158"/>
        <v>4</v>
      </c>
      <c r="O3480" s="203">
        <f t="shared" si="159"/>
        <v>7</v>
      </c>
    </row>
    <row r="3481" spans="3:15">
      <c r="C3481" s="200">
        <v>7</v>
      </c>
      <c r="D3481" s="200">
        <v>4</v>
      </c>
      <c r="F3481" s="200">
        <v>7</v>
      </c>
      <c r="G3481" s="200">
        <v>4</v>
      </c>
      <c r="H3481" s="200">
        <v>10</v>
      </c>
      <c r="I3481" s="200">
        <v>6</v>
      </c>
      <c r="J3481" s="200">
        <v>7</v>
      </c>
      <c r="M3481" s="204">
        <f t="shared" si="157"/>
        <v>4</v>
      </c>
      <c r="N3481" s="203">
        <f t="shared" si="158"/>
        <v>4</v>
      </c>
      <c r="O3481" s="203">
        <f t="shared" si="159"/>
        <v>6</v>
      </c>
    </row>
    <row r="3482" spans="3:15">
      <c r="C3482" s="200">
        <v>7</v>
      </c>
      <c r="D3482" s="200">
        <v>4</v>
      </c>
      <c r="F3482" s="200">
        <v>7</v>
      </c>
      <c r="G3482" s="200">
        <v>4</v>
      </c>
      <c r="H3482" s="200">
        <v>10</v>
      </c>
      <c r="I3482" s="200">
        <v>6</v>
      </c>
      <c r="J3482" s="200">
        <v>10</v>
      </c>
      <c r="M3482" s="204">
        <f t="shared" si="157"/>
        <v>4</v>
      </c>
      <c r="N3482" s="203">
        <f t="shared" si="158"/>
        <v>4</v>
      </c>
      <c r="O3482" s="203">
        <f t="shared" si="159"/>
        <v>7</v>
      </c>
    </row>
    <row r="3483" spans="3:15">
      <c r="C3483" s="200">
        <v>7</v>
      </c>
      <c r="D3483" s="200">
        <v>4</v>
      </c>
      <c r="F3483" s="200">
        <v>7</v>
      </c>
      <c r="G3483" s="200">
        <v>4</v>
      </c>
      <c r="H3483" s="200">
        <v>10</v>
      </c>
      <c r="I3483" s="200">
        <v>8</v>
      </c>
      <c r="J3483" s="200">
        <v>7</v>
      </c>
      <c r="M3483" s="204">
        <f t="shared" si="157"/>
        <v>4</v>
      </c>
      <c r="N3483" s="203">
        <f t="shared" si="158"/>
        <v>4</v>
      </c>
      <c r="O3483" s="203">
        <f t="shared" si="159"/>
        <v>7</v>
      </c>
    </row>
    <row r="3484" spans="3:15">
      <c r="C3484" s="200">
        <v>7</v>
      </c>
      <c r="D3484" s="200">
        <v>4</v>
      </c>
      <c r="F3484" s="200">
        <v>7</v>
      </c>
      <c r="G3484" s="200">
        <v>4</v>
      </c>
      <c r="H3484" s="200">
        <v>10</v>
      </c>
      <c r="I3484" s="200">
        <v>8</v>
      </c>
      <c r="J3484" s="200">
        <v>10</v>
      </c>
      <c r="M3484" s="204">
        <f t="shared" si="157"/>
        <v>4</v>
      </c>
      <c r="N3484" s="203">
        <f t="shared" si="158"/>
        <v>4</v>
      </c>
      <c r="O3484" s="203">
        <f t="shared" si="159"/>
        <v>7</v>
      </c>
    </row>
    <row r="3485" spans="3:15">
      <c r="C3485" s="200">
        <v>7</v>
      </c>
      <c r="D3485" s="200">
        <v>4</v>
      </c>
      <c r="F3485" s="200">
        <v>7</v>
      </c>
      <c r="G3485" s="200">
        <v>4</v>
      </c>
      <c r="H3485" s="200">
        <v>10</v>
      </c>
      <c r="I3485" s="200">
        <v>10</v>
      </c>
      <c r="J3485" s="200">
        <v>7</v>
      </c>
      <c r="M3485" s="204">
        <f t="shared" si="157"/>
        <v>4</v>
      </c>
      <c r="N3485" s="203">
        <f t="shared" si="158"/>
        <v>4</v>
      </c>
      <c r="O3485" s="203">
        <f t="shared" si="159"/>
        <v>7</v>
      </c>
    </row>
    <row r="3486" spans="3:15">
      <c r="C3486" s="200">
        <v>7</v>
      </c>
      <c r="D3486" s="200">
        <v>6</v>
      </c>
      <c r="F3486" s="200">
        <v>7</v>
      </c>
      <c r="G3486" s="200">
        <v>6</v>
      </c>
      <c r="H3486" s="200">
        <v>10</v>
      </c>
      <c r="I3486" s="200">
        <v>10</v>
      </c>
      <c r="J3486" s="200">
        <v>10</v>
      </c>
      <c r="M3486" s="204">
        <f t="shared" si="157"/>
        <v>6</v>
      </c>
      <c r="N3486" s="203">
        <f t="shared" si="158"/>
        <v>6</v>
      </c>
      <c r="O3486" s="203">
        <f t="shared" si="159"/>
        <v>8</v>
      </c>
    </row>
    <row r="3487" spans="3:15">
      <c r="C3487" s="200">
        <v>7</v>
      </c>
      <c r="D3487" s="200">
        <v>6</v>
      </c>
      <c r="F3487" s="200">
        <v>5</v>
      </c>
      <c r="G3487" s="200">
        <v>6</v>
      </c>
      <c r="H3487" s="200">
        <v>5</v>
      </c>
      <c r="I3487" s="200">
        <v>4</v>
      </c>
      <c r="J3487" s="200">
        <v>7</v>
      </c>
      <c r="M3487" s="204">
        <f t="shared" ref="M3487:M3550" si="160">MIN(C3487:L3487)</f>
        <v>4</v>
      </c>
      <c r="N3487" s="203">
        <f t="shared" si="158"/>
        <v>5</v>
      </c>
      <c r="O3487" s="203">
        <f t="shared" si="159"/>
        <v>6</v>
      </c>
    </row>
    <row r="3488" spans="3:15">
      <c r="C3488" s="200">
        <v>7</v>
      </c>
      <c r="D3488" s="200">
        <v>6</v>
      </c>
      <c r="F3488" s="200">
        <v>5</v>
      </c>
      <c r="G3488" s="200">
        <v>6</v>
      </c>
      <c r="H3488" s="200">
        <v>5</v>
      </c>
      <c r="I3488" s="200">
        <v>4</v>
      </c>
      <c r="J3488" s="200">
        <v>10</v>
      </c>
      <c r="M3488" s="204">
        <f t="shared" si="160"/>
        <v>4</v>
      </c>
      <c r="N3488" s="203">
        <f t="shared" ref="N3488:N3551" si="161">IF(SMALL(C3488:J3488,2)&gt;M3488,M3488+1,M3488)</f>
        <v>5</v>
      </c>
      <c r="O3488" s="203">
        <f t="shared" ref="O3488:O3551" si="162">ROUND(AVERAGE(C3488:J3488),0)</f>
        <v>6</v>
      </c>
    </row>
    <row r="3489" spans="3:15">
      <c r="C3489" s="200">
        <v>7</v>
      </c>
      <c r="D3489" s="200">
        <v>6</v>
      </c>
      <c r="F3489" s="200">
        <v>5</v>
      </c>
      <c r="G3489" s="200">
        <v>6</v>
      </c>
      <c r="H3489" s="200">
        <v>5</v>
      </c>
      <c r="I3489" s="200">
        <v>6</v>
      </c>
      <c r="J3489" s="200">
        <v>7</v>
      </c>
      <c r="M3489" s="204">
        <f t="shared" si="160"/>
        <v>5</v>
      </c>
      <c r="N3489" s="203">
        <f t="shared" si="161"/>
        <v>5</v>
      </c>
      <c r="O3489" s="203">
        <f t="shared" si="162"/>
        <v>6</v>
      </c>
    </row>
    <row r="3490" spans="3:15">
      <c r="C3490" s="200">
        <v>7</v>
      </c>
      <c r="D3490" s="200">
        <v>6</v>
      </c>
      <c r="F3490" s="200">
        <v>5</v>
      </c>
      <c r="G3490" s="200">
        <v>6</v>
      </c>
      <c r="H3490" s="200">
        <v>5</v>
      </c>
      <c r="I3490" s="200">
        <v>6</v>
      </c>
      <c r="J3490" s="200">
        <v>10</v>
      </c>
      <c r="M3490" s="204">
        <f t="shared" si="160"/>
        <v>5</v>
      </c>
      <c r="N3490" s="203">
        <f t="shared" si="161"/>
        <v>5</v>
      </c>
      <c r="O3490" s="203">
        <f t="shared" si="162"/>
        <v>6</v>
      </c>
    </row>
    <row r="3491" spans="3:15">
      <c r="C3491" s="200">
        <v>7</v>
      </c>
      <c r="D3491" s="200">
        <v>6</v>
      </c>
      <c r="F3491" s="200">
        <v>5</v>
      </c>
      <c r="G3491" s="200">
        <v>6</v>
      </c>
      <c r="H3491" s="200">
        <v>5</v>
      </c>
      <c r="I3491" s="200">
        <v>8</v>
      </c>
      <c r="J3491" s="200">
        <v>7</v>
      </c>
      <c r="M3491" s="204">
        <f t="shared" si="160"/>
        <v>5</v>
      </c>
      <c r="N3491" s="203">
        <f t="shared" si="161"/>
        <v>5</v>
      </c>
      <c r="O3491" s="203">
        <f t="shared" si="162"/>
        <v>6</v>
      </c>
    </row>
    <row r="3492" spans="3:15">
      <c r="C3492" s="200">
        <v>7</v>
      </c>
      <c r="D3492" s="200">
        <v>6</v>
      </c>
      <c r="F3492" s="200">
        <v>5</v>
      </c>
      <c r="G3492" s="200">
        <v>6</v>
      </c>
      <c r="H3492" s="200">
        <v>5</v>
      </c>
      <c r="I3492" s="200">
        <v>8</v>
      </c>
      <c r="J3492" s="200">
        <v>10</v>
      </c>
      <c r="M3492" s="204">
        <f t="shared" si="160"/>
        <v>5</v>
      </c>
      <c r="N3492" s="203">
        <f t="shared" si="161"/>
        <v>5</v>
      </c>
      <c r="O3492" s="203">
        <f t="shared" si="162"/>
        <v>7</v>
      </c>
    </row>
    <row r="3493" spans="3:15">
      <c r="C3493" s="200">
        <v>7</v>
      </c>
      <c r="D3493" s="200">
        <v>6</v>
      </c>
      <c r="F3493" s="200">
        <v>5</v>
      </c>
      <c r="G3493" s="200">
        <v>6</v>
      </c>
      <c r="H3493" s="200">
        <v>5</v>
      </c>
      <c r="I3493" s="200">
        <v>10</v>
      </c>
      <c r="J3493" s="200">
        <v>7</v>
      </c>
      <c r="M3493" s="204">
        <f t="shared" si="160"/>
        <v>5</v>
      </c>
      <c r="N3493" s="203">
        <f t="shared" si="161"/>
        <v>5</v>
      </c>
      <c r="O3493" s="203">
        <f t="shared" si="162"/>
        <v>7</v>
      </c>
    </row>
    <row r="3494" spans="3:15">
      <c r="C3494" s="200">
        <v>7</v>
      </c>
      <c r="D3494" s="200">
        <v>6</v>
      </c>
      <c r="F3494" s="200">
        <v>5</v>
      </c>
      <c r="G3494" s="200">
        <v>6</v>
      </c>
      <c r="H3494" s="200">
        <v>5</v>
      </c>
      <c r="I3494" s="200">
        <v>10</v>
      </c>
      <c r="J3494" s="200">
        <v>10</v>
      </c>
      <c r="M3494" s="204">
        <f t="shared" si="160"/>
        <v>5</v>
      </c>
      <c r="N3494" s="203">
        <f t="shared" si="161"/>
        <v>5</v>
      </c>
      <c r="O3494" s="203">
        <f t="shared" si="162"/>
        <v>7</v>
      </c>
    </row>
    <row r="3495" spans="3:15">
      <c r="C3495" s="200">
        <v>7</v>
      </c>
      <c r="D3495" s="200">
        <v>6</v>
      </c>
      <c r="F3495" s="200">
        <v>7</v>
      </c>
      <c r="G3495" s="200">
        <v>6</v>
      </c>
      <c r="H3495" s="200">
        <v>10</v>
      </c>
      <c r="I3495" s="200">
        <v>4</v>
      </c>
      <c r="J3495" s="200">
        <v>7</v>
      </c>
      <c r="M3495" s="204">
        <f t="shared" si="160"/>
        <v>4</v>
      </c>
      <c r="N3495" s="203">
        <f t="shared" si="161"/>
        <v>5</v>
      </c>
      <c r="O3495" s="203">
        <f t="shared" si="162"/>
        <v>7</v>
      </c>
    </row>
    <row r="3496" spans="3:15">
      <c r="C3496" s="200">
        <v>7</v>
      </c>
      <c r="D3496" s="200">
        <v>6</v>
      </c>
      <c r="F3496" s="200">
        <v>7</v>
      </c>
      <c r="G3496" s="200">
        <v>6</v>
      </c>
      <c r="H3496" s="200">
        <v>10</v>
      </c>
      <c r="I3496" s="200">
        <v>4</v>
      </c>
      <c r="J3496" s="200">
        <v>10</v>
      </c>
      <c r="M3496" s="204">
        <f t="shared" si="160"/>
        <v>4</v>
      </c>
      <c r="N3496" s="203">
        <f t="shared" si="161"/>
        <v>5</v>
      </c>
      <c r="O3496" s="203">
        <f t="shared" si="162"/>
        <v>7</v>
      </c>
    </row>
    <row r="3497" spans="3:15">
      <c r="C3497" s="200">
        <v>7</v>
      </c>
      <c r="D3497" s="200">
        <v>6</v>
      </c>
      <c r="F3497" s="200">
        <v>7</v>
      </c>
      <c r="G3497" s="200">
        <v>6</v>
      </c>
      <c r="H3497" s="200">
        <v>10</v>
      </c>
      <c r="I3497" s="200">
        <v>6</v>
      </c>
      <c r="J3497" s="200">
        <v>7</v>
      </c>
      <c r="M3497" s="204">
        <f t="shared" si="160"/>
        <v>6</v>
      </c>
      <c r="N3497" s="203">
        <f t="shared" si="161"/>
        <v>6</v>
      </c>
      <c r="O3497" s="203">
        <f t="shared" si="162"/>
        <v>7</v>
      </c>
    </row>
    <row r="3498" spans="3:15">
      <c r="C3498" s="200">
        <v>7</v>
      </c>
      <c r="D3498" s="200">
        <v>6</v>
      </c>
      <c r="F3498" s="200">
        <v>7</v>
      </c>
      <c r="G3498" s="200">
        <v>6</v>
      </c>
      <c r="H3498" s="200">
        <v>10</v>
      </c>
      <c r="I3498" s="200">
        <v>6</v>
      </c>
      <c r="J3498" s="200">
        <v>10</v>
      </c>
      <c r="M3498" s="204">
        <f t="shared" si="160"/>
        <v>6</v>
      </c>
      <c r="N3498" s="203">
        <f t="shared" si="161"/>
        <v>6</v>
      </c>
      <c r="O3498" s="203">
        <f t="shared" si="162"/>
        <v>7</v>
      </c>
    </row>
    <row r="3499" spans="3:15">
      <c r="C3499" s="200">
        <v>7</v>
      </c>
      <c r="D3499" s="200">
        <v>6</v>
      </c>
      <c r="F3499" s="200">
        <v>7</v>
      </c>
      <c r="G3499" s="200">
        <v>6</v>
      </c>
      <c r="H3499" s="200">
        <v>10</v>
      </c>
      <c r="I3499" s="200">
        <v>8</v>
      </c>
      <c r="J3499" s="200">
        <v>7</v>
      </c>
      <c r="M3499" s="204">
        <f t="shared" si="160"/>
        <v>6</v>
      </c>
      <c r="N3499" s="203">
        <f t="shared" si="161"/>
        <v>6</v>
      </c>
      <c r="O3499" s="203">
        <f t="shared" si="162"/>
        <v>7</v>
      </c>
    </row>
    <row r="3500" spans="3:15">
      <c r="C3500" s="200">
        <v>7</v>
      </c>
      <c r="D3500" s="200">
        <v>6</v>
      </c>
      <c r="F3500" s="200">
        <v>7</v>
      </c>
      <c r="G3500" s="200">
        <v>6</v>
      </c>
      <c r="H3500" s="200">
        <v>10</v>
      </c>
      <c r="I3500" s="200">
        <v>8</v>
      </c>
      <c r="J3500" s="200">
        <v>10</v>
      </c>
      <c r="M3500" s="204">
        <f t="shared" si="160"/>
        <v>6</v>
      </c>
      <c r="N3500" s="203">
        <f t="shared" si="161"/>
        <v>6</v>
      </c>
      <c r="O3500" s="203">
        <f t="shared" si="162"/>
        <v>8</v>
      </c>
    </row>
    <row r="3501" spans="3:15">
      <c r="C3501" s="200">
        <v>7</v>
      </c>
      <c r="D3501" s="200">
        <v>6</v>
      </c>
      <c r="F3501" s="200">
        <v>7</v>
      </c>
      <c r="G3501" s="200">
        <v>6</v>
      </c>
      <c r="H3501" s="200">
        <v>10</v>
      </c>
      <c r="I3501" s="200">
        <v>10</v>
      </c>
      <c r="J3501" s="200">
        <v>7</v>
      </c>
      <c r="M3501" s="204">
        <f t="shared" si="160"/>
        <v>6</v>
      </c>
      <c r="N3501" s="203">
        <f t="shared" si="161"/>
        <v>6</v>
      </c>
      <c r="O3501" s="203">
        <f t="shared" si="162"/>
        <v>8</v>
      </c>
    </row>
    <row r="3502" spans="3:15">
      <c r="C3502" s="200">
        <v>7</v>
      </c>
      <c r="D3502" s="200">
        <v>4</v>
      </c>
      <c r="F3502" s="200">
        <v>7</v>
      </c>
      <c r="G3502" s="200">
        <v>4</v>
      </c>
      <c r="H3502" s="200">
        <v>10</v>
      </c>
      <c r="I3502" s="200">
        <v>10</v>
      </c>
      <c r="J3502" s="200">
        <v>10</v>
      </c>
      <c r="M3502" s="204">
        <f t="shared" si="160"/>
        <v>4</v>
      </c>
      <c r="N3502" s="203">
        <f t="shared" si="161"/>
        <v>4</v>
      </c>
      <c r="O3502" s="203">
        <f t="shared" si="162"/>
        <v>7</v>
      </c>
    </row>
    <row r="3503" spans="3:15">
      <c r="C3503" s="200">
        <v>7</v>
      </c>
      <c r="D3503" s="200">
        <v>4</v>
      </c>
      <c r="F3503" s="200">
        <v>5</v>
      </c>
      <c r="G3503" s="200">
        <v>4</v>
      </c>
      <c r="H3503" s="200">
        <v>5</v>
      </c>
      <c r="I3503" s="200">
        <v>4</v>
      </c>
      <c r="J3503" s="200">
        <v>7</v>
      </c>
      <c r="M3503" s="204">
        <f t="shared" si="160"/>
        <v>4</v>
      </c>
      <c r="N3503" s="203">
        <f t="shared" si="161"/>
        <v>4</v>
      </c>
      <c r="O3503" s="203">
        <f t="shared" si="162"/>
        <v>5</v>
      </c>
    </row>
    <row r="3504" spans="3:15">
      <c r="C3504" s="200">
        <v>7</v>
      </c>
      <c r="D3504" s="200">
        <v>4</v>
      </c>
      <c r="F3504" s="200">
        <v>5</v>
      </c>
      <c r="G3504" s="200">
        <v>4</v>
      </c>
      <c r="H3504" s="200">
        <v>5</v>
      </c>
      <c r="I3504" s="200">
        <v>4</v>
      </c>
      <c r="J3504" s="200">
        <v>10</v>
      </c>
      <c r="M3504" s="204">
        <f t="shared" si="160"/>
        <v>4</v>
      </c>
      <c r="N3504" s="203">
        <f t="shared" si="161"/>
        <v>4</v>
      </c>
      <c r="O3504" s="203">
        <f t="shared" si="162"/>
        <v>6</v>
      </c>
    </row>
    <row r="3505" spans="3:15">
      <c r="C3505" s="200">
        <v>7</v>
      </c>
      <c r="D3505" s="200">
        <v>4</v>
      </c>
      <c r="F3505" s="200">
        <v>5</v>
      </c>
      <c r="G3505" s="200">
        <v>4</v>
      </c>
      <c r="H3505" s="200">
        <v>5</v>
      </c>
      <c r="I3505" s="200">
        <v>6</v>
      </c>
      <c r="J3505" s="200">
        <v>7</v>
      </c>
      <c r="M3505" s="204">
        <f t="shared" si="160"/>
        <v>4</v>
      </c>
      <c r="N3505" s="203">
        <f t="shared" si="161"/>
        <v>4</v>
      </c>
      <c r="O3505" s="203">
        <f t="shared" si="162"/>
        <v>5</v>
      </c>
    </row>
    <row r="3506" spans="3:15">
      <c r="C3506" s="200">
        <v>7</v>
      </c>
      <c r="D3506" s="200">
        <v>4</v>
      </c>
      <c r="F3506" s="200">
        <v>5</v>
      </c>
      <c r="G3506" s="200">
        <v>4</v>
      </c>
      <c r="H3506" s="200">
        <v>5</v>
      </c>
      <c r="I3506" s="200">
        <v>6</v>
      </c>
      <c r="J3506" s="200">
        <v>10</v>
      </c>
      <c r="M3506" s="204">
        <f t="shared" si="160"/>
        <v>4</v>
      </c>
      <c r="N3506" s="203">
        <f t="shared" si="161"/>
        <v>4</v>
      </c>
      <c r="O3506" s="203">
        <f t="shared" si="162"/>
        <v>6</v>
      </c>
    </row>
    <row r="3507" spans="3:15">
      <c r="C3507" s="200">
        <v>7</v>
      </c>
      <c r="D3507" s="200">
        <v>4</v>
      </c>
      <c r="F3507" s="200">
        <v>5</v>
      </c>
      <c r="G3507" s="200">
        <v>4</v>
      </c>
      <c r="H3507" s="200">
        <v>5</v>
      </c>
      <c r="I3507" s="200">
        <v>8</v>
      </c>
      <c r="J3507" s="200">
        <v>7</v>
      </c>
      <c r="M3507" s="204">
        <f t="shared" si="160"/>
        <v>4</v>
      </c>
      <c r="N3507" s="203">
        <f t="shared" si="161"/>
        <v>4</v>
      </c>
      <c r="O3507" s="203">
        <f t="shared" si="162"/>
        <v>6</v>
      </c>
    </row>
    <row r="3508" spans="3:15">
      <c r="C3508" s="200">
        <v>7</v>
      </c>
      <c r="D3508" s="200">
        <v>4</v>
      </c>
      <c r="F3508" s="200">
        <v>5</v>
      </c>
      <c r="G3508" s="200">
        <v>4</v>
      </c>
      <c r="H3508" s="200">
        <v>5</v>
      </c>
      <c r="I3508" s="200">
        <v>8</v>
      </c>
      <c r="J3508" s="200">
        <v>10</v>
      </c>
      <c r="M3508" s="204">
        <f t="shared" si="160"/>
        <v>4</v>
      </c>
      <c r="N3508" s="203">
        <f t="shared" si="161"/>
        <v>4</v>
      </c>
      <c r="O3508" s="203">
        <f t="shared" si="162"/>
        <v>6</v>
      </c>
    </row>
    <row r="3509" spans="3:15">
      <c r="C3509" s="200">
        <v>7</v>
      </c>
      <c r="D3509" s="200">
        <v>4</v>
      </c>
      <c r="F3509" s="200">
        <v>5</v>
      </c>
      <c r="G3509" s="200">
        <v>4</v>
      </c>
      <c r="H3509" s="200">
        <v>5</v>
      </c>
      <c r="I3509" s="200">
        <v>10</v>
      </c>
      <c r="J3509" s="200">
        <v>7</v>
      </c>
      <c r="M3509" s="204">
        <f t="shared" si="160"/>
        <v>4</v>
      </c>
      <c r="N3509" s="203">
        <f t="shared" si="161"/>
        <v>4</v>
      </c>
      <c r="O3509" s="203">
        <f t="shared" si="162"/>
        <v>6</v>
      </c>
    </row>
    <row r="3510" spans="3:15">
      <c r="C3510" s="200">
        <v>7</v>
      </c>
      <c r="D3510" s="200">
        <v>4</v>
      </c>
      <c r="F3510" s="200">
        <v>5</v>
      </c>
      <c r="G3510" s="200">
        <v>4</v>
      </c>
      <c r="H3510" s="200">
        <v>5</v>
      </c>
      <c r="I3510" s="200">
        <v>10</v>
      </c>
      <c r="J3510" s="200">
        <v>10</v>
      </c>
      <c r="M3510" s="204">
        <f t="shared" si="160"/>
        <v>4</v>
      </c>
      <c r="N3510" s="203">
        <f t="shared" si="161"/>
        <v>4</v>
      </c>
      <c r="O3510" s="203">
        <f t="shared" si="162"/>
        <v>6</v>
      </c>
    </row>
    <row r="3511" spans="3:15">
      <c r="C3511" s="200">
        <v>7</v>
      </c>
      <c r="D3511" s="200">
        <v>4</v>
      </c>
      <c r="F3511" s="200">
        <v>7</v>
      </c>
      <c r="G3511" s="200">
        <v>4</v>
      </c>
      <c r="H3511" s="200">
        <v>10</v>
      </c>
      <c r="I3511" s="200">
        <v>4</v>
      </c>
      <c r="J3511" s="200">
        <v>7</v>
      </c>
      <c r="M3511" s="204">
        <f t="shared" si="160"/>
        <v>4</v>
      </c>
      <c r="N3511" s="203">
        <f t="shared" si="161"/>
        <v>4</v>
      </c>
      <c r="O3511" s="203">
        <f t="shared" si="162"/>
        <v>6</v>
      </c>
    </row>
    <row r="3512" spans="3:15">
      <c r="C3512" s="200">
        <v>7</v>
      </c>
      <c r="D3512" s="200">
        <v>4</v>
      </c>
      <c r="F3512" s="200">
        <v>7</v>
      </c>
      <c r="G3512" s="200">
        <v>4</v>
      </c>
      <c r="H3512" s="200">
        <v>10</v>
      </c>
      <c r="I3512" s="200">
        <v>4</v>
      </c>
      <c r="J3512" s="200">
        <v>10</v>
      </c>
      <c r="M3512" s="204">
        <f t="shared" si="160"/>
        <v>4</v>
      </c>
      <c r="N3512" s="203">
        <f t="shared" si="161"/>
        <v>4</v>
      </c>
      <c r="O3512" s="203">
        <f t="shared" si="162"/>
        <v>7</v>
      </c>
    </row>
    <row r="3513" spans="3:15">
      <c r="C3513" s="200">
        <v>7</v>
      </c>
      <c r="D3513" s="200">
        <v>4</v>
      </c>
      <c r="F3513" s="200">
        <v>7</v>
      </c>
      <c r="G3513" s="200">
        <v>4</v>
      </c>
      <c r="H3513" s="200">
        <v>10</v>
      </c>
      <c r="I3513" s="200">
        <v>6</v>
      </c>
      <c r="J3513" s="200">
        <v>7</v>
      </c>
      <c r="M3513" s="204">
        <f t="shared" si="160"/>
        <v>4</v>
      </c>
      <c r="N3513" s="203">
        <f t="shared" si="161"/>
        <v>4</v>
      </c>
      <c r="O3513" s="203">
        <f t="shared" si="162"/>
        <v>6</v>
      </c>
    </row>
    <row r="3514" spans="3:15">
      <c r="C3514" s="200">
        <v>7</v>
      </c>
      <c r="D3514" s="200">
        <v>4</v>
      </c>
      <c r="F3514" s="200">
        <v>7</v>
      </c>
      <c r="G3514" s="200">
        <v>4</v>
      </c>
      <c r="H3514" s="200">
        <v>10</v>
      </c>
      <c r="I3514" s="200">
        <v>6</v>
      </c>
      <c r="J3514" s="200">
        <v>10</v>
      </c>
      <c r="M3514" s="204">
        <f t="shared" si="160"/>
        <v>4</v>
      </c>
      <c r="N3514" s="203">
        <f t="shared" si="161"/>
        <v>4</v>
      </c>
      <c r="O3514" s="203">
        <f t="shared" si="162"/>
        <v>7</v>
      </c>
    </row>
    <row r="3515" spans="3:15">
      <c r="C3515" s="200">
        <v>7</v>
      </c>
      <c r="D3515" s="200">
        <v>4</v>
      </c>
      <c r="F3515" s="200">
        <v>7</v>
      </c>
      <c r="G3515" s="200">
        <v>4</v>
      </c>
      <c r="H3515" s="200">
        <v>10</v>
      </c>
      <c r="I3515" s="200">
        <v>8</v>
      </c>
      <c r="J3515" s="200">
        <v>7</v>
      </c>
      <c r="M3515" s="204">
        <f t="shared" si="160"/>
        <v>4</v>
      </c>
      <c r="N3515" s="203">
        <f t="shared" si="161"/>
        <v>4</v>
      </c>
      <c r="O3515" s="203">
        <f t="shared" si="162"/>
        <v>7</v>
      </c>
    </row>
    <row r="3516" spans="3:15">
      <c r="C3516" s="200">
        <v>7</v>
      </c>
      <c r="D3516" s="200">
        <v>4</v>
      </c>
      <c r="F3516" s="200">
        <v>7</v>
      </c>
      <c r="G3516" s="200">
        <v>4</v>
      </c>
      <c r="H3516" s="200">
        <v>10</v>
      </c>
      <c r="I3516" s="200">
        <v>8</v>
      </c>
      <c r="J3516" s="200">
        <v>10</v>
      </c>
      <c r="M3516" s="204">
        <f t="shared" si="160"/>
        <v>4</v>
      </c>
      <c r="N3516" s="203">
        <f t="shared" si="161"/>
        <v>4</v>
      </c>
      <c r="O3516" s="203">
        <f t="shared" si="162"/>
        <v>7</v>
      </c>
    </row>
    <row r="3517" spans="3:15">
      <c r="C3517" s="200">
        <v>7</v>
      </c>
      <c r="D3517" s="200">
        <v>4</v>
      </c>
      <c r="F3517" s="200">
        <v>7</v>
      </c>
      <c r="G3517" s="200">
        <v>4</v>
      </c>
      <c r="H3517" s="200">
        <v>10</v>
      </c>
      <c r="I3517" s="200">
        <v>10</v>
      </c>
      <c r="J3517" s="200">
        <v>7</v>
      </c>
      <c r="M3517" s="204">
        <f t="shared" si="160"/>
        <v>4</v>
      </c>
      <c r="N3517" s="203">
        <f t="shared" si="161"/>
        <v>4</v>
      </c>
      <c r="O3517" s="203">
        <f t="shared" si="162"/>
        <v>7</v>
      </c>
    </row>
    <row r="3518" spans="3:15">
      <c r="C3518" s="200">
        <v>7</v>
      </c>
      <c r="D3518" s="200">
        <v>4</v>
      </c>
      <c r="F3518" s="200">
        <v>7</v>
      </c>
      <c r="G3518" s="200">
        <v>4</v>
      </c>
      <c r="H3518" s="200">
        <v>10</v>
      </c>
      <c r="I3518" s="200">
        <v>10</v>
      </c>
      <c r="J3518" s="200">
        <v>10</v>
      </c>
      <c r="M3518" s="204">
        <f t="shared" si="160"/>
        <v>4</v>
      </c>
      <c r="N3518" s="203">
        <f t="shared" si="161"/>
        <v>4</v>
      </c>
      <c r="O3518" s="203">
        <f t="shared" si="162"/>
        <v>7</v>
      </c>
    </row>
    <row r="3519" spans="3:15">
      <c r="C3519" s="200">
        <v>7</v>
      </c>
      <c r="D3519" s="200">
        <v>4</v>
      </c>
      <c r="F3519" s="200">
        <v>5</v>
      </c>
      <c r="G3519" s="200">
        <v>4</v>
      </c>
      <c r="H3519" s="200">
        <v>5</v>
      </c>
      <c r="I3519" s="200">
        <v>4</v>
      </c>
      <c r="J3519" s="200">
        <v>7</v>
      </c>
      <c r="M3519" s="204">
        <f t="shared" si="160"/>
        <v>4</v>
      </c>
      <c r="N3519" s="203">
        <f t="shared" si="161"/>
        <v>4</v>
      </c>
      <c r="O3519" s="203">
        <f t="shared" si="162"/>
        <v>5</v>
      </c>
    </row>
    <row r="3520" spans="3:15">
      <c r="C3520" s="200">
        <v>7</v>
      </c>
      <c r="D3520" s="200">
        <v>4</v>
      </c>
      <c r="F3520" s="200">
        <v>5</v>
      </c>
      <c r="G3520" s="200">
        <v>4</v>
      </c>
      <c r="H3520" s="200">
        <v>5</v>
      </c>
      <c r="I3520" s="200">
        <v>4</v>
      </c>
      <c r="J3520" s="200">
        <v>10</v>
      </c>
      <c r="M3520" s="204">
        <f t="shared" si="160"/>
        <v>4</v>
      </c>
      <c r="N3520" s="203">
        <f t="shared" si="161"/>
        <v>4</v>
      </c>
      <c r="O3520" s="203">
        <f t="shared" si="162"/>
        <v>6</v>
      </c>
    </row>
    <row r="3521" spans="3:15">
      <c r="C3521" s="200">
        <v>7</v>
      </c>
      <c r="D3521" s="200">
        <v>4</v>
      </c>
      <c r="F3521" s="200">
        <v>5</v>
      </c>
      <c r="G3521" s="200">
        <v>4</v>
      </c>
      <c r="H3521" s="200">
        <v>5</v>
      </c>
      <c r="I3521" s="200">
        <v>6</v>
      </c>
      <c r="J3521" s="200">
        <v>7</v>
      </c>
      <c r="M3521" s="204">
        <f t="shared" si="160"/>
        <v>4</v>
      </c>
      <c r="N3521" s="203">
        <f t="shared" si="161"/>
        <v>4</v>
      </c>
      <c r="O3521" s="203">
        <f t="shared" si="162"/>
        <v>5</v>
      </c>
    </row>
    <row r="3522" spans="3:15">
      <c r="C3522" s="200">
        <v>7</v>
      </c>
      <c r="D3522" s="200">
        <v>4</v>
      </c>
      <c r="F3522" s="200">
        <v>5</v>
      </c>
      <c r="G3522" s="200">
        <v>4</v>
      </c>
      <c r="H3522" s="200">
        <v>5</v>
      </c>
      <c r="I3522" s="200">
        <v>6</v>
      </c>
      <c r="J3522" s="200">
        <v>10</v>
      </c>
      <c r="M3522" s="204">
        <f t="shared" si="160"/>
        <v>4</v>
      </c>
      <c r="N3522" s="203">
        <f t="shared" si="161"/>
        <v>4</v>
      </c>
      <c r="O3522" s="203">
        <f t="shared" si="162"/>
        <v>6</v>
      </c>
    </row>
    <row r="3523" spans="3:15">
      <c r="C3523" s="200">
        <v>7</v>
      </c>
      <c r="D3523" s="200">
        <v>4</v>
      </c>
      <c r="F3523" s="200">
        <v>5</v>
      </c>
      <c r="G3523" s="200">
        <v>4</v>
      </c>
      <c r="H3523" s="200">
        <v>5</v>
      </c>
      <c r="I3523" s="200">
        <v>8</v>
      </c>
      <c r="J3523" s="200">
        <v>7</v>
      </c>
      <c r="M3523" s="204">
        <f t="shared" si="160"/>
        <v>4</v>
      </c>
      <c r="N3523" s="203">
        <f t="shared" si="161"/>
        <v>4</v>
      </c>
      <c r="O3523" s="203">
        <f t="shared" si="162"/>
        <v>6</v>
      </c>
    </row>
    <row r="3524" spans="3:15">
      <c r="C3524" s="200">
        <v>7</v>
      </c>
      <c r="D3524" s="200">
        <v>4</v>
      </c>
      <c r="F3524" s="200">
        <v>5</v>
      </c>
      <c r="G3524" s="200">
        <v>4</v>
      </c>
      <c r="H3524" s="200">
        <v>5</v>
      </c>
      <c r="I3524" s="200">
        <v>8</v>
      </c>
      <c r="J3524" s="200">
        <v>10</v>
      </c>
      <c r="M3524" s="204">
        <f t="shared" si="160"/>
        <v>4</v>
      </c>
      <c r="N3524" s="203">
        <f t="shared" si="161"/>
        <v>4</v>
      </c>
      <c r="O3524" s="203">
        <f t="shared" si="162"/>
        <v>6</v>
      </c>
    </row>
    <row r="3525" spans="3:15">
      <c r="C3525" s="200">
        <v>7</v>
      </c>
      <c r="D3525" s="200">
        <v>4</v>
      </c>
      <c r="F3525" s="200">
        <v>5</v>
      </c>
      <c r="G3525" s="200">
        <v>4</v>
      </c>
      <c r="H3525" s="200">
        <v>5</v>
      </c>
      <c r="I3525" s="200">
        <v>10</v>
      </c>
      <c r="J3525" s="200">
        <v>7</v>
      </c>
      <c r="M3525" s="204">
        <f t="shared" si="160"/>
        <v>4</v>
      </c>
      <c r="N3525" s="203">
        <f t="shared" si="161"/>
        <v>4</v>
      </c>
      <c r="O3525" s="203">
        <f t="shared" si="162"/>
        <v>6</v>
      </c>
    </row>
    <row r="3526" spans="3:15">
      <c r="C3526" s="200">
        <v>7</v>
      </c>
      <c r="D3526" s="200">
        <v>4</v>
      </c>
      <c r="F3526" s="200">
        <v>5</v>
      </c>
      <c r="G3526" s="200">
        <v>4</v>
      </c>
      <c r="H3526" s="200">
        <v>5</v>
      </c>
      <c r="I3526" s="200">
        <v>10</v>
      </c>
      <c r="J3526" s="200">
        <v>10</v>
      </c>
      <c r="M3526" s="204">
        <f t="shared" si="160"/>
        <v>4</v>
      </c>
      <c r="N3526" s="203">
        <f t="shared" si="161"/>
        <v>4</v>
      </c>
      <c r="O3526" s="203">
        <f t="shared" si="162"/>
        <v>6</v>
      </c>
    </row>
    <row r="3527" spans="3:15">
      <c r="C3527" s="200">
        <v>7</v>
      </c>
      <c r="D3527" s="200">
        <v>4</v>
      </c>
      <c r="F3527" s="200">
        <v>7</v>
      </c>
      <c r="G3527" s="200">
        <v>4</v>
      </c>
      <c r="H3527" s="200">
        <v>10</v>
      </c>
      <c r="I3527" s="200">
        <v>4</v>
      </c>
      <c r="J3527" s="200">
        <v>7</v>
      </c>
      <c r="M3527" s="204">
        <f t="shared" si="160"/>
        <v>4</v>
      </c>
      <c r="N3527" s="203">
        <f t="shared" si="161"/>
        <v>4</v>
      </c>
      <c r="O3527" s="203">
        <f t="shared" si="162"/>
        <v>6</v>
      </c>
    </row>
    <row r="3528" spans="3:15">
      <c r="C3528" s="200">
        <v>7</v>
      </c>
      <c r="D3528" s="200">
        <v>4</v>
      </c>
      <c r="F3528" s="200">
        <v>7</v>
      </c>
      <c r="G3528" s="200">
        <v>4</v>
      </c>
      <c r="H3528" s="200">
        <v>10</v>
      </c>
      <c r="I3528" s="200">
        <v>4</v>
      </c>
      <c r="J3528" s="200">
        <v>10</v>
      </c>
      <c r="M3528" s="204">
        <f t="shared" si="160"/>
        <v>4</v>
      </c>
      <c r="N3528" s="203">
        <f t="shared" si="161"/>
        <v>4</v>
      </c>
      <c r="O3528" s="203">
        <f t="shared" si="162"/>
        <v>7</v>
      </c>
    </row>
    <row r="3529" spans="3:15">
      <c r="C3529" s="200">
        <v>7</v>
      </c>
      <c r="D3529" s="200">
        <v>4</v>
      </c>
      <c r="F3529" s="200">
        <v>7</v>
      </c>
      <c r="G3529" s="200">
        <v>4</v>
      </c>
      <c r="H3529" s="200">
        <v>10</v>
      </c>
      <c r="I3529" s="200">
        <v>6</v>
      </c>
      <c r="J3529" s="200">
        <v>7</v>
      </c>
      <c r="M3529" s="204">
        <f t="shared" si="160"/>
        <v>4</v>
      </c>
      <c r="N3529" s="203">
        <f t="shared" si="161"/>
        <v>4</v>
      </c>
      <c r="O3529" s="203">
        <f t="shared" si="162"/>
        <v>6</v>
      </c>
    </row>
    <row r="3530" spans="3:15">
      <c r="C3530" s="200">
        <v>7</v>
      </c>
      <c r="D3530" s="200">
        <v>4</v>
      </c>
      <c r="F3530" s="200">
        <v>7</v>
      </c>
      <c r="G3530" s="200">
        <v>4</v>
      </c>
      <c r="H3530" s="200">
        <v>10</v>
      </c>
      <c r="I3530" s="200">
        <v>6</v>
      </c>
      <c r="J3530" s="200">
        <v>10</v>
      </c>
      <c r="M3530" s="204">
        <f t="shared" si="160"/>
        <v>4</v>
      </c>
      <c r="N3530" s="203">
        <f t="shared" si="161"/>
        <v>4</v>
      </c>
      <c r="O3530" s="203">
        <f t="shared" si="162"/>
        <v>7</v>
      </c>
    </row>
    <row r="3531" spans="3:15">
      <c r="C3531" s="200">
        <v>7</v>
      </c>
      <c r="D3531" s="200">
        <v>4</v>
      </c>
      <c r="F3531" s="200">
        <v>7</v>
      </c>
      <c r="G3531" s="200">
        <v>4</v>
      </c>
      <c r="H3531" s="200">
        <v>10</v>
      </c>
      <c r="I3531" s="200">
        <v>8</v>
      </c>
      <c r="J3531" s="200">
        <v>7</v>
      </c>
      <c r="M3531" s="204">
        <f t="shared" si="160"/>
        <v>4</v>
      </c>
      <c r="N3531" s="203">
        <f t="shared" si="161"/>
        <v>4</v>
      </c>
      <c r="O3531" s="203">
        <f t="shared" si="162"/>
        <v>7</v>
      </c>
    </row>
    <row r="3532" spans="3:15">
      <c r="C3532" s="200">
        <v>7</v>
      </c>
      <c r="D3532" s="200">
        <v>4</v>
      </c>
      <c r="F3532" s="200">
        <v>7</v>
      </c>
      <c r="G3532" s="200">
        <v>4</v>
      </c>
      <c r="H3532" s="200">
        <v>10</v>
      </c>
      <c r="I3532" s="200">
        <v>8</v>
      </c>
      <c r="J3532" s="200">
        <v>10</v>
      </c>
      <c r="M3532" s="204">
        <f t="shared" si="160"/>
        <v>4</v>
      </c>
      <c r="N3532" s="203">
        <f t="shared" si="161"/>
        <v>4</v>
      </c>
      <c r="O3532" s="203">
        <f t="shared" si="162"/>
        <v>7</v>
      </c>
    </row>
    <row r="3533" spans="3:15">
      <c r="C3533" s="200">
        <v>7</v>
      </c>
      <c r="D3533" s="200">
        <v>4</v>
      </c>
      <c r="F3533" s="200">
        <v>7</v>
      </c>
      <c r="G3533" s="200">
        <v>4</v>
      </c>
      <c r="H3533" s="200">
        <v>10</v>
      </c>
      <c r="I3533" s="200">
        <v>10</v>
      </c>
      <c r="J3533" s="200">
        <v>7</v>
      </c>
      <c r="M3533" s="204">
        <f t="shared" si="160"/>
        <v>4</v>
      </c>
      <c r="N3533" s="203">
        <f t="shared" si="161"/>
        <v>4</v>
      </c>
      <c r="O3533" s="203">
        <f t="shared" si="162"/>
        <v>7</v>
      </c>
    </row>
    <row r="3534" spans="3:15">
      <c r="C3534" s="200">
        <v>7</v>
      </c>
      <c r="D3534" s="200">
        <v>4</v>
      </c>
      <c r="F3534" s="200">
        <v>7</v>
      </c>
      <c r="G3534" s="200">
        <v>4</v>
      </c>
      <c r="H3534" s="200">
        <v>10</v>
      </c>
      <c r="I3534" s="200">
        <v>10</v>
      </c>
      <c r="J3534" s="200">
        <v>10</v>
      </c>
      <c r="M3534" s="204">
        <f t="shared" si="160"/>
        <v>4</v>
      </c>
      <c r="N3534" s="203">
        <f t="shared" si="161"/>
        <v>4</v>
      </c>
      <c r="O3534" s="203">
        <f t="shared" si="162"/>
        <v>7</v>
      </c>
    </row>
    <row r="3535" spans="3:15">
      <c r="C3535" s="200">
        <v>7</v>
      </c>
      <c r="D3535" s="200">
        <v>4</v>
      </c>
      <c r="F3535" s="200">
        <v>10</v>
      </c>
      <c r="G3535" s="200">
        <v>4</v>
      </c>
      <c r="H3535" s="200">
        <v>7</v>
      </c>
      <c r="I3535" s="200">
        <v>4</v>
      </c>
      <c r="J3535" s="200">
        <v>7</v>
      </c>
      <c r="M3535" s="204">
        <f t="shared" si="160"/>
        <v>4</v>
      </c>
      <c r="N3535" s="203">
        <f t="shared" si="161"/>
        <v>4</v>
      </c>
      <c r="O3535" s="203">
        <f t="shared" si="162"/>
        <v>6</v>
      </c>
    </row>
    <row r="3536" spans="3:15">
      <c r="C3536" s="200">
        <v>7</v>
      </c>
      <c r="D3536" s="200">
        <v>4</v>
      </c>
      <c r="F3536" s="200">
        <v>10</v>
      </c>
      <c r="G3536" s="200">
        <v>4</v>
      </c>
      <c r="H3536" s="200">
        <v>7</v>
      </c>
      <c r="I3536" s="200">
        <v>4</v>
      </c>
      <c r="J3536" s="200">
        <v>10</v>
      </c>
      <c r="M3536" s="204">
        <f t="shared" si="160"/>
        <v>4</v>
      </c>
      <c r="N3536" s="203">
        <f t="shared" si="161"/>
        <v>4</v>
      </c>
      <c r="O3536" s="203">
        <f t="shared" si="162"/>
        <v>7</v>
      </c>
    </row>
    <row r="3537" spans="3:15">
      <c r="C3537" s="200">
        <v>7</v>
      </c>
      <c r="D3537" s="200">
        <v>4</v>
      </c>
      <c r="F3537" s="200">
        <v>10</v>
      </c>
      <c r="G3537" s="200">
        <v>4</v>
      </c>
      <c r="H3537" s="200">
        <v>7</v>
      </c>
      <c r="I3537" s="200">
        <v>6</v>
      </c>
      <c r="J3537" s="200">
        <v>7</v>
      </c>
      <c r="M3537" s="204">
        <f t="shared" si="160"/>
        <v>4</v>
      </c>
      <c r="N3537" s="203">
        <f t="shared" si="161"/>
        <v>4</v>
      </c>
      <c r="O3537" s="203">
        <f t="shared" si="162"/>
        <v>6</v>
      </c>
    </row>
    <row r="3538" spans="3:15">
      <c r="C3538" s="200">
        <v>7</v>
      </c>
      <c r="D3538" s="200">
        <v>4</v>
      </c>
      <c r="F3538" s="200">
        <v>10</v>
      </c>
      <c r="G3538" s="200">
        <v>4</v>
      </c>
      <c r="H3538" s="200">
        <v>7</v>
      </c>
      <c r="I3538" s="200">
        <v>6</v>
      </c>
      <c r="J3538" s="200">
        <v>10</v>
      </c>
      <c r="M3538" s="204">
        <f t="shared" si="160"/>
        <v>4</v>
      </c>
      <c r="N3538" s="203">
        <f t="shared" si="161"/>
        <v>4</v>
      </c>
      <c r="O3538" s="203">
        <f t="shared" si="162"/>
        <v>7</v>
      </c>
    </row>
    <row r="3539" spans="3:15">
      <c r="C3539" s="200">
        <v>7</v>
      </c>
      <c r="D3539" s="200">
        <v>4</v>
      </c>
      <c r="F3539" s="200">
        <v>10</v>
      </c>
      <c r="G3539" s="200">
        <v>4</v>
      </c>
      <c r="H3539" s="200">
        <v>7</v>
      </c>
      <c r="I3539" s="200">
        <v>8</v>
      </c>
      <c r="J3539" s="200">
        <v>7</v>
      </c>
      <c r="M3539" s="204">
        <f t="shared" si="160"/>
        <v>4</v>
      </c>
      <c r="N3539" s="203">
        <f t="shared" si="161"/>
        <v>4</v>
      </c>
      <c r="O3539" s="203">
        <f t="shared" si="162"/>
        <v>7</v>
      </c>
    </row>
    <row r="3540" spans="3:15">
      <c r="C3540" s="200">
        <v>7</v>
      </c>
      <c r="D3540" s="200">
        <v>4</v>
      </c>
      <c r="F3540" s="200">
        <v>10</v>
      </c>
      <c r="G3540" s="200">
        <v>4</v>
      </c>
      <c r="H3540" s="200">
        <v>7</v>
      </c>
      <c r="I3540" s="200">
        <v>8</v>
      </c>
      <c r="J3540" s="200">
        <v>10</v>
      </c>
      <c r="M3540" s="204">
        <f t="shared" si="160"/>
        <v>4</v>
      </c>
      <c r="N3540" s="203">
        <f t="shared" si="161"/>
        <v>4</v>
      </c>
      <c r="O3540" s="203">
        <f t="shared" si="162"/>
        <v>7</v>
      </c>
    </row>
    <row r="3541" spans="3:15">
      <c r="C3541" s="200">
        <v>7</v>
      </c>
      <c r="D3541" s="200">
        <v>4</v>
      </c>
      <c r="F3541" s="200">
        <v>10</v>
      </c>
      <c r="G3541" s="200">
        <v>4</v>
      </c>
      <c r="H3541" s="200">
        <v>7</v>
      </c>
      <c r="I3541" s="200">
        <v>10</v>
      </c>
      <c r="J3541" s="200">
        <v>7</v>
      </c>
      <c r="M3541" s="204">
        <f t="shared" si="160"/>
        <v>4</v>
      </c>
      <c r="N3541" s="203">
        <f t="shared" si="161"/>
        <v>4</v>
      </c>
      <c r="O3541" s="203">
        <f t="shared" si="162"/>
        <v>7</v>
      </c>
    </row>
    <row r="3542" spans="3:15">
      <c r="C3542" s="200">
        <v>7</v>
      </c>
      <c r="D3542" s="200">
        <v>4</v>
      </c>
      <c r="F3542" s="200">
        <v>10</v>
      </c>
      <c r="G3542" s="200">
        <v>4</v>
      </c>
      <c r="H3542" s="200">
        <v>7</v>
      </c>
      <c r="I3542" s="200">
        <v>10</v>
      </c>
      <c r="J3542" s="200">
        <v>10</v>
      </c>
      <c r="M3542" s="204">
        <f t="shared" si="160"/>
        <v>4</v>
      </c>
      <c r="N3542" s="203">
        <f t="shared" si="161"/>
        <v>4</v>
      </c>
      <c r="O3542" s="203">
        <f t="shared" si="162"/>
        <v>7</v>
      </c>
    </row>
    <row r="3543" spans="3:15">
      <c r="C3543" s="200">
        <v>7</v>
      </c>
      <c r="D3543" s="200">
        <v>4</v>
      </c>
      <c r="F3543" s="200">
        <v>10</v>
      </c>
      <c r="G3543" s="200">
        <v>4</v>
      </c>
      <c r="H3543" s="200">
        <v>10</v>
      </c>
      <c r="I3543" s="200">
        <v>4</v>
      </c>
      <c r="J3543" s="200">
        <v>7</v>
      </c>
      <c r="M3543" s="204">
        <f t="shared" si="160"/>
        <v>4</v>
      </c>
      <c r="N3543" s="203">
        <f t="shared" si="161"/>
        <v>4</v>
      </c>
      <c r="O3543" s="203">
        <f t="shared" si="162"/>
        <v>7</v>
      </c>
    </row>
    <row r="3544" spans="3:15">
      <c r="C3544" s="200">
        <v>7</v>
      </c>
      <c r="D3544" s="200">
        <v>4</v>
      </c>
      <c r="F3544" s="200">
        <v>10</v>
      </c>
      <c r="G3544" s="200">
        <v>4</v>
      </c>
      <c r="H3544" s="200">
        <v>10</v>
      </c>
      <c r="I3544" s="200">
        <v>4</v>
      </c>
      <c r="J3544" s="200">
        <v>10</v>
      </c>
      <c r="M3544" s="204">
        <f t="shared" si="160"/>
        <v>4</v>
      </c>
      <c r="N3544" s="203">
        <f t="shared" si="161"/>
        <v>4</v>
      </c>
      <c r="O3544" s="203">
        <f t="shared" si="162"/>
        <v>7</v>
      </c>
    </row>
    <row r="3545" spans="3:15">
      <c r="C3545" s="200">
        <v>7</v>
      </c>
      <c r="D3545" s="200">
        <v>4</v>
      </c>
      <c r="F3545" s="200">
        <v>10</v>
      </c>
      <c r="G3545" s="200">
        <v>4</v>
      </c>
      <c r="H3545" s="200">
        <v>10</v>
      </c>
      <c r="I3545" s="200">
        <v>6</v>
      </c>
      <c r="J3545" s="200">
        <v>7</v>
      </c>
      <c r="M3545" s="204">
        <f t="shared" si="160"/>
        <v>4</v>
      </c>
      <c r="N3545" s="203">
        <f t="shared" si="161"/>
        <v>4</v>
      </c>
      <c r="O3545" s="203">
        <f t="shared" si="162"/>
        <v>7</v>
      </c>
    </row>
    <row r="3546" spans="3:15">
      <c r="C3546" s="200">
        <v>7</v>
      </c>
      <c r="D3546" s="200">
        <v>4</v>
      </c>
      <c r="F3546" s="200">
        <v>10</v>
      </c>
      <c r="G3546" s="200">
        <v>4</v>
      </c>
      <c r="H3546" s="200">
        <v>10</v>
      </c>
      <c r="I3546" s="200">
        <v>6</v>
      </c>
      <c r="J3546" s="200">
        <v>10</v>
      </c>
      <c r="M3546" s="204">
        <f t="shared" si="160"/>
        <v>4</v>
      </c>
      <c r="N3546" s="203">
        <f t="shared" si="161"/>
        <v>4</v>
      </c>
      <c r="O3546" s="203">
        <f t="shared" si="162"/>
        <v>7</v>
      </c>
    </row>
    <row r="3547" spans="3:15">
      <c r="C3547" s="200">
        <v>7</v>
      </c>
      <c r="D3547" s="200">
        <v>4</v>
      </c>
      <c r="F3547" s="200">
        <v>10</v>
      </c>
      <c r="G3547" s="200">
        <v>4</v>
      </c>
      <c r="H3547" s="200">
        <v>10</v>
      </c>
      <c r="I3547" s="200">
        <v>8</v>
      </c>
      <c r="J3547" s="200">
        <v>7</v>
      </c>
      <c r="M3547" s="204">
        <f t="shared" si="160"/>
        <v>4</v>
      </c>
      <c r="N3547" s="203">
        <f t="shared" si="161"/>
        <v>4</v>
      </c>
      <c r="O3547" s="203">
        <f t="shared" si="162"/>
        <v>7</v>
      </c>
    </row>
    <row r="3548" spans="3:15">
      <c r="C3548" s="200">
        <v>7</v>
      </c>
      <c r="D3548" s="200">
        <v>4</v>
      </c>
      <c r="F3548" s="200">
        <v>10</v>
      </c>
      <c r="G3548" s="200">
        <v>4</v>
      </c>
      <c r="H3548" s="200">
        <v>10</v>
      </c>
      <c r="I3548" s="200">
        <v>8</v>
      </c>
      <c r="J3548" s="200">
        <v>10</v>
      </c>
      <c r="M3548" s="204">
        <f t="shared" si="160"/>
        <v>4</v>
      </c>
      <c r="N3548" s="203">
        <f t="shared" si="161"/>
        <v>4</v>
      </c>
      <c r="O3548" s="203">
        <f t="shared" si="162"/>
        <v>8</v>
      </c>
    </row>
    <row r="3549" spans="3:15">
      <c r="C3549" s="200">
        <v>7</v>
      </c>
      <c r="D3549" s="200">
        <v>4</v>
      </c>
      <c r="F3549" s="200">
        <v>10</v>
      </c>
      <c r="G3549" s="200">
        <v>4</v>
      </c>
      <c r="H3549" s="200">
        <v>10</v>
      </c>
      <c r="I3549" s="200">
        <v>10</v>
      </c>
      <c r="J3549" s="200">
        <v>7</v>
      </c>
      <c r="M3549" s="204">
        <f t="shared" si="160"/>
        <v>4</v>
      </c>
      <c r="N3549" s="203">
        <f t="shared" si="161"/>
        <v>4</v>
      </c>
      <c r="O3549" s="203">
        <f t="shared" si="162"/>
        <v>7</v>
      </c>
    </row>
    <row r="3550" spans="3:15">
      <c r="C3550" s="200">
        <v>7</v>
      </c>
      <c r="D3550" s="200">
        <v>4</v>
      </c>
      <c r="F3550" s="200">
        <v>10</v>
      </c>
      <c r="G3550" s="200">
        <v>4</v>
      </c>
      <c r="H3550" s="200">
        <v>10</v>
      </c>
      <c r="I3550" s="200">
        <v>10</v>
      </c>
      <c r="J3550" s="200">
        <v>10</v>
      </c>
      <c r="M3550" s="204">
        <f t="shared" si="160"/>
        <v>4</v>
      </c>
      <c r="N3550" s="203">
        <f t="shared" si="161"/>
        <v>4</v>
      </c>
      <c r="O3550" s="203">
        <f t="shared" si="162"/>
        <v>8</v>
      </c>
    </row>
    <row r="3551" spans="3:15">
      <c r="C3551" s="200">
        <v>7</v>
      </c>
      <c r="D3551" s="200">
        <v>4</v>
      </c>
      <c r="F3551" s="200">
        <v>10</v>
      </c>
      <c r="G3551" s="200">
        <v>4</v>
      </c>
      <c r="H3551" s="200">
        <v>7</v>
      </c>
      <c r="I3551" s="200">
        <v>4</v>
      </c>
      <c r="J3551" s="200">
        <v>7</v>
      </c>
      <c r="M3551" s="204">
        <f t="shared" ref="M3551:M3614" si="163">MIN(C3551:L3551)</f>
        <v>4</v>
      </c>
      <c r="N3551" s="203">
        <f t="shared" si="161"/>
        <v>4</v>
      </c>
      <c r="O3551" s="203">
        <f t="shared" si="162"/>
        <v>6</v>
      </c>
    </row>
    <row r="3552" spans="3:15">
      <c r="C3552" s="200">
        <v>7</v>
      </c>
      <c r="D3552" s="200">
        <v>4</v>
      </c>
      <c r="F3552" s="200">
        <v>10</v>
      </c>
      <c r="G3552" s="200">
        <v>4</v>
      </c>
      <c r="H3552" s="200">
        <v>7</v>
      </c>
      <c r="I3552" s="200">
        <v>4</v>
      </c>
      <c r="J3552" s="200">
        <v>10</v>
      </c>
      <c r="M3552" s="204">
        <f t="shared" si="163"/>
        <v>4</v>
      </c>
      <c r="N3552" s="203">
        <f t="shared" ref="N3552:N3615" si="164">IF(SMALL(C3552:J3552,2)&gt;M3552,M3552+1,M3552)</f>
        <v>4</v>
      </c>
      <c r="O3552" s="203">
        <f t="shared" ref="O3552:O3615" si="165">ROUND(AVERAGE(C3552:J3552),0)</f>
        <v>7</v>
      </c>
    </row>
    <row r="3553" spans="3:15">
      <c r="C3553" s="200">
        <v>7</v>
      </c>
      <c r="D3553" s="200">
        <v>4</v>
      </c>
      <c r="F3553" s="200">
        <v>10</v>
      </c>
      <c r="G3553" s="200">
        <v>4</v>
      </c>
      <c r="H3553" s="200">
        <v>7</v>
      </c>
      <c r="I3553" s="200">
        <v>6</v>
      </c>
      <c r="J3553" s="200">
        <v>7</v>
      </c>
      <c r="M3553" s="204">
        <f t="shared" si="163"/>
        <v>4</v>
      </c>
      <c r="N3553" s="203">
        <f t="shared" si="164"/>
        <v>4</v>
      </c>
      <c r="O3553" s="203">
        <f t="shared" si="165"/>
        <v>6</v>
      </c>
    </row>
    <row r="3554" spans="3:15">
      <c r="C3554" s="200">
        <v>7</v>
      </c>
      <c r="D3554" s="200">
        <v>4</v>
      </c>
      <c r="F3554" s="200">
        <v>10</v>
      </c>
      <c r="G3554" s="200">
        <v>4</v>
      </c>
      <c r="H3554" s="200">
        <v>7</v>
      </c>
      <c r="I3554" s="200">
        <v>6</v>
      </c>
      <c r="J3554" s="200">
        <v>10</v>
      </c>
      <c r="M3554" s="204">
        <f t="shared" si="163"/>
        <v>4</v>
      </c>
      <c r="N3554" s="203">
        <f t="shared" si="164"/>
        <v>4</v>
      </c>
      <c r="O3554" s="203">
        <f t="shared" si="165"/>
        <v>7</v>
      </c>
    </row>
    <row r="3555" spans="3:15">
      <c r="C3555" s="200">
        <v>7</v>
      </c>
      <c r="D3555" s="200">
        <v>4</v>
      </c>
      <c r="F3555" s="200">
        <v>10</v>
      </c>
      <c r="G3555" s="200">
        <v>4</v>
      </c>
      <c r="H3555" s="200">
        <v>7</v>
      </c>
      <c r="I3555" s="200">
        <v>8</v>
      </c>
      <c r="J3555" s="200">
        <v>7</v>
      </c>
      <c r="M3555" s="204">
        <f t="shared" si="163"/>
        <v>4</v>
      </c>
      <c r="N3555" s="203">
        <f t="shared" si="164"/>
        <v>4</v>
      </c>
      <c r="O3555" s="203">
        <f t="shared" si="165"/>
        <v>7</v>
      </c>
    </row>
    <row r="3556" spans="3:15">
      <c r="C3556" s="200">
        <v>7</v>
      </c>
      <c r="D3556" s="200">
        <v>4</v>
      </c>
      <c r="F3556" s="200">
        <v>10</v>
      </c>
      <c r="G3556" s="200">
        <v>4</v>
      </c>
      <c r="H3556" s="200">
        <v>7</v>
      </c>
      <c r="I3556" s="200">
        <v>8</v>
      </c>
      <c r="J3556" s="200">
        <v>10</v>
      </c>
      <c r="M3556" s="204">
        <f t="shared" si="163"/>
        <v>4</v>
      </c>
      <c r="N3556" s="203">
        <f t="shared" si="164"/>
        <v>4</v>
      </c>
      <c r="O3556" s="203">
        <f t="shared" si="165"/>
        <v>7</v>
      </c>
    </row>
    <row r="3557" spans="3:15">
      <c r="C3557" s="200">
        <v>7</v>
      </c>
      <c r="D3557" s="200">
        <v>4</v>
      </c>
      <c r="F3557" s="200">
        <v>10</v>
      </c>
      <c r="G3557" s="200">
        <v>4</v>
      </c>
      <c r="H3557" s="200">
        <v>7</v>
      </c>
      <c r="I3557" s="200">
        <v>10</v>
      </c>
      <c r="J3557" s="200">
        <v>7</v>
      </c>
      <c r="M3557" s="204">
        <f t="shared" si="163"/>
        <v>4</v>
      </c>
      <c r="N3557" s="203">
        <f t="shared" si="164"/>
        <v>4</v>
      </c>
      <c r="O3557" s="203">
        <f t="shared" si="165"/>
        <v>7</v>
      </c>
    </row>
    <row r="3558" spans="3:15">
      <c r="C3558" s="200">
        <v>7</v>
      </c>
      <c r="D3558" s="200">
        <v>4</v>
      </c>
      <c r="F3558" s="200">
        <v>10</v>
      </c>
      <c r="G3558" s="200">
        <v>4</v>
      </c>
      <c r="H3558" s="200">
        <v>7</v>
      </c>
      <c r="I3558" s="200">
        <v>10</v>
      </c>
      <c r="J3558" s="200">
        <v>10</v>
      </c>
      <c r="M3558" s="204">
        <f t="shared" si="163"/>
        <v>4</v>
      </c>
      <c r="N3558" s="203">
        <f t="shared" si="164"/>
        <v>4</v>
      </c>
      <c r="O3558" s="203">
        <f t="shared" si="165"/>
        <v>7</v>
      </c>
    </row>
    <row r="3559" spans="3:15">
      <c r="C3559" s="200">
        <v>7</v>
      </c>
      <c r="D3559" s="200">
        <v>4</v>
      </c>
      <c r="F3559" s="200">
        <v>10</v>
      </c>
      <c r="G3559" s="200">
        <v>4</v>
      </c>
      <c r="H3559" s="200">
        <v>10</v>
      </c>
      <c r="I3559" s="200">
        <v>4</v>
      </c>
      <c r="J3559" s="200">
        <v>7</v>
      </c>
      <c r="M3559" s="204">
        <f t="shared" si="163"/>
        <v>4</v>
      </c>
      <c r="N3559" s="203">
        <f t="shared" si="164"/>
        <v>4</v>
      </c>
      <c r="O3559" s="203">
        <f t="shared" si="165"/>
        <v>7</v>
      </c>
    </row>
    <row r="3560" spans="3:15">
      <c r="C3560" s="200">
        <v>7</v>
      </c>
      <c r="D3560" s="200">
        <v>4</v>
      </c>
      <c r="F3560" s="200">
        <v>10</v>
      </c>
      <c r="G3560" s="200">
        <v>4</v>
      </c>
      <c r="H3560" s="200">
        <v>10</v>
      </c>
      <c r="I3560" s="200">
        <v>4</v>
      </c>
      <c r="J3560" s="200">
        <v>10</v>
      </c>
      <c r="M3560" s="204">
        <f t="shared" si="163"/>
        <v>4</v>
      </c>
      <c r="N3560" s="203">
        <f t="shared" si="164"/>
        <v>4</v>
      </c>
      <c r="O3560" s="203">
        <f t="shared" si="165"/>
        <v>7</v>
      </c>
    </row>
    <row r="3561" spans="3:15">
      <c r="C3561" s="200">
        <v>7</v>
      </c>
      <c r="D3561" s="200">
        <v>4</v>
      </c>
      <c r="F3561" s="200">
        <v>10</v>
      </c>
      <c r="G3561" s="200">
        <v>4</v>
      </c>
      <c r="H3561" s="200">
        <v>10</v>
      </c>
      <c r="I3561" s="200">
        <v>6</v>
      </c>
      <c r="J3561" s="200">
        <v>7</v>
      </c>
      <c r="M3561" s="204">
        <f t="shared" si="163"/>
        <v>4</v>
      </c>
      <c r="N3561" s="203">
        <f t="shared" si="164"/>
        <v>4</v>
      </c>
      <c r="O3561" s="203">
        <f t="shared" si="165"/>
        <v>7</v>
      </c>
    </row>
    <row r="3562" spans="3:15">
      <c r="C3562" s="200">
        <v>7</v>
      </c>
      <c r="D3562" s="200">
        <v>4</v>
      </c>
      <c r="F3562" s="200">
        <v>10</v>
      </c>
      <c r="G3562" s="200">
        <v>4</v>
      </c>
      <c r="H3562" s="200">
        <v>10</v>
      </c>
      <c r="I3562" s="200">
        <v>6</v>
      </c>
      <c r="J3562" s="200">
        <v>10</v>
      </c>
      <c r="M3562" s="204">
        <f t="shared" si="163"/>
        <v>4</v>
      </c>
      <c r="N3562" s="203">
        <f t="shared" si="164"/>
        <v>4</v>
      </c>
      <c r="O3562" s="203">
        <f t="shared" si="165"/>
        <v>7</v>
      </c>
    </row>
    <row r="3563" spans="3:15">
      <c r="C3563" s="200">
        <v>7</v>
      </c>
      <c r="D3563" s="200">
        <v>4</v>
      </c>
      <c r="F3563" s="200">
        <v>10</v>
      </c>
      <c r="G3563" s="200">
        <v>4</v>
      </c>
      <c r="H3563" s="200">
        <v>10</v>
      </c>
      <c r="I3563" s="200">
        <v>8</v>
      </c>
      <c r="J3563" s="200">
        <v>7</v>
      </c>
      <c r="M3563" s="204">
        <f t="shared" si="163"/>
        <v>4</v>
      </c>
      <c r="N3563" s="203">
        <f t="shared" si="164"/>
        <v>4</v>
      </c>
      <c r="O3563" s="203">
        <f t="shared" si="165"/>
        <v>7</v>
      </c>
    </row>
    <row r="3564" spans="3:15">
      <c r="C3564" s="200">
        <v>7</v>
      </c>
      <c r="D3564" s="200">
        <v>4</v>
      </c>
      <c r="F3564" s="200">
        <v>10</v>
      </c>
      <c r="G3564" s="200">
        <v>4</v>
      </c>
      <c r="H3564" s="200">
        <v>10</v>
      </c>
      <c r="I3564" s="200">
        <v>8</v>
      </c>
      <c r="J3564" s="200">
        <v>10</v>
      </c>
      <c r="M3564" s="204">
        <f t="shared" si="163"/>
        <v>4</v>
      </c>
      <c r="N3564" s="203">
        <f t="shared" si="164"/>
        <v>4</v>
      </c>
      <c r="O3564" s="203">
        <f t="shared" si="165"/>
        <v>8</v>
      </c>
    </row>
    <row r="3565" spans="3:15">
      <c r="C3565" s="200">
        <v>7</v>
      </c>
      <c r="D3565" s="200">
        <v>4</v>
      </c>
      <c r="F3565" s="200">
        <v>10</v>
      </c>
      <c r="G3565" s="200">
        <v>4</v>
      </c>
      <c r="H3565" s="200">
        <v>10</v>
      </c>
      <c r="I3565" s="200">
        <v>10</v>
      </c>
      <c r="J3565" s="200">
        <v>7</v>
      </c>
      <c r="M3565" s="204">
        <f t="shared" si="163"/>
        <v>4</v>
      </c>
      <c r="N3565" s="203">
        <f t="shared" si="164"/>
        <v>4</v>
      </c>
      <c r="O3565" s="203">
        <f t="shared" si="165"/>
        <v>7</v>
      </c>
    </row>
    <row r="3566" spans="3:15">
      <c r="C3566" s="200">
        <v>7</v>
      </c>
      <c r="D3566" s="200">
        <v>6</v>
      </c>
      <c r="F3566" s="200">
        <v>10</v>
      </c>
      <c r="G3566" s="200">
        <v>6</v>
      </c>
      <c r="H3566" s="200">
        <v>10</v>
      </c>
      <c r="I3566" s="200">
        <v>10</v>
      </c>
      <c r="J3566" s="200">
        <v>10</v>
      </c>
      <c r="M3566" s="204">
        <f t="shared" si="163"/>
        <v>6</v>
      </c>
      <c r="N3566" s="203">
        <f t="shared" si="164"/>
        <v>6</v>
      </c>
      <c r="O3566" s="203">
        <f t="shared" si="165"/>
        <v>8</v>
      </c>
    </row>
    <row r="3567" spans="3:15">
      <c r="C3567" s="200">
        <v>7</v>
      </c>
      <c r="D3567" s="200">
        <v>6</v>
      </c>
      <c r="F3567" s="200">
        <v>10</v>
      </c>
      <c r="G3567" s="200">
        <v>6</v>
      </c>
      <c r="H3567" s="200">
        <v>7</v>
      </c>
      <c r="I3567" s="200">
        <v>4</v>
      </c>
      <c r="J3567" s="200">
        <v>7</v>
      </c>
      <c r="M3567" s="204">
        <f t="shared" si="163"/>
        <v>4</v>
      </c>
      <c r="N3567" s="203">
        <f t="shared" si="164"/>
        <v>5</v>
      </c>
      <c r="O3567" s="203">
        <f t="shared" si="165"/>
        <v>7</v>
      </c>
    </row>
    <row r="3568" spans="3:15">
      <c r="C3568" s="200">
        <v>7</v>
      </c>
      <c r="D3568" s="200">
        <v>6</v>
      </c>
      <c r="F3568" s="200">
        <v>10</v>
      </c>
      <c r="G3568" s="200">
        <v>6</v>
      </c>
      <c r="H3568" s="200">
        <v>7</v>
      </c>
      <c r="I3568" s="200">
        <v>4</v>
      </c>
      <c r="J3568" s="200">
        <v>10</v>
      </c>
      <c r="M3568" s="204">
        <f t="shared" si="163"/>
        <v>4</v>
      </c>
      <c r="N3568" s="203">
        <f t="shared" si="164"/>
        <v>5</v>
      </c>
      <c r="O3568" s="203">
        <f t="shared" si="165"/>
        <v>7</v>
      </c>
    </row>
    <row r="3569" spans="3:15">
      <c r="C3569" s="200">
        <v>7</v>
      </c>
      <c r="D3569" s="200">
        <v>6</v>
      </c>
      <c r="F3569" s="200">
        <v>10</v>
      </c>
      <c r="G3569" s="200">
        <v>6</v>
      </c>
      <c r="H3569" s="200">
        <v>7</v>
      </c>
      <c r="I3569" s="200">
        <v>6</v>
      </c>
      <c r="J3569" s="200">
        <v>7</v>
      </c>
      <c r="M3569" s="204">
        <f t="shared" si="163"/>
        <v>6</v>
      </c>
      <c r="N3569" s="203">
        <f t="shared" si="164"/>
        <v>6</v>
      </c>
      <c r="O3569" s="203">
        <f t="shared" si="165"/>
        <v>7</v>
      </c>
    </row>
    <row r="3570" spans="3:15">
      <c r="C3570" s="200">
        <v>7</v>
      </c>
      <c r="D3570" s="200">
        <v>6</v>
      </c>
      <c r="F3570" s="200">
        <v>10</v>
      </c>
      <c r="G3570" s="200">
        <v>6</v>
      </c>
      <c r="H3570" s="200">
        <v>7</v>
      </c>
      <c r="I3570" s="200">
        <v>6</v>
      </c>
      <c r="J3570" s="200">
        <v>10</v>
      </c>
      <c r="M3570" s="204">
        <f t="shared" si="163"/>
        <v>6</v>
      </c>
      <c r="N3570" s="203">
        <f t="shared" si="164"/>
        <v>6</v>
      </c>
      <c r="O3570" s="203">
        <f t="shared" si="165"/>
        <v>7</v>
      </c>
    </row>
    <row r="3571" spans="3:15">
      <c r="C3571" s="200">
        <v>7</v>
      </c>
      <c r="D3571" s="200">
        <v>6</v>
      </c>
      <c r="F3571" s="200">
        <v>10</v>
      </c>
      <c r="G3571" s="200">
        <v>6</v>
      </c>
      <c r="H3571" s="200">
        <v>7</v>
      </c>
      <c r="I3571" s="200">
        <v>8</v>
      </c>
      <c r="J3571" s="200">
        <v>7</v>
      </c>
      <c r="M3571" s="204">
        <f t="shared" si="163"/>
        <v>6</v>
      </c>
      <c r="N3571" s="203">
        <f t="shared" si="164"/>
        <v>6</v>
      </c>
      <c r="O3571" s="203">
        <f t="shared" si="165"/>
        <v>7</v>
      </c>
    </row>
    <row r="3572" spans="3:15">
      <c r="C3572" s="200">
        <v>7</v>
      </c>
      <c r="D3572" s="200">
        <v>6</v>
      </c>
      <c r="F3572" s="200">
        <v>10</v>
      </c>
      <c r="G3572" s="200">
        <v>6</v>
      </c>
      <c r="H3572" s="200">
        <v>7</v>
      </c>
      <c r="I3572" s="200">
        <v>8</v>
      </c>
      <c r="J3572" s="200">
        <v>10</v>
      </c>
      <c r="M3572" s="204">
        <f t="shared" si="163"/>
        <v>6</v>
      </c>
      <c r="N3572" s="203">
        <f t="shared" si="164"/>
        <v>6</v>
      </c>
      <c r="O3572" s="203">
        <f t="shared" si="165"/>
        <v>8</v>
      </c>
    </row>
    <row r="3573" spans="3:15">
      <c r="C3573" s="200">
        <v>7</v>
      </c>
      <c r="D3573" s="200">
        <v>6</v>
      </c>
      <c r="F3573" s="200">
        <v>10</v>
      </c>
      <c r="G3573" s="200">
        <v>6</v>
      </c>
      <c r="H3573" s="200">
        <v>7</v>
      </c>
      <c r="I3573" s="200">
        <v>10</v>
      </c>
      <c r="J3573" s="200">
        <v>7</v>
      </c>
      <c r="M3573" s="204">
        <f t="shared" si="163"/>
        <v>6</v>
      </c>
      <c r="N3573" s="203">
        <f t="shared" si="164"/>
        <v>6</v>
      </c>
      <c r="O3573" s="203">
        <f t="shared" si="165"/>
        <v>8</v>
      </c>
    </row>
    <row r="3574" spans="3:15">
      <c r="C3574" s="200">
        <v>7</v>
      </c>
      <c r="D3574" s="200">
        <v>6</v>
      </c>
      <c r="F3574" s="200">
        <v>10</v>
      </c>
      <c r="G3574" s="200">
        <v>6</v>
      </c>
      <c r="H3574" s="200">
        <v>7</v>
      </c>
      <c r="I3574" s="200">
        <v>10</v>
      </c>
      <c r="J3574" s="200">
        <v>10</v>
      </c>
      <c r="M3574" s="204">
        <f t="shared" si="163"/>
        <v>6</v>
      </c>
      <c r="N3574" s="203">
        <f t="shared" si="164"/>
        <v>6</v>
      </c>
      <c r="O3574" s="203">
        <f t="shared" si="165"/>
        <v>8</v>
      </c>
    </row>
    <row r="3575" spans="3:15">
      <c r="C3575" s="200">
        <v>7</v>
      </c>
      <c r="D3575" s="200">
        <v>6</v>
      </c>
      <c r="F3575" s="200">
        <v>10</v>
      </c>
      <c r="G3575" s="200">
        <v>6</v>
      </c>
      <c r="H3575" s="200">
        <v>10</v>
      </c>
      <c r="I3575" s="200">
        <v>4</v>
      </c>
      <c r="J3575" s="200">
        <v>7</v>
      </c>
      <c r="M3575" s="204">
        <f t="shared" si="163"/>
        <v>4</v>
      </c>
      <c r="N3575" s="203">
        <f t="shared" si="164"/>
        <v>5</v>
      </c>
      <c r="O3575" s="203">
        <f t="shared" si="165"/>
        <v>7</v>
      </c>
    </row>
    <row r="3576" spans="3:15">
      <c r="C3576" s="200">
        <v>7</v>
      </c>
      <c r="D3576" s="200">
        <v>6</v>
      </c>
      <c r="F3576" s="200">
        <v>10</v>
      </c>
      <c r="G3576" s="200">
        <v>6</v>
      </c>
      <c r="H3576" s="200">
        <v>10</v>
      </c>
      <c r="I3576" s="200">
        <v>4</v>
      </c>
      <c r="J3576" s="200">
        <v>10</v>
      </c>
      <c r="M3576" s="204">
        <f t="shared" si="163"/>
        <v>4</v>
      </c>
      <c r="N3576" s="203">
        <f t="shared" si="164"/>
        <v>5</v>
      </c>
      <c r="O3576" s="203">
        <f t="shared" si="165"/>
        <v>8</v>
      </c>
    </row>
    <row r="3577" spans="3:15">
      <c r="C3577" s="200">
        <v>7</v>
      </c>
      <c r="D3577" s="200">
        <v>6</v>
      </c>
      <c r="F3577" s="200">
        <v>10</v>
      </c>
      <c r="G3577" s="200">
        <v>6</v>
      </c>
      <c r="H3577" s="200">
        <v>10</v>
      </c>
      <c r="I3577" s="200">
        <v>6</v>
      </c>
      <c r="J3577" s="200">
        <v>7</v>
      </c>
      <c r="M3577" s="204">
        <f t="shared" si="163"/>
        <v>6</v>
      </c>
      <c r="N3577" s="203">
        <f t="shared" si="164"/>
        <v>6</v>
      </c>
      <c r="O3577" s="203">
        <f t="shared" si="165"/>
        <v>7</v>
      </c>
    </row>
    <row r="3578" spans="3:15">
      <c r="C3578" s="200">
        <v>7</v>
      </c>
      <c r="D3578" s="200">
        <v>6</v>
      </c>
      <c r="F3578" s="200">
        <v>10</v>
      </c>
      <c r="G3578" s="200">
        <v>6</v>
      </c>
      <c r="H3578" s="200">
        <v>10</v>
      </c>
      <c r="I3578" s="200">
        <v>6</v>
      </c>
      <c r="J3578" s="200">
        <v>10</v>
      </c>
      <c r="M3578" s="204">
        <f t="shared" si="163"/>
        <v>6</v>
      </c>
      <c r="N3578" s="203">
        <f t="shared" si="164"/>
        <v>6</v>
      </c>
      <c r="O3578" s="203">
        <f t="shared" si="165"/>
        <v>8</v>
      </c>
    </row>
    <row r="3579" spans="3:15">
      <c r="C3579" s="200">
        <v>7</v>
      </c>
      <c r="D3579" s="200">
        <v>6</v>
      </c>
      <c r="F3579" s="200">
        <v>10</v>
      </c>
      <c r="G3579" s="200">
        <v>6</v>
      </c>
      <c r="H3579" s="200">
        <v>10</v>
      </c>
      <c r="I3579" s="200">
        <v>8</v>
      </c>
      <c r="J3579" s="200">
        <v>7</v>
      </c>
      <c r="M3579" s="204">
        <f t="shared" si="163"/>
        <v>6</v>
      </c>
      <c r="N3579" s="203">
        <f t="shared" si="164"/>
        <v>6</v>
      </c>
      <c r="O3579" s="203">
        <f t="shared" si="165"/>
        <v>8</v>
      </c>
    </row>
    <row r="3580" spans="3:15">
      <c r="C3580" s="200">
        <v>7</v>
      </c>
      <c r="D3580" s="200">
        <v>6</v>
      </c>
      <c r="F3580" s="200">
        <v>10</v>
      </c>
      <c r="G3580" s="200">
        <v>6</v>
      </c>
      <c r="H3580" s="200">
        <v>10</v>
      </c>
      <c r="I3580" s="200">
        <v>8</v>
      </c>
      <c r="J3580" s="200">
        <v>10</v>
      </c>
      <c r="M3580" s="204">
        <f t="shared" si="163"/>
        <v>6</v>
      </c>
      <c r="N3580" s="203">
        <f t="shared" si="164"/>
        <v>6</v>
      </c>
      <c r="O3580" s="203">
        <f t="shared" si="165"/>
        <v>8</v>
      </c>
    </row>
    <row r="3581" spans="3:15">
      <c r="C3581" s="200">
        <v>7</v>
      </c>
      <c r="D3581" s="200">
        <v>6</v>
      </c>
      <c r="F3581" s="200">
        <v>10</v>
      </c>
      <c r="G3581" s="200">
        <v>6</v>
      </c>
      <c r="H3581" s="200">
        <v>10</v>
      </c>
      <c r="I3581" s="200">
        <v>10</v>
      </c>
      <c r="J3581" s="200">
        <v>7</v>
      </c>
      <c r="M3581" s="204">
        <f t="shared" si="163"/>
        <v>6</v>
      </c>
      <c r="N3581" s="203">
        <f t="shared" si="164"/>
        <v>6</v>
      </c>
      <c r="O3581" s="203">
        <f t="shared" si="165"/>
        <v>8</v>
      </c>
    </row>
    <row r="3582" spans="3:15">
      <c r="C3582" s="200">
        <v>7</v>
      </c>
      <c r="D3582" s="200">
        <v>4</v>
      </c>
      <c r="F3582" s="200">
        <v>10</v>
      </c>
      <c r="G3582" s="200">
        <v>4</v>
      </c>
      <c r="H3582" s="200">
        <v>10</v>
      </c>
      <c r="I3582" s="200">
        <v>10</v>
      </c>
      <c r="J3582" s="200">
        <v>10</v>
      </c>
      <c r="M3582" s="204">
        <f t="shared" si="163"/>
        <v>4</v>
      </c>
      <c r="N3582" s="203">
        <f t="shared" si="164"/>
        <v>4</v>
      </c>
      <c r="O3582" s="203">
        <f t="shared" si="165"/>
        <v>8</v>
      </c>
    </row>
    <row r="3583" spans="3:15">
      <c r="C3583" s="200">
        <v>7</v>
      </c>
      <c r="D3583" s="200">
        <v>4</v>
      </c>
      <c r="F3583" s="200">
        <v>10</v>
      </c>
      <c r="G3583" s="200">
        <v>4</v>
      </c>
      <c r="H3583" s="200">
        <v>7</v>
      </c>
      <c r="I3583" s="200">
        <v>4</v>
      </c>
      <c r="J3583" s="200">
        <v>7</v>
      </c>
      <c r="M3583" s="204">
        <f t="shared" si="163"/>
        <v>4</v>
      </c>
      <c r="N3583" s="203">
        <f t="shared" si="164"/>
        <v>4</v>
      </c>
      <c r="O3583" s="203">
        <f t="shared" si="165"/>
        <v>6</v>
      </c>
    </row>
    <row r="3584" spans="3:15">
      <c r="C3584" s="200">
        <v>7</v>
      </c>
      <c r="D3584" s="200">
        <v>4</v>
      </c>
      <c r="F3584" s="200">
        <v>10</v>
      </c>
      <c r="G3584" s="200">
        <v>4</v>
      </c>
      <c r="H3584" s="200">
        <v>7</v>
      </c>
      <c r="I3584" s="200">
        <v>4</v>
      </c>
      <c r="J3584" s="200">
        <v>10</v>
      </c>
      <c r="M3584" s="204">
        <f t="shared" si="163"/>
        <v>4</v>
      </c>
      <c r="N3584" s="203">
        <f t="shared" si="164"/>
        <v>4</v>
      </c>
      <c r="O3584" s="203">
        <f t="shared" si="165"/>
        <v>7</v>
      </c>
    </row>
    <row r="3585" spans="3:15">
      <c r="C3585" s="200">
        <v>7</v>
      </c>
      <c r="D3585" s="200">
        <v>4</v>
      </c>
      <c r="F3585" s="200">
        <v>10</v>
      </c>
      <c r="G3585" s="200">
        <v>4</v>
      </c>
      <c r="H3585" s="200">
        <v>7</v>
      </c>
      <c r="I3585" s="200">
        <v>6</v>
      </c>
      <c r="J3585" s="200">
        <v>7</v>
      </c>
      <c r="M3585" s="204">
        <f t="shared" si="163"/>
        <v>4</v>
      </c>
      <c r="N3585" s="203">
        <f t="shared" si="164"/>
        <v>4</v>
      </c>
      <c r="O3585" s="203">
        <f t="shared" si="165"/>
        <v>6</v>
      </c>
    </row>
    <row r="3586" spans="3:15">
      <c r="C3586" s="200">
        <v>7</v>
      </c>
      <c r="D3586" s="200">
        <v>4</v>
      </c>
      <c r="F3586" s="200">
        <v>10</v>
      </c>
      <c r="G3586" s="200">
        <v>4</v>
      </c>
      <c r="H3586" s="200">
        <v>7</v>
      </c>
      <c r="I3586" s="200">
        <v>6</v>
      </c>
      <c r="J3586" s="200">
        <v>10</v>
      </c>
      <c r="M3586" s="204">
        <f t="shared" si="163"/>
        <v>4</v>
      </c>
      <c r="N3586" s="203">
        <f t="shared" si="164"/>
        <v>4</v>
      </c>
      <c r="O3586" s="203">
        <f t="shared" si="165"/>
        <v>7</v>
      </c>
    </row>
    <row r="3587" spans="3:15">
      <c r="C3587" s="200">
        <v>7</v>
      </c>
      <c r="D3587" s="200">
        <v>4</v>
      </c>
      <c r="F3587" s="200">
        <v>10</v>
      </c>
      <c r="G3587" s="200">
        <v>4</v>
      </c>
      <c r="H3587" s="200">
        <v>7</v>
      </c>
      <c r="I3587" s="200">
        <v>8</v>
      </c>
      <c r="J3587" s="200">
        <v>7</v>
      </c>
      <c r="M3587" s="204">
        <f t="shared" si="163"/>
        <v>4</v>
      </c>
      <c r="N3587" s="203">
        <f t="shared" si="164"/>
        <v>4</v>
      </c>
      <c r="O3587" s="203">
        <f t="shared" si="165"/>
        <v>7</v>
      </c>
    </row>
    <row r="3588" spans="3:15">
      <c r="C3588" s="200">
        <v>7</v>
      </c>
      <c r="D3588" s="200">
        <v>4</v>
      </c>
      <c r="F3588" s="200">
        <v>10</v>
      </c>
      <c r="G3588" s="200">
        <v>4</v>
      </c>
      <c r="H3588" s="200">
        <v>7</v>
      </c>
      <c r="I3588" s="200">
        <v>8</v>
      </c>
      <c r="J3588" s="200">
        <v>10</v>
      </c>
      <c r="M3588" s="204">
        <f t="shared" si="163"/>
        <v>4</v>
      </c>
      <c r="N3588" s="203">
        <f t="shared" si="164"/>
        <v>4</v>
      </c>
      <c r="O3588" s="203">
        <f t="shared" si="165"/>
        <v>7</v>
      </c>
    </row>
    <row r="3589" spans="3:15">
      <c r="C3589" s="200">
        <v>7</v>
      </c>
      <c r="D3589" s="200">
        <v>4</v>
      </c>
      <c r="F3589" s="200">
        <v>10</v>
      </c>
      <c r="G3589" s="200">
        <v>4</v>
      </c>
      <c r="H3589" s="200">
        <v>7</v>
      </c>
      <c r="I3589" s="200">
        <v>10</v>
      </c>
      <c r="J3589" s="200">
        <v>7</v>
      </c>
      <c r="M3589" s="204">
        <f t="shared" si="163"/>
        <v>4</v>
      </c>
      <c r="N3589" s="203">
        <f t="shared" si="164"/>
        <v>4</v>
      </c>
      <c r="O3589" s="203">
        <f t="shared" si="165"/>
        <v>7</v>
      </c>
    </row>
    <row r="3590" spans="3:15">
      <c r="C3590" s="200">
        <v>7</v>
      </c>
      <c r="D3590" s="200">
        <v>4</v>
      </c>
      <c r="F3590" s="200">
        <v>10</v>
      </c>
      <c r="G3590" s="200">
        <v>4</v>
      </c>
      <c r="H3590" s="200">
        <v>7</v>
      </c>
      <c r="I3590" s="200">
        <v>10</v>
      </c>
      <c r="J3590" s="200">
        <v>10</v>
      </c>
      <c r="M3590" s="204">
        <f t="shared" si="163"/>
        <v>4</v>
      </c>
      <c r="N3590" s="203">
        <f t="shared" si="164"/>
        <v>4</v>
      </c>
      <c r="O3590" s="203">
        <f t="shared" si="165"/>
        <v>7</v>
      </c>
    </row>
    <row r="3591" spans="3:15">
      <c r="C3591" s="200">
        <v>7</v>
      </c>
      <c r="D3591" s="200">
        <v>4</v>
      </c>
      <c r="F3591" s="200">
        <v>10</v>
      </c>
      <c r="G3591" s="200">
        <v>4</v>
      </c>
      <c r="H3591" s="200">
        <v>10</v>
      </c>
      <c r="I3591" s="200">
        <v>4</v>
      </c>
      <c r="J3591" s="200">
        <v>7</v>
      </c>
      <c r="M3591" s="204">
        <f t="shared" si="163"/>
        <v>4</v>
      </c>
      <c r="N3591" s="203">
        <f t="shared" si="164"/>
        <v>4</v>
      </c>
      <c r="O3591" s="203">
        <f t="shared" si="165"/>
        <v>7</v>
      </c>
    </row>
    <row r="3592" spans="3:15">
      <c r="C3592" s="200">
        <v>7</v>
      </c>
      <c r="D3592" s="200">
        <v>4</v>
      </c>
      <c r="F3592" s="200">
        <v>10</v>
      </c>
      <c r="G3592" s="200">
        <v>4</v>
      </c>
      <c r="H3592" s="200">
        <v>10</v>
      </c>
      <c r="I3592" s="200">
        <v>4</v>
      </c>
      <c r="J3592" s="200">
        <v>10</v>
      </c>
      <c r="M3592" s="204">
        <f t="shared" si="163"/>
        <v>4</v>
      </c>
      <c r="N3592" s="203">
        <f t="shared" si="164"/>
        <v>4</v>
      </c>
      <c r="O3592" s="203">
        <f t="shared" si="165"/>
        <v>7</v>
      </c>
    </row>
    <row r="3593" spans="3:15">
      <c r="C3593" s="200">
        <v>7</v>
      </c>
      <c r="D3593" s="200">
        <v>4</v>
      </c>
      <c r="F3593" s="200">
        <v>10</v>
      </c>
      <c r="G3593" s="200">
        <v>4</v>
      </c>
      <c r="H3593" s="200">
        <v>10</v>
      </c>
      <c r="I3593" s="200">
        <v>6</v>
      </c>
      <c r="J3593" s="200">
        <v>7</v>
      </c>
      <c r="M3593" s="204">
        <f t="shared" si="163"/>
        <v>4</v>
      </c>
      <c r="N3593" s="203">
        <f t="shared" si="164"/>
        <v>4</v>
      </c>
      <c r="O3593" s="203">
        <f t="shared" si="165"/>
        <v>7</v>
      </c>
    </row>
    <row r="3594" spans="3:15">
      <c r="C3594" s="200">
        <v>7</v>
      </c>
      <c r="D3594" s="200">
        <v>4</v>
      </c>
      <c r="F3594" s="200">
        <v>10</v>
      </c>
      <c r="G3594" s="200">
        <v>4</v>
      </c>
      <c r="H3594" s="200">
        <v>10</v>
      </c>
      <c r="I3594" s="200">
        <v>6</v>
      </c>
      <c r="J3594" s="200">
        <v>10</v>
      </c>
      <c r="M3594" s="204">
        <f t="shared" si="163"/>
        <v>4</v>
      </c>
      <c r="N3594" s="203">
        <f t="shared" si="164"/>
        <v>4</v>
      </c>
      <c r="O3594" s="203">
        <f t="shared" si="165"/>
        <v>7</v>
      </c>
    </row>
    <row r="3595" spans="3:15">
      <c r="C3595" s="200">
        <v>7</v>
      </c>
      <c r="D3595" s="200">
        <v>4</v>
      </c>
      <c r="F3595" s="200">
        <v>10</v>
      </c>
      <c r="G3595" s="200">
        <v>4</v>
      </c>
      <c r="H3595" s="200">
        <v>10</v>
      </c>
      <c r="I3595" s="200">
        <v>8</v>
      </c>
      <c r="J3595" s="200">
        <v>7</v>
      </c>
      <c r="M3595" s="204">
        <f t="shared" si="163"/>
        <v>4</v>
      </c>
      <c r="N3595" s="203">
        <f t="shared" si="164"/>
        <v>4</v>
      </c>
      <c r="O3595" s="203">
        <f t="shared" si="165"/>
        <v>7</v>
      </c>
    </row>
    <row r="3596" spans="3:15">
      <c r="C3596" s="200">
        <v>7</v>
      </c>
      <c r="D3596" s="200">
        <v>4</v>
      </c>
      <c r="F3596" s="200">
        <v>10</v>
      </c>
      <c r="G3596" s="200">
        <v>4</v>
      </c>
      <c r="H3596" s="200">
        <v>10</v>
      </c>
      <c r="I3596" s="200">
        <v>8</v>
      </c>
      <c r="J3596" s="200">
        <v>10</v>
      </c>
      <c r="M3596" s="204">
        <f t="shared" si="163"/>
        <v>4</v>
      </c>
      <c r="N3596" s="203">
        <f t="shared" si="164"/>
        <v>4</v>
      </c>
      <c r="O3596" s="203">
        <f t="shared" si="165"/>
        <v>8</v>
      </c>
    </row>
    <row r="3597" spans="3:15">
      <c r="C3597" s="200">
        <v>7</v>
      </c>
      <c r="D3597" s="200">
        <v>4</v>
      </c>
      <c r="F3597" s="200">
        <v>10</v>
      </c>
      <c r="G3597" s="200">
        <v>4</v>
      </c>
      <c r="H3597" s="200">
        <v>10</v>
      </c>
      <c r="I3597" s="200">
        <v>10</v>
      </c>
      <c r="J3597" s="200">
        <v>7</v>
      </c>
      <c r="M3597" s="204">
        <f t="shared" si="163"/>
        <v>4</v>
      </c>
      <c r="N3597" s="203">
        <f t="shared" si="164"/>
        <v>4</v>
      </c>
      <c r="O3597" s="203">
        <f t="shared" si="165"/>
        <v>7</v>
      </c>
    </row>
    <row r="3598" spans="3:15">
      <c r="C3598" s="200">
        <v>7</v>
      </c>
      <c r="D3598" s="200">
        <v>4</v>
      </c>
      <c r="F3598" s="200">
        <v>10</v>
      </c>
      <c r="G3598" s="200">
        <v>4</v>
      </c>
      <c r="H3598" s="200">
        <v>10</v>
      </c>
      <c r="I3598" s="200">
        <v>10</v>
      </c>
      <c r="J3598" s="200">
        <v>10</v>
      </c>
      <c r="M3598" s="204">
        <f t="shared" si="163"/>
        <v>4</v>
      </c>
      <c r="N3598" s="203">
        <f t="shared" si="164"/>
        <v>4</v>
      </c>
      <c r="O3598" s="203">
        <f t="shared" si="165"/>
        <v>8</v>
      </c>
    </row>
    <row r="3599" spans="3:15">
      <c r="C3599" s="200">
        <v>7</v>
      </c>
      <c r="D3599" s="200">
        <v>4</v>
      </c>
      <c r="F3599" s="200">
        <v>10</v>
      </c>
      <c r="G3599" s="200">
        <v>4</v>
      </c>
      <c r="H3599" s="200">
        <v>7</v>
      </c>
      <c r="I3599" s="200">
        <v>4</v>
      </c>
      <c r="J3599" s="200">
        <v>7</v>
      </c>
      <c r="M3599" s="204">
        <f t="shared" si="163"/>
        <v>4</v>
      </c>
      <c r="N3599" s="203">
        <f t="shared" si="164"/>
        <v>4</v>
      </c>
      <c r="O3599" s="203">
        <f t="shared" si="165"/>
        <v>6</v>
      </c>
    </row>
    <row r="3600" spans="3:15">
      <c r="C3600" s="200">
        <v>7</v>
      </c>
      <c r="D3600" s="200">
        <v>4</v>
      </c>
      <c r="F3600" s="200">
        <v>10</v>
      </c>
      <c r="G3600" s="200">
        <v>4</v>
      </c>
      <c r="H3600" s="200">
        <v>7</v>
      </c>
      <c r="I3600" s="200">
        <v>4</v>
      </c>
      <c r="J3600" s="200">
        <v>10</v>
      </c>
      <c r="M3600" s="204">
        <f t="shared" si="163"/>
        <v>4</v>
      </c>
      <c r="N3600" s="203">
        <f t="shared" si="164"/>
        <v>4</v>
      </c>
      <c r="O3600" s="203">
        <f t="shared" si="165"/>
        <v>7</v>
      </c>
    </row>
    <row r="3601" spans="3:15">
      <c r="C3601" s="200">
        <v>7</v>
      </c>
      <c r="D3601" s="200">
        <v>4</v>
      </c>
      <c r="F3601" s="200">
        <v>10</v>
      </c>
      <c r="G3601" s="200">
        <v>4</v>
      </c>
      <c r="H3601" s="200">
        <v>7</v>
      </c>
      <c r="I3601" s="200">
        <v>6</v>
      </c>
      <c r="J3601" s="200">
        <v>7</v>
      </c>
      <c r="M3601" s="204">
        <f t="shared" si="163"/>
        <v>4</v>
      </c>
      <c r="N3601" s="203">
        <f t="shared" si="164"/>
        <v>4</v>
      </c>
      <c r="O3601" s="203">
        <f t="shared" si="165"/>
        <v>6</v>
      </c>
    </row>
    <row r="3602" spans="3:15">
      <c r="C3602" s="200">
        <v>7</v>
      </c>
      <c r="D3602" s="200">
        <v>4</v>
      </c>
      <c r="F3602" s="200">
        <v>10</v>
      </c>
      <c r="G3602" s="200">
        <v>4</v>
      </c>
      <c r="H3602" s="200">
        <v>7</v>
      </c>
      <c r="I3602" s="200">
        <v>6</v>
      </c>
      <c r="J3602" s="200">
        <v>10</v>
      </c>
      <c r="M3602" s="204">
        <f t="shared" si="163"/>
        <v>4</v>
      </c>
      <c r="N3602" s="203">
        <f t="shared" si="164"/>
        <v>4</v>
      </c>
      <c r="O3602" s="203">
        <f t="shared" si="165"/>
        <v>7</v>
      </c>
    </row>
    <row r="3603" spans="3:15">
      <c r="C3603" s="200">
        <v>7</v>
      </c>
      <c r="D3603" s="200">
        <v>4</v>
      </c>
      <c r="F3603" s="200">
        <v>10</v>
      </c>
      <c r="G3603" s="200">
        <v>4</v>
      </c>
      <c r="H3603" s="200">
        <v>7</v>
      </c>
      <c r="I3603" s="200">
        <v>8</v>
      </c>
      <c r="J3603" s="200">
        <v>7</v>
      </c>
      <c r="M3603" s="204">
        <f t="shared" si="163"/>
        <v>4</v>
      </c>
      <c r="N3603" s="203">
        <f t="shared" si="164"/>
        <v>4</v>
      </c>
      <c r="O3603" s="203">
        <f t="shared" si="165"/>
        <v>7</v>
      </c>
    </row>
    <row r="3604" spans="3:15">
      <c r="C3604" s="200">
        <v>7</v>
      </c>
      <c r="D3604" s="200">
        <v>4</v>
      </c>
      <c r="F3604" s="200">
        <v>10</v>
      </c>
      <c r="G3604" s="200">
        <v>4</v>
      </c>
      <c r="H3604" s="200">
        <v>7</v>
      </c>
      <c r="I3604" s="200">
        <v>8</v>
      </c>
      <c r="J3604" s="200">
        <v>10</v>
      </c>
      <c r="M3604" s="204">
        <f t="shared" si="163"/>
        <v>4</v>
      </c>
      <c r="N3604" s="203">
        <f t="shared" si="164"/>
        <v>4</v>
      </c>
      <c r="O3604" s="203">
        <f t="shared" si="165"/>
        <v>7</v>
      </c>
    </row>
    <row r="3605" spans="3:15">
      <c r="C3605" s="200">
        <v>7</v>
      </c>
      <c r="D3605" s="200">
        <v>4</v>
      </c>
      <c r="F3605" s="200">
        <v>10</v>
      </c>
      <c r="G3605" s="200">
        <v>4</v>
      </c>
      <c r="H3605" s="200">
        <v>7</v>
      </c>
      <c r="I3605" s="200">
        <v>10</v>
      </c>
      <c r="J3605" s="200">
        <v>7</v>
      </c>
      <c r="M3605" s="204">
        <f t="shared" si="163"/>
        <v>4</v>
      </c>
      <c r="N3605" s="203">
        <f t="shared" si="164"/>
        <v>4</v>
      </c>
      <c r="O3605" s="203">
        <f t="shared" si="165"/>
        <v>7</v>
      </c>
    </row>
    <row r="3606" spans="3:15">
      <c r="C3606" s="200">
        <v>7</v>
      </c>
      <c r="D3606" s="200">
        <v>4</v>
      </c>
      <c r="F3606" s="200">
        <v>10</v>
      </c>
      <c r="G3606" s="200">
        <v>4</v>
      </c>
      <c r="H3606" s="200">
        <v>7</v>
      </c>
      <c r="I3606" s="200">
        <v>10</v>
      </c>
      <c r="J3606" s="200">
        <v>10</v>
      </c>
      <c r="M3606" s="204">
        <f t="shared" si="163"/>
        <v>4</v>
      </c>
      <c r="N3606" s="203">
        <f t="shared" si="164"/>
        <v>4</v>
      </c>
      <c r="O3606" s="203">
        <f t="shared" si="165"/>
        <v>7</v>
      </c>
    </row>
    <row r="3607" spans="3:15">
      <c r="C3607" s="200">
        <v>7</v>
      </c>
      <c r="D3607" s="200">
        <v>4</v>
      </c>
      <c r="F3607" s="200">
        <v>10</v>
      </c>
      <c r="G3607" s="200">
        <v>4</v>
      </c>
      <c r="H3607" s="200">
        <v>10</v>
      </c>
      <c r="I3607" s="200">
        <v>4</v>
      </c>
      <c r="J3607" s="200">
        <v>7</v>
      </c>
      <c r="M3607" s="204">
        <f t="shared" si="163"/>
        <v>4</v>
      </c>
      <c r="N3607" s="203">
        <f t="shared" si="164"/>
        <v>4</v>
      </c>
      <c r="O3607" s="203">
        <f t="shared" si="165"/>
        <v>7</v>
      </c>
    </row>
    <row r="3608" spans="3:15">
      <c r="C3608" s="200">
        <v>7</v>
      </c>
      <c r="D3608" s="200">
        <v>4</v>
      </c>
      <c r="F3608" s="200">
        <v>10</v>
      </c>
      <c r="G3608" s="200">
        <v>4</v>
      </c>
      <c r="H3608" s="200">
        <v>10</v>
      </c>
      <c r="I3608" s="200">
        <v>4</v>
      </c>
      <c r="J3608" s="200">
        <v>10</v>
      </c>
      <c r="M3608" s="204">
        <f t="shared" si="163"/>
        <v>4</v>
      </c>
      <c r="N3608" s="203">
        <f t="shared" si="164"/>
        <v>4</v>
      </c>
      <c r="O3608" s="203">
        <f t="shared" si="165"/>
        <v>7</v>
      </c>
    </row>
    <row r="3609" spans="3:15">
      <c r="C3609" s="200">
        <v>7</v>
      </c>
      <c r="D3609" s="200">
        <v>4</v>
      </c>
      <c r="F3609" s="200">
        <v>10</v>
      </c>
      <c r="G3609" s="200">
        <v>4</v>
      </c>
      <c r="H3609" s="200">
        <v>10</v>
      </c>
      <c r="I3609" s="200">
        <v>6</v>
      </c>
      <c r="J3609" s="200">
        <v>7</v>
      </c>
      <c r="M3609" s="204">
        <f t="shared" si="163"/>
        <v>4</v>
      </c>
      <c r="N3609" s="203">
        <f t="shared" si="164"/>
        <v>4</v>
      </c>
      <c r="O3609" s="203">
        <f t="shared" si="165"/>
        <v>7</v>
      </c>
    </row>
    <row r="3610" spans="3:15">
      <c r="C3610" s="200">
        <v>7</v>
      </c>
      <c r="D3610" s="200">
        <v>4</v>
      </c>
      <c r="F3610" s="200">
        <v>10</v>
      </c>
      <c r="G3610" s="200">
        <v>4</v>
      </c>
      <c r="H3610" s="200">
        <v>10</v>
      </c>
      <c r="I3610" s="200">
        <v>6</v>
      </c>
      <c r="J3610" s="200">
        <v>10</v>
      </c>
      <c r="M3610" s="204">
        <f t="shared" si="163"/>
        <v>4</v>
      </c>
      <c r="N3610" s="203">
        <f t="shared" si="164"/>
        <v>4</v>
      </c>
      <c r="O3610" s="203">
        <f t="shared" si="165"/>
        <v>7</v>
      </c>
    </row>
    <row r="3611" spans="3:15">
      <c r="C3611" s="200">
        <v>7</v>
      </c>
      <c r="D3611" s="200">
        <v>4</v>
      </c>
      <c r="F3611" s="200">
        <v>10</v>
      </c>
      <c r="G3611" s="200">
        <v>4</v>
      </c>
      <c r="H3611" s="200">
        <v>10</v>
      </c>
      <c r="I3611" s="200">
        <v>8</v>
      </c>
      <c r="J3611" s="200">
        <v>7</v>
      </c>
      <c r="M3611" s="204">
        <f t="shared" si="163"/>
        <v>4</v>
      </c>
      <c r="N3611" s="203">
        <f t="shared" si="164"/>
        <v>4</v>
      </c>
      <c r="O3611" s="203">
        <f t="shared" si="165"/>
        <v>7</v>
      </c>
    </row>
    <row r="3612" spans="3:15">
      <c r="C3612" s="200">
        <v>7</v>
      </c>
      <c r="D3612" s="200">
        <v>4</v>
      </c>
      <c r="F3612" s="200">
        <v>10</v>
      </c>
      <c r="G3612" s="200">
        <v>4</v>
      </c>
      <c r="H3612" s="200">
        <v>10</v>
      </c>
      <c r="I3612" s="200">
        <v>8</v>
      </c>
      <c r="J3612" s="200">
        <v>10</v>
      </c>
      <c r="M3612" s="204">
        <f t="shared" si="163"/>
        <v>4</v>
      </c>
      <c r="N3612" s="203">
        <f t="shared" si="164"/>
        <v>4</v>
      </c>
      <c r="O3612" s="203">
        <f t="shared" si="165"/>
        <v>8</v>
      </c>
    </row>
    <row r="3613" spans="3:15">
      <c r="C3613" s="200">
        <v>7</v>
      </c>
      <c r="D3613" s="200">
        <v>4</v>
      </c>
      <c r="F3613" s="200">
        <v>10</v>
      </c>
      <c r="G3613" s="200">
        <v>4</v>
      </c>
      <c r="H3613" s="200">
        <v>10</v>
      </c>
      <c r="I3613" s="200">
        <v>10</v>
      </c>
      <c r="J3613" s="200">
        <v>7</v>
      </c>
      <c r="M3613" s="204">
        <f t="shared" si="163"/>
        <v>4</v>
      </c>
      <c r="N3613" s="203">
        <f t="shared" si="164"/>
        <v>4</v>
      </c>
      <c r="O3613" s="203">
        <f t="shared" si="165"/>
        <v>7</v>
      </c>
    </row>
    <row r="3614" spans="3:15">
      <c r="C3614" s="200">
        <v>7</v>
      </c>
      <c r="D3614" s="200">
        <v>6</v>
      </c>
      <c r="F3614" s="200">
        <v>10</v>
      </c>
      <c r="G3614" s="200">
        <v>6</v>
      </c>
      <c r="H3614" s="200">
        <v>10</v>
      </c>
      <c r="I3614" s="200">
        <v>10</v>
      </c>
      <c r="J3614" s="200">
        <v>10</v>
      </c>
      <c r="M3614" s="204">
        <f t="shared" si="163"/>
        <v>6</v>
      </c>
      <c r="N3614" s="203">
        <f t="shared" si="164"/>
        <v>6</v>
      </c>
      <c r="O3614" s="203">
        <f t="shared" si="165"/>
        <v>8</v>
      </c>
    </row>
    <row r="3615" spans="3:15">
      <c r="C3615" s="200">
        <v>7</v>
      </c>
      <c r="D3615" s="200">
        <v>6</v>
      </c>
      <c r="F3615" s="200">
        <v>5</v>
      </c>
      <c r="G3615" s="200">
        <v>6</v>
      </c>
      <c r="H3615" s="200">
        <v>5</v>
      </c>
      <c r="I3615" s="200">
        <v>4</v>
      </c>
      <c r="J3615" s="200">
        <v>7</v>
      </c>
      <c r="M3615" s="204">
        <f t="shared" ref="M3615:M3678" si="166">MIN(C3615:L3615)</f>
        <v>4</v>
      </c>
      <c r="N3615" s="203">
        <f t="shared" si="164"/>
        <v>5</v>
      </c>
      <c r="O3615" s="203">
        <f t="shared" si="165"/>
        <v>6</v>
      </c>
    </row>
    <row r="3616" spans="3:15">
      <c r="C3616" s="200">
        <v>7</v>
      </c>
      <c r="D3616" s="200">
        <v>6</v>
      </c>
      <c r="F3616" s="200">
        <v>5</v>
      </c>
      <c r="G3616" s="200">
        <v>6</v>
      </c>
      <c r="H3616" s="200">
        <v>5</v>
      </c>
      <c r="I3616" s="200">
        <v>4</v>
      </c>
      <c r="J3616" s="200">
        <v>10</v>
      </c>
      <c r="M3616" s="204">
        <f t="shared" si="166"/>
        <v>4</v>
      </c>
      <c r="N3616" s="203">
        <f t="shared" ref="N3616:N3679" si="167">IF(SMALL(C3616:J3616,2)&gt;M3616,M3616+1,M3616)</f>
        <v>5</v>
      </c>
      <c r="O3616" s="203">
        <f t="shared" ref="O3616:O3679" si="168">ROUND(AVERAGE(C3616:J3616),0)</f>
        <v>6</v>
      </c>
    </row>
    <row r="3617" spans="3:15">
      <c r="C3617" s="200">
        <v>7</v>
      </c>
      <c r="D3617" s="200">
        <v>6</v>
      </c>
      <c r="F3617" s="200">
        <v>5</v>
      </c>
      <c r="G3617" s="200">
        <v>6</v>
      </c>
      <c r="H3617" s="200">
        <v>5</v>
      </c>
      <c r="I3617" s="200">
        <v>6</v>
      </c>
      <c r="J3617" s="200">
        <v>7</v>
      </c>
      <c r="M3617" s="204">
        <f t="shared" si="166"/>
        <v>5</v>
      </c>
      <c r="N3617" s="203">
        <f t="shared" si="167"/>
        <v>5</v>
      </c>
      <c r="O3617" s="203">
        <f t="shared" si="168"/>
        <v>6</v>
      </c>
    </row>
    <row r="3618" spans="3:15">
      <c r="C3618" s="200">
        <v>7</v>
      </c>
      <c r="D3618" s="200">
        <v>6</v>
      </c>
      <c r="F3618" s="200">
        <v>5</v>
      </c>
      <c r="G3618" s="200">
        <v>6</v>
      </c>
      <c r="H3618" s="200">
        <v>5</v>
      </c>
      <c r="I3618" s="200">
        <v>6</v>
      </c>
      <c r="J3618" s="200">
        <v>10</v>
      </c>
      <c r="M3618" s="204">
        <f t="shared" si="166"/>
        <v>5</v>
      </c>
      <c r="N3618" s="203">
        <f t="shared" si="167"/>
        <v>5</v>
      </c>
      <c r="O3618" s="203">
        <f t="shared" si="168"/>
        <v>6</v>
      </c>
    </row>
    <row r="3619" spans="3:15">
      <c r="C3619" s="200">
        <v>7</v>
      </c>
      <c r="D3619" s="200">
        <v>6</v>
      </c>
      <c r="F3619" s="200">
        <v>5</v>
      </c>
      <c r="G3619" s="200">
        <v>6</v>
      </c>
      <c r="H3619" s="200">
        <v>5</v>
      </c>
      <c r="I3619" s="200">
        <v>8</v>
      </c>
      <c r="J3619" s="200">
        <v>7</v>
      </c>
      <c r="M3619" s="204">
        <f t="shared" si="166"/>
        <v>5</v>
      </c>
      <c r="N3619" s="203">
        <f t="shared" si="167"/>
        <v>5</v>
      </c>
      <c r="O3619" s="203">
        <f t="shared" si="168"/>
        <v>6</v>
      </c>
    </row>
    <row r="3620" spans="3:15">
      <c r="C3620" s="200">
        <v>7</v>
      </c>
      <c r="D3620" s="200">
        <v>6</v>
      </c>
      <c r="F3620" s="200">
        <v>5</v>
      </c>
      <c r="G3620" s="200">
        <v>6</v>
      </c>
      <c r="H3620" s="200">
        <v>5</v>
      </c>
      <c r="I3620" s="200">
        <v>8</v>
      </c>
      <c r="J3620" s="200">
        <v>10</v>
      </c>
      <c r="M3620" s="204">
        <f t="shared" si="166"/>
        <v>5</v>
      </c>
      <c r="N3620" s="203">
        <f t="shared" si="167"/>
        <v>5</v>
      </c>
      <c r="O3620" s="203">
        <f t="shared" si="168"/>
        <v>7</v>
      </c>
    </row>
    <row r="3621" spans="3:15">
      <c r="C3621" s="200">
        <v>7</v>
      </c>
      <c r="D3621" s="200">
        <v>6</v>
      </c>
      <c r="F3621" s="200">
        <v>5</v>
      </c>
      <c r="G3621" s="200">
        <v>6</v>
      </c>
      <c r="H3621" s="200">
        <v>5</v>
      </c>
      <c r="I3621" s="200">
        <v>10</v>
      </c>
      <c r="J3621" s="200">
        <v>7</v>
      </c>
      <c r="M3621" s="204">
        <f t="shared" si="166"/>
        <v>5</v>
      </c>
      <c r="N3621" s="203">
        <f t="shared" si="167"/>
        <v>5</v>
      </c>
      <c r="O3621" s="203">
        <f t="shared" si="168"/>
        <v>7</v>
      </c>
    </row>
    <row r="3622" spans="3:15">
      <c r="C3622" s="200">
        <v>7</v>
      </c>
      <c r="D3622" s="200">
        <v>6</v>
      </c>
      <c r="F3622" s="200">
        <v>5</v>
      </c>
      <c r="G3622" s="200">
        <v>6</v>
      </c>
      <c r="H3622" s="200">
        <v>5</v>
      </c>
      <c r="I3622" s="200">
        <v>10</v>
      </c>
      <c r="J3622" s="200">
        <v>10</v>
      </c>
      <c r="M3622" s="204">
        <f t="shared" si="166"/>
        <v>5</v>
      </c>
      <c r="N3622" s="203">
        <f t="shared" si="167"/>
        <v>5</v>
      </c>
      <c r="O3622" s="203">
        <f t="shared" si="168"/>
        <v>7</v>
      </c>
    </row>
    <row r="3623" spans="3:15">
      <c r="C3623" s="200">
        <v>7</v>
      </c>
      <c r="D3623" s="200">
        <v>6</v>
      </c>
      <c r="F3623" s="200">
        <v>7</v>
      </c>
      <c r="G3623" s="200">
        <v>6</v>
      </c>
      <c r="H3623" s="200">
        <v>10</v>
      </c>
      <c r="I3623" s="200">
        <v>4</v>
      </c>
      <c r="J3623" s="200">
        <v>7</v>
      </c>
      <c r="M3623" s="204">
        <f t="shared" si="166"/>
        <v>4</v>
      </c>
      <c r="N3623" s="203">
        <f t="shared" si="167"/>
        <v>5</v>
      </c>
      <c r="O3623" s="203">
        <f t="shared" si="168"/>
        <v>7</v>
      </c>
    </row>
    <row r="3624" spans="3:15">
      <c r="C3624" s="200">
        <v>7</v>
      </c>
      <c r="D3624" s="200">
        <v>6</v>
      </c>
      <c r="F3624" s="200">
        <v>7</v>
      </c>
      <c r="G3624" s="200">
        <v>6</v>
      </c>
      <c r="H3624" s="200">
        <v>10</v>
      </c>
      <c r="I3624" s="200">
        <v>4</v>
      </c>
      <c r="J3624" s="200">
        <v>10</v>
      </c>
      <c r="M3624" s="204">
        <f t="shared" si="166"/>
        <v>4</v>
      </c>
      <c r="N3624" s="203">
        <f t="shared" si="167"/>
        <v>5</v>
      </c>
      <c r="O3624" s="203">
        <f t="shared" si="168"/>
        <v>7</v>
      </c>
    </row>
    <row r="3625" spans="3:15">
      <c r="C3625" s="200">
        <v>7</v>
      </c>
      <c r="D3625" s="200">
        <v>6</v>
      </c>
      <c r="F3625" s="200">
        <v>7</v>
      </c>
      <c r="G3625" s="200">
        <v>6</v>
      </c>
      <c r="H3625" s="200">
        <v>10</v>
      </c>
      <c r="I3625" s="200">
        <v>6</v>
      </c>
      <c r="J3625" s="200">
        <v>7</v>
      </c>
      <c r="M3625" s="204">
        <f t="shared" si="166"/>
        <v>6</v>
      </c>
      <c r="N3625" s="203">
        <f t="shared" si="167"/>
        <v>6</v>
      </c>
      <c r="O3625" s="203">
        <f t="shared" si="168"/>
        <v>7</v>
      </c>
    </row>
    <row r="3626" spans="3:15">
      <c r="C3626" s="200">
        <v>7</v>
      </c>
      <c r="D3626" s="200">
        <v>6</v>
      </c>
      <c r="F3626" s="200">
        <v>7</v>
      </c>
      <c r="G3626" s="200">
        <v>6</v>
      </c>
      <c r="H3626" s="200">
        <v>10</v>
      </c>
      <c r="I3626" s="200">
        <v>6</v>
      </c>
      <c r="J3626" s="200">
        <v>10</v>
      </c>
      <c r="M3626" s="204">
        <f t="shared" si="166"/>
        <v>6</v>
      </c>
      <c r="N3626" s="203">
        <f t="shared" si="167"/>
        <v>6</v>
      </c>
      <c r="O3626" s="203">
        <f t="shared" si="168"/>
        <v>7</v>
      </c>
    </row>
    <row r="3627" spans="3:15">
      <c r="C3627" s="200">
        <v>7</v>
      </c>
      <c r="D3627" s="200">
        <v>6</v>
      </c>
      <c r="F3627" s="200">
        <v>7</v>
      </c>
      <c r="G3627" s="200">
        <v>6</v>
      </c>
      <c r="H3627" s="200">
        <v>10</v>
      </c>
      <c r="I3627" s="200">
        <v>8</v>
      </c>
      <c r="J3627" s="200">
        <v>7</v>
      </c>
      <c r="M3627" s="204">
        <f t="shared" si="166"/>
        <v>6</v>
      </c>
      <c r="N3627" s="203">
        <f t="shared" si="167"/>
        <v>6</v>
      </c>
      <c r="O3627" s="203">
        <f t="shared" si="168"/>
        <v>7</v>
      </c>
    </row>
    <row r="3628" spans="3:15">
      <c r="C3628" s="200">
        <v>7</v>
      </c>
      <c r="D3628" s="200">
        <v>6</v>
      </c>
      <c r="F3628" s="200">
        <v>7</v>
      </c>
      <c r="G3628" s="200">
        <v>6</v>
      </c>
      <c r="H3628" s="200">
        <v>10</v>
      </c>
      <c r="I3628" s="200">
        <v>8</v>
      </c>
      <c r="J3628" s="200">
        <v>10</v>
      </c>
      <c r="M3628" s="204">
        <f t="shared" si="166"/>
        <v>6</v>
      </c>
      <c r="N3628" s="203">
        <f t="shared" si="167"/>
        <v>6</v>
      </c>
      <c r="O3628" s="203">
        <f t="shared" si="168"/>
        <v>8</v>
      </c>
    </row>
    <row r="3629" spans="3:15">
      <c r="C3629" s="200">
        <v>7</v>
      </c>
      <c r="D3629" s="200">
        <v>6</v>
      </c>
      <c r="F3629" s="200">
        <v>7</v>
      </c>
      <c r="G3629" s="200">
        <v>6</v>
      </c>
      <c r="H3629" s="200">
        <v>10</v>
      </c>
      <c r="I3629" s="200">
        <v>10</v>
      </c>
      <c r="J3629" s="200">
        <v>7</v>
      </c>
      <c r="M3629" s="204">
        <f t="shared" si="166"/>
        <v>6</v>
      </c>
      <c r="N3629" s="203">
        <f t="shared" si="167"/>
        <v>6</v>
      </c>
      <c r="O3629" s="203">
        <f t="shared" si="168"/>
        <v>8</v>
      </c>
    </row>
    <row r="3630" spans="3:15">
      <c r="C3630" s="200">
        <v>7</v>
      </c>
      <c r="D3630" s="200">
        <v>6</v>
      </c>
      <c r="F3630" s="200">
        <v>7</v>
      </c>
      <c r="G3630" s="200">
        <v>6</v>
      </c>
      <c r="H3630" s="200">
        <v>10</v>
      </c>
      <c r="I3630" s="200">
        <v>10</v>
      </c>
      <c r="J3630" s="200">
        <v>10</v>
      </c>
      <c r="M3630" s="204">
        <f t="shared" si="166"/>
        <v>6</v>
      </c>
      <c r="N3630" s="203">
        <f t="shared" si="167"/>
        <v>6</v>
      </c>
      <c r="O3630" s="203">
        <f t="shared" si="168"/>
        <v>8</v>
      </c>
    </row>
    <row r="3631" spans="3:15">
      <c r="C3631" s="200">
        <v>7</v>
      </c>
      <c r="D3631" s="200">
        <v>6</v>
      </c>
      <c r="F3631" s="200">
        <v>5</v>
      </c>
      <c r="G3631" s="200">
        <v>6</v>
      </c>
      <c r="H3631" s="200">
        <v>5</v>
      </c>
      <c r="I3631" s="200">
        <v>4</v>
      </c>
      <c r="J3631" s="200">
        <v>7</v>
      </c>
      <c r="M3631" s="204">
        <f t="shared" si="166"/>
        <v>4</v>
      </c>
      <c r="N3631" s="203">
        <f t="shared" si="167"/>
        <v>5</v>
      </c>
      <c r="O3631" s="203">
        <f t="shared" si="168"/>
        <v>6</v>
      </c>
    </row>
    <row r="3632" spans="3:15">
      <c r="C3632" s="200">
        <v>7</v>
      </c>
      <c r="D3632" s="200">
        <v>6</v>
      </c>
      <c r="F3632" s="200">
        <v>5</v>
      </c>
      <c r="G3632" s="200">
        <v>6</v>
      </c>
      <c r="H3632" s="200">
        <v>5</v>
      </c>
      <c r="I3632" s="200">
        <v>4</v>
      </c>
      <c r="J3632" s="200">
        <v>10</v>
      </c>
      <c r="M3632" s="204">
        <f t="shared" si="166"/>
        <v>4</v>
      </c>
      <c r="N3632" s="203">
        <f t="shared" si="167"/>
        <v>5</v>
      </c>
      <c r="O3632" s="203">
        <f t="shared" si="168"/>
        <v>6</v>
      </c>
    </row>
    <row r="3633" spans="3:15">
      <c r="C3633" s="200">
        <v>7</v>
      </c>
      <c r="D3633" s="200">
        <v>6</v>
      </c>
      <c r="F3633" s="200">
        <v>5</v>
      </c>
      <c r="G3633" s="200">
        <v>6</v>
      </c>
      <c r="H3633" s="200">
        <v>5</v>
      </c>
      <c r="I3633" s="200">
        <v>6</v>
      </c>
      <c r="J3633" s="200">
        <v>7</v>
      </c>
      <c r="M3633" s="204">
        <f t="shared" si="166"/>
        <v>5</v>
      </c>
      <c r="N3633" s="203">
        <f t="shared" si="167"/>
        <v>5</v>
      </c>
      <c r="O3633" s="203">
        <f t="shared" si="168"/>
        <v>6</v>
      </c>
    </row>
    <row r="3634" spans="3:15">
      <c r="C3634" s="200">
        <v>7</v>
      </c>
      <c r="D3634" s="200">
        <v>6</v>
      </c>
      <c r="F3634" s="200">
        <v>5</v>
      </c>
      <c r="G3634" s="200">
        <v>6</v>
      </c>
      <c r="H3634" s="200">
        <v>5</v>
      </c>
      <c r="I3634" s="200">
        <v>6</v>
      </c>
      <c r="J3634" s="200">
        <v>10</v>
      </c>
      <c r="M3634" s="204">
        <f t="shared" si="166"/>
        <v>5</v>
      </c>
      <c r="N3634" s="203">
        <f t="shared" si="167"/>
        <v>5</v>
      </c>
      <c r="O3634" s="203">
        <f t="shared" si="168"/>
        <v>6</v>
      </c>
    </row>
    <row r="3635" spans="3:15">
      <c r="C3635" s="200">
        <v>7</v>
      </c>
      <c r="D3635" s="200">
        <v>6</v>
      </c>
      <c r="F3635" s="200">
        <v>5</v>
      </c>
      <c r="G3635" s="200">
        <v>6</v>
      </c>
      <c r="H3635" s="200">
        <v>5</v>
      </c>
      <c r="I3635" s="200">
        <v>8</v>
      </c>
      <c r="J3635" s="200">
        <v>7</v>
      </c>
      <c r="M3635" s="204">
        <f t="shared" si="166"/>
        <v>5</v>
      </c>
      <c r="N3635" s="203">
        <f t="shared" si="167"/>
        <v>5</v>
      </c>
      <c r="O3635" s="203">
        <f t="shared" si="168"/>
        <v>6</v>
      </c>
    </row>
    <row r="3636" spans="3:15">
      <c r="C3636" s="200">
        <v>7</v>
      </c>
      <c r="D3636" s="200">
        <v>6</v>
      </c>
      <c r="F3636" s="200">
        <v>5</v>
      </c>
      <c r="G3636" s="200">
        <v>6</v>
      </c>
      <c r="H3636" s="200">
        <v>5</v>
      </c>
      <c r="I3636" s="200">
        <v>8</v>
      </c>
      <c r="J3636" s="200">
        <v>10</v>
      </c>
      <c r="M3636" s="204">
        <f t="shared" si="166"/>
        <v>5</v>
      </c>
      <c r="N3636" s="203">
        <f t="shared" si="167"/>
        <v>5</v>
      </c>
      <c r="O3636" s="203">
        <f t="shared" si="168"/>
        <v>7</v>
      </c>
    </row>
    <row r="3637" spans="3:15">
      <c r="C3637" s="200">
        <v>7</v>
      </c>
      <c r="D3637" s="200">
        <v>6</v>
      </c>
      <c r="F3637" s="200">
        <v>5</v>
      </c>
      <c r="G3637" s="200">
        <v>6</v>
      </c>
      <c r="H3637" s="200">
        <v>5</v>
      </c>
      <c r="I3637" s="200">
        <v>10</v>
      </c>
      <c r="J3637" s="200">
        <v>7</v>
      </c>
      <c r="M3637" s="204">
        <f t="shared" si="166"/>
        <v>5</v>
      </c>
      <c r="N3637" s="203">
        <f t="shared" si="167"/>
        <v>5</v>
      </c>
      <c r="O3637" s="203">
        <f t="shared" si="168"/>
        <v>7</v>
      </c>
    </row>
    <row r="3638" spans="3:15">
      <c r="C3638" s="200">
        <v>7</v>
      </c>
      <c r="D3638" s="200">
        <v>6</v>
      </c>
      <c r="F3638" s="200">
        <v>5</v>
      </c>
      <c r="G3638" s="200">
        <v>6</v>
      </c>
      <c r="H3638" s="200">
        <v>5</v>
      </c>
      <c r="I3638" s="200">
        <v>10</v>
      </c>
      <c r="J3638" s="200">
        <v>10</v>
      </c>
      <c r="M3638" s="204">
        <f t="shared" si="166"/>
        <v>5</v>
      </c>
      <c r="N3638" s="203">
        <f t="shared" si="167"/>
        <v>5</v>
      </c>
      <c r="O3638" s="203">
        <f t="shared" si="168"/>
        <v>7</v>
      </c>
    </row>
    <row r="3639" spans="3:15">
      <c r="C3639" s="200">
        <v>7</v>
      </c>
      <c r="D3639" s="200">
        <v>6</v>
      </c>
      <c r="F3639" s="200">
        <v>7</v>
      </c>
      <c r="G3639" s="200">
        <v>6</v>
      </c>
      <c r="H3639" s="200">
        <v>10</v>
      </c>
      <c r="I3639" s="200">
        <v>4</v>
      </c>
      <c r="J3639" s="200">
        <v>7</v>
      </c>
      <c r="M3639" s="204">
        <f t="shared" si="166"/>
        <v>4</v>
      </c>
      <c r="N3639" s="203">
        <f t="shared" si="167"/>
        <v>5</v>
      </c>
      <c r="O3639" s="203">
        <f t="shared" si="168"/>
        <v>7</v>
      </c>
    </row>
    <row r="3640" spans="3:15">
      <c r="C3640" s="200">
        <v>7</v>
      </c>
      <c r="D3640" s="200">
        <v>6</v>
      </c>
      <c r="F3640" s="200">
        <v>7</v>
      </c>
      <c r="G3640" s="200">
        <v>6</v>
      </c>
      <c r="H3640" s="200">
        <v>10</v>
      </c>
      <c r="I3640" s="200">
        <v>4</v>
      </c>
      <c r="J3640" s="200">
        <v>10</v>
      </c>
      <c r="M3640" s="204">
        <f t="shared" si="166"/>
        <v>4</v>
      </c>
      <c r="N3640" s="203">
        <f t="shared" si="167"/>
        <v>5</v>
      </c>
      <c r="O3640" s="203">
        <f t="shared" si="168"/>
        <v>7</v>
      </c>
    </row>
    <row r="3641" spans="3:15">
      <c r="C3641" s="200">
        <v>7</v>
      </c>
      <c r="D3641" s="200">
        <v>6</v>
      </c>
      <c r="F3641" s="200">
        <v>7</v>
      </c>
      <c r="G3641" s="200">
        <v>6</v>
      </c>
      <c r="H3641" s="200">
        <v>10</v>
      </c>
      <c r="I3641" s="200">
        <v>6</v>
      </c>
      <c r="J3641" s="200">
        <v>7</v>
      </c>
      <c r="M3641" s="204">
        <f t="shared" si="166"/>
        <v>6</v>
      </c>
      <c r="N3641" s="203">
        <f t="shared" si="167"/>
        <v>6</v>
      </c>
      <c r="O3641" s="203">
        <f t="shared" si="168"/>
        <v>7</v>
      </c>
    </row>
    <row r="3642" spans="3:15">
      <c r="C3642" s="200">
        <v>7</v>
      </c>
      <c r="D3642" s="200">
        <v>6</v>
      </c>
      <c r="F3642" s="200">
        <v>7</v>
      </c>
      <c r="G3642" s="200">
        <v>6</v>
      </c>
      <c r="H3642" s="200">
        <v>10</v>
      </c>
      <c r="I3642" s="200">
        <v>6</v>
      </c>
      <c r="J3642" s="200">
        <v>10</v>
      </c>
      <c r="M3642" s="204">
        <f t="shared" si="166"/>
        <v>6</v>
      </c>
      <c r="N3642" s="203">
        <f t="shared" si="167"/>
        <v>6</v>
      </c>
      <c r="O3642" s="203">
        <f t="shared" si="168"/>
        <v>7</v>
      </c>
    </row>
    <row r="3643" spans="3:15">
      <c r="C3643" s="200">
        <v>7</v>
      </c>
      <c r="D3643" s="200">
        <v>6</v>
      </c>
      <c r="F3643" s="200">
        <v>7</v>
      </c>
      <c r="G3643" s="200">
        <v>6</v>
      </c>
      <c r="H3643" s="200">
        <v>10</v>
      </c>
      <c r="I3643" s="200">
        <v>8</v>
      </c>
      <c r="J3643" s="200">
        <v>7</v>
      </c>
      <c r="M3643" s="204">
        <f t="shared" si="166"/>
        <v>6</v>
      </c>
      <c r="N3643" s="203">
        <f t="shared" si="167"/>
        <v>6</v>
      </c>
      <c r="O3643" s="203">
        <f t="shared" si="168"/>
        <v>7</v>
      </c>
    </row>
    <row r="3644" spans="3:15">
      <c r="C3644" s="200">
        <v>7</v>
      </c>
      <c r="D3644" s="200">
        <v>6</v>
      </c>
      <c r="F3644" s="200">
        <v>7</v>
      </c>
      <c r="G3644" s="200">
        <v>6</v>
      </c>
      <c r="H3644" s="200">
        <v>10</v>
      </c>
      <c r="I3644" s="200">
        <v>8</v>
      </c>
      <c r="J3644" s="200">
        <v>10</v>
      </c>
      <c r="M3644" s="204">
        <f t="shared" si="166"/>
        <v>6</v>
      </c>
      <c r="N3644" s="203">
        <f t="shared" si="167"/>
        <v>6</v>
      </c>
      <c r="O3644" s="203">
        <f t="shared" si="168"/>
        <v>8</v>
      </c>
    </row>
    <row r="3645" spans="3:15">
      <c r="C3645" s="200">
        <v>7</v>
      </c>
      <c r="D3645" s="200">
        <v>6</v>
      </c>
      <c r="F3645" s="200">
        <v>7</v>
      </c>
      <c r="G3645" s="200">
        <v>6</v>
      </c>
      <c r="H3645" s="200">
        <v>10</v>
      </c>
      <c r="I3645" s="200">
        <v>10</v>
      </c>
      <c r="J3645" s="200">
        <v>7</v>
      </c>
      <c r="M3645" s="204">
        <f t="shared" si="166"/>
        <v>6</v>
      </c>
      <c r="N3645" s="203">
        <f t="shared" si="167"/>
        <v>6</v>
      </c>
      <c r="O3645" s="203">
        <f t="shared" si="168"/>
        <v>8</v>
      </c>
    </row>
    <row r="3646" spans="3:15">
      <c r="C3646" s="200">
        <v>7</v>
      </c>
      <c r="D3646" s="200">
        <v>6</v>
      </c>
      <c r="F3646" s="200">
        <v>7</v>
      </c>
      <c r="G3646" s="200">
        <v>6</v>
      </c>
      <c r="H3646" s="200">
        <v>10</v>
      </c>
      <c r="I3646" s="200">
        <v>10</v>
      </c>
      <c r="J3646" s="200">
        <v>10</v>
      </c>
      <c r="M3646" s="204">
        <f t="shared" si="166"/>
        <v>6</v>
      </c>
      <c r="N3646" s="203">
        <f t="shared" si="167"/>
        <v>6</v>
      </c>
      <c r="O3646" s="203">
        <f t="shared" si="168"/>
        <v>8</v>
      </c>
    </row>
    <row r="3647" spans="3:15">
      <c r="C3647" s="200">
        <v>7</v>
      </c>
      <c r="D3647" s="200">
        <v>6</v>
      </c>
      <c r="F3647" s="200">
        <v>5</v>
      </c>
      <c r="G3647" s="200">
        <v>6</v>
      </c>
      <c r="H3647" s="200">
        <v>5</v>
      </c>
      <c r="I3647" s="200">
        <v>4</v>
      </c>
      <c r="J3647" s="200">
        <v>7</v>
      </c>
      <c r="M3647" s="204">
        <f t="shared" si="166"/>
        <v>4</v>
      </c>
      <c r="N3647" s="203">
        <f t="shared" si="167"/>
        <v>5</v>
      </c>
      <c r="O3647" s="203">
        <f t="shared" si="168"/>
        <v>6</v>
      </c>
    </row>
    <row r="3648" spans="3:15">
      <c r="C3648" s="200">
        <v>7</v>
      </c>
      <c r="D3648" s="200">
        <v>6</v>
      </c>
      <c r="F3648" s="200">
        <v>5</v>
      </c>
      <c r="G3648" s="200">
        <v>6</v>
      </c>
      <c r="H3648" s="200">
        <v>5</v>
      </c>
      <c r="I3648" s="200">
        <v>4</v>
      </c>
      <c r="J3648" s="200">
        <v>10</v>
      </c>
      <c r="M3648" s="204">
        <f t="shared" si="166"/>
        <v>4</v>
      </c>
      <c r="N3648" s="203">
        <f t="shared" si="167"/>
        <v>5</v>
      </c>
      <c r="O3648" s="203">
        <f t="shared" si="168"/>
        <v>6</v>
      </c>
    </row>
    <row r="3649" spans="3:15">
      <c r="C3649" s="200">
        <v>7</v>
      </c>
      <c r="D3649" s="200">
        <v>6</v>
      </c>
      <c r="F3649" s="200">
        <v>5</v>
      </c>
      <c r="G3649" s="200">
        <v>6</v>
      </c>
      <c r="H3649" s="200">
        <v>5</v>
      </c>
      <c r="I3649" s="200">
        <v>6</v>
      </c>
      <c r="J3649" s="200">
        <v>7</v>
      </c>
      <c r="M3649" s="204">
        <f t="shared" si="166"/>
        <v>5</v>
      </c>
      <c r="N3649" s="203">
        <f t="shared" si="167"/>
        <v>5</v>
      </c>
      <c r="O3649" s="203">
        <f t="shared" si="168"/>
        <v>6</v>
      </c>
    </row>
    <row r="3650" spans="3:15">
      <c r="C3650" s="200">
        <v>7</v>
      </c>
      <c r="D3650" s="200">
        <v>6</v>
      </c>
      <c r="F3650" s="200">
        <v>5</v>
      </c>
      <c r="G3650" s="200">
        <v>6</v>
      </c>
      <c r="H3650" s="200">
        <v>5</v>
      </c>
      <c r="I3650" s="200">
        <v>6</v>
      </c>
      <c r="J3650" s="200">
        <v>10</v>
      </c>
      <c r="M3650" s="204">
        <f t="shared" si="166"/>
        <v>5</v>
      </c>
      <c r="N3650" s="203">
        <f t="shared" si="167"/>
        <v>5</v>
      </c>
      <c r="O3650" s="203">
        <f t="shared" si="168"/>
        <v>6</v>
      </c>
    </row>
    <row r="3651" spans="3:15">
      <c r="C3651" s="200">
        <v>7</v>
      </c>
      <c r="D3651" s="200">
        <v>6</v>
      </c>
      <c r="F3651" s="200">
        <v>5</v>
      </c>
      <c r="G3651" s="200">
        <v>6</v>
      </c>
      <c r="H3651" s="200">
        <v>5</v>
      </c>
      <c r="I3651" s="200">
        <v>8</v>
      </c>
      <c r="J3651" s="200">
        <v>7</v>
      </c>
      <c r="M3651" s="204">
        <f t="shared" si="166"/>
        <v>5</v>
      </c>
      <c r="N3651" s="203">
        <f t="shared" si="167"/>
        <v>5</v>
      </c>
      <c r="O3651" s="203">
        <f t="shared" si="168"/>
        <v>6</v>
      </c>
    </row>
    <row r="3652" spans="3:15">
      <c r="C3652" s="200">
        <v>7</v>
      </c>
      <c r="D3652" s="200">
        <v>6</v>
      </c>
      <c r="F3652" s="200">
        <v>5</v>
      </c>
      <c r="G3652" s="200">
        <v>6</v>
      </c>
      <c r="H3652" s="200">
        <v>5</v>
      </c>
      <c r="I3652" s="200">
        <v>8</v>
      </c>
      <c r="J3652" s="200">
        <v>10</v>
      </c>
      <c r="M3652" s="204">
        <f t="shared" si="166"/>
        <v>5</v>
      </c>
      <c r="N3652" s="203">
        <f t="shared" si="167"/>
        <v>5</v>
      </c>
      <c r="O3652" s="203">
        <f t="shared" si="168"/>
        <v>7</v>
      </c>
    </row>
    <row r="3653" spans="3:15">
      <c r="C3653" s="200">
        <v>7</v>
      </c>
      <c r="D3653" s="200">
        <v>6</v>
      </c>
      <c r="F3653" s="200">
        <v>5</v>
      </c>
      <c r="G3653" s="200">
        <v>6</v>
      </c>
      <c r="H3653" s="200">
        <v>5</v>
      </c>
      <c r="I3653" s="200">
        <v>10</v>
      </c>
      <c r="J3653" s="200">
        <v>7</v>
      </c>
      <c r="M3653" s="204">
        <f t="shared" si="166"/>
        <v>5</v>
      </c>
      <c r="N3653" s="203">
        <f t="shared" si="167"/>
        <v>5</v>
      </c>
      <c r="O3653" s="203">
        <f t="shared" si="168"/>
        <v>7</v>
      </c>
    </row>
    <row r="3654" spans="3:15">
      <c r="C3654" s="200">
        <v>7</v>
      </c>
      <c r="D3654" s="200">
        <v>6</v>
      </c>
      <c r="F3654" s="200">
        <v>5</v>
      </c>
      <c r="G3654" s="200">
        <v>6</v>
      </c>
      <c r="H3654" s="200">
        <v>5</v>
      </c>
      <c r="I3654" s="200">
        <v>10</v>
      </c>
      <c r="J3654" s="200">
        <v>10</v>
      </c>
      <c r="M3654" s="204">
        <f t="shared" si="166"/>
        <v>5</v>
      </c>
      <c r="N3654" s="203">
        <f t="shared" si="167"/>
        <v>5</v>
      </c>
      <c r="O3654" s="203">
        <f t="shared" si="168"/>
        <v>7</v>
      </c>
    </row>
    <row r="3655" spans="3:15">
      <c r="C3655" s="200">
        <v>7</v>
      </c>
      <c r="D3655" s="200">
        <v>6</v>
      </c>
      <c r="F3655" s="200">
        <v>7</v>
      </c>
      <c r="G3655" s="200">
        <v>6</v>
      </c>
      <c r="H3655" s="200">
        <v>10</v>
      </c>
      <c r="I3655" s="200">
        <v>4</v>
      </c>
      <c r="J3655" s="200">
        <v>7</v>
      </c>
      <c r="M3655" s="204">
        <f t="shared" si="166"/>
        <v>4</v>
      </c>
      <c r="N3655" s="203">
        <f t="shared" si="167"/>
        <v>5</v>
      </c>
      <c r="O3655" s="203">
        <f t="shared" si="168"/>
        <v>7</v>
      </c>
    </row>
    <row r="3656" spans="3:15">
      <c r="C3656" s="200">
        <v>7</v>
      </c>
      <c r="D3656" s="200">
        <v>6</v>
      </c>
      <c r="F3656" s="200">
        <v>7</v>
      </c>
      <c r="G3656" s="200">
        <v>6</v>
      </c>
      <c r="H3656" s="200">
        <v>10</v>
      </c>
      <c r="I3656" s="200">
        <v>4</v>
      </c>
      <c r="J3656" s="200">
        <v>10</v>
      </c>
      <c r="M3656" s="204">
        <f t="shared" si="166"/>
        <v>4</v>
      </c>
      <c r="N3656" s="203">
        <f t="shared" si="167"/>
        <v>5</v>
      </c>
      <c r="O3656" s="203">
        <f t="shared" si="168"/>
        <v>7</v>
      </c>
    </row>
    <row r="3657" spans="3:15">
      <c r="C3657" s="200">
        <v>7</v>
      </c>
      <c r="D3657" s="200">
        <v>6</v>
      </c>
      <c r="F3657" s="200">
        <v>7</v>
      </c>
      <c r="G3657" s="200">
        <v>6</v>
      </c>
      <c r="H3657" s="200">
        <v>10</v>
      </c>
      <c r="I3657" s="200">
        <v>6</v>
      </c>
      <c r="J3657" s="200">
        <v>7</v>
      </c>
      <c r="M3657" s="204">
        <f t="shared" si="166"/>
        <v>6</v>
      </c>
      <c r="N3657" s="203">
        <f t="shared" si="167"/>
        <v>6</v>
      </c>
      <c r="O3657" s="203">
        <f t="shared" si="168"/>
        <v>7</v>
      </c>
    </row>
    <row r="3658" spans="3:15">
      <c r="C3658" s="200">
        <v>7</v>
      </c>
      <c r="D3658" s="200">
        <v>6</v>
      </c>
      <c r="F3658" s="200">
        <v>7</v>
      </c>
      <c r="G3658" s="200">
        <v>6</v>
      </c>
      <c r="H3658" s="200">
        <v>10</v>
      </c>
      <c r="I3658" s="200">
        <v>6</v>
      </c>
      <c r="J3658" s="200">
        <v>10</v>
      </c>
      <c r="M3658" s="204">
        <f t="shared" si="166"/>
        <v>6</v>
      </c>
      <c r="N3658" s="203">
        <f t="shared" si="167"/>
        <v>6</v>
      </c>
      <c r="O3658" s="203">
        <f t="shared" si="168"/>
        <v>7</v>
      </c>
    </row>
    <row r="3659" spans="3:15">
      <c r="C3659" s="200">
        <v>7</v>
      </c>
      <c r="D3659" s="200">
        <v>6</v>
      </c>
      <c r="F3659" s="200">
        <v>7</v>
      </c>
      <c r="G3659" s="200">
        <v>6</v>
      </c>
      <c r="H3659" s="200">
        <v>10</v>
      </c>
      <c r="I3659" s="200">
        <v>8</v>
      </c>
      <c r="J3659" s="200">
        <v>7</v>
      </c>
      <c r="M3659" s="204">
        <f t="shared" si="166"/>
        <v>6</v>
      </c>
      <c r="N3659" s="203">
        <f t="shared" si="167"/>
        <v>6</v>
      </c>
      <c r="O3659" s="203">
        <f t="shared" si="168"/>
        <v>7</v>
      </c>
    </row>
    <row r="3660" spans="3:15">
      <c r="C3660" s="200">
        <v>7</v>
      </c>
      <c r="D3660" s="200">
        <v>6</v>
      </c>
      <c r="F3660" s="200">
        <v>7</v>
      </c>
      <c r="G3660" s="200">
        <v>6</v>
      </c>
      <c r="H3660" s="200">
        <v>10</v>
      </c>
      <c r="I3660" s="200">
        <v>8</v>
      </c>
      <c r="J3660" s="200">
        <v>10</v>
      </c>
      <c r="M3660" s="204">
        <f t="shared" si="166"/>
        <v>6</v>
      </c>
      <c r="N3660" s="203">
        <f t="shared" si="167"/>
        <v>6</v>
      </c>
      <c r="O3660" s="203">
        <f t="shared" si="168"/>
        <v>8</v>
      </c>
    </row>
    <row r="3661" spans="3:15">
      <c r="C3661" s="200">
        <v>7</v>
      </c>
      <c r="D3661" s="200">
        <v>6</v>
      </c>
      <c r="F3661" s="200">
        <v>7</v>
      </c>
      <c r="G3661" s="200">
        <v>6</v>
      </c>
      <c r="H3661" s="200">
        <v>10</v>
      </c>
      <c r="I3661" s="200">
        <v>10</v>
      </c>
      <c r="J3661" s="200">
        <v>7</v>
      </c>
      <c r="M3661" s="204">
        <f t="shared" si="166"/>
        <v>6</v>
      </c>
      <c r="N3661" s="203">
        <f t="shared" si="167"/>
        <v>6</v>
      </c>
      <c r="O3661" s="203">
        <f t="shared" si="168"/>
        <v>8</v>
      </c>
    </row>
    <row r="3662" spans="3:15">
      <c r="C3662" s="200">
        <v>7</v>
      </c>
      <c r="D3662" s="200">
        <v>6</v>
      </c>
      <c r="F3662" s="200">
        <v>7</v>
      </c>
      <c r="G3662" s="200">
        <v>6</v>
      </c>
      <c r="H3662" s="200">
        <v>10</v>
      </c>
      <c r="I3662" s="200">
        <v>10</v>
      </c>
      <c r="J3662" s="200">
        <v>10</v>
      </c>
      <c r="M3662" s="204">
        <f t="shared" si="166"/>
        <v>6</v>
      </c>
      <c r="N3662" s="203">
        <f t="shared" si="167"/>
        <v>6</v>
      </c>
      <c r="O3662" s="203">
        <f t="shared" si="168"/>
        <v>8</v>
      </c>
    </row>
    <row r="3663" spans="3:15">
      <c r="C3663" s="200">
        <v>7</v>
      </c>
      <c r="D3663" s="200">
        <v>6</v>
      </c>
      <c r="F3663" s="200">
        <v>5</v>
      </c>
      <c r="G3663" s="200">
        <v>6</v>
      </c>
      <c r="H3663" s="200">
        <v>5</v>
      </c>
      <c r="I3663" s="200">
        <v>4</v>
      </c>
      <c r="J3663" s="200">
        <v>7</v>
      </c>
      <c r="M3663" s="204">
        <f t="shared" si="166"/>
        <v>4</v>
      </c>
      <c r="N3663" s="203">
        <f t="shared" si="167"/>
        <v>5</v>
      </c>
      <c r="O3663" s="203">
        <f t="shared" si="168"/>
        <v>6</v>
      </c>
    </row>
    <row r="3664" spans="3:15">
      <c r="C3664" s="200">
        <v>7</v>
      </c>
      <c r="D3664" s="200">
        <v>6</v>
      </c>
      <c r="F3664" s="200">
        <v>5</v>
      </c>
      <c r="G3664" s="200">
        <v>6</v>
      </c>
      <c r="H3664" s="200">
        <v>5</v>
      </c>
      <c r="I3664" s="200">
        <v>4</v>
      </c>
      <c r="J3664" s="200">
        <v>10</v>
      </c>
      <c r="M3664" s="204">
        <f t="shared" si="166"/>
        <v>4</v>
      </c>
      <c r="N3664" s="203">
        <f t="shared" si="167"/>
        <v>5</v>
      </c>
      <c r="O3664" s="203">
        <f t="shared" si="168"/>
        <v>6</v>
      </c>
    </row>
    <row r="3665" spans="3:15">
      <c r="C3665" s="200">
        <v>7</v>
      </c>
      <c r="D3665" s="200">
        <v>6</v>
      </c>
      <c r="F3665" s="200">
        <v>5</v>
      </c>
      <c r="G3665" s="200">
        <v>6</v>
      </c>
      <c r="H3665" s="200">
        <v>5</v>
      </c>
      <c r="I3665" s="200">
        <v>6</v>
      </c>
      <c r="J3665" s="200">
        <v>7</v>
      </c>
      <c r="M3665" s="204">
        <f t="shared" si="166"/>
        <v>5</v>
      </c>
      <c r="N3665" s="203">
        <f t="shared" si="167"/>
        <v>5</v>
      </c>
      <c r="O3665" s="203">
        <f t="shared" si="168"/>
        <v>6</v>
      </c>
    </row>
    <row r="3666" spans="3:15">
      <c r="C3666" s="200">
        <v>7</v>
      </c>
      <c r="D3666" s="200">
        <v>6</v>
      </c>
      <c r="F3666" s="200">
        <v>5</v>
      </c>
      <c r="G3666" s="200">
        <v>6</v>
      </c>
      <c r="H3666" s="200">
        <v>5</v>
      </c>
      <c r="I3666" s="200">
        <v>6</v>
      </c>
      <c r="J3666" s="200">
        <v>10</v>
      </c>
      <c r="M3666" s="204">
        <f t="shared" si="166"/>
        <v>5</v>
      </c>
      <c r="N3666" s="203">
        <f t="shared" si="167"/>
        <v>5</v>
      </c>
      <c r="O3666" s="203">
        <f t="shared" si="168"/>
        <v>6</v>
      </c>
    </row>
    <row r="3667" spans="3:15">
      <c r="C3667" s="200">
        <v>7</v>
      </c>
      <c r="D3667" s="200">
        <v>6</v>
      </c>
      <c r="F3667" s="200">
        <v>5</v>
      </c>
      <c r="G3667" s="200">
        <v>6</v>
      </c>
      <c r="H3667" s="200">
        <v>5</v>
      </c>
      <c r="I3667" s="200">
        <v>8</v>
      </c>
      <c r="J3667" s="200">
        <v>7</v>
      </c>
      <c r="M3667" s="204">
        <f t="shared" si="166"/>
        <v>5</v>
      </c>
      <c r="N3667" s="203">
        <f t="shared" si="167"/>
        <v>5</v>
      </c>
      <c r="O3667" s="203">
        <f t="shared" si="168"/>
        <v>6</v>
      </c>
    </row>
    <row r="3668" spans="3:15">
      <c r="C3668" s="200">
        <v>7</v>
      </c>
      <c r="D3668" s="200">
        <v>6</v>
      </c>
      <c r="F3668" s="200">
        <v>5</v>
      </c>
      <c r="G3668" s="200">
        <v>6</v>
      </c>
      <c r="H3668" s="200">
        <v>5</v>
      </c>
      <c r="I3668" s="200">
        <v>8</v>
      </c>
      <c r="J3668" s="200">
        <v>10</v>
      </c>
      <c r="M3668" s="204">
        <f t="shared" si="166"/>
        <v>5</v>
      </c>
      <c r="N3668" s="203">
        <f t="shared" si="167"/>
        <v>5</v>
      </c>
      <c r="O3668" s="203">
        <f t="shared" si="168"/>
        <v>7</v>
      </c>
    </row>
    <row r="3669" spans="3:15">
      <c r="C3669" s="200">
        <v>7</v>
      </c>
      <c r="D3669" s="200">
        <v>6</v>
      </c>
      <c r="F3669" s="200">
        <v>5</v>
      </c>
      <c r="G3669" s="200">
        <v>6</v>
      </c>
      <c r="H3669" s="200">
        <v>5</v>
      </c>
      <c r="I3669" s="200">
        <v>10</v>
      </c>
      <c r="J3669" s="200">
        <v>7</v>
      </c>
      <c r="M3669" s="204">
        <f t="shared" si="166"/>
        <v>5</v>
      </c>
      <c r="N3669" s="203">
        <f t="shared" si="167"/>
        <v>5</v>
      </c>
      <c r="O3669" s="203">
        <f t="shared" si="168"/>
        <v>7</v>
      </c>
    </row>
    <row r="3670" spans="3:15">
      <c r="C3670" s="200">
        <v>7</v>
      </c>
      <c r="D3670" s="200">
        <v>6</v>
      </c>
      <c r="F3670" s="200">
        <v>5</v>
      </c>
      <c r="G3670" s="200">
        <v>6</v>
      </c>
      <c r="H3670" s="200">
        <v>5</v>
      </c>
      <c r="I3670" s="200">
        <v>10</v>
      </c>
      <c r="J3670" s="200">
        <v>10</v>
      </c>
      <c r="M3670" s="204">
        <f t="shared" si="166"/>
        <v>5</v>
      </c>
      <c r="N3670" s="203">
        <f t="shared" si="167"/>
        <v>5</v>
      </c>
      <c r="O3670" s="203">
        <f t="shared" si="168"/>
        <v>7</v>
      </c>
    </row>
    <row r="3671" spans="3:15">
      <c r="C3671" s="200">
        <v>7</v>
      </c>
      <c r="D3671" s="200">
        <v>6</v>
      </c>
      <c r="F3671" s="200">
        <v>7</v>
      </c>
      <c r="G3671" s="200">
        <v>6</v>
      </c>
      <c r="H3671" s="200">
        <v>10</v>
      </c>
      <c r="I3671" s="200">
        <v>4</v>
      </c>
      <c r="J3671" s="200">
        <v>7</v>
      </c>
      <c r="M3671" s="204">
        <f t="shared" si="166"/>
        <v>4</v>
      </c>
      <c r="N3671" s="203">
        <f t="shared" si="167"/>
        <v>5</v>
      </c>
      <c r="O3671" s="203">
        <f t="shared" si="168"/>
        <v>7</v>
      </c>
    </row>
    <row r="3672" spans="3:15">
      <c r="C3672" s="200">
        <v>7</v>
      </c>
      <c r="D3672" s="200">
        <v>6</v>
      </c>
      <c r="F3672" s="200">
        <v>7</v>
      </c>
      <c r="G3672" s="200">
        <v>6</v>
      </c>
      <c r="H3672" s="200">
        <v>10</v>
      </c>
      <c r="I3672" s="200">
        <v>4</v>
      </c>
      <c r="J3672" s="200">
        <v>10</v>
      </c>
      <c r="M3672" s="204">
        <f t="shared" si="166"/>
        <v>4</v>
      </c>
      <c r="N3672" s="203">
        <f t="shared" si="167"/>
        <v>5</v>
      </c>
      <c r="O3672" s="203">
        <f t="shared" si="168"/>
        <v>7</v>
      </c>
    </row>
    <row r="3673" spans="3:15">
      <c r="C3673" s="200">
        <v>7</v>
      </c>
      <c r="D3673" s="200">
        <v>6</v>
      </c>
      <c r="F3673" s="200">
        <v>7</v>
      </c>
      <c r="G3673" s="200">
        <v>6</v>
      </c>
      <c r="H3673" s="200">
        <v>10</v>
      </c>
      <c r="I3673" s="200">
        <v>6</v>
      </c>
      <c r="J3673" s="200">
        <v>7</v>
      </c>
      <c r="M3673" s="204">
        <f t="shared" si="166"/>
        <v>6</v>
      </c>
      <c r="N3673" s="203">
        <f t="shared" si="167"/>
        <v>6</v>
      </c>
      <c r="O3673" s="203">
        <f t="shared" si="168"/>
        <v>7</v>
      </c>
    </row>
    <row r="3674" spans="3:15">
      <c r="C3674" s="200">
        <v>7</v>
      </c>
      <c r="D3674" s="200">
        <v>6</v>
      </c>
      <c r="F3674" s="200">
        <v>7</v>
      </c>
      <c r="G3674" s="200">
        <v>6</v>
      </c>
      <c r="H3674" s="200">
        <v>10</v>
      </c>
      <c r="I3674" s="200">
        <v>6</v>
      </c>
      <c r="J3674" s="200">
        <v>10</v>
      </c>
      <c r="M3674" s="204">
        <f t="shared" si="166"/>
        <v>6</v>
      </c>
      <c r="N3674" s="203">
        <f t="shared" si="167"/>
        <v>6</v>
      </c>
      <c r="O3674" s="203">
        <f t="shared" si="168"/>
        <v>7</v>
      </c>
    </row>
    <row r="3675" spans="3:15">
      <c r="C3675" s="200">
        <v>7</v>
      </c>
      <c r="D3675" s="200">
        <v>6</v>
      </c>
      <c r="F3675" s="200">
        <v>7</v>
      </c>
      <c r="G3675" s="200">
        <v>6</v>
      </c>
      <c r="H3675" s="200">
        <v>10</v>
      </c>
      <c r="I3675" s="200">
        <v>8</v>
      </c>
      <c r="J3675" s="200">
        <v>7</v>
      </c>
      <c r="M3675" s="204">
        <f t="shared" si="166"/>
        <v>6</v>
      </c>
      <c r="N3675" s="203">
        <f t="shared" si="167"/>
        <v>6</v>
      </c>
      <c r="O3675" s="203">
        <f t="shared" si="168"/>
        <v>7</v>
      </c>
    </row>
    <row r="3676" spans="3:15">
      <c r="C3676" s="200">
        <v>7</v>
      </c>
      <c r="D3676" s="200">
        <v>6</v>
      </c>
      <c r="F3676" s="200">
        <v>7</v>
      </c>
      <c r="G3676" s="200">
        <v>6</v>
      </c>
      <c r="H3676" s="200">
        <v>10</v>
      </c>
      <c r="I3676" s="200">
        <v>8</v>
      </c>
      <c r="J3676" s="200">
        <v>10</v>
      </c>
      <c r="M3676" s="204">
        <f t="shared" si="166"/>
        <v>6</v>
      </c>
      <c r="N3676" s="203">
        <f t="shared" si="167"/>
        <v>6</v>
      </c>
      <c r="O3676" s="203">
        <f t="shared" si="168"/>
        <v>8</v>
      </c>
    </row>
    <row r="3677" spans="3:15">
      <c r="C3677" s="200">
        <v>7</v>
      </c>
      <c r="D3677" s="200">
        <v>6</v>
      </c>
      <c r="F3677" s="200">
        <v>7</v>
      </c>
      <c r="G3677" s="200">
        <v>6</v>
      </c>
      <c r="H3677" s="200">
        <v>10</v>
      </c>
      <c r="I3677" s="200">
        <v>10</v>
      </c>
      <c r="J3677" s="200">
        <v>7</v>
      </c>
      <c r="M3677" s="204">
        <f t="shared" si="166"/>
        <v>6</v>
      </c>
      <c r="N3677" s="203">
        <f t="shared" si="167"/>
        <v>6</v>
      </c>
      <c r="O3677" s="203">
        <f t="shared" si="168"/>
        <v>8</v>
      </c>
    </row>
    <row r="3678" spans="3:15">
      <c r="C3678" s="200">
        <v>7</v>
      </c>
      <c r="D3678" s="200">
        <v>6</v>
      </c>
      <c r="F3678" s="200">
        <v>7</v>
      </c>
      <c r="G3678" s="200">
        <v>6</v>
      </c>
      <c r="H3678" s="200">
        <v>10</v>
      </c>
      <c r="I3678" s="200">
        <v>10</v>
      </c>
      <c r="J3678" s="200">
        <v>10</v>
      </c>
      <c r="M3678" s="204">
        <f t="shared" si="166"/>
        <v>6</v>
      </c>
      <c r="N3678" s="203">
        <f t="shared" si="167"/>
        <v>6</v>
      </c>
      <c r="O3678" s="203">
        <f t="shared" si="168"/>
        <v>8</v>
      </c>
    </row>
    <row r="3679" spans="3:15">
      <c r="C3679" s="200">
        <v>7</v>
      </c>
      <c r="D3679" s="200">
        <v>6</v>
      </c>
      <c r="F3679" s="200">
        <v>5</v>
      </c>
      <c r="G3679" s="200">
        <v>6</v>
      </c>
      <c r="H3679" s="200">
        <v>5</v>
      </c>
      <c r="I3679" s="200">
        <v>4</v>
      </c>
      <c r="J3679" s="200">
        <v>7</v>
      </c>
      <c r="M3679" s="204">
        <f t="shared" ref="M3679:M3742" si="169">MIN(C3679:L3679)</f>
        <v>4</v>
      </c>
      <c r="N3679" s="203">
        <f t="shared" si="167"/>
        <v>5</v>
      </c>
      <c r="O3679" s="203">
        <f t="shared" si="168"/>
        <v>6</v>
      </c>
    </row>
    <row r="3680" spans="3:15">
      <c r="C3680" s="200">
        <v>7</v>
      </c>
      <c r="D3680" s="200">
        <v>6</v>
      </c>
      <c r="F3680" s="200">
        <v>5</v>
      </c>
      <c r="G3680" s="200">
        <v>6</v>
      </c>
      <c r="H3680" s="200">
        <v>5</v>
      </c>
      <c r="I3680" s="200">
        <v>4</v>
      </c>
      <c r="J3680" s="200">
        <v>10</v>
      </c>
      <c r="M3680" s="204">
        <f t="shared" si="169"/>
        <v>4</v>
      </c>
      <c r="N3680" s="203">
        <f t="shared" ref="N3680:N3743" si="170">IF(SMALL(C3680:J3680,2)&gt;M3680,M3680+1,M3680)</f>
        <v>5</v>
      </c>
      <c r="O3680" s="203">
        <f t="shared" ref="O3680:O3743" si="171">ROUND(AVERAGE(C3680:J3680),0)</f>
        <v>6</v>
      </c>
    </row>
    <row r="3681" spans="3:15">
      <c r="C3681" s="200">
        <v>7</v>
      </c>
      <c r="D3681" s="200">
        <v>6</v>
      </c>
      <c r="F3681" s="200">
        <v>5</v>
      </c>
      <c r="G3681" s="200">
        <v>6</v>
      </c>
      <c r="H3681" s="200">
        <v>5</v>
      </c>
      <c r="I3681" s="200">
        <v>6</v>
      </c>
      <c r="J3681" s="200">
        <v>7</v>
      </c>
      <c r="M3681" s="204">
        <f t="shared" si="169"/>
        <v>5</v>
      </c>
      <c r="N3681" s="203">
        <f t="shared" si="170"/>
        <v>5</v>
      </c>
      <c r="O3681" s="203">
        <f t="shared" si="171"/>
        <v>6</v>
      </c>
    </row>
    <row r="3682" spans="3:15">
      <c r="C3682" s="200">
        <v>7</v>
      </c>
      <c r="D3682" s="200">
        <v>6</v>
      </c>
      <c r="F3682" s="200">
        <v>5</v>
      </c>
      <c r="G3682" s="200">
        <v>6</v>
      </c>
      <c r="H3682" s="200">
        <v>5</v>
      </c>
      <c r="I3682" s="200">
        <v>6</v>
      </c>
      <c r="J3682" s="200">
        <v>10</v>
      </c>
      <c r="M3682" s="204">
        <f t="shared" si="169"/>
        <v>5</v>
      </c>
      <c r="N3682" s="203">
        <f t="shared" si="170"/>
        <v>5</v>
      </c>
      <c r="O3682" s="203">
        <f t="shared" si="171"/>
        <v>6</v>
      </c>
    </row>
    <row r="3683" spans="3:15">
      <c r="C3683" s="200">
        <v>7</v>
      </c>
      <c r="D3683" s="200">
        <v>6</v>
      </c>
      <c r="F3683" s="200">
        <v>5</v>
      </c>
      <c r="G3683" s="200">
        <v>6</v>
      </c>
      <c r="H3683" s="200">
        <v>5</v>
      </c>
      <c r="I3683" s="200">
        <v>8</v>
      </c>
      <c r="J3683" s="200">
        <v>7</v>
      </c>
      <c r="M3683" s="204">
        <f t="shared" si="169"/>
        <v>5</v>
      </c>
      <c r="N3683" s="203">
        <f t="shared" si="170"/>
        <v>5</v>
      </c>
      <c r="O3683" s="203">
        <f t="shared" si="171"/>
        <v>6</v>
      </c>
    </row>
    <row r="3684" spans="3:15">
      <c r="C3684" s="200">
        <v>7</v>
      </c>
      <c r="D3684" s="200">
        <v>6</v>
      </c>
      <c r="F3684" s="200">
        <v>5</v>
      </c>
      <c r="G3684" s="200">
        <v>6</v>
      </c>
      <c r="H3684" s="200">
        <v>5</v>
      </c>
      <c r="I3684" s="200">
        <v>8</v>
      </c>
      <c r="J3684" s="200">
        <v>10</v>
      </c>
      <c r="M3684" s="204">
        <f t="shared" si="169"/>
        <v>5</v>
      </c>
      <c r="N3684" s="203">
        <f t="shared" si="170"/>
        <v>5</v>
      </c>
      <c r="O3684" s="203">
        <f t="shared" si="171"/>
        <v>7</v>
      </c>
    </row>
    <row r="3685" spans="3:15">
      <c r="C3685" s="200">
        <v>7</v>
      </c>
      <c r="D3685" s="200">
        <v>6</v>
      </c>
      <c r="F3685" s="200">
        <v>5</v>
      </c>
      <c r="G3685" s="200">
        <v>6</v>
      </c>
      <c r="H3685" s="200">
        <v>5</v>
      </c>
      <c r="I3685" s="200">
        <v>10</v>
      </c>
      <c r="J3685" s="200">
        <v>7</v>
      </c>
      <c r="M3685" s="204">
        <f t="shared" si="169"/>
        <v>5</v>
      </c>
      <c r="N3685" s="203">
        <f t="shared" si="170"/>
        <v>5</v>
      </c>
      <c r="O3685" s="203">
        <f t="shared" si="171"/>
        <v>7</v>
      </c>
    </row>
    <row r="3686" spans="3:15">
      <c r="C3686" s="200">
        <v>7</v>
      </c>
      <c r="D3686" s="200">
        <v>6</v>
      </c>
      <c r="F3686" s="200">
        <v>5</v>
      </c>
      <c r="G3686" s="200">
        <v>6</v>
      </c>
      <c r="H3686" s="200">
        <v>5</v>
      </c>
      <c r="I3686" s="200">
        <v>10</v>
      </c>
      <c r="J3686" s="200">
        <v>10</v>
      </c>
      <c r="M3686" s="204">
        <f t="shared" si="169"/>
        <v>5</v>
      </c>
      <c r="N3686" s="203">
        <f t="shared" si="170"/>
        <v>5</v>
      </c>
      <c r="O3686" s="203">
        <f t="shared" si="171"/>
        <v>7</v>
      </c>
    </row>
    <row r="3687" spans="3:15">
      <c r="C3687" s="200">
        <v>7</v>
      </c>
      <c r="D3687" s="200">
        <v>6</v>
      </c>
      <c r="F3687" s="200">
        <v>7</v>
      </c>
      <c r="G3687" s="200">
        <v>6</v>
      </c>
      <c r="H3687" s="200">
        <v>10</v>
      </c>
      <c r="I3687" s="200">
        <v>4</v>
      </c>
      <c r="J3687" s="200">
        <v>7</v>
      </c>
      <c r="M3687" s="204">
        <f t="shared" si="169"/>
        <v>4</v>
      </c>
      <c r="N3687" s="203">
        <f t="shared" si="170"/>
        <v>5</v>
      </c>
      <c r="O3687" s="203">
        <f t="shared" si="171"/>
        <v>7</v>
      </c>
    </row>
    <row r="3688" spans="3:15">
      <c r="C3688" s="200">
        <v>7</v>
      </c>
      <c r="D3688" s="200">
        <v>6</v>
      </c>
      <c r="F3688" s="200">
        <v>7</v>
      </c>
      <c r="G3688" s="200">
        <v>6</v>
      </c>
      <c r="H3688" s="200">
        <v>10</v>
      </c>
      <c r="I3688" s="200">
        <v>4</v>
      </c>
      <c r="J3688" s="200">
        <v>10</v>
      </c>
      <c r="M3688" s="204">
        <f t="shared" si="169"/>
        <v>4</v>
      </c>
      <c r="N3688" s="203">
        <f t="shared" si="170"/>
        <v>5</v>
      </c>
      <c r="O3688" s="203">
        <f t="shared" si="171"/>
        <v>7</v>
      </c>
    </row>
    <row r="3689" spans="3:15">
      <c r="C3689" s="200">
        <v>7</v>
      </c>
      <c r="D3689" s="200">
        <v>6</v>
      </c>
      <c r="F3689" s="200">
        <v>7</v>
      </c>
      <c r="G3689" s="200">
        <v>6</v>
      </c>
      <c r="H3689" s="200">
        <v>10</v>
      </c>
      <c r="I3689" s="200">
        <v>6</v>
      </c>
      <c r="J3689" s="200">
        <v>7</v>
      </c>
      <c r="M3689" s="204">
        <f t="shared" si="169"/>
        <v>6</v>
      </c>
      <c r="N3689" s="203">
        <f t="shared" si="170"/>
        <v>6</v>
      </c>
      <c r="O3689" s="203">
        <f t="shared" si="171"/>
        <v>7</v>
      </c>
    </row>
    <row r="3690" spans="3:15">
      <c r="C3690" s="200">
        <v>7</v>
      </c>
      <c r="D3690" s="200">
        <v>6</v>
      </c>
      <c r="F3690" s="200">
        <v>7</v>
      </c>
      <c r="G3690" s="200">
        <v>6</v>
      </c>
      <c r="H3690" s="200">
        <v>10</v>
      </c>
      <c r="I3690" s="200">
        <v>6</v>
      </c>
      <c r="J3690" s="200">
        <v>10</v>
      </c>
      <c r="M3690" s="204">
        <f t="shared" si="169"/>
        <v>6</v>
      </c>
      <c r="N3690" s="203">
        <f t="shared" si="170"/>
        <v>6</v>
      </c>
      <c r="O3690" s="203">
        <f t="shared" si="171"/>
        <v>7</v>
      </c>
    </row>
    <row r="3691" spans="3:15">
      <c r="C3691" s="200">
        <v>7</v>
      </c>
      <c r="D3691" s="200">
        <v>6</v>
      </c>
      <c r="F3691" s="200">
        <v>7</v>
      </c>
      <c r="G3691" s="200">
        <v>6</v>
      </c>
      <c r="H3691" s="200">
        <v>10</v>
      </c>
      <c r="I3691" s="200">
        <v>8</v>
      </c>
      <c r="J3691" s="200">
        <v>7</v>
      </c>
      <c r="M3691" s="204">
        <f t="shared" si="169"/>
        <v>6</v>
      </c>
      <c r="N3691" s="203">
        <f t="shared" si="170"/>
        <v>6</v>
      </c>
      <c r="O3691" s="203">
        <f t="shared" si="171"/>
        <v>7</v>
      </c>
    </row>
    <row r="3692" spans="3:15">
      <c r="C3692" s="200">
        <v>7</v>
      </c>
      <c r="D3692" s="200">
        <v>6</v>
      </c>
      <c r="F3692" s="200">
        <v>7</v>
      </c>
      <c r="G3692" s="200">
        <v>6</v>
      </c>
      <c r="H3692" s="200">
        <v>10</v>
      </c>
      <c r="I3692" s="200">
        <v>8</v>
      </c>
      <c r="J3692" s="200">
        <v>10</v>
      </c>
      <c r="M3692" s="204">
        <f t="shared" si="169"/>
        <v>6</v>
      </c>
      <c r="N3692" s="203">
        <f t="shared" si="170"/>
        <v>6</v>
      </c>
      <c r="O3692" s="203">
        <f t="shared" si="171"/>
        <v>8</v>
      </c>
    </row>
    <row r="3693" spans="3:15">
      <c r="C3693" s="200">
        <v>7</v>
      </c>
      <c r="D3693" s="200">
        <v>6</v>
      </c>
      <c r="F3693" s="200">
        <v>7</v>
      </c>
      <c r="G3693" s="200">
        <v>6</v>
      </c>
      <c r="H3693" s="200">
        <v>10</v>
      </c>
      <c r="I3693" s="200">
        <v>10</v>
      </c>
      <c r="J3693" s="200">
        <v>7</v>
      </c>
      <c r="M3693" s="204">
        <f t="shared" si="169"/>
        <v>6</v>
      </c>
      <c r="N3693" s="203">
        <f t="shared" si="170"/>
        <v>6</v>
      </c>
      <c r="O3693" s="203">
        <f t="shared" si="171"/>
        <v>8</v>
      </c>
    </row>
    <row r="3694" spans="3:15">
      <c r="C3694" s="200">
        <v>7</v>
      </c>
      <c r="D3694" s="200">
        <v>6</v>
      </c>
      <c r="F3694" s="200">
        <v>7</v>
      </c>
      <c r="G3694" s="200">
        <v>6</v>
      </c>
      <c r="H3694" s="200">
        <v>10</v>
      </c>
      <c r="I3694" s="200">
        <v>10</v>
      </c>
      <c r="J3694" s="200">
        <v>10</v>
      </c>
      <c r="M3694" s="204">
        <f t="shared" si="169"/>
        <v>6</v>
      </c>
      <c r="N3694" s="203">
        <f t="shared" si="170"/>
        <v>6</v>
      </c>
      <c r="O3694" s="203">
        <f t="shared" si="171"/>
        <v>8</v>
      </c>
    </row>
    <row r="3695" spans="3:15">
      <c r="C3695" s="200">
        <v>7</v>
      </c>
      <c r="D3695" s="200">
        <v>6</v>
      </c>
      <c r="F3695" s="200">
        <v>10</v>
      </c>
      <c r="G3695" s="200">
        <v>6</v>
      </c>
      <c r="H3695" s="200">
        <v>7</v>
      </c>
      <c r="I3695" s="200">
        <v>4</v>
      </c>
      <c r="J3695" s="200">
        <v>7</v>
      </c>
      <c r="M3695" s="204">
        <f t="shared" si="169"/>
        <v>4</v>
      </c>
      <c r="N3695" s="203">
        <f t="shared" si="170"/>
        <v>5</v>
      </c>
      <c r="O3695" s="203">
        <f t="shared" si="171"/>
        <v>7</v>
      </c>
    </row>
    <row r="3696" spans="3:15">
      <c r="C3696" s="200">
        <v>7</v>
      </c>
      <c r="D3696" s="200">
        <v>6</v>
      </c>
      <c r="F3696" s="200">
        <v>10</v>
      </c>
      <c r="G3696" s="200">
        <v>6</v>
      </c>
      <c r="H3696" s="200">
        <v>7</v>
      </c>
      <c r="I3696" s="200">
        <v>4</v>
      </c>
      <c r="J3696" s="200">
        <v>10</v>
      </c>
      <c r="M3696" s="204">
        <f t="shared" si="169"/>
        <v>4</v>
      </c>
      <c r="N3696" s="203">
        <f t="shared" si="170"/>
        <v>5</v>
      </c>
      <c r="O3696" s="203">
        <f t="shared" si="171"/>
        <v>7</v>
      </c>
    </row>
    <row r="3697" spans="3:15">
      <c r="C3697" s="200">
        <v>7</v>
      </c>
      <c r="D3697" s="200">
        <v>6</v>
      </c>
      <c r="F3697" s="200">
        <v>10</v>
      </c>
      <c r="G3697" s="200">
        <v>6</v>
      </c>
      <c r="H3697" s="200">
        <v>7</v>
      </c>
      <c r="I3697" s="200">
        <v>6</v>
      </c>
      <c r="J3697" s="200">
        <v>7</v>
      </c>
      <c r="M3697" s="204">
        <f t="shared" si="169"/>
        <v>6</v>
      </c>
      <c r="N3697" s="203">
        <f t="shared" si="170"/>
        <v>6</v>
      </c>
      <c r="O3697" s="203">
        <f t="shared" si="171"/>
        <v>7</v>
      </c>
    </row>
    <row r="3698" spans="3:15">
      <c r="C3698" s="200">
        <v>7</v>
      </c>
      <c r="D3698" s="200">
        <v>6</v>
      </c>
      <c r="F3698" s="200">
        <v>10</v>
      </c>
      <c r="G3698" s="200">
        <v>6</v>
      </c>
      <c r="H3698" s="200">
        <v>7</v>
      </c>
      <c r="I3698" s="200">
        <v>6</v>
      </c>
      <c r="J3698" s="200">
        <v>10</v>
      </c>
      <c r="M3698" s="204">
        <f t="shared" si="169"/>
        <v>6</v>
      </c>
      <c r="N3698" s="203">
        <f t="shared" si="170"/>
        <v>6</v>
      </c>
      <c r="O3698" s="203">
        <f t="shared" si="171"/>
        <v>7</v>
      </c>
    </row>
    <row r="3699" spans="3:15">
      <c r="C3699" s="200">
        <v>7</v>
      </c>
      <c r="D3699" s="200">
        <v>6</v>
      </c>
      <c r="F3699" s="200">
        <v>10</v>
      </c>
      <c r="G3699" s="200">
        <v>6</v>
      </c>
      <c r="H3699" s="200">
        <v>7</v>
      </c>
      <c r="I3699" s="200">
        <v>8</v>
      </c>
      <c r="J3699" s="200">
        <v>7</v>
      </c>
      <c r="M3699" s="204">
        <f t="shared" si="169"/>
        <v>6</v>
      </c>
      <c r="N3699" s="203">
        <f t="shared" si="170"/>
        <v>6</v>
      </c>
      <c r="O3699" s="203">
        <f t="shared" si="171"/>
        <v>7</v>
      </c>
    </row>
    <row r="3700" spans="3:15">
      <c r="C3700" s="200">
        <v>7</v>
      </c>
      <c r="D3700" s="200">
        <v>6</v>
      </c>
      <c r="F3700" s="200">
        <v>10</v>
      </c>
      <c r="G3700" s="200">
        <v>6</v>
      </c>
      <c r="H3700" s="200">
        <v>7</v>
      </c>
      <c r="I3700" s="200">
        <v>8</v>
      </c>
      <c r="J3700" s="200">
        <v>10</v>
      </c>
      <c r="M3700" s="204">
        <f t="shared" si="169"/>
        <v>6</v>
      </c>
      <c r="N3700" s="203">
        <f t="shared" si="170"/>
        <v>6</v>
      </c>
      <c r="O3700" s="203">
        <f t="shared" si="171"/>
        <v>8</v>
      </c>
    </row>
    <row r="3701" spans="3:15">
      <c r="C3701" s="200">
        <v>7</v>
      </c>
      <c r="D3701" s="200">
        <v>6</v>
      </c>
      <c r="F3701" s="200">
        <v>10</v>
      </c>
      <c r="G3701" s="200">
        <v>6</v>
      </c>
      <c r="H3701" s="200">
        <v>7</v>
      </c>
      <c r="I3701" s="200">
        <v>10</v>
      </c>
      <c r="J3701" s="200">
        <v>7</v>
      </c>
      <c r="M3701" s="204">
        <f t="shared" si="169"/>
        <v>6</v>
      </c>
      <c r="N3701" s="203">
        <f t="shared" si="170"/>
        <v>6</v>
      </c>
      <c r="O3701" s="203">
        <f t="shared" si="171"/>
        <v>8</v>
      </c>
    </row>
    <row r="3702" spans="3:15">
      <c r="C3702" s="200">
        <v>7</v>
      </c>
      <c r="D3702" s="200">
        <v>6</v>
      </c>
      <c r="F3702" s="200">
        <v>10</v>
      </c>
      <c r="G3702" s="200">
        <v>6</v>
      </c>
      <c r="H3702" s="200">
        <v>7</v>
      </c>
      <c r="I3702" s="200">
        <v>10</v>
      </c>
      <c r="J3702" s="200">
        <v>10</v>
      </c>
      <c r="M3702" s="204">
        <f t="shared" si="169"/>
        <v>6</v>
      </c>
      <c r="N3702" s="203">
        <f t="shared" si="170"/>
        <v>6</v>
      </c>
      <c r="O3702" s="203">
        <f t="shared" si="171"/>
        <v>8</v>
      </c>
    </row>
    <row r="3703" spans="3:15">
      <c r="C3703" s="200">
        <v>7</v>
      </c>
      <c r="D3703" s="200">
        <v>6</v>
      </c>
      <c r="F3703" s="200">
        <v>10</v>
      </c>
      <c r="G3703" s="200">
        <v>6</v>
      </c>
      <c r="H3703" s="200">
        <v>10</v>
      </c>
      <c r="I3703" s="200">
        <v>4</v>
      </c>
      <c r="J3703" s="200">
        <v>7</v>
      </c>
      <c r="M3703" s="204">
        <f t="shared" si="169"/>
        <v>4</v>
      </c>
      <c r="N3703" s="203">
        <f t="shared" si="170"/>
        <v>5</v>
      </c>
      <c r="O3703" s="203">
        <f t="shared" si="171"/>
        <v>7</v>
      </c>
    </row>
    <row r="3704" spans="3:15">
      <c r="C3704" s="200">
        <v>7</v>
      </c>
      <c r="D3704" s="200">
        <v>6</v>
      </c>
      <c r="F3704" s="200">
        <v>10</v>
      </c>
      <c r="G3704" s="200">
        <v>6</v>
      </c>
      <c r="H3704" s="200">
        <v>10</v>
      </c>
      <c r="I3704" s="200">
        <v>4</v>
      </c>
      <c r="J3704" s="200">
        <v>10</v>
      </c>
      <c r="M3704" s="204">
        <f t="shared" si="169"/>
        <v>4</v>
      </c>
      <c r="N3704" s="203">
        <f t="shared" si="170"/>
        <v>5</v>
      </c>
      <c r="O3704" s="203">
        <f t="shared" si="171"/>
        <v>8</v>
      </c>
    </row>
    <row r="3705" spans="3:15">
      <c r="C3705" s="200">
        <v>7</v>
      </c>
      <c r="D3705" s="200">
        <v>6</v>
      </c>
      <c r="F3705" s="200">
        <v>10</v>
      </c>
      <c r="G3705" s="200">
        <v>6</v>
      </c>
      <c r="H3705" s="200">
        <v>10</v>
      </c>
      <c r="I3705" s="200">
        <v>6</v>
      </c>
      <c r="J3705" s="200">
        <v>7</v>
      </c>
      <c r="M3705" s="204">
        <f t="shared" si="169"/>
        <v>6</v>
      </c>
      <c r="N3705" s="203">
        <f t="shared" si="170"/>
        <v>6</v>
      </c>
      <c r="O3705" s="203">
        <f t="shared" si="171"/>
        <v>7</v>
      </c>
    </row>
    <row r="3706" spans="3:15">
      <c r="C3706" s="200">
        <v>7</v>
      </c>
      <c r="D3706" s="200">
        <v>6</v>
      </c>
      <c r="F3706" s="200">
        <v>10</v>
      </c>
      <c r="G3706" s="200">
        <v>6</v>
      </c>
      <c r="H3706" s="200">
        <v>10</v>
      </c>
      <c r="I3706" s="200">
        <v>6</v>
      </c>
      <c r="J3706" s="200">
        <v>10</v>
      </c>
      <c r="M3706" s="204">
        <f t="shared" si="169"/>
        <v>6</v>
      </c>
      <c r="N3706" s="203">
        <f t="shared" si="170"/>
        <v>6</v>
      </c>
      <c r="O3706" s="203">
        <f t="shared" si="171"/>
        <v>8</v>
      </c>
    </row>
    <row r="3707" spans="3:15">
      <c r="C3707" s="200">
        <v>7</v>
      </c>
      <c r="D3707" s="200">
        <v>6</v>
      </c>
      <c r="F3707" s="200">
        <v>10</v>
      </c>
      <c r="G3707" s="200">
        <v>6</v>
      </c>
      <c r="H3707" s="200">
        <v>10</v>
      </c>
      <c r="I3707" s="200">
        <v>8</v>
      </c>
      <c r="J3707" s="200">
        <v>7</v>
      </c>
      <c r="M3707" s="204">
        <f t="shared" si="169"/>
        <v>6</v>
      </c>
      <c r="N3707" s="203">
        <f t="shared" si="170"/>
        <v>6</v>
      </c>
      <c r="O3707" s="203">
        <f t="shared" si="171"/>
        <v>8</v>
      </c>
    </row>
    <row r="3708" spans="3:15">
      <c r="C3708" s="200">
        <v>7</v>
      </c>
      <c r="D3708" s="200">
        <v>6</v>
      </c>
      <c r="F3708" s="200">
        <v>10</v>
      </c>
      <c r="G3708" s="200">
        <v>6</v>
      </c>
      <c r="H3708" s="200">
        <v>10</v>
      </c>
      <c r="I3708" s="200">
        <v>8</v>
      </c>
      <c r="J3708" s="200">
        <v>10</v>
      </c>
      <c r="M3708" s="204">
        <f t="shared" si="169"/>
        <v>6</v>
      </c>
      <c r="N3708" s="203">
        <f t="shared" si="170"/>
        <v>6</v>
      </c>
      <c r="O3708" s="203">
        <f t="shared" si="171"/>
        <v>8</v>
      </c>
    </row>
    <row r="3709" spans="3:15">
      <c r="C3709" s="200">
        <v>7</v>
      </c>
      <c r="D3709" s="200">
        <v>6</v>
      </c>
      <c r="F3709" s="200">
        <v>10</v>
      </c>
      <c r="G3709" s="200">
        <v>6</v>
      </c>
      <c r="H3709" s="200">
        <v>10</v>
      </c>
      <c r="I3709" s="200">
        <v>10</v>
      </c>
      <c r="J3709" s="200">
        <v>7</v>
      </c>
      <c r="M3709" s="204">
        <f t="shared" si="169"/>
        <v>6</v>
      </c>
      <c r="N3709" s="203">
        <f t="shared" si="170"/>
        <v>6</v>
      </c>
      <c r="O3709" s="203">
        <f t="shared" si="171"/>
        <v>8</v>
      </c>
    </row>
    <row r="3710" spans="3:15">
      <c r="C3710" s="200">
        <v>7</v>
      </c>
      <c r="D3710" s="200">
        <v>6</v>
      </c>
      <c r="F3710" s="200">
        <v>10</v>
      </c>
      <c r="G3710" s="200">
        <v>6</v>
      </c>
      <c r="H3710" s="200">
        <v>10</v>
      </c>
      <c r="I3710" s="200">
        <v>10</v>
      </c>
      <c r="J3710" s="200">
        <v>10</v>
      </c>
      <c r="M3710" s="204">
        <f t="shared" si="169"/>
        <v>6</v>
      </c>
      <c r="N3710" s="203">
        <f t="shared" si="170"/>
        <v>6</v>
      </c>
      <c r="O3710" s="203">
        <f t="shared" si="171"/>
        <v>8</v>
      </c>
    </row>
    <row r="3711" spans="3:15">
      <c r="C3711" s="200">
        <v>7</v>
      </c>
      <c r="D3711" s="200">
        <v>6</v>
      </c>
      <c r="F3711" s="200">
        <v>10</v>
      </c>
      <c r="G3711" s="200">
        <v>6</v>
      </c>
      <c r="H3711" s="200">
        <v>7</v>
      </c>
      <c r="I3711" s="200">
        <v>4</v>
      </c>
      <c r="J3711" s="200">
        <v>7</v>
      </c>
      <c r="M3711" s="204">
        <f t="shared" si="169"/>
        <v>4</v>
      </c>
      <c r="N3711" s="203">
        <f t="shared" si="170"/>
        <v>5</v>
      </c>
      <c r="O3711" s="203">
        <f t="shared" si="171"/>
        <v>7</v>
      </c>
    </row>
    <row r="3712" spans="3:15">
      <c r="C3712" s="200">
        <v>7</v>
      </c>
      <c r="D3712" s="200">
        <v>6</v>
      </c>
      <c r="F3712" s="200">
        <v>10</v>
      </c>
      <c r="G3712" s="200">
        <v>6</v>
      </c>
      <c r="H3712" s="200">
        <v>7</v>
      </c>
      <c r="I3712" s="200">
        <v>4</v>
      </c>
      <c r="J3712" s="200">
        <v>10</v>
      </c>
      <c r="M3712" s="204">
        <f t="shared" si="169"/>
        <v>4</v>
      </c>
      <c r="N3712" s="203">
        <f t="shared" si="170"/>
        <v>5</v>
      </c>
      <c r="O3712" s="203">
        <f t="shared" si="171"/>
        <v>7</v>
      </c>
    </row>
    <row r="3713" spans="3:15">
      <c r="C3713" s="200">
        <v>7</v>
      </c>
      <c r="D3713" s="200">
        <v>6</v>
      </c>
      <c r="F3713" s="200">
        <v>10</v>
      </c>
      <c r="G3713" s="200">
        <v>6</v>
      </c>
      <c r="H3713" s="200">
        <v>7</v>
      </c>
      <c r="I3713" s="200">
        <v>6</v>
      </c>
      <c r="J3713" s="200">
        <v>7</v>
      </c>
      <c r="M3713" s="204">
        <f t="shared" si="169"/>
        <v>6</v>
      </c>
      <c r="N3713" s="203">
        <f t="shared" si="170"/>
        <v>6</v>
      </c>
      <c r="O3713" s="203">
        <f t="shared" si="171"/>
        <v>7</v>
      </c>
    </row>
    <row r="3714" spans="3:15">
      <c r="C3714" s="200">
        <v>7</v>
      </c>
      <c r="D3714" s="200">
        <v>6</v>
      </c>
      <c r="F3714" s="200">
        <v>10</v>
      </c>
      <c r="G3714" s="200">
        <v>6</v>
      </c>
      <c r="H3714" s="200">
        <v>7</v>
      </c>
      <c r="I3714" s="200">
        <v>6</v>
      </c>
      <c r="J3714" s="200">
        <v>10</v>
      </c>
      <c r="M3714" s="204">
        <f t="shared" si="169"/>
        <v>6</v>
      </c>
      <c r="N3714" s="203">
        <f t="shared" si="170"/>
        <v>6</v>
      </c>
      <c r="O3714" s="203">
        <f t="shared" si="171"/>
        <v>7</v>
      </c>
    </row>
    <row r="3715" spans="3:15">
      <c r="C3715" s="200">
        <v>7</v>
      </c>
      <c r="D3715" s="200">
        <v>6</v>
      </c>
      <c r="F3715" s="200">
        <v>10</v>
      </c>
      <c r="G3715" s="200">
        <v>6</v>
      </c>
      <c r="H3715" s="200">
        <v>7</v>
      </c>
      <c r="I3715" s="200">
        <v>8</v>
      </c>
      <c r="J3715" s="200">
        <v>7</v>
      </c>
      <c r="M3715" s="204">
        <f t="shared" si="169"/>
        <v>6</v>
      </c>
      <c r="N3715" s="203">
        <f t="shared" si="170"/>
        <v>6</v>
      </c>
      <c r="O3715" s="203">
        <f t="shared" si="171"/>
        <v>7</v>
      </c>
    </row>
    <row r="3716" spans="3:15">
      <c r="C3716" s="200">
        <v>7</v>
      </c>
      <c r="D3716" s="200">
        <v>6</v>
      </c>
      <c r="F3716" s="200">
        <v>10</v>
      </c>
      <c r="G3716" s="200">
        <v>6</v>
      </c>
      <c r="H3716" s="200">
        <v>7</v>
      </c>
      <c r="I3716" s="200">
        <v>8</v>
      </c>
      <c r="J3716" s="200">
        <v>10</v>
      </c>
      <c r="M3716" s="204">
        <f t="shared" si="169"/>
        <v>6</v>
      </c>
      <c r="N3716" s="203">
        <f t="shared" si="170"/>
        <v>6</v>
      </c>
      <c r="O3716" s="203">
        <f t="shared" si="171"/>
        <v>8</v>
      </c>
    </row>
    <row r="3717" spans="3:15">
      <c r="C3717" s="200">
        <v>7</v>
      </c>
      <c r="D3717" s="200">
        <v>6</v>
      </c>
      <c r="F3717" s="200">
        <v>10</v>
      </c>
      <c r="G3717" s="200">
        <v>6</v>
      </c>
      <c r="H3717" s="200">
        <v>7</v>
      </c>
      <c r="I3717" s="200">
        <v>10</v>
      </c>
      <c r="J3717" s="200">
        <v>7</v>
      </c>
      <c r="M3717" s="204">
        <f t="shared" si="169"/>
        <v>6</v>
      </c>
      <c r="N3717" s="203">
        <f t="shared" si="170"/>
        <v>6</v>
      </c>
      <c r="O3717" s="203">
        <f t="shared" si="171"/>
        <v>8</v>
      </c>
    </row>
    <row r="3718" spans="3:15">
      <c r="C3718" s="200">
        <v>7</v>
      </c>
      <c r="D3718" s="200">
        <v>6</v>
      </c>
      <c r="F3718" s="200">
        <v>10</v>
      </c>
      <c r="G3718" s="200">
        <v>6</v>
      </c>
      <c r="H3718" s="200">
        <v>7</v>
      </c>
      <c r="I3718" s="200">
        <v>10</v>
      </c>
      <c r="J3718" s="200">
        <v>10</v>
      </c>
      <c r="M3718" s="204">
        <f t="shared" si="169"/>
        <v>6</v>
      </c>
      <c r="N3718" s="203">
        <f t="shared" si="170"/>
        <v>6</v>
      </c>
      <c r="O3718" s="203">
        <f t="shared" si="171"/>
        <v>8</v>
      </c>
    </row>
    <row r="3719" spans="3:15">
      <c r="C3719" s="200">
        <v>7</v>
      </c>
      <c r="D3719" s="200">
        <v>6</v>
      </c>
      <c r="F3719" s="200">
        <v>10</v>
      </c>
      <c r="G3719" s="200">
        <v>6</v>
      </c>
      <c r="H3719" s="200">
        <v>10</v>
      </c>
      <c r="I3719" s="200">
        <v>4</v>
      </c>
      <c r="J3719" s="200">
        <v>7</v>
      </c>
      <c r="M3719" s="204">
        <f t="shared" si="169"/>
        <v>4</v>
      </c>
      <c r="N3719" s="203">
        <f t="shared" si="170"/>
        <v>5</v>
      </c>
      <c r="O3719" s="203">
        <f t="shared" si="171"/>
        <v>7</v>
      </c>
    </row>
    <row r="3720" spans="3:15">
      <c r="C3720" s="200">
        <v>7</v>
      </c>
      <c r="D3720" s="200">
        <v>6</v>
      </c>
      <c r="F3720" s="200">
        <v>10</v>
      </c>
      <c r="G3720" s="200">
        <v>6</v>
      </c>
      <c r="H3720" s="200">
        <v>10</v>
      </c>
      <c r="I3720" s="200">
        <v>4</v>
      </c>
      <c r="J3720" s="200">
        <v>10</v>
      </c>
      <c r="M3720" s="204">
        <f t="shared" si="169"/>
        <v>4</v>
      </c>
      <c r="N3720" s="203">
        <f t="shared" si="170"/>
        <v>5</v>
      </c>
      <c r="O3720" s="203">
        <f t="shared" si="171"/>
        <v>8</v>
      </c>
    </row>
    <row r="3721" spans="3:15">
      <c r="C3721" s="200">
        <v>7</v>
      </c>
      <c r="D3721" s="200">
        <v>6</v>
      </c>
      <c r="F3721" s="200">
        <v>10</v>
      </c>
      <c r="G3721" s="200">
        <v>6</v>
      </c>
      <c r="H3721" s="200">
        <v>10</v>
      </c>
      <c r="I3721" s="200">
        <v>6</v>
      </c>
      <c r="J3721" s="200">
        <v>7</v>
      </c>
      <c r="M3721" s="204">
        <f t="shared" si="169"/>
        <v>6</v>
      </c>
      <c r="N3721" s="203">
        <f t="shared" si="170"/>
        <v>6</v>
      </c>
      <c r="O3721" s="203">
        <f t="shared" si="171"/>
        <v>7</v>
      </c>
    </row>
    <row r="3722" spans="3:15">
      <c r="C3722" s="200">
        <v>7</v>
      </c>
      <c r="D3722" s="200">
        <v>6</v>
      </c>
      <c r="F3722" s="200">
        <v>10</v>
      </c>
      <c r="G3722" s="200">
        <v>6</v>
      </c>
      <c r="H3722" s="200">
        <v>10</v>
      </c>
      <c r="I3722" s="200">
        <v>6</v>
      </c>
      <c r="J3722" s="200">
        <v>10</v>
      </c>
      <c r="M3722" s="204">
        <f t="shared" si="169"/>
        <v>6</v>
      </c>
      <c r="N3722" s="203">
        <f t="shared" si="170"/>
        <v>6</v>
      </c>
      <c r="O3722" s="203">
        <f t="shared" si="171"/>
        <v>8</v>
      </c>
    </row>
    <row r="3723" spans="3:15">
      <c r="C3723" s="200">
        <v>7</v>
      </c>
      <c r="D3723" s="200">
        <v>6</v>
      </c>
      <c r="F3723" s="200">
        <v>10</v>
      </c>
      <c r="G3723" s="200">
        <v>6</v>
      </c>
      <c r="H3723" s="200">
        <v>10</v>
      </c>
      <c r="I3723" s="200">
        <v>8</v>
      </c>
      <c r="J3723" s="200">
        <v>7</v>
      </c>
      <c r="M3723" s="204">
        <f t="shared" si="169"/>
        <v>6</v>
      </c>
      <c r="N3723" s="203">
        <f t="shared" si="170"/>
        <v>6</v>
      </c>
      <c r="O3723" s="203">
        <f t="shared" si="171"/>
        <v>8</v>
      </c>
    </row>
    <row r="3724" spans="3:15">
      <c r="C3724" s="200">
        <v>7</v>
      </c>
      <c r="D3724" s="200">
        <v>6</v>
      </c>
      <c r="F3724" s="200">
        <v>10</v>
      </c>
      <c r="G3724" s="200">
        <v>6</v>
      </c>
      <c r="H3724" s="200">
        <v>10</v>
      </c>
      <c r="I3724" s="200">
        <v>8</v>
      </c>
      <c r="J3724" s="200">
        <v>10</v>
      </c>
      <c r="M3724" s="204">
        <f t="shared" si="169"/>
        <v>6</v>
      </c>
      <c r="N3724" s="203">
        <f t="shared" si="170"/>
        <v>6</v>
      </c>
      <c r="O3724" s="203">
        <f t="shared" si="171"/>
        <v>8</v>
      </c>
    </row>
    <row r="3725" spans="3:15">
      <c r="C3725" s="200">
        <v>7</v>
      </c>
      <c r="D3725" s="200">
        <v>6</v>
      </c>
      <c r="F3725" s="200">
        <v>10</v>
      </c>
      <c r="G3725" s="200">
        <v>6</v>
      </c>
      <c r="H3725" s="200">
        <v>10</v>
      </c>
      <c r="I3725" s="200">
        <v>10</v>
      </c>
      <c r="J3725" s="200">
        <v>7</v>
      </c>
      <c r="M3725" s="204">
        <f t="shared" si="169"/>
        <v>6</v>
      </c>
      <c r="N3725" s="203">
        <f t="shared" si="170"/>
        <v>6</v>
      </c>
      <c r="O3725" s="203">
        <f t="shared" si="171"/>
        <v>8</v>
      </c>
    </row>
    <row r="3726" spans="3:15">
      <c r="C3726" s="200">
        <v>7</v>
      </c>
      <c r="D3726" s="200">
        <v>6</v>
      </c>
      <c r="F3726" s="200">
        <v>10</v>
      </c>
      <c r="G3726" s="200">
        <v>6</v>
      </c>
      <c r="H3726" s="200">
        <v>10</v>
      </c>
      <c r="I3726" s="200">
        <v>10</v>
      </c>
      <c r="J3726" s="200">
        <v>10</v>
      </c>
      <c r="M3726" s="204">
        <f t="shared" si="169"/>
        <v>6</v>
      </c>
      <c r="N3726" s="203">
        <f t="shared" si="170"/>
        <v>6</v>
      </c>
      <c r="O3726" s="203">
        <f t="shared" si="171"/>
        <v>8</v>
      </c>
    </row>
    <row r="3727" spans="3:15">
      <c r="C3727" s="200">
        <v>7</v>
      </c>
      <c r="D3727" s="200">
        <v>6</v>
      </c>
      <c r="F3727" s="200">
        <v>10</v>
      </c>
      <c r="G3727" s="200">
        <v>6</v>
      </c>
      <c r="H3727" s="200">
        <v>7</v>
      </c>
      <c r="I3727" s="200">
        <v>4</v>
      </c>
      <c r="J3727" s="200">
        <v>7</v>
      </c>
      <c r="M3727" s="204">
        <f t="shared" si="169"/>
        <v>4</v>
      </c>
      <c r="N3727" s="203">
        <f t="shared" si="170"/>
        <v>5</v>
      </c>
      <c r="O3727" s="203">
        <f t="shared" si="171"/>
        <v>7</v>
      </c>
    </row>
    <row r="3728" spans="3:15">
      <c r="C3728" s="200">
        <v>7</v>
      </c>
      <c r="D3728" s="200">
        <v>6</v>
      </c>
      <c r="F3728" s="200">
        <v>10</v>
      </c>
      <c r="G3728" s="200">
        <v>6</v>
      </c>
      <c r="H3728" s="200">
        <v>7</v>
      </c>
      <c r="I3728" s="200">
        <v>4</v>
      </c>
      <c r="J3728" s="200">
        <v>10</v>
      </c>
      <c r="M3728" s="204">
        <f t="shared" si="169"/>
        <v>4</v>
      </c>
      <c r="N3728" s="203">
        <f t="shared" si="170"/>
        <v>5</v>
      </c>
      <c r="O3728" s="203">
        <f t="shared" si="171"/>
        <v>7</v>
      </c>
    </row>
    <row r="3729" spans="3:15">
      <c r="C3729" s="200">
        <v>7</v>
      </c>
      <c r="D3729" s="200">
        <v>6</v>
      </c>
      <c r="F3729" s="200">
        <v>10</v>
      </c>
      <c r="G3729" s="200">
        <v>6</v>
      </c>
      <c r="H3729" s="200">
        <v>7</v>
      </c>
      <c r="I3729" s="200">
        <v>6</v>
      </c>
      <c r="J3729" s="200">
        <v>7</v>
      </c>
      <c r="M3729" s="204">
        <f t="shared" si="169"/>
        <v>6</v>
      </c>
      <c r="N3729" s="203">
        <f t="shared" si="170"/>
        <v>6</v>
      </c>
      <c r="O3729" s="203">
        <f t="shared" si="171"/>
        <v>7</v>
      </c>
    </row>
    <row r="3730" spans="3:15">
      <c r="C3730" s="200">
        <v>7</v>
      </c>
      <c r="D3730" s="200">
        <v>6</v>
      </c>
      <c r="F3730" s="200">
        <v>10</v>
      </c>
      <c r="G3730" s="200">
        <v>6</v>
      </c>
      <c r="H3730" s="200">
        <v>7</v>
      </c>
      <c r="I3730" s="200">
        <v>6</v>
      </c>
      <c r="J3730" s="200">
        <v>10</v>
      </c>
      <c r="M3730" s="204">
        <f t="shared" si="169"/>
        <v>6</v>
      </c>
      <c r="N3730" s="203">
        <f t="shared" si="170"/>
        <v>6</v>
      </c>
      <c r="O3730" s="203">
        <f t="shared" si="171"/>
        <v>7</v>
      </c>
    </row>
    <row r="3731" spans="3:15">
      <c r="C3731" s="200">
        <v>7</v>
      </c>
      <c r="D3731" s="200">
        <v>6</v>
      </c>
      <c r="F3731" s="200">
        <v>10</v>
      </c>
      <c r="G3731" s="200">
        <v>6</v>
      </c>
      <c r="H3731" s="200">
        <v>7</v>
      </c>
      <c r="I3731" s="200">
        <v>8</v>
      </c>
      <c r="J3731" s="200">
        <v>7</v>
      </c>
      <c r="M3731" s="204">
        <f t="shared" si="169"/>
        <v>6</v>
      </c>
      <c r="N3731" s="203">
        <f t="shared" si="170"/>
        <v>6</v>
      </c>
      <c r="O3731" s="203">
        <f t="shared" si="171"/>
        <v>7</v>
      </c>
    </row>
    <row r="3732" spans="3:15">
      <c r="C3732" s="200">
        <v>7</v>
      </c>
      <c r="D3732" s="200">
        <v>6</v>
      </c>
      <c r="F3732" s="200">
        <v>10</v>
      </c>
      <c r="G3732" s="200">
        <v>6</v>
      </c>
      <c r="H3732" s="200">
        <v>7</v>
      </c>
      <c r="I3732" s="200">
        <v>8</v>
      </c>
      <c r="J3732" s="200">
        <v>10</v>
      </c>
      <c r="M3732" s="204">
        <f t="shared" si="169"/>
        <v>6</v>
      </c>
      <c r="N3732" s="203">
        <f t="shared" si="170"/>
        <v>6</v>
      </c>
      <c r="O3732" s="203">
        <f t="shared" si="171"/>
        <v>8</v>
      </c>
    </row>
    <row r="3733" spans="3:15">
      <c r="C3733" s="200">
        <v>7</v>
      </c>
      <c r="D3733" s="200">
        <v>6</v>
      </c>
      <c r="F3733" s="200">
        <v>10</v>
      </c>
      <c r="G3733" s="200">
        <v>6</v>
      </c>
      <c r="H3733" s="200">
        <v>7</v>
      </c>
      <c r="I3733" s="200">
        <v>10</v>
      </c>
      <c r="J3733" s="200">
        <v>7</v>
      </c>
      <c r="M3733" s="204">
        <f t="shared" si="169"/>
        <v>6</v>
      </c>
      <c r="N3733" s="203">
        <f t="shared" si="170"/>
        <v>6</v>
      </c>
      <c r="O3733" s="203">
        <f t="shared" si="171"/>
        <v>8</v>
      </c>
    </row>
    <row r="3734" spans="3:15">
      <c r="C3734" s="200">
        <v>7</v>
      </c>
      <c r="D3734" s="200">
        <v>6</v>
      </c>
      <c r="F3734" s="200">
        <v>10</v>
      </c>
      <c r="G3734" s="200">
        <v>6</v>
      </c>
      <c r="H3734" s="200">
        <v>7</v>
      </c>
      <c r="I3734" s="200">
        <v>10</v>
      </c>
      <c r="J3734" s="200">
        <v>10</v>
      </c>
      <c r="M3734" s="204">
        <f t="shared" si="169"/>
        <v>6</v>
      </c>
      <c r="N3734" s="203">
        <f t="shared" si="170"/>
        <v>6</v>
      </c>
      <c r="O3734" s="203">
        <f t="shared" si="171"/>
        <v>8</v>
      </c>
    </row>
    <row r="3735" spans="3:15">
      <c r="C3735" s="200">
        <v>7</v>
      </c>
      <c r="D3735" s="200">
        <v>6</v>
      </c>
      <c r="F3735" s="200">
        <v>10</v>
      </c>
      <c r="G3735" s="200">
        <v>6</v>
      </c>
      <c r="H3735" s="200">
        <v>10</v>
      </c>
      <c r="I3735" s="200">
        <v>4</v>
      </c>
      <c r="J3735" s="200">
        <v>7</v>
      </c>
      <c r="M3735" s="204">
        <f t="shared" si="169"/>
        <v>4</v>
      </c>
      <c r="N3735" s="203">
        <f t="shared" si="170"/>
        <v>5</v>
      </c>
      <c r="O3735" s="203">
        <f t="shared" si="171"/>
        <v>7</v>
      </c>
    </row>
    <row r="3736" spans="3:15">
      <c r="C3736" s="200">
        <v>7</v>
      </c>
      <c r="D3736" s="200">
        <v>6</v>
      </c>
      <c r="F3736" s="200">
        <v>10</v>
      </c>
      <c r="G3736" s="200">
        <v>6</v>
      </c>
      <c r="H3736" s="200">
        <v>10</v>
      </c>
      <c r="I3736" s="200">
        <v>4</v>
      </c>
      <c r="J3736" s="200">
        <v>10</v>
      </c>
      <c r="M3736" s="204">
        <f t="shared" si="169"/>
        <v>4</v>
      </c>
      <c r="N3736" s="203">
        <f t="shared" si="170"/>
        <v>5</v>
      </c>
      <c r="O3736" s="203">
        <f t="shared" si="171"/>
        <v>8</v>
      </c>
    </row>
    <row r="3737" spans="3:15">
      <c r="C3737" s="200">
        <v>7</v>
      </c>
      <c r="D3737" s="200">
        <v>6</v>
      </c>
      <c r="F3737" s="200">
        <v>10</v>
      </c>
      <c r="G3737" s="200">
        <v>6</v>
      </c>
      <c r="H3737" s="200">
        <v>10</v>
      </c>
      <c r="I3737" s="200">
        <v>6</v>
      </c>
      <c r="J3737" s="200">
        <v>7</v>
      </c>
      <c r="M3737" s="204">
        <f t="shared" si="169"/>
        <v>6</v>
      </c>
      <c r="N3737" s="203">
        <f t="shared" si="170"/>
        <v>6</v>
      </c>
      <c r="O3737" s="203">
        <f t="shared" si="171"/>
        <v>7</v>
      </c>
    </row>
    <row r="3738" spans="3:15">
      <c r="C3738" s="200">
        <v>7</v>
      </c>
      <c r="D3738" s="200">
        <v>6</v>
      </c>
      <c r="F3738" s="200">
        <v>10</v>
      </c>
      <c r="G3738" s="200">
        <v>6</v>
      </c>
      <c r="H3738" s="200">
        <v>10</v>
      </c>
      <c r="I3738" s="200">
        <v>6</v>
      </c>
      <c r="J3738" s="200">
        <v>10</v>
      </c>
      <c r="M3738" s="204">
        <f t="shared" si="169"/>
        <v>6</v>
      </c>
      <c r="N3738" s="203">
        <f t="shared" si="170"/>
        <v>6</v>
      </c>
      <c r="O3738" s="203">
        <f t="shared" si="171"/>
        <v>8</v>
      </c>
    </row>
    <row r="3739" spans="3:15">
      <c r="C3739" s="200">
        <v>7</v>
      </c>
      <c r="D3739" s="200">
        <v>6</v>
      </c>
      <c r="F3739" s="200">
        <v>10</v>
      </c>
      <c r="G3739" s="200">
        <v>6</v>
      </c>
      <c r="H3739" s="200">
        <v>10</v>
      </c>
      <c r="I3739" s="200">
        <v>8</v>
      </c>
      <c r="J3739" s="200">
        <v>7</v>
      </c>
      <c r="M3739" s="204">
        <f t="shared" si="169"/>
        <v>6</v>
      </c>
      <c r="N3739" s="203">
        <f t="shared" si="170"/>
        <v>6</v>
      </c>
      <c r="O3739" s="203">
        <f t="shared" si="171"/>
        <v>8</v>
      </c>
    </row>
    <row r="3740" spans="3:15">
      <c r="C3740" s="200">
        <v>7</v>
      </c>
      <c r="D3740" s="200">
        <v>6</v>
      </c>
      <c r="F3740" s="200">
        <v>10</v>
      </c>
      <c r="G3740" s="200">
        <v>6</v>
      </c>
      <c r="H3740" s="200">
        <v>10</v>
      </c>
      <c r="I3740" s="200">
        <v>8</v>
      </c>
      <c r="J3740" s="200">
        <v>10</v>
      </c>
      <c r="M3740" s="204">
        <f t="shared" si="169"/>
        <v>6</v>
      </c>
      <c r="N3740" s="203">
        <f t="shared" si="170"/>
        <v>6</v>
      </c>
      <c r="O3740" s="203">
        <f t="shared" si="171"/>
        <v>8</v>
      </c>
    </row>
    <row r="3741" spans="3:15">
      <c r="C3741" s="200">
        <v>7</v>
      </c>
      <c r="D3741" s="200">
        <v>6</v>
      </c>
      <c r="F3741" s="200">
        <v>10</v>
      </c>
      <c r="G3741" s="200">
        <v>6</v>
      </c>
      <c r="H3741" s="200">
        <v>10</v>
      </c>
      <c r="I3741" s="200">
        <v>10</v>
      </c>
      <c r="J3741" s="200">
        <v>7</v>
      </c>
      <c r="M3741" s="204">
        <f t="shared" si="169"/>
        <v>6</v>
      </c>
      <c r="N3741" s="203">
        <f t="shared" si="170"/>
        <v>6</v>
      </c>
      <c r="O3741" s="203">
        <f t="shared" si="171"/>
        <v>8</v>
      </c>
    </row>
    <row r="3742" spans="3:15">
      <c r="C3742" s="200">
        <v>7</v>
      </c>
      <c r="D3742" s="200">
        <v>6</v>
      </c>
      <c r="F3742" s="200">
        <v>10</v>
      </c>
      <c r="G3742" s="200">
        <v>6</v>
      </c>
      <c r="H3742" s="200">
        <v>10</v>
      </c>
      <c r="I3742" s="200">
        <v>10</v>
      </c>
      <c r="J3742" s="200">
        <v>10</v>
      </c>
      <c r="M3742" s="204">
        <f t="shared" si="169"/>
        <v>6</v>
      </c>
      <c r="N3742" s="203">
        <f t="shared" si="170"/>
        <v>6</v>
      </c>
      <c r="O3742" s="203">
        <f t="shared" si="171"/>
        <v>8</v>
      </c>
    </row>
    <row r="3743" spans="3:15">
      <c r="C3743" s="200">
        <v>7</v>
      </c>
      <c r="D3743" s="200">
        <v>6</v>
      </c>
      <c r="F3743" s="200">
        <v>10</v>
      </c>
      <c r="G3743" s="200">
        <v>6</v>
      </c>
      <c r="H3743" s="200">
        <v>7</v>
      </c>
      <c r="I3743" s="200">
        <v>4</v>
      </c>
      <c r="J3743" s="200">
        <v>7</v>
      </c>
      <c r="M3743" s="204">
        <f t="shared" ref="M3743:M3806" si="172">MIN(C3743:L3743)</f>
        <v>4</v>
      </c>
      <c r="N3743" s="203">
        <f t="shared" si="170"/>
        <v>5</v>
      </c>
      <c r="O3743" s="203">
        <f t="shared" si="171"/>
        <v>7</v>
      </c>
    </row>
    <row r="3744" spans="3:15">
      <c r="C3744" s="200">
        <v>7</v>
      </c>
      <c r="D3744" s="200">
        <v>6</v>
      </c>
      <c r="F3744" s="200">
        <v>10</v>
      </c>
      <c r="G3744" s="200">
        <v>6</v>
      </c>
      <c r="H3744" s="200">
        <v>7</v>
      </c>
      <c r="I3744" s="200">
        <v>4</v>
      </c>
      <c r="J3744" s="200">
        <v>10</v>
      </c>
      <c r="M3744" s="204">
        <f t="shared" si="172"/>
        <v>4</v>
      </c>
      <c r="N3744" s="203">
        <f t="shared" ref="N3744:N3807" si="173">IF(SMALL(C3744:J3744,2)&gt;M3744,M3744+1,M3744)</f>
        <v>5</v>
      </c>
      <c r="O3744" s="203">
        <f t="shared" ref="O3744:O3807" si="174">ROUND(AVERAGE(C3744:J3744),0)</f>
        <v>7</v>
      </c>
    </row>
    <row r="3745" spans="3:15">
      <c r="C3745" s="200">
        <v>7</v>
      </c>
      <c r="D3745" s="200">
        <v>6</v>
      </c>
      <c r="F3745" s="200">
        <v>10</v>
      </c>
      <c r="G3745" s="200">
        <v>6</v>
      </c>
      <c r="H3745" s="200">
        <v>7</v>
      </c>
      <c r="I3745" s="200">
        <v>6</v>
      </c>
      <c r="J3745" s="200">
        <v>7</v>
      </c>
      <c r="M3745" s="204">
        <f t="shared" si="172"/>
        <v>6</v>
      </c>
      <c r="N3745" s="203">
        <f t="shared" si="173"/>
        <v>6</v>
      </c>
      <c r="O3745" s="203">
        <f t="shared" si="174"/>
        <v>7</v>
      </c>
    </row>
    <row r="3746" spans="3:15">
      <c r="C3746" s="200">
        <v>7</v>
      </c>
      <c r="D3746" s="200">
        <v>6</v>
      </c>
      <c r="F3746" s="200">
        <v>10</v>
      </c>
      <c r="G3746" s="200">
        <v>6</v>
      </c>
      <c r="H3746" s="200">
        <v>7</v>
      </c>
      <c r="I3746" s="200">
        <v>6</v>
      </c>
      <c r="J3746" s="200">
        <v>10</v>
      </c>
      <c r="M3746" s="204">
        <f t="shared" si="172"/>
        <v>6</v>
      </c>
      <c r="N3746" s="203">
        <f t="shared" si="173"/>
        <v>6</v>
      </c>
      <c r="O3746" s="203">
        <f t="shared" si="174"/>
        <v>7</v>
      </c>
    </row>
    <row r="3747" spans="3:15">
      <c r="C3747" s="200">
        <v>7</v>
      </c>
      <c r="D3747" s="200">
        <v>6</v>
      </c>
      <c r="F3747" s="200">
        <v>10</v>
      </c>
      <c r="G3747" s="200">
        <v>6</v>
      </c>
      <c r="H3747" s="200">
        <v>7</v>
      </c>
      <c r="I3747" s="200">
        <v>8</v>
      </c>
      <c r="J3747" s="200">
        <v>7</v>
      </c>
      <c r="M3747" s="204">
        <f t="shared" si="172"/>
        <v>6</v>
      </c>
      <c r="N3747" s="203">
        <f t="shared" si="173"/>
        <v>6</v>
      </c>
      <c r="O3747" s="203">
        <f t="shared" si="174"/>
        <v>7</v>
      </c>
    </row>
    <row r="3748" spans="3:15">
      <c r="C3748" s="200">
        <v>7</v>
      </c>
      <c r="D3748" s="200">
        <v>6</v>
      </c>
      <c r="F3748" s="200">
        <v>10</v>
      </c>
      <c r="G3748" s="200">
        <v>6</v>
      </c>
      <c r="H3748" s="200">
        <v>7</v>
      </c>
      <c r="I3748" s="200">
        <v>8</v>
      </c>
      <c r="J3748" s="200">
        <v>10</v>
      </c>
      <c r="M3748" s="204">
        <f t="shared" si="172"/>
        <v>6</v>
      </c>
      <c r="N3748" s="203">
        <f t="shared" si="173"/>
        <v>6</v>
      </c>
      <c r="O3748" s="203">
        <f t="shared" si="174"/>
        <v>8</v>
      </c>
    </row>
    <row r="3749" spans="3:15">
      <c r="C3749" s="200">
        <v>7</v>
      </c>
      <c r="D3749" s="200">
        <v>6</v>
      </c>
      <c r="F3749" s="200">
        <v>10</v>
      </c>
      <c r="G3749" s="200">
        <v>6</v>
      </c>
      <c r="H3749" s="200">
        <v>7</v>
      </c>
      <c r="I3749" s="200">
        <v>10</v>
      </c>
      <c r="J3749" s="200">
        <v>7</v>
      </c>
      <c r="M3749" s="204">
        <f t="shared" si="172"/>
        <v>6</v>
      </c>
      <c r="N3749" s="203">
        <f t="shared" si="173"/>
        <v>6</v>
      </c>
      <c r="O3749" s="203">
        <f t="shared" si="174"/>
        <v>8</v>
      </c>
    </row>
    <row r="3750" spans="3:15">
      <c r="C3750" s="200">
        <v>7</v>
      </c>
      <c r="D3750" s="200">
        <v>6</v>
      </c>
      <c r="F3750" s="200">
        <v>10</v>
      </c>
      <c r="G3750" s="200">
        <v>6</v>
      </c>
      <c r="H3750" s="200">
        <v>7</v>
      </c>
      <c r="I3750" s="200">
        <v>10</v>
      </c>
      <c r="J3750" s="200">
        <v>10</v>
      </c>
      <c r="M3750" s="204">
        <f t="shared" si="172"/>
        <v>6</v>
      </c>
      <c r="N3750" s="203">
        <f t="shared" si="173"/>
        <v>6</v>
      </c>
      <c r="O3750" s="203">
        <f t="shared" si="174"/>
        <v>8</v>
      </c>
    </row>
    <row r="3751" spans="3:15">
      <c r="C3751" s="200">
        <v>7</v>
      </c>
      <c r="D3751" s="200">
        <v>6</v>
      </c>
      <c r="F3751" s="200">
        <v>10</v>
      </c>
      <c r="G3751" s="200">
        <v>6</v>
      </c>
      <c r="H3751" s="200">
        <v>10</v>
      </c>
      <c r="I3751" s="200">
        <v>4</v>
      </c>
      <c r="J3751" s="200">
        <v>7</v>
      </c>
      <c r="M3751" s="204">
        <f t="shared" si="172"/>
        <v>4</v>
      </c>
      <c r="N3751" s="203">
        <f t="shared" si="173"/>
        <v>5</v>
      </c>
      <c r="O3751" s="203">
        <f t="shared" si="174"/>
        <v>7</v>
      </c>
    </row>
    <row r="3752" spans="3:15">
      <c r="C3752" s="200">
        <v>7</v>
      </c>
      <c r="D3752" s="200">
        <v>6</v>
      </c>
      <c r="F3752" s="200">
        <v>10</v>
      </c>
      <c r="G3752" s="200">
        <v>6</v>
      </c>
      <c r="H3752" s="200">
        <v>10</v>
      </c>
      <c r="I3752" s="200">
        <v>4</v>
      </c>
      <c r="J3752" s="200">
        <v>10</v>
      </c>
      <c r="M3752" s="204">
        <f t="shared" si="172"/>
        <v>4</v>
      </c>
      <c r="N3752" s="203">
        <f t="shared" si="173"/>
        <v>5</v>
      </c>
      <c r="O3752" s="203">
        <f t="shared" si="174"/>
        <v>8</v>
      </c>
    </row>
    <row r="3753" spans="3:15">
      <c r="C3753" s="200">
        <v>7</v>
      </c>
      <c r="D3753" s="200">
        <v>6</v>
      </c>
      <c r="F3753" s="200">
        <v>10</v>
      </c>
      <c r="G3753" s="200">
        <v>6</v>
      </c>
      <c r="H3753" s="200">
        <v>10</v>
      </c>
      <c r="I3753" s="200">
        <v>6</v>
      </c>
      <c r="J3753" s="200">
        <v>7</v>
      </c>
      <c r="M3753" s="204">
        <f t="shared" si="172"/>
        <v>6</v>
      </c>
      <c r="N3753" s="203">
        <f t="shared" si="173"/>
        <v>6</v>
      </c>
      <c r="O3753" s="203">
        <f t="shared" si="174"/>
        <v>7</v>
      </c>
    </row>
    <row r="3754" spans="3:15">
      <c r="C3754" s="200">
        <v>7</v>
      </c>
      <c r="D3754" s="200">
        <v>6</v>
      </c>
      <c r="F3754" s="200">
        <v>10</v>
      </c>
      <c r="G3754" s="200">
        <v>6</v>
      </c>
      <c r="H3754" s="200">
        <v>10</v>
      </c>
      <c r="I3754" s="200">
        <v>6</v>
      </c>
      <c r="J3754" s="200">
        <v>10</v>
      </c>
      <c r="M3754" s="204">
        <f t="shared" si="172"/>
        <v>6</v>
      </c>
      <c r="N3754" s="203">
        <f t="shared" si="173"/>
        <v>6</v>
      </c>
      <c r="O3754" s="203">
        <f t="shared" si="174"/>
        <v>8</v>
      </c>
    </row>
    <row r="3755" spans="3:15">
      <c r="C3755" s="200">
        <v>7</v>
      </c>
      <c r="D3755" s="200">
        <v>6</v>
      </c>
      <c r="F3755" s="200">
        <v>10</v>
      </c>
      <c r="G3755" s="200">
        <v>6</v>
      </c>
      <c r="H3755" s="200">
        <v>10</v>
      </c>
      <c r="I3755" s="200">
        <v>8</v>
      </c>
      <c r="J3755" s="200">
        <v>7</v>
      </c>
      <c r="M3755" s="204">
        <f t="shared" si="172"/>
        <v>6</v>
      </c>
      <c r="N3755" s="203">
        <f t="shared" si="173"/>
        <v>6</v>
      </c>
      <c r="O3755" s="203">
        <f t="shared" si="174"/>
        <v>8</v>
      </c>
    </row>
    <row r="3756" spans="3:15">
      <c r="C3756" s="200">
        <v>7</v>
      </c>
      <c r="D3756" s="200">
        <v>6</v>
      </c>
      <c r="F3756" s="200">
        <v>10</v>
      </c>
      <c r="G3756" s="200">
        <v>6</v>
      </c>
      <c r="H3756" s="200">
        <v>10</v>
      </c>
      <c r="I3756" s="200">
        <v>8</v>
      </c>
      <c r="J3756" s="200">
        <v>10</v>
      </c>
      <c r="M3756" s="204">
        <f t="shared" si="172"/>
        <v>6</v>
      </c>
      <c r="N3756" s="203">
        <f t="shared" si="173"/>
        <v>6</v>
      </c>
      <c r="O3756" s="203">
        <f t="shared" si="174"/>
        <v>8</v>
      </c>
    </row>
    <row r="3757" spans="3:15">
      <c r="C3757" s="200">
        <v>7</v>
      </c>
      <c r="D3757" s="200">
        <v>6</v>
      </c>
      <c r="F3757" s="200">
        <v>10</v>
      </c>
      <c r="G3757" s="200">
        <v>6</v>
      </c>
      <c r="H3757" s="200">
        <v>10</v>
      </c>
      <c r="I3757" s="200">
        <v>10</v>
      </c>
      <c r="J3757" s="200">
        <v>7</v>
      </c>
      <c r="M3757" s="204">
        <f t="shared" si="172"/>
        <v>6</v>
      </c>
      <c r="N3757" s="203">
        <f t="shared" si="173"/>
        <v>6</v>
      </c>
      <c r="O3757" s="203">
        <f t="shared" si="174"/>
        <v>8</v>
      </c>
    </row>
    <row r="3758" spans="3:15">
      <c r="C3758" s="200">
        <v>7</v>
      </c>
      <c r="D3758" s="200">
        <v>6</v>
      </c>
      <c r="F3758" s="200">
        <v>10</v>
      </c>
      <c r="G3758" s="200">
        <v>6</v>
      </c>
      <c r="H3758" s="200">
        <v>10</v>
      </c>
      <c r="I3758" s="200">
        <v>10</v>
      </c>
      <c r="J3758" s="200">
        <v>10</v>
      </c>
      <c r="M3758" s="204">
        <f t="shared" si="172"/>
        <v>6</v>
      </c>
      <c r="N3758" s="203">
        <f t="shared" si="173"/>
        <v>6</v>
      </c>
      <c r="O3758" s="203">
        <f t="shared" si="174"/>
        <v>8</v>
      </c>
    </row>
    <row r="3759" spans="3:15">
      <c r="C3759" s="200">
        <v>7</v>
      </c>
      <c r="D3759" s="200">
        <v>6</v>
      </c>
      <c r="F3759" s="200">
        <v>10</v>
      </c>
      <c r="G3759" s="200">
        <v>6</v>
      </c>
      <c r="H3759" s="200">
        <v>7</v>
      </c>
      <c r="I3759" s="200">
        <v>4</v>
      </c>
      <c r="J3759" s="200">
        <v>7</v>
      </c>
      <c r="M3759" s="204">
        <f t="shared" si="172"/>
        <v>4</v>
      </c>
      <c r="N3759" s="203">
        <f t="shared" si="173"/>
        <v>5</v>
      </c>
      <c r="O3759" s="203">
        <f t="shared" si="174"/>
        <v>7</v>
      </c>
    </row>
    <row r="3760" spans="3:15">
      <c r="C3760" s="200">
        <v>7</v>
      </c>
      <c r="D3760" s="200">
        <v>6</v>
      </c>
      <c r="F3760" s="200">
        <v>10</v>
      </c>
      <c r="G3760" s="200">
        <v>6</v>
      </c>
      <c r="H3760" s="200">
        <v>7</v>
      </c>
      <c r="I3760" s="200">
        <v>4</v>
      </c>
      <c r="J3760" s="200">
        <v>10</v>
      </c>
      <c r="M3760" s="204">
        <f t="shared" si="172"/>
        <v>4</v>
      </c>
      <c r="N3760" s="203">
        <f t="shared" si="173"/>
        <v>5</v>
      </c>
      <c r="O3760" s="203">
        <f t="shared" si="174"/>
        <v>7</v>
      </c>
    </row>
    <row r="3761" spans="3:15">
      <c r="C3761" s="200">
        <v>7</v>
      </c>
      <c r="D3761" s="200">
        <v>6</v>
      </c>
      <c r="F3761" s="200">
        <v>10</v>
      </c>
      <c r="G3761" s="200">
        <v>6</v>
      </c>
      <c r="H3761" s="200">
        <v>7</v>
      </c>
      <c r="I3761" s="200">
        <v>6</v>
      </c>
      <c r="J3761" s="200">
        <v>7</v>
      </c>
      <c r="M3761" s="204">
        <f t="shared" si="172"/>
        <v>6</v>
      </c>
      <c r="N3761" s="203">
        <f t="shared" si="173"/>
        <v>6</v>
      </c>
      <c r="O3761" s="203">
        <f t="shared" si="174"/>
        <v>7</v>
      </c>
    </row>
    <row r="3762" spans="3:15">
      <c r="C3762" s="200">
        <v>7</v>
      </c>
      <c r="D3762" s="200">
        <v>6</v>
      </c>
      <c r="F3762" s="200">
        <v>10</v>
      </c>
      <c r="G3762" s="200">
        <v>6</v>
      </c>
      <c r="H3762" s="200">
        <v>7</v>
      </c>
      <c r="I3762" s="200">
        <v>6</v>
      </c>
      <c r="J3762" s="200">
        <v>10</v>
      </c>
      <c r="M3762" s="204">
        <f t="shared" si="172"/>
        <v>6</v>
      </c>
      <c r="N3762" s="203">
        <f t="shared" si="173"/>
        <v>6</v>
      </c>
      <c r="O3762" s="203">
        <f t="shared" si="174"/>
        <v>7</v>
      </c>
    </row>
    <row r="3763" spans="3:15">
      <c r="C3763" s="200">
        <v>7</v>
      </c>
      <c r="D3763" s="200">
        <v>6</v>
      </c>
      <c r="F3763" s="200">
        <v>10</v>
      </c>
      <c r="G3763" s="200">
        <v>6</v>
      </c>
      <c r="H3763" s="200">
        <v>7</v>
      </c>
      <c r="I3763" s="200">
        <v>8</v>
      </c>
      <c r="J3763" s="200">
        <v>7</v>
      </c>
      <c r="M3763" s="204">
        <f t="shared" si="172"/>
        <v>6</v>
      </c>
      <c r="N3763" s="203">
        <f t="shared" si="173"/>
        <v>6</v>
      </c>
      <c r="O3763" s="203">
        <f t="shared" si="174"/>
        <v>7</v>
      </c>
    </row>
    <row r="3764" spans="3:15">
      <c r="C3764" s="200">
        <v>7</v>
      </c>
      <c r="D3764" s="200">
        <v>6</v>
      </c>
      <c r="F3764" s="200">
        <v>10</v>
      </c>
      <c r="G3764" s="200">
        <v>6</v>
      </c>
      <c r="H3764" s="200">
        <v>7</v>
      </c>
      <c r="I3764" s="200">
        <v>8</v>
      </c>
      <c r="J3764" s="200">
        <v>10</v>
      </c>
      <c r="M3764" s="204">
        <f t="shared" si="172"/>
        <v>6</v>
      </c>
      <c r="N3764" s="203">
        <f t="shared" si="173"/>
        <v>6</v>
      </c>
      <c r="O3764" s="203">
        <f t="shared" si="174"/>
        <v>8</v>
      </c>
    </row>
    <row r="3765" spans="3:15">
      <c r="C3765" s="200">
        <v>7</v>
      </c>
      <c r="D3765" s="200">
        <v>6</v>
      </c>
      <c r="F3765" s="200">
        <v>10</v>
      </c>
      <c r="G3765" s="200">
        <v>6</v>
      </c>
      <c r="H3765" s="200">
        <v>7</v>
      </c>
      <c r="I3765" s="200">
        <v>10</v>
      </c>
      <c r="J3765" s="200">
        <v>7</v>
      </c>
      <c r="M3765" s="204">
        <f t="shared" si="172"/>
        <v>6</v>
      </c>
      <c r="N3765" s="203">
        <f t="shared" si="173"/>
        <v>6</v>
      </c>
      <c r="O3765" s="203">
        <f t="shared" si="174"/>
        <v>8</v>
      </c>
    </row>
    <row r="3766" spans="3:15">
      <c r="C3766" s="200">
        <v>7</v>
      </c>
      <c r="D3766" s="200">
        <v>6</v>
      </c>
      <c r="F3766" s="200">
        <v>10</v>
      </c>
      <c r="G3766" s="200">
        <v>6</v>
      </c>
      <c r="H3766" s="200">
        <v>7</v>
      </c>
      <c r="I3766" s="200">
        <v>10</v>
      </c>
      <c r="J3766" s="200">
        <v>10</v>
      </c>
      <c r="M3766" s="204">
        <f t="shared" si="172"/>
        <v>6</v>
      </c>
      <c r="N3766" s="203">
        <f t="shared" si="173"/>
        <v>6</v>
      </c>
      <c r="O3766" s="203">
        <f t="shared" si="174"/>
        <v>8</v>
      </c>
    </row>
    <row r="3767" spans="3:15">
      <c r="C3767" s="200">
        <v>7</v>
      </c>
      <c r="D3767" s="200">
        <v>6</v>
      </c>
      <c r="F3767" s="200">
        <v>10</v>
      </c>
      <c r="G3767" s="200">
        <v>6</v>
      </c>
      <c r="H3767" s="200">
        <v>10</v>
      </c>
      <c r="I3767" s="200">
        <v>4</v>
      </c>
      <c r="J3767" s="200">
        <v>7</v>
      </c>
      <c r="M3767" s="204">
        <f t="shared" si="172"/>
        <v>4</v>
      </c>
      <c r="N3767" s="203">
        <f t="shared" si="173"/>
        <v>5</v>
      </c>
      <c r="O3767" s="203">
        <f t="shared" si="174"/>
        <v>7</v>
      </c>
    </row>
    <row r="3768" spans="3:15">
      <c r="C3768" s="200">
        <v>7</v>
      </c>
      <c r="D3768" s="200">
        <v>6</v>
      </c>
      <c r="F3768" s="200">
        <v>10</v>
      </c>
      <c r="G3768" s="200">
        <v>6</v>
      </c>
      <c r="H3768" s="200">
        <v>10</v>
      </c>
      <c r="I3768" s="200">
        <v>4</v>
      </c>
      <c r="J3768" s="200">
        <v>10</v>
      </c>
      <c r="M3768" s="204">
        <f t="shared" si="172"/>
        <v>4</v>
      </c>
      <c r="N3768" s="203">
        <f t="shared" si="173"/>
        <v>5</v>
      </c>
      <c r="O3768" s="203">
        <f t="shared" si="174"/>
        <v>8</v>
      </c>
    </row>
    <row r="3769" spans="3:15">
      <c r="C3769" s="200">
        <v>7</v>
      </c>
      <c r="D3769" s="200">
        <v>6</v>
      </c>
      <c r="F3769" s="200">
        <v>10</v>
      </c>
      <c r="G3769" s="200">
        <v>6</v>
      </c>
      <c r="H3769" s="200">
        <v>10</v>
      </c>
      <c r="I3769" s="200">
        <v>6</v>
      </c>
      <c r="J3769" s="200">
        <v>7</v>
      </c>
      <c r="M3769" s="204">
        <f t="shared" si="172"/>
        <v>6</v>
      </c>
      <c r="N3769" s="203">
        <f t="shared" si="173"/>
        <v>6</v>
      </c>
      <c r="O3769" s="203">
        <f t="shared" si="174"/>
        <v>7</v>
      </c>
    </row>
    <row r="3770" spans="3:15">
      <c r="C3770" s="200">
        <v>7</v>
      </c>
      <c r="D3770" s="200">
        <v>6</v>
      </c>
      <c r="F3770" s="200">
        <v>10</v>
      </c>
      <c r="G3770" s="200">
        <v>6</v>
      </c>
      <c r="H3770" s="200">
        <v>10</v>
      </c>
      <c r="I3770" s="200">
        <v>6</v>
      </c>
      <c r="J3770" s="200">
        <v>10</v>
      </c>
      <c r="M3770" s="204">
        <f t="shared" si="172"/>
        <v>6</v>
      </c>
      <c r="N3770" s="203">
        <f t="shared" si="173"/>
        <v>6</v>
      </c>
      <c r="O3770" s="203">
        <f t="shared" si="174"/>
        <v>8</v>
      </c>
    </row>
    <row r="3771" spans="3:15">
      <c r="C3771" s="200">
        <v>7</v>
      </c>
      <c r="D3771" s="200">
        <v>6</v>
      </c>
      <c r="F3771" s="200">
        <v>10</v>
      </c>
      <c r="G3771" s="200">
        <v>6</v>
      </c>
      <c r="H3771" s="200">
        <v>10</v>
      </c>
      <c r="I3771" s="200">
        <v>8</v>
      </c>
      <c r="J3771" s="200">
        <v>7</v>
      </c>
      <c r="M3771" s="204">
        <f t="shared" si="172"/>
        <v>6</v>
      </c>
      <c r="N3771" s="203">
        <f t="shared" si="173"/>
        <v>6</v>
      </c>
      <c r="O3771" s="203">
        <f t="shared" si="174"/>
        <v>8</v>
      </c>
    </row>
    <row r="3772" spans="3:15">
      <c r="C3772" s="200">
        <v>7</v>
      </c>
      <c r="D3772" s="200">
        <v>6</v>
      </c>
      <c r="F3772" s="200">
        <v>10</v>
      </c>
      <c r="G3772" s="200">
        <v>6</v>
      </c>
      <c r="H3772" s="200">
        <v>10</v>
      </c>
      <c r="I3772" s="200">
        <v>8</v>
      </c>
      <c r="J3772" s="200">
        <v>10</v>
      </c>
      <c r="M3772" s="204">
        <f t="shared" si="172"/>
        <v>6</v>
      </c>
      <c r="N3772" s="203">
        <f t="shared" si="173"/>
        <v>6</v>
      </c>
      <c r="O3772" s="203">
        <f t="shared" si="174"/>
        <v>8</v>
      </c>
    </row>
    <row r="3773" spans="3:15">
      <c r="C3773" s="200">
        <v>7</v>
      </c>
      <c r="D3773" s="200">
        <v>6</v>
      </c>
      <c r="F3773" s="200">
        <v>10</v>
      </c>
      <c r="G3773" s="200">
        <v>6</v>
      </c>
      <c r="H3773" s="200">
        <v>10</v>
      </c>
      <c r="I3773" s="200">
        <v>10</v>
      </c>
      <c r="J3773" s="200">
        <v>7</v>
      </c>
      <c r="M3773" s="204">
        <f t="shared" si="172"/>
        <v>6</v>
      </c>
      <c r="N3773" s="203">
        <f t="shared" si="173"/>
        <v>6</v>
      </c>
      <c r="O3773" s="203">
        <f t="shared" si="174"/>
        <v>8</v>
      </c>
    </row>
    <row r="3774" spans="3:15">
      <c r="C3774" s="200">
        <v>7</v>
      </c>
      <c r="D3774" s="200">
        <v>8</v>
      </c>
      <c r="F3774" s="200">
        <v>10</v>
      </c>
      <c r="G3774" s="200">
        <v>8</v>
      </c>
      <c r="H3774" s="200">
        <v>10</v>
      </c>
      <c r="I3774" s="200">
        <v>10</v>
      </c>
      <c r="J3774" s="200">
        <v>10</v>
      </c>
      <c r="M3774" s="204">
        <f t="shared" si="172"/>
        <v>7</v>
      </c>
      <c r="N3774" s="203">
        <f t="shared" si="173"/>
        <v>8</v>
      </c>
      <c r="O3774" s="203">
        <f t="shared" si="174"/>
        <v>9</v>
      </c>
    </row>
    <row r="3775" spans="3:15">
      <c r="C3775" s="200">
        <v>7</v>
      </c>
      <c r="D3775" s="200">
        <v>8</v>
      </c>
      <c r="F3775" s="200">
        <v>5</v>
      </c>
      <c r="G3775" s="200">
        <v>8</v>
      </c>
      <c r="H3775" s="200">
        <v>5</v>
      </c>
      <c r="I3775" s="200">
        <v>4</v>
      </c>
      <c r="J3775" s="200">
        <v>7</v>
      </c>
      <c r="M3775" s="204">
        <f t="shared" si="172"/>
        <v>4</v>
      </c>
      <c r="N3775" s="203">
        <f t="shared" si="173"/>
        <v>5</v>
      </c>
      <c r="O3775" s="203">
        <f t="shared" si="174"/>
        <v>6</v>
      </c>
    </row>
    <row r="3776" spans="3:15">
      <c r="C3776" s="200">
        <v>7</v>
      </c>
      <c r="D3776" s="200">
        <v>8</v>
      </c>
      <c r="F3776" s="200">
        <v>5</v>
      </c>
      <c r="G3776" s="200">
        <v>8</v>
      </c>
      <c r="H3776" s="200">
        <v>5</v>
      </c>
      <c r="I3776" s="200">
        <v>4</v>
      </c>
      <c r="J3776" s="200">
        <v>10</v>
      </c>
      <c r="M3776" s="204">
        <f t="shared" si="172"/>
        <v>4</v>
      </c>
      <c r="N3776" s="203">
        <f t="shared" si="173"/>
        <v>5</v>
      </c>
      <c r="O3776" s="203">
        <f t="shared" si="174"/>
        <v>7</v>
      </c>
    </row>
    <row r="3777" spans="3:15">
      <c r="C3777" s="200">
        <v>7</v>
      </c>
      <c r="D3777" s="200">
        <v>8</v>
      </c>
      <c r="F3777" s="200">
        <v>5</v>
      </c>
      <c r="G3777" s="200">
        <v>8</v>
      </c>
      <c r="H3777" s="200">
        <v>5</v>
      </c>
      <c r="I3777" s="200">
        <v>6</v>
      </c>
      <c r="J3777" s="200">
        <v>7</v>
      </c>
      <c r="M3777" s="204">
        <f t="shared" si="172"/>
        <v>5</v>
      </c>
      <c r="N3777" s="203">
        <f t="shared" si="173"/>
        <v>5</v>
      </c>
      <c r="O3777" s="203">
        <f t="shared" si="174"/>
        <v>7</v>
      </c>
    </row>
    <row r="3778" spans="3:15">
      <c r="C3778" s="200">
        <v>7</v>
      </c>
      <c r="D3778" s="200">
        <v>8</v>
      </c>
      <c r="F3778" s="200">
        <v>5</v>
      </c>
      <c r="G3778" s="200">
        <v>8</v>
      </c>
      <c r="H3778" s="200">
        <v>5</v>
      </c>
      <c r="I3778" s="200">
        <v>6</v>
      </c>
      <c r="J3778" s="200">
        <v>10</v>
      </c>
      <c r="M3778" s="204">
        <f t="shared" si="172"/>
        <v>5</v>
      </c>
      <c r="N3778" s="203">
        <f t="shared" si="173"/>
        <v>5</v>
      </c>
      <c r="O3778" s="203">
        <f t="shared" si="174"/>
        <v>7</v>
      </c>
    </row>
    <row r="3779" spans="3:15">
      <c r="C3779" s="200">
        <v>7</v>
      </c>
      <c r="D3779" s="200">
        <v>8</v>
      </c>
      <c r="F3779" s="200">
        <v>5</v>
      </c>
      <c r="G3779" s="200">
        <v>8</v>
      </c>
      <c r="H3779" s="200">
        <v>5</v>
      </c>
      <c r="I3779" s="200">
        <v>8</v>
      </c>
      <c r="J3779" s="200">
        <v>7</v>
      </c>
      <c r="M3779" s="204">
        <f t="shared" si="172"/>
        <v>5</v>
      </c>
      <c r="N3779" s="203">
        <f t="shared" si="173"/>
        <v>5</v>
      </c>
      <c r="O3779" s="203">
        <f t="shared" si="174"/>
        <v>7</v>
      </c>
    </row>
    <row r="3780" spans="3:15">
      <c r="C3780" s="200">
        <v>7</v>
      </c>
      <c r="D3780" s="200">
        <v>8</v>
      </c>
      <c r="F3780" s="200">
        <v>5</v>
      </c>
      <c r="G3780" s="200">
        <v>8</v>
      </c>
      <c r="H3780" s="200">
        <v>5</v>
      </c>
      <c r="I3780" s="200">
        <v>8</v>
      </c>
      <c r="J3780" s="200">
        <v>10</v>
      </c>
      <c r="M3780" s="204">
        <f t="shared" si="172"/>
        <v>5</v>
      </c>
      <c r="N3780" s="203">
        <f t="shared" si="173"/>
        <v>5</v>
      </c>
      <c r="O3780" s="203">
        <f t="shared" si="174"/>
        <v>7</v>
      </c>
    </row>
    <row r="3781" spans="3:15">
      <c r="C3781" s="200">
        <v>7</v>
      </c>
      <c r="D3781" s="200">
        <v>8</v>
      </c>
      <c r="F3781" s="200">
        <v>5</v>
      </c>
      <c r="G3781" s="200">
        <v>8</v>
      </c>
      <c r="H3781" s="200">
        <v>5</v>
      </c>
      <c r="I3781" s="200">
        <v>10</v>
      </c>
      <c r="J3781" s="200">
        <v>7</v>
      </c>
      <c r="M3781" s="204">
        <f t="shared" si="172"/>
        <v>5</v>
      </c>
      <c r="N3781" s="203">
        <f t="shared" si="173"/>
        <v>5</v>
      </c>
      <c r="O3781" s="203">
        <f t="shared" si="174"/>
        <v>7</v>
      </c>
    </row>
    <row r="3782" spans="3:15">
      <c r="C3782" s="200">
        <v>7</v>
      </c>
      <c r="D3782" s="200">
        <v>8</v>
      </c>
      <c r="F3782" s="200">
        <v>5</v>
      </c>
      <c r="G3782" s="200">
        <v>8</v>
      </c>
      <c r="H3782" s="200">
        <v>5</v>
      </c>
      <c r="I3782" s="200">
        <v>10</v>
      </c>
      <c r="J3782" s="200">
        <v>10</v>
      </c>
      <c r="M3782" s="204">
        <f t="shared" si="172"/>
        <v>5</v>
      </c>
      <c r="N3782" s="203">
        <f t="shared" si="173"/>
        <v>5</v>
      </c>
      <c r="O3782" s="203">
        <f t="shared" si="174"/>
        <v>8</v>
      </c>
    </row>
    <row r="3783" spans="3:15">
      <c r="C3783" s="200">
        <v>7</v>
      </c>
      <c r="D3783" s="200">
        <v>8</v>
      </c>
      <c r="F3783" s="200">
        <v>7</v>
      </c>
      <c r="G3783" s="200">
        <v>8</v>
      </c>
      <c r="H3783" s="200">
        <v>10</v>
      </c>
      <c r="I3783" s="200">
        <v>4</v>
      </c>
      <c r="J3783" s="200">
        <v>7</v>
      </c>
      <c r="M3783" s="204">
        <f t="shared" si="172"/>
        <v>4</v>
      </c>
      <c r="N3783" s="203">
        <f t="shared" si="173"/>
        <v>5</v>
      </c>
      <c r="O3783" s="203">
        <f t="shared" si="174"/>
        <v>7</v>
      </c>
    </row>
    <row r="3784" spans="3:15">
      <c r="C3784" s="200">
        <v>7</v>
      </c>
      <c r="D3784" s="200">
        <v>8</v>
      </c>
      <c r="F3784" s="200">
        <v>7</v>
      </c>
      <c r="G3784" s="200">
        <v>8</v>
      </c>
      <c r="H3784" s="200">
        <v>10</v>
      </c>
      <c r="I3784" s="200">
        <v>4</v>
      </c>
      <c r="J3784" s="200">
        <v>10</v>
      </c>
      <c r="M3784" s="204">
        <f t="shared" si="172"/>
        <v>4</v>
      </c>
      <c r="N3784" s="203">
        <f t="shared" si="173"/>
        <v>5</v>
      </c>
      <c r="O3784" s="203">
        <f t="shared" si="174"/>
        <v>8</v>
      </c>
    </row>
    <row r="3785" spans="3:15">
      <c r="C3785" s="200">
        <v>7</v>
      </c>
      <c r="D3785" s="200">
        <v>8</v>
      </c>
      <c r="F3785" s="200">
        <v>7</v>
      </c>
      <c r="G3785" s="200">
        <v>8</v>
      </c>
      <c r="H3785" s="200">
        <v>10</v>
      </c>
      <c r="I3785" s="200">
        <v>6</v>
      </c>
      <c r="J3785" s="200">
        <v>7</v>
      </c>
      <c r="M3785" s="204">
        <f t="shared" si="172"/>
        <v>6</v>
      </c>
      <c r="N3785" s="203">
        <f t="shared" si="173"/>
        <v>7</v>
      </c>
      <c r="O3785" s="203">
        <f t="shared" si="174"/>
        <v>8</v>
      </c>
    </row>
    <row r="3786" spans="3:15">
      <c r="C3786" s="200">
        <v>7</v>
      </c>
      <c r="D3786" s="200">
        <v>8</v>
      </c>
      <c r="F3786" s="200">
        <v>7</v>
      </c>
      <c r="G3786" s="200">
        <v>8</v>
      </c>
      <c r="H3786" s="200">
        <v>10</v>
      </c>
      <c r="I3786" s="200">
        <v>6</v>
      </c>
      <c r="J3786" s="200">
        <v>10</v>
      </c>
      <c r="M3786" s="204">
        <f t="shared" si="172"/>
        <v>6</v>
      </c>
      <c r="N3786" s="203">
        <f t="shared" si="173"/>
        <v>7</v>
      </c>
      <c r="O3786" s="203">
        <f t="shared" si="174"/>
        <v>8</v>
      </c>
    </row>
    <row r="3787" spans="3:15">
      <c r="C3787" s="200">
        <v>7</v>
      </c>
      <c r="D3787" s="200">
        <v>8</v>
      </c>
      <c r="F3787" s="200">
        <v>7</v>
      </c>
      <c r="G3787" s="200">
        <v>8</v>
      </c>
      <c r="H3787" s="200">
        <v>10</v>
      </c>
      <c r="I3787" s="200">
        <v>8</v>
      </c>
      <c r="J3787" s="200">
        <v>7</v>
      </c>
      <c r="M3787" s="204">
        <f t="shared" si="172"/>
        <v>7</v>
      </c>
      <c r="N3787" s="203">
        <f t="shared" si="173"/>
        <v>7</v>
      </c>
      <c r="O3787" s="203">
        <f t="shared" si="174"/>
        <v>8</v>
      </c>
    </row>
    <row r="3788" spans="3:15">
      <c r="C3788" s="200">
        <v>7</v>
      </c>
      <c r="D3788" s="200">
        <v>8</v>
      </c>
      <c r="F3788" s="200">
        <v>7</v>
      </c>
      <c r="G3788" s="200">
        <v>8</v>
      </c>
      <c r="H3788" s="200">
        <v>10</v>
      </c>
      <c r="I3788" s="200">
        <v>8</v>
      </c>
      <c r="J3788" s="200">
        <v>10</v>
      </c>
      <c r="M3788" s="204">
        <f t="shared" si="172"/>
        <v>7</v>
      </c>
      <c r="N3788" s="203">
        <f t="shared" si="173"/>
        <v>7</v>
      </c>
      <c r="O3788" s="203">
        <f t="shared" si="174"/>
        <v>8</v>
      </c>
    </row>
    <row r="3789" spans="3:15">
      <c r="C3789" s="200">
        <v>7</v>
      </c>
      <c r="D3789" s="200">
        <v>8</v>
      </c>
      <c r="F3789" s="200">
        <v>7</v>
      </c>
      <c r="G3789" s="200">
        <v>8</v>
      </c>
      <c r="H3789" s="200">
        <v>10</v>
      </c>
      <c r="I3789" s="200">
        <v>10</v>
      </c>
      <c r="J3789" s="200">
        <v>7</v>
      </c>
      <c r="M3789" s="204">
        <f t="shared" si="172"/>
        <v>7</v>
      </c>
      <c r="N3789" s="203">
        <f t="shared" si="173"/>
        <v>7</v>
      </c>
      <c r="O3789" s="203">
        <f t="shared" si="174"/>
        <v>8</v>
      </c>
    </row>
    <row r="3790" spans="3:15">
      <c r="C3790" s="200">
        <v>7</v>
      </c>
      <c r="D3790" s="200">
        <v>8</v>
      </c>
      <c r="F3790" s="200">
        <v>7</v>
      </c>
      <c r="G3790" s="200">
        <v>8</v>
      </c>
      <c r="H3790" s="200">
        <v>10</v>
      </c>
      <c r="I3790" s="200">
        <v>10</v>
      </c>
      <c r="J3790" s="200">
        <v>10</v>
      </c>
      <c r="M3790" s="204">
        <f t="shared" si="172"/>
        <v>7</v>
      </c>
      <c r="N3790" s="203">
        <f t="shared" si="173"/>
        <v>7</v>
      </c>
      <c r="O3790" s="203">
        <f t="shared" si="174"/>
        <v>9</v>
      </c>
    </row>
    <row r="3791" spans="3:15">
      <c r="C3791" s="200">
        <v>7</v>
      </c>
      <c r="D3791" s="200">
        <v>8</v>
      </c>
      <c r="F3791" s="200">
        <v>5</v>
      </c>
      <c r="G3791" s="200">
        <v>8</v>
      </c>
      <c r="H3791" s="200">
        <v>5</v>
      </c>
      <c r="I3791" s="200">
        <v>4</v>
      </c>
      <c r="J3791" s="200">
        <v>7</v>
      </c>
      <c r="M3791" s="204">
        <f t="shared" si="172"/>
        <v>4</v>
      </c>
      <c r="N3791" s="203">
        <f t="shared" si="173"/>
        <v>5</v>
      </c>
      <c r="O3791" s="203">
        <f t="shared" si="174"/>
        <v>6</v>
      </c>
    </row>
    <row r="3792" spans="3:15">
      <c r="C3792" s="200">
        <v>7</v>
      </c>
      <c r="D3792" s="200">
        <v>8</v>
      </c>
      <c r="F3792" s="200">
        <v>5</v>
      </c>
      <c r="G3792" s="200">
        <v>8</v>
      </c>
      <c r="H3792" s="200">
        <v>5</v>
      </c>
      <c r="I3792" s="200">
        <v>4</v>
      </c>
      <c r="J3792" s="200">
        <v>10</v>
      </c>
      <c r="M3792" s="204">
        <f t="shared" si="172"/>
        <v>4</v>
      </c>
      <c r="N3792" s="203">
        <f t="shared" si="173"/>
        <v>5</v>
      </c>
      <c r="O3792" s="203">
        <f t="shared" si="174"/>
        <v>7</v>
      </c>
    </row>
    <row r="3793" spans="3:15">
      <c r="C3793" s="200">
        <v>7</v>
      </c>
      <c r="D3793" s="200">
        <v>8</v>
      </c>
      <c r="F3793" s="200">
        <v>5</v>
      </c>
      <c r="G3793" s="200">
        <v>8</v>
      </c>
      <c r="H3793" s="200">
        <v>5</v>
      </c>
      <c r="I3793" s="200">
        <v>6</v>
      </c>
      <c r="J3793" s="200">
        <v>7</v>
      </c>
      <c r="M3793" s="204">
        <f t="shared" si="172"/>
        <v>5</v>
      </c>
      <c r="N3793" s="203">
        <f t="shared" si="173"/>
        <v>5</v>
      </c>
      <c r="O3793" s="203">
        <f t="shared" si="174"/>
        <v>7</v>
      </c>
    </row>
    <row r="3794" spans="3:15">
      <c r="C3794" s="200">
        <v>7</v>
      </c>
      <c r="D3794" s="200">
        <v>8</v>
      </c>
      <c r="F3794" s="200">
        <v>5</v>
      </c>
      <c r="G3794" s="200">
        <v>8</v>
      </c>
      <c r="H3794" s="200">
        <v>5</v>
      </c>
      <c r="I3794" s="200">
        <v>6</v>
      </c>
      <c r="J3794" s="200">
        <v>10</v>
      </c>
      <c r="M3794" s="204">
        <f t="shared" si="172"/>
        <v>5</v>
      </c>
      <c r="N3794" s="203">
        <f t="shared" si="173"/>
        <v>5</v>
      </c>
      <c r="O3794" s="203">
        <f t="shared" si="174"/>
        <v>7</v>
      </c>
    </row>
    <row r="3795" spans="3:15">
      <c r="C3795" s="200">
        <v>7</v>
      </c>
      <c r="D3795" s="200">
        <v>8</v>
      </c>
      <c r="F3795" s="200">
        <v>5</v>
      </c>
      <c r="G3795" s="200">
        <v>8</v>
      </c>
      <c r="H3795" s="200">
        <v>5</v>
      </c>
      <c r="I3795" s="200">
        <v>8</v>
      </c>
      <c r="J3795" s="200">
        <v>7</v>
      </c>
      <c r="M3795" s="204">
        <f t="shared" si="172"/>
        <v>5</v>
      </c>
      <c r="N3795" s="203">
        <f t="shared" si="173"/>
        <v>5</v>
      </c>
      <c r="O3795" s="203">
        <f t="shared" si="174"/>
        <v>7</v>
      </c>
    </row>
    <row r="3796" spans="3:15">
      <c r="C3796" s="200">
        <v>7</v>
      </c>
      <c r="D3796" s="200">
        <v>8</v>
      </c>
      <c r="F3796" s="200">
        <v>5</v>
      </c>
      <c r="G3796" s="200">
        <v>8</v>
      </c>
      <c r="H3796" s="200">
        <v>5</v>
      </c>
      <c r="I3796" s="200">
        <v>8</v>
      </c>
      <c r="J3796" s="200">
        <v>10</v>
      </c>
      <c r="M3796" s="204">
        <f t="shared" si="172"/>
        <v>5</v>
      </c>
      <c r="N3796" s="203">
        <f t="shared" si="173"/>
        <v>5</v>
      </c>
      <c r="O3796" s="203">
        <f t="shared" si="174"/>
        <v>7</v>
      </c>
    </row>
    <row r="3797" spans="3:15">
      <c r="C3797" s="200">
        <v>7</v>
      </c>
      <c r="D3797" s="200">
        <v>8</v>
      </c>
      <c r="F3797" s="200">
        <v>5</v>
      </c>
      <c r="G3797" s="200">
        <v>8</v>
      </c>
      <c r="H3797" s="200">
        <v>5</v>
      </c>
      <c r="I3797" s="200">
        <v>10</v>
      </c>
      <c r="J3797" s="200">
        <v>7</v>
      </c>
      <c r="M3797" s="204">
        <f t="shared" si="172"/>
        <v>5</v>
      </c>
      <c r="N3797" s="203">
        <f t="shared" si="173"/>
        <v>5</v>
      </c>
      <c r="O3797" s="203">
        <f t="shared" si="174"/>
        <v>7</v>
      </c>
    </row>
    <row r="3798" spans="3:15">
      <c r="C3798" s="200">
        <v>7</v>
      </c>
      <c r="D3798" s="200">
        <v>8</v>
      </c>
      <c r="F3798" s="200">
        <v>5</v>
      </c>
      <c r="G3798" s="200">
        <v>8</v>
      </c>
      <c r="H3798" s="200">
        <v>5</v>
      </c>
      <c r="I3798" s="200">
        <v>10</v>
      </c>
      <c r="J3798" s="200">
        <v>10</v>
      </c>
      <c r="M3798" s="204">
        <f t="shared" si="172"/>
        <v>5</v>
      </c>
      <c r="N3798" s="203">
        <f t="shared" si="173"/>
        <v>5</v>
      </c>
      <c r="O3798" s="203">
        <f t="shared" si="174"/>
        <v>8</v>
      </c>
    </row>
    <row r="3799" spans="3:15">
      <c r="C3799" s="200">
        <v>7</v>
      </c>
      <c r="D3799" s="200">
        <v>8</v>
      </c>
      <c r="F3799" s="200">
        <v>7</v>
      </c>
      <c r="G3799" s="200">
        <v>8</v>
      </c>
      <c r="H3799" s="200">
        <v>10</v>
      </c>
      <c r="I3799" s="200">
        <v>4</v>
      </c>
      <c r="J3799" s="200">
        <v>7</v>
      </c>
      <c r="M3799" s="204">
        <f t="shared" si="172"/>
        <v>4</v>
      </c>
      <c r="N3799" s="203">
        <f t="shared" si="173"/>
        <v>5</v>
      </c>
      <c r="O3799" s="203">
        <f t="shared" si="174"/>
        <v>7</v>
      </c>
    </row>
    <row r="3800" spans="3:15">
      <c r="C3800" s="200">
        <v>7</v>
      </c>
      <c r="D3800" s="200">
        <v>8</v>
      </c>
      <c r="F3800" s="200">
        <v>7</v>
      </c>
      <c r="G3800" s="200">
        <v>8</v>
      </c>
      <c r="H3800" s="200">
        <v>10</v>
      </c>
      <c r="I3800" s="200">
        <v>4</v>
      </c>
      <c r="J3800" s="200">
        <v>10</v>
      </c>
      <c r="M3800" s="204">
        <f t="shared" si="172"/>
        <v>4</v>
      </c>
      <c r="N3800" s="203">
        <f t="shared" si="173"/>
        <v>5</v>
      </c>
      <c r="O3800" s="203">
        <f t="shared" si="174"/>
        <v>8</v>
      </c>
    </row>
    <row r="3801" spans="3:15">
      <c r="C3801" s="200">
        <v>7</v>
      </c>
      <c r="D3801" s="200">
        <v>8</v>
      </c>
      <c r="F3801" s="200">
        <v>7</v>
      </c>
      <c r="G3801" s="200">
        <v>8</v>
      </c>
      <c r="H3801" s="200">
        <v>10</v>
      </c>
      <c r="I3801" s="200">
        <v>6</v>
      </c>
      <c r="J3801" s="200">
        <v>7</v>
      </c>
      <c r="M3801" s="204">
        <f t="shared" si="172"/>
        <v>6</v>
      </c>
      <c r="N3801" s="203">
        <f t="shared" si="173"/>
        <v>7</v>
      </c>
      <c r="O3801" s="203">
        <f t="shared" si="174"/>
        <v>8</v>
      </c>
    </row>
    <row r="3802" spans="3:15">
      <c r="C3802" s="200">
        <v>7</v>
      </c>
      <c r="D3802" s="200">
        <v>8</v>
      </c>
      <c r="F3802" s="200">
        <v>7</v>
      </c>
      <c r="G3802" s="200">
        <v>8</v>
      </c>
      <c r="H3802" s="200">
        <v>10</v>
      </c>
      <c r="I3802" s="200">
        <v>6</v>
      </c>
      <c r="J3802" s="200">
        <v>10</v>
      </c>
      <c r="M3802" s="204">
        <f t="shared" si="172"/>
        <v>6</v>
      </c>
      <c r="N3802" s="203">
        <f t="shared" si="173"/>
        <v>7</v>
      </c>
      <c r="O3802" s="203">
        <f t="shared" si="174"/>
        <v>8</v>
      </c>
    </row>
    <row r="3803" spans="3:15">
      <c r="C3803" s="200">
        <v>7</v>
      </c>
      <c r="D3803" s="200">
        <v>8</v>
      </c>
      <c r="F3803" s="200">
        <v>7</v>
      </c>
      <c r="G3803" s="200">
        <v>8</v>
      </c>
      <c r="H3803" s="200">
        <v>10</v>
      </c>
      <c r="I3803" s="200">
        <v>8</v>
      </c>
      <c r="J3803" s="200">
        <v>7</v>
      </c>
      <c r="M3803" s="204">
        <f t="shared" si="172"/>
        <v>7</v>
      </c>
      <c r="N3803" s="203">
        <f t="shared" si="173"/>
        <v>7</v>
      </c>
      <c r="O3803" s="203">
        <f t="shared" si="174"/>
        <v>8</v>
      </c>
    </row>
    <row r="3804" spans="3:15">
      <c r="C3804" s="200">
        <v>7</v>
      </c>
      <c r="D3804" s="200">
        <v>8</v>
      </c>
      <c r="F3804" s="200">
        <v>7</v>
      </c>
      <c r="G3804" s="200">
        <v>8</v>
      </c>
      <c r="H3804" s="200">
        <v>10</v>
      </c>
      <c r="I3804" s="200">
        <v>8</v>
      </c>
      <c r="J3804" s="200">
        <v>10</v>
      </c>
      <c r="M3804" s="204">
        <f t="shared" si="172"/>
        <v>7</v>
      </c>
      <c r="N3804" s="203">
        <f t="shared" si="173"/>
        <v>7</v>
      </c>
      <c r="O3804" s="203">
        <f t="shared" si="174"/>
        <v>8</v>
      </c>
    </row>
    <row r="3805" spans="3:15">
      <c r="C3805" s="200">
        <v>7</v>
      </c>
      <c r="D3805" s="200">
        <v>8</v>
      </c>
      <c r="F3805" s="200">
        <v>7</v>
      </c>
      <c r="G3805" s="200">
        <v>8</v>
      </c>
      <c r="H3805" s="200">
        <v>10</v>
      </c>
      <c r="I3805" s="200">
        <v>10</v>
      </c>
      <c r="J3805" s="200">
        <v>7</v>
      </c>
      <c r="M3805" s="204">
        <f t="shared" si="172"/>
        <v>7</v>
      </c>
      <c r="N3805" s="203">
        <f t="shared" si="173"/>
        <v>7</v>
      </c>
      <c r="O3805" s="203">
        <f t="shared" si="174"/>
        <v>8</v>
      </c>
    </row>
    <row r="3806" spans="3:15">
      <c r="C3806" s="200">
        <v>7</v>
      </c>
      <c r="D3806" s="200">
        <v>8</v>
      </c>
      <c r="F3806" s="200">
        <v>7</v>
      </c>
      <c r="G3806" s="200">
        <v>8</v>
      </c>
      <c r="H3806" s="200">
        <v>10</v>
      </c>
      <c r="I3806" s="200">
        <v>10</v>
      </c>
      <c r="J3806" s="200">
        <v>10</v>
      </c>
      <c r="M3806" s="204">
        <f t="shared" si="172"/>
        <v>7</v>
      </c>
      <c r="N3806" s="203">
        <f t="shared" si="173"/>
        <v>7</v>
      </c>
      <c r="O3806" s="203">
        <f t="shared" si="174"/>
        <v>9</v>
      </c>
    </row>
    <row r="3807" spans="3:15">
      <c r="C3807" s="200">
        <v>7</v>
      </c>
      <c r="D3807" s="200">
        <v>8</v>
      </c>
      <c r="F3807" s="200">
        <v>5</v>
      </c>
      <c r="G3807" s="200">
        <v>8</v>
      </c>
      <c r="H3807" s="200">
        <v>5</v>
      </c>
      <c r="I3807" s="200">
        <v>4</v>
      </c>
      <c r="J3807" s="200">
        <v>7</v>
      </c>
      <c r="M3807" s="204">
        <f t="shared" ref="M3807:M3870" si="175">MIN(C3807:L3807)</f>
        <v>4</v>
      </c>
      <c r="N3807" s="203">
        <f t="shared" si="173"/>
        <v>5</v>
      </c>
      <c r="O3807" s="203">
        <f t="shared" si="174"/>
        <v>6</v>
      </c>
    </row>
    <row r="3808" spans="3:15">
      <c r="C3808" s="200">
        <v>7</v>
      </c>
      <c r="D3808" s="200">
        <v>8</v>
      </c>
      <c r="F3808" s="200">
        <v>5</v>
      </c>
      <c r="G3808" s="200">
        <v>8</v>
      </c>
      <c r="H3808" s="200">
        <v>5</v>
      </c>
      <c r="I3808" s="200">
        <v>4</v>
      </c>
      <c r="J3808" s="200">
        <v>10</v>
      </c>
      <c r="M3808" s="204">
        <f t="shared" si="175"/>
        <v>4</v>
      </c>
      <c r="N3808" s="203">
        <f t="shared" ref="N3808:N3871" si="176">IF(SMALL(C3808:J3808,2)&gt;M3808,M3808+1,M3808)</f>
        <v>5</v>
      </c>
      <c r="O3808" s="203">
        <f t="shared" ref="O3808:O3871" si="177">ROUND(AVERAGE(C3808:J3808),0)</f>
        <v>7</v>
      </c>
    </row>
    <row r="3809" spans="3:15">
      <c r="C3809" s="200">
        <v>7</v>
      </c>
      <c r="D3809" s="200">
        <v>8</v>
      </c>
      <c r="F3809" s="200">
        <v>5</v>
      </c>
      <c r="G3809" s="200">
        <v>8</v>
      </c>
      <c r="H3809" s="200">
        <v>5</v>
      </c>
      <c r="I3809" s="200">
        <v>6</v>
      </c>
      <c r="J3809" s="200">
        <v>7</v>
      </c>
      <c r="M3809" s="204">
        <f t="shared" si="175"/>
        <v>5</v>
      </c>
      <c r="N3809" s="203">
        <f t="shared" si="176"/>
        <v>5</v>
      </c>
      <c r="O3809" s="203">
        <f t="shared" si="177"/>
        <v>7</v>
      </c>
    </row>
    <row r="3810" spans="3:15">
      <c r="C3810" s="200">
        <v>7</v>
      </c>
      <c r="D3810" s="200">
        <v>8</v>
      </c>
      <c r="F3810" s="200">
        <v>5</v>
      </c>
      <c r="G3810" s="200">
        <v>8</v>
      </c>
      <c r="H3810" s="200">
        <v>5</v>
      </c>
      <c r="I3810" s="200">
        <v>6</v>
      </c>
      <c r="J3810" s="200">
        <v>10</v>
      </c>
      <c r="M3810" s="204">
        <f t="shared" si="175"/>
        <v>5</v>
      </c>
      <c r="N3810" s="203">
        <f t="shared" si="176"/>
        <v>5</v>
      </c>
      <c r="O3810" s="203">
        <f t="shared" si="177"/>
        <v>7</v>
      </c>
    </row>
    <row r="3811" spans="3:15">
      <c r="C3811" s="200">
        <v>7</v>
      </c>
      <c r="D3811" s="200">
        <v>8</v>
      </c>
      <c r="F3811" s="200">
        <v>5</v>
      </c>
      <c r="G3811" s="200">
        <v>8</v>
      </c>
      <c r="H3811" s="200">
        <v>5</v>
      </c>
      <c r="I3811" s="200">
        <v>8</v>
      </c>
      <c r="J3811" s="200">
        <v>7</v>
      </c>
      <c r="M3811" s="204">
        <f t="shared" si="175"/>
        <v>5</v>
      </c>
      <c r="N3811" s="203">
        <f t="shared" si="176"/>
        <v>5</v>
      </c>
      <c r="O3811" s="203">
        <f t="shared" si="177"/>
        <v>7</v>
      </c>
    </row>
    <row r="3812" spans="3:15">
      <c r="C3812" s="200">
        <v>7</v>
      </c>
      <c r="D3812" s="200">
        <v>8</v>
      </c>
      <c r="F3812" s="200">
        <v>5</v>
      </c>
      <c r="G3812" s="200">
        <v>8</v>
      </c>
      <c r="H3812" s="200">
        <v>5</v>
      </c>
      <c r="I3812" s="200">
        <v>8</v>
      </c>
      <c r="J3812" s="200">
        <v>10</v>
      </c>
      <c r="M3812" s="204">
        <f t="shared" si="175"/>
        <v>5</v>
      </c>
      <c r="N3812" s="203">
        <f t="shared" si="176"/>
        <v>5</v>
      </c>
      <c r="O3812" s="203">
        <f t="shared" si="177"/>
        <v>7</v>
      </c>
    </row>
    <row r="3813" spans="3:15">
      <c r="C3813" s="200">
        <v>7</v>
      </c>
      <c r="D3813" s="200">
        <v>8</v>
      </c>
      <c r="F3813" s="200">
        <v>5</v>
      </c>
      <c r="G3813" s="200">
        <v>8</v>
      </c>
      <c r="H3813" s="200">
        <v>5</v>
      </c>
      <c r="I3813" s="200">
        <v>10</v>
      </c>
      <c r="J3813" s="200">
        <v>7</v>
      </c>
      <c r="M3813" s="204">
        <f t="shared" si="175"/>
        <v>5</v>
      </c>
      <c r="N3813" s="203">
        <f t="shared" si="176"/>
        <v>5</v>
      </c>
      <c r="O3813" s="203">
        <f t="shared" si="177"/>
        <v>7</v>
      </c>
    </row>
    <row r="3814" spans="3:15">
      <c r="C3814" s="200">
        <v>7</v>
      </c>
      <c r="D3814" s="200">
        <v>8</v>
      </c>
      <c r="F3814" s="200">
        <v>5</v>
      </c>
      <c r="G3814" s="200">
        <v>8</v>
      </c>
      <c r="H3814" s="200">
        <v>5</v>
      </c>
      <c r="I3814" s="200">
        <v>10</v>
      </c>
      <c r="J3814" s="200">
        <v>10</v>
      </c>
      <c r="M3814" s="204">
        <f t="shared" si="175"/>
        <v>5</v>
      </c>
      <c r="N3814" s="203">
        <f t="shared" si="176"/>
        <v>5</v>
      </c>
      <c r="O3814" s="203">
        <f t="shared" si="177"/>
        <v>8</v>
      </c>
    </row>
    <row r="3815" spans="3:15">
      <c r="C3815" s="200">
        <v>7</v>
      </c>
      <c r="D3815" s="200">
        <v>8</v>
      </c>
      <c r="F3815" s="200">
        <v>7</v>
      </c>
      <c r="G3815" s="200">
        <v>8</v>
      </c>
      <c r="H3815" s="200">
        <v>10</v>
      </c>
      <c r="I3815" s="200">
        <v>4</v>
      </c>
      <c r="J3815" s="200">
        <v>7</v>
      </c>
      <c r="M3815" s="204">
        <f t="shared" si="175"/>
        <v>4</v>
      </c>
      <c r="N3815" s="203">
        <f t="shared" si="176"/>
        <v>5</v>
      </c>
      <c r="O3815" s="203">
        <f t="shared" si="177"/>
        <v>7</v>
      </c>
    </row>
    <row r="3816" spans="3:15">
      <c r="C3816" s="200">
        <v>7</v>
      </c>
      <c r="D3816" s="200">
        <v>8</v>
      </c>
      <c r="F3816" s="200">
        <v>7</v>
      </c>
      <c r="G3816" s="200">
        <v>8</v>
      </c>
      <c r="H3816" s="200">
        <v>10</v>
      </c>
      <c r="I3816" s="200">
        <v>4</v>
      </c>
      <c r="J3816" s="200">
        <v>10</v>
      </c>
      <c r="M3816" s="204">
        <f t="shared" si="175"/>
        <v>4</v>
      </c>
      <c r="N3816" s="203">
        <f t="shared" si="176"/>
        <v>5</v>
      </c>
      <c r="O3816" s="203">
        <f t="shared" si="177"/>
        <v>8</v>
      </c>
    </row>
    <row r="3817" spans="3:15">
      <c r="C3817" s="200">
        <v>7</v>
      </c>
      <c r="D3817" s="200">
        <v>8</v>
      </c>
      <c r="F3817" s="200">
        <v>7</v>
      </c>
      <c r="G3817" s="200">
        <v>8</v>
      </c>
      <c r="H3817" s="200">
        <v>10</v>
      </c>
      <c r="I3817" s="200">
        <v>6</v>
      </c>
      <c r="J3817" s="200">
        <v>7</v>
      </c>
      <c r="M3817" s="204">
        <f t="shared" si="175"/>
        <v>6</v>
      </c>
      <c r="N3817" s="203">
        <f t="shared" si="176"/>
        <v>7</v>
      </c>
      <c r="O3817" s="203">
        <f t="shared" si="177"/>
        <v>8</v>
      </c>
    </row>
    <row r="3818" spans="3:15">
      <c r="C3818" s="200">
        <v>7</v>
      </c>
      <c r="D3818" s="200">
        <v>8</v>
      </c>
      <c r="F3818" s="200">
        <v>7</v>
      </c>
      <c r="G3818" s="200">
        <v>8</v>
      </c>
      <c r="H3818" s="200">
        <v>10</v>
      </c>
      <c r="I3818" s="200">
        <v>6</v>
      </c>
      <c r="J3818" s="200">
        <v>10</v>
      </c>
      <c r="M3818" s="204">
        <f t="shared" si="175"/>
        <v>6</v>
      </c>
      <c r="N3818" s="203">
        <f t="shared" si="176"/>
        <v>7</v>
      </c>
      <c r="O3818" s="203">
        <f t="shared" si="177"/>
        <v>8</v>
      </c>
    </row>
    <row r="3819" spans="3:15">
      <c r="C3819" s="200">
        <v>7</v>
      </c>
      <c r="D3819" s="200">
        <v>8</v>
      </c>
      <c r="F3819" s="200">
        <v>7</v>
      </c>
      <c r="G3819" s="200">
        <v>8</v>
      </c>
      <c r="H3819" s="200">
        <v>10</v>
      </c>
      <c r="I3819" s="200">
        <v>8</v>
      </c>
      <c r="J3819" s="200">
        <v>7</v>
      </c>
      <c r="M3819" s="204">
        <f t="shared" si="175"/>
        <v>7</v>
      </c>
      <c r="N3819" s="203">
        <f t="shared" si="176"/>
        <v>7</v>
      </c>
      <c r="O3819" s="203">
        <f t="shared" si="177"/>
        <v>8</v>
      </c>
    </row>
    <row r="3820" spans="3:15">
      <c r="C3820" s="200">
        <v>7</v>
      </c>
      <c r="D3820" s="200">
        <v>8</v>
      </c>
      <c r="F3820" s="200">
        <v>7</v>
      </c>
      <c r="G3820" s="200">
        <v>8</v>
      </c>
      <c r="H3820" s="200">
        <v>10</v>
      </c>
      <c r="I3820" s="200">
        <v>8</v>
      </c>
      <c r="J3820" s="200">
        <v>10</v>
      </c>
      <c r="M3820" s="204">
        <f t="shared" si="175"/>
        <v>7</v>
      </c>
      <c r="N3820" s="203">
        <f t="shared" si="176"/>
        <v>7</v>
      </c>
      <c r="O3820" s="203">
        <f t="shared" si="177"/>
        <v>8</v>
      </c>
    </row>
    <row r="3821" spans="3:15">
      <c r="C3821" s="200">
        <v>7</v>
      </c>
      <c r="D3821" s="200">
        <v>8</v>
      </c>
      <c r="F3821" s="200">
        <v>7</v>
      </c>
      <c r="G3821" s="200">
        <v>8</v>
      </c>
      <c r="H3821" s="200">
        <v>10</v>
      </c>
      <c r="I3821" s="200">
        <v>10</v>
      </c>
      <c r="J3821" s="200">
        <v>7</v>
      </c>
      <c r="M3821" s="204">
        <f t="shared" si="175"/>
        <v>7</v>
      </c>
      <c r="N3821" s="203">
        <f t="shared" si="176"/>
        <v>7</v>
      </c>
      <c r="O3821" s="203">
        <f t="shared" si="177"/>
        <v>8</v>
      </c>
    </row>
    <row r="3822" spans="3:15">
      <c r="C3822" s="200">
        <v>7</v>
      </c>
      <c r="D3822" s="200">
        <v>8</v>
      </c>
      <c r="F3822" s="200">
        <v>7</v>
      </c>
      <c r="G3822" s="200">
        <v>8</v>
      </c>
      <c r="H3822" s="200">
        <v>10</v>
      </c>
      <c r="I3822" s="200">
        <v>10</v>
      </c>
      <c r="J3822" s="200">
        <v>10</v>
      </c>
      <c r="M3822" s="204">
        <f t="shared" si="175"/>
        <v>7</v>
      </c>
      <c r="N3822" s="203">
        <f t="shared" si="176"/>
        <v>7</v>
      </c>
      <c r="O3822" s="203">
        <f t="shared" si="177"/>
        <v>9</v>
      </c>
    </row>
    <row r="3823" spans="3:15">
      <c r="C3823" s="200">
        <v>7</v>
      </c>
      <c r="D3823" s="200">
        <v>8</v>
      </c>
      <c r="F3823" s="200">
        <v>5</v>
      </c>
      <c r="G3823" s="200">
        <v>8</v>
      </c>
      <c r="H3823" s="200">
        <v>5</v>
      </c>
      <c r="I3823" s="200">
        <v>4</v>
      </c>
      <c r="J3823" s="200">
        <v>7</v>
      </c>
      <c r="M3823" s="204">
        <f t="shared" si="175"/>
        <v>4</v>
      </c>
      <c r="N3823" s="203">
        <f t="shared" si="176"/>
        <v>5</v>
      </c>
      <c r="O3823" s="203">
        <f t="shared" si="177"/>
        <v>6</v>
      </c>
    </row>
    <row r="3824" spans="3:15">
      <c r="C3824" s="200">
        <v>7</v>
      </c>
      <c r="D3824" s="200">
        <v>8</v>
      </c>
      <c r="F3824" s="200">
        <v>5</v>
      </c>
      <c r="G3824" s="200">
        <v>8</v>
      </c>
      <c r="H3824" s="200">
        <v>5</v>
      </c>
      <c r="I3824" s="200">
        <v>4</v>
      </c>
      <c r="J3824" s="200">
        <v>10</v>
      </c>
      <c r="M3824" s="204">
        <f t="shared" si="175"/>
        <v>4</v>
      </c>
      <c r="N3824" s="203">
        <f t="shared" si="176"/>
        <v>5</v>
      </c>
      <c r="O3824" s="203">
        <f t="shared" si="177"/>
        <v>7</v>
      </c>
    </row>
    <row r="3825" spans="3:15">
      <c r="C3825" s="200">
        <v>7</v>
      </c>
      <c r="D3825" s="200">
        <v>8</v>
      </c>
      <c r="F3825" s="200">
        <v>5</v>
      </c>
      <c r="G3825" s="200">
        <v>8</v>
      </c>
      <c r="H3825" s="200">
        <v>5</v>
      </c>
      <c r="I3825" s="200">
        <v>6</v>
      </c>
      <c r="J3825" s="200">
        <v>7</v>
      </c>
      <c r="M3825" s="204">
        <f t="shared" si="175"/>
        <v>5</v>
      </c>
      <c r="N3825" s="203">
        <f t="shared" si="176"/>
        <v>5</v>
      </c>
      <c r="O3825" s="203">
        <f t="shared" si="177"/>
        <v>7</v>
      </c>
    </row>
    <row r="3826" spans="3:15">
      <c r="C3826" s="200">
        <v>7</v>
      </c>
      <c r="D3826" s="200">
        <v>8</v>
      </c>
      <c r="F3826" s="200">
        <v>5</v>
      </c>
      <c r="G3826" s="200">
        <v>8</v>
      </c>
      <c r="H3826" s="200">
        <v>5</v>
      </c>
      <c r="I3826" s="200">
        <v>6</v>
      </c>
      <c r="J3826" s="200">
        <v>10</v>
      </c>
      <c r="M3826" s="204">
        <f t="shared" si="175"/>
        <v>5</v>
      </c>
      <c r="N3826" s="203">
        <f t="shared" si="176"/>
        <v>5</v>
      </c>
      <c r="O3826" s="203">
        <f t="shared" si="177"/>
        <v>7</v>
      </c>
    </row>
    <row r="3827" spans="3:15">
      <c r="C3827" s="200">
        <v>7</v>
      </c>
      <c r="D3827" s="200">
        <v>8</v>
      </c>
      <c r="F3827" s="200">
        <v>5</v>
      </c>
      <c r="G3827" s="200">
        <v>8</v>
      </c>
      <c r="H3827" s="200">
        <v>5</v>
      </c>
      <c r="I3827" s="200">
        <v>8</v>
      </c>
      <c r="J3827" s="200">
        <v>7</v>
      </c>
      <c r="M3827" s="204">
        <f t="shared" si="175"/>
        <v>5</v>
      </c>
      <c r="N3827" s="203">
        <f t="shared" si="176"/>
        <v>5</v>
      </c>
      <c r="O3827" s="203">
        <f t="shared" si="177"/>
        <v>7</v>
      </c>
    </row>
    <row r="3828" spans="3:15">
      <c r="C3828" s="200">
        <v>7</v>
      </c>
      <c r="D3828" s="200">
        <v>8</v>
      </c>
      <c r="F3828" s="200">
        <v>5</v>
      </c>
      <c r="G3828" s="200">
        <v>8</v>
      </c>
      <c r="H3828" s="200">
        <v>5</v>
      </c>
      <c r="I3828" s="200">
        <v>8</v>
      </c>
      <c r="J3828" s="200">
        <v>10</v>
      </c>
      <c r="M3828" s="204">
        <f t="shared" si="175"/>
        <v>5</v>
      </c>
      <c r="N3828" s="203">
        <f t="shared" si="176"/>
        <v>5</v>
      </c>
      <c r="O3828" s="203">
        <f t="shared" si="177"/>
        <v>7</v>
      </c>
    </row>
    <row r="3829" spans="3:15">
      <c r="C3829" s="200">
        <v>7</v>
      </c>
      <c r="D3829" s="200">
        <v>8</v>
      </c>
      <c r="F3829" s="200">
        <v>5</v>
      </c>
      <c r="G3829" s="200">
        <v>8</v>
      </c>
      <c r="H3829" s="200">
        <v>5</v>
      </c>
      <c r="I3829" s="200">
        <v>10</v>
      </c>
      <c r="J3829" s="200">
        <v>7</v>
      </c>
      <c r="M3829" s="204">
        <f t="shared" si="175"/>
        <v>5</v>
      </c>
      <c r="N3829" s="203">
        <f t="shared" si="176"/>
        <v>5</v>
      </c>
      <c r="O3829" s="203">
        <f t="shared" si="177"/>
        <v>7</v>
      </c>
    </row>
    <row r="3830" spans="3:15">
      <c r="C3830" s="200">
        <v>7</v>
      </c>
      <c r="D3830" s="200">
        <v>8</v>
      </c>
      <c r="F3830" s="200">
        <v>5</v>
      </c>
      <c r="G3830" s="200">
        <v>8</v>
      </c>
      <c r="H3830" s="200">
        <v>5</v>
      </c>
      <c r="I3830" s="200">
        <v>10</v>
      </c>
      <c r="J3830" s="200">
        <v>10</v>
      </c>
      <c r="M3830" s="204">
        <f t="shared" si="175"/>
        <v>5</v>
      </c>
      <c r="N3830" s="203">
        <f t="shared" si="176"/>
        <v>5</v>
      </c>
      <c r="O3830" s="203">
        <f t="shared" si="177"/>
        <v>8</v>
      </c>
    </row>
    <row r="3831" spans="3:15">
      <c r="C3831" s="200">
        <v>7</v>
      </c>
      <c r="D3831" s="200">
        <v>8</v>
      </c>
      <c r="F3831" s="200">
        <v>7</v>
      </c>
      <c r="G3831" s="200">
        <v>8</v>
      </c>
      <c r="H3831" s="200">
        <v>10</v>
      </c>
      <c r="I3831" s="200">
        <v>4</v>
      </c>
      <c r="J3831" s="200">
        <v>7</v>
      </c>
      <c r="M3831" s="204">
        <f t="shared" si="175"/>
        <v>4</v>
      </c>
      <c r="N3831" s="203">
        <f t="shared" si="176"/>
        <v>5</v>
      </c>
      <c r="O3831" s="203">
        <f t="shared" si="177"/>
        <v>7</v>
      </c>
    </row>
    <row r="3832" spans="3:15">
      <c r="C3832" s="200">
        <v>7</v>
      </c>
      <c r="D3832" s="200">
        <v>8</v>
      </c>
      <c r="F3832" s="200">
        <v>7</v>
      </c>
      <c r="G3832" s="200">
        <v>8</v>
      </c>
      <c r="H3832" s="200">
        <v>10</v>
      </c>
      <c r="I3832" s="200">
        <v>4</v>
      </c>
      <c r="J3832" s="200">
        <v>10</v>
      </c>
      <c r="M3832" s="204">
        <f t="shared" si="175"/>
        <v>4</v>
      </c>
      <c r="N3832" s="203">
        <f t="shared" si="176"/>
        <v>5</v>
      </c>
      <c r="O3832" s="203">
        <f t="shared" si="177"/>
        <v>8</v>
      </c>
    </row>
    <row r="3833" spans="3:15">
      <c r="C3833" s="200">
        <v>7</v>
      </c>
      <c r="D3833" s="200">
        <v>8</v>
      </c>
      <c r="F3833" s="200">
        <v>7</v>
      </c>
      <c r="G3833" s="200">
        <v>8</v>
      </c>
      <c r="H3833" s="200">
        <v>10</v>
      </c>
      <c r="I3833" s="200">
        <v>6</v>
      </c>
      <c r="J3833" s="200">
        <v>7</v>
      </c>
      <c r="M3833" s="204">
        <f t="shared" si="175"/>
        <v>6</v>
      </c>
      <c r="N3833" s="203">
        <f t="shared" si="176"/>
        <v>7</v>
      </c>
      <c r="O3833" s="203">
        <f t="shared" si="177"/>
        <v>8</v>
      </c>
    </row>
    <row r="3834" spans="3:15">
      <c r="C3834" s="200">
        <v>7</v>
      </c>
      <c r="D3834" s="200">
        <v>8</v>
      </c>
      <c r="F3834" s="200">
        <v>7</v>
      </c>
      <c r="G3834" s="200">
        <v>8</v>
      </c>
      <c r="H3834" s="200">
        <v>10</v>
      </c>
      <c r="I3834" s="200">
        <v>6</v>
      </c>
      <c r="J3834" s="200">
        <v>10</v>
      </c>
      <c r="M3834" s="204">
        <f t="shared" si="175"/>
        <v>6</v>
      </c>
      <c r="N3834" s="203">
        <f t="shared" si="176"/>
        <v>7</v>
      </c>
      <c r="O3834" s="203">
        <f t="shared" si="177"/>
        <v>8</v>
      </c>
    </row>
    <row r="3835" spans="3:15">
      <c r="C3835" s="200">
        <v>7</v>
      </c>
      <c r="D3835" s="200">
        <v>8</v>
      </c>
      <c r="F3835" s="200">
        <v>7</v>
      </c>
      <c r="G3835" s="200">
        <v>8</v>
      </c>
      <c r="H3835" s="200">
        <v>10</v>
      </c>
      <c r="I3835" s="200">
        <v>8</v>
      </c>
      <c r="J3835" s="200">
        <v>7</v>
      </c>
      <c r="M3835" s="204">
        <f t="shared" si="175"/>
        <v>7</v>
      </c>
      <c r="N3835" s="203">
        <f t="shared" si="176"/>
        <v>7</v>
      </c>
      <c r="O3835" s="203">
        <f t="shared" si="177"/>
        <v>8</v>
      </c>
    </row>
    <row r="3836" spans="3:15">
      <c r="C3836" s="200">
        <v>7</v>
      </c>
      <c r="D3836" s="200">
        <v>8</v>
      </c>
      <c r="F3836" s="200">
        <v>7</v>
      </c>
      <c r="G3836" s="200">
        <v>8</v>
      </c>
      <c r="H3836" s="200">
        <v>10</v>
      </c>
      <c r="I3836" s="200">
        <v>8</v>
      </c>
      <c r="J3836" s="200">
        <v>10</v>
      </c>
      <c r="M3836" s="204">
        <f t="shared" si="175"/>
        <v>7</v>
      </c>
      <c r="N3836" s="203">
        <f t="shared" si="176"/>
        <v>7</v>
      </c>
      <c r="O3836" s="203">
        <f t="shared" si="177"/>
        <v>8</v>
      </c>
    </row>
    <row r="3837" spans="3:15">
      <c r="C3837" s="200">
        <v>7</v>
      </c>
      <c r="D3837" s="200">
        <v>8</v>
      </c>
      <c r="F3837" s="200">
        <v>7</v>
      </c>
      <c r="G3837" s="200">
        <v>8</v>
      </c>
      <c r="H3837" s="200">
        <v>10</v>
      </c>
      <c r="I3837" s="200">
        <v>10</v>
      </c>
      <c r="J3837" s="200">
        <v>7</v>
      </c>
      <c r="M3837" s="204">
        <f t="shared" si="175"/>
        <v>7</v>
      </c>
      <c r="N3837" s="203">
        <f t="shared" si="176"/>
        <v>7</v>
      </c>
      <c r="O3837" s="203">
        <f t="shared" si="177"/>
        <v>8</v>
      </c>
    </row>
    <row r="3838" spans="3:15">
      <c r="C3838" s="200">
        <v>7</v>
      </c>
      <c r="D3838" s="200">
        <v>8</v>
      </c>
      <c r="F3838" s="200">
        <v>7</v>
      </c>
      <c r="G3838" s="200">
        <v>8</v>
      </c>
      <c r="H3838" s="200">
        <v>10</v>
      </c>
      <c r="I3838" s="200">
        <v>10</v>
      </c>
      <c r="J3838" s="200">
        <v>10</v>
      </c>
      <c r="M3838" s="204">
        <f t="shared" si="175"/>
        <v>7</v>
      </c>
      <c r="N3838" s="203">
        <f t="shared" si="176"/>
        <v>7</v>
      </c>
      <c r="O3838" s="203">
        <f t="shared" si="177"/>
        <v>9</v>
      </c>
    </row>
    <row r="3839" spans="3:15">
      <c r="C3839" s="200">
        <v>7</v>
      </c>
      <c r="D3839" s="200">
        <v>8</v>
      </c>
      <c r="F3839" s="200">
        <v>5</v>
      </c>
      <c r="G3839" s="200">
        <v>8</v>
      </c>
      <c r="H3839" s="200">
        <v>5</v>
      </c>
      <c r="I3839" s="200">
        <v>4</v>
      </c>
      <c r="J3839" s="200">
        <v>7</v>
      </c>
      <c r="M3839" s="204">
        <f t="shared" si="175"/>
        <v>4</v>
      </c>
      <c r="N3839" s="203">
        <f t="shared" si="176"/>
        <v>5</v>
      </c>
      <c r="O3839" s="203">
        <f t="shared" si="177"/>
        <v>6</v>
      </c>
    </row>
    <row r="3840" spans="3:15">
      <c r="C3840" s="200">
        <v>7</v>
      </c>
      <c r="D3840" s="200">
        <v>8</v>
      </c>
      <c r="F3840" s="200">
        <v>5</v>
      </c>
      <c r="G3840" s="200">
        <v>8</v>
      </c>
      <c r="H3840" s="200">
        <v>5</v>
      </c>
      <c r="I3840" s="200">
        <v>4</v>
      </c>
      <c r="J3840" s="200">
        <v>10</v>
      </c>
      <c r="M3840" s="204">
        <f t="shared" si="175"/>
        <v>4</v>
      </c>
      <c r="N3840" s="203">
        <f t="shared" si="176"/>
        <v>5</v>
      </c>
      <c r="O3840" s="203">
        <f t="shared" si="177"/>
        <v>7</v>
      </c>
    </row>
    <row r="3841" spans="3:15">
      <c r="C3841" s="200">
        <v>7</v>
      </c>
      <c r="D3841" s="200">
        <v>8</v>
      </c>
      <c r="F3841" s="200">
        <v>5</v>
      </c>
      <c r="G3841" s="200">
        <v>8</v>
      </c>
      <c r="H3841" s="200">
        <v>5</v>
      </c>
      <c r="I3841" s="200">
        <v>6</v>
      </c>
      <c r="J3841" s="200">
        <v>7</v>
      </c>
      <c r="M3841" s="204">
        <f t="shared" si="175"/>
        <v>5</v>
      </c>
      <c r="N3841" s="203">
        <f t="shared" si="176"/>
        <v>5</v>
      </c>
      <c r="O3841" s="203">
        <f t="shared" si="177"/>
        <v>7</v>
      </c>
    </row>
    <row r="3842" spans="3:15">
      <c r="C3842" s="200">
        <v>7</v>
      </c>
      <c r="D3842" s="200">
        <v>8</v>
      </c>
      <c r="F3842" s="200">
        <v>5</v>
      </c>
      <c r="G3842" s="200">
        <v>8</v>
      </c>
      <c r="H3842" s="200">
        <v>5</v>
      </c>
      <c r="I3842" s="200">
        <v>6</v>
      </c>
      <c r="J3842" s="200">
        <v>10</v>
      </c>
      <c r="M3842" s="204">
        <f t="shared" si="175"/>
        <v>5</v>
      </c>
      <c r="N3842" s="203">
        <f t="shared" si="176"/>
        <v>5</v>
      </c>
      <c r="O3842" s="203">
        <f t="shared" si="177"/>
        <v>7</v>
      </c>
    </row>
    <row r="3843" spans="3:15">
      <c r="C3843" s="200">
        <v>7</v>
      </c>
      <c r="D3843" s="200">
        <v>8</v>
      </c>
      <c r="F3843" s="200">
        <v>5</v>
      </c>
      <c r="G3843" s="200">
        <v>8</v>
      </c>
      <c r="H3843" s="200">
        <v>5</v>
      </c>
      <c r="I3843" s="200">
        <v>8</v>
      </c>
      <c r="J3843" s="200">
        <v>7</v>
      </c>
      <c r="M3843" s="204">
        <f t="shared" si="175"/>
        <v>5</v>
      </c>
      <c r="N3843" s="203">
        <f t="shared" si="176"/>
        <v>5</v>
      </c>
      <c r="O3843" s="203">
        <f t="shared" si="177"/>
        <v>7</v>
      </c>
    </row>
    <row r="3844" spans="3:15">
      <c r="C3844" s="200">
        <v>7</v>
      </c>
      <c r="D3844" s="200">
        <v>8</v>
      </c>
      <c r="F3844" s="200">
        <v>5</v>
      </c>
      <c r="G3844" s="200">
        <v>8</v>
      </c>
      <c r="H3844" s="200">
        <v>5</v>
      </c>
      <c r="I3844" s="200">
        <v>8</v>
      </c>
      <c r="J3844" s="200">
        <v>10</v>
      </c>
      <c r="M3844" s="204">
        <f t="shared" si="175"/>
        <v>5</v>
      </c>
      <c r="N3844" s="203">
        <f t="shared" si="176"/>
        <v>5</v>
      </c>
      <c r="O3844" s="203">
        <f t="shared" si="177"/>
        <v>7</v>
      </c>
    </row>
    <row r="3845" spans="3:15">
      <c r="C3845" s="200">
        <v>7</v>
      </c>
      <c r="D3845" s="200">
        <v>8</v>
      </c>
      <c r="F3845" s="200">
        <v>5</v>
      </c>
      <c r="G3845" s="200">
        <v>8</v>
      </c>
      <c r="H3845" s="200">
        <v>5</v>
      </c>
      <c r="I3845" s="200">
        <v>10</v>
      </c>
      <c r="J3845" s="200">
        <v>7</v>
      </c>
      <c r="M3845" s="204">
        <f t="shared" si="175"/>
        <v>5</v>
      </c>
      <c r="N3845" s="203">
        <f t="shared" si="176"/>
        <v>5</v>
      </c>
      <c r="O3845" s="203">
        <f t="shared" si="177"/>
        <v>7</v>
      </c>
    </row>
    <row r="3846" spans="3:15">
      <c r="C3846" s="200">
        <v>7</v>
      </c>
      <c r="D3846" s="200">
        <v>8</v>
      </c>
      <c r="F3846" s="200">
        <v>5</v>
      </c>
      <c r="G3846" s="200">
        <v>8</v>
      </c>
      <c r="H3846" s="200">
        <v>5</v>
      </c>
      <c r="I3846" s="200">
        <v>10</v>
      </c>
      <c r="J3846" s="200">
        <v>10</v>
      </c>
      <c r="M3846" s="204">
        <f t="shared" si="175"/>
        <v>5</v>
      </c>
      <c r="N3846" s="203">
        <f t="shared" si="176"/>
        <v>5</v>
      </c>
      <c r="O3846" s="203">
        <f t="shared" si="177"/>
        <v>8</v>
      </c>
    </row>
    <row r="3847" spans="3:15">
      <c r="C3847" s="200">
        <v>7</v>
      </c>
      <c r="D3847" s="200">
        <v>8</v>
      </c>
      <c r="F3847" s="200">
        <v>7</v>
      </c>
      <c r="G3847" s="200">
        <v>8</v>
      </c>
      <c r="H3847" s="200">
        <v>10</v>
      </c>
      <c r="I3847" s="200">
        <v>4</v>
      </c>
      <c r="J3847" s="200">
        <v>7</v>
      </c>
      <c r="M3847" s="204">
        <f t="shared" si="175"/>
        <v>4</v>
      </c>
      <c r="N3847" s="203">
        <f t="shared" si="176"/>
        <v>5</v>
      </c>
      <c r="O3847" s="203">
        <f t="shared" si="177"/>
        <v>7</v>
      </c>
    </row>
    <row r="3848" spans="3:15">
      <c r="C3848" s="200">
        <v>7</v>
      </c>
      <c r="D3848" s="200">
        <v>8</v>
      </c>
      <c r="F3848" s="200">
        <v>7</v>
      </c>
      <c r="G3848" s="200">
        <v>8</v>
      </c>
      <c r="H3848" s="200">
        <v>10</v>
      </c>
      <c r="I3848" s="200">
        <v>4</v>
      </c>
      <c r="J3848" s="200">
        <v>10</v>
      </c>
      <c r="M3848" s="204">
        <f t="shared" si="175"/>
        <v>4</v>
      </c>
      <c r="N3848" s="203">
        <f t="shared" si="176"/>
        <v>5</v>
      </c>
      <c r="O3848" s="203">
        <f t="shared" si="177"/>
        <v>8</v>
      </c>
    </row>
    <row r="3849" spans="3:15">
      <c r="C3849" s="200">
        <v>7</v>
      </c>
      <c r="D3849" s="200">
        <v>8</v>
      </c>
      <c r="F3849" s="200">
        <v>7</v>
      </c>
      <c r="G3849" s="200">
        <v>8</v>
      </c>
      <c r="H3849" s="200">
        <v>10</v>
      </c>
      <c r="I3849" s="200">
        <v>6</v>
      </c>
      <c r="J3849" s="200">
        <v>7</v>
      </c>
      <c r="M3849" s="204">
        <f t="shared" si="175"/>
        <v>6</v>
      </c>
      <c r="N3849" s="203">
        <f t="shared" si="176"/>
        <v>7</v>
      </c>
      <c r="O3849" s="203">
        <f t="shared" si="177"/>
        <v>8</v>
      </c>
    </row>
    <row r="3850" spans="3:15">
      <c r="C3850" s="200">
        <v>7</v>
      </c>
      <c r="D3850" s="200">
        <v>8</v>
      </c>
      <c r="F3850" s="200">
        <v>7</v>
      </c>
      <c r="G3850" s="200">
        <v>8</v>
      </c>
      <c r="H3850" s="200">
        <v>10</v>
      </c>
      <c r="I3850" s="200">
        <v>6</v>
      </c>
      <c r="J3850" s="200">
        <v>10</v>
      </c>
      <c r="M3850" s="204">
        <f t="shared" si="175"/>
        <v>6</v>
      </c>
      <c r="N3850" s="203">
        <f t="shared" si="176"/>
        <v>7</v>
      </c>
      <c r="O3850" s="203">
        <f t="shared" si="177"/>
        <v>8</v>
      </c>
    </row>
    <row r="3851" spans="3:15">
      <c r="C3851" s="200">
        <v>7</v>
      </c>
      <c r="D3851" s="200">
        <v>8</v>
      </c>
      <c r="F3851" s="200">
        <v>7</v>
      </c>
      <c r="G3851" s="200">
        <v>8</v>
      </c>
      <c r="H3851" s="200">
        <v>10</v>
      </c>
      <c r="I3851" s="200">
        <v>8</v>
      </c>
      <c r="J3851" s="200">
        <v>7</v>
      </c>
      <c r="M3851" s="204">
        <f t="shared" si="175"/>
        <v>7</v>
      </c>
      <c r="N3851" s="203">
        <f t="shared" si="176"/>
        <v>7</v>
      </c>
      <c r="O3851" s="203">
        <f t="shared" si="177"/>
        <v>8</v>
      </c>
    </row>
    <row r="3852" spans="3:15">
      <c r="C3852" s="200">
        <v>7</v>
      </c>
      <c r="D3852" s="200">
        <v>8</v>
      </c>
      <c r="F3852" s="200">
        <v>7</v>
      </c>
      <c r="G3852" s="200">
        <v>8</v>
      </c>
      <c r="H3852" s="200">
        <v>10</v>
      </c>
      <c r="I3852" s="200">
        <v>8</v>
      </c>
      <c r="J3852" s="200">
        <v>10</v>
      </c>
      <c r="M3852" s="204">
        <f t="shared" si="175"/>
        <v>7</v>
      </c>
      <c r="N3852" s="203">
        <f t="shared" si="176"/>
        <v>7</v>
      </c>
      <c r="O3852" s="203">
        <f t="shared" si="177"/>
        <v>8</v>
      </c>
    </row>
    <row r="3853" spans="3:15">
      <c r="C3853" s="200">
        <v>7</v>
      </c>
      <c r="D3853" s="200">
        <v>8</v>
      </c>
      <c r="F3853" s="200">
        <v>7</v>
      </c>
      <c r="G3853" s="200">
        <v>8</v>
      </c>
      <c r="H3853" s="200">
        <v>10</v>
      </c>
      <c r="I3853" s="200">
        <v>10</v>
      </c>
      <c r="J3853" s="200">
        <v>7</v>
      </c>
      <c r="M3853" s="204">
        <f t="shared" si="175"/>
        <v>7</v>
      </c>
      <c r="N3853" s="203">
        <f t="shared" si="176"/>
        <v>7</v>
      </c>
      <c r="O3853" s="203">
        <f t="shared" si="177"/>
        <v>8</v>
      </c>
    </row>
    <row r="3854" spans="3:15">
      <c r="C3854" s="200">
        <v>7</v>
      </c>
      <c r="D3854" s="200">
        <v>8</v>
      </c>
      <c r="F3854" s="200">
        <v>7</v>
      </c>
      <c r="G3854" s="200">
        <v>8</v>
      </c>
      <c r="H3854" s="200">
        <v>10</v>
      </c>
      <c r="I3854" s="200">
        <v>10</v>
      </c>
      <c r="J3854" s="200">
        <v>10</v>
      </c>
      <c r="M3854" s="204">
        <f t="shared" si="175"/>
        <v>7</v>
      </c>
      <c r="N3854" s="203">
        <f t="shared" si="176"/>
        <v>7</v>
      </c>
      <c r="O3854" s="203">
        <f t="shared" si="177"/>
        <v>9</v>
      </c>
    </row>
    <row r="3855" spans="3:15">
      <c r="C3855" s="200">
        <v>7</v>
      </c>
      <c r="D3855" s="200">
        <v>8</v>
      </c>
      <c r="F3855" s="200">
        <v>10</v>
      </c>
      <c r="G3855" s="200">
        <v>8</v>
      </c>
      <c r="H3855" s="200">
        <v>7</v>
      </c>
      <c r="I3855" s="200">
        <v>4</v>
      </c>
      <c r="J3855" s="200">
        <v>7</v>
      </c>
      <c r="M3855" s="204">
        <f t="shared" si="175"/>
        <v>4</v>
      </c>
      <c r="N3855" s="203">
        <f t="shared" si="176"/>
        <v>5</v>
      </c>
      <c r="O3855" s="203">
        <f t="shared" si="177"/>
        <v>7</v>
      </c>
    </row>
    <row r="3856" spans="3:15">
      <c r="C3856" s="200">
        <v>7</v>
      </c>
      <c r="D3856" s="200">
        <v>8</v>
      </c>
      <c r="F3856" s="200">
        <v>10</v>
      </c>
      <c r="G3856" s="200">
        <v>8</v>
      </c>
      <c r="H3856" s="200">
        <v>7</v>
      </c>
      <c r="I3856" s="200">
        <v>4</v>
      </c>
      <c r="J3856" s="200">
        <v>10</v>
      </c>
      <c r="M3856" s="204">
        <f t="shared" si="175"/>
        <v>4</v>
      </c>
      <c r="N3856" s="203">
        <f t="shared" si="176"/>
        <v>5</v>
      </c>
      <c r="O3856" s="203">
        <f t="shared" si="177"/>
        <v>8</v>
      </c>
    </row>
    <row r="3857" spans="3:15">
      <c r="C3857" s="200">
        <v>7</v>
      </c>
      <c r="D3857" s="200">
        <v>8</v>
      </c>
      <c r="F3857" s="200">
        <v>10</v>
      </c>
      <c r="G3857" s="200">
        <v>8</v>
      </c>
      <c r="H3857" s="200">
        <v>7</v>
      </c>
      <c r="I3857" s="200">
        <v>6</v>
      </c>
      <c r="J3857" s="200">
        <v>7</v>
      </c>
      <c r="M3857" s="204">
        <f t="shared" si="175"/>
        <v>6</v>
      </c>
      <c r="N3857" s="203">
        <f t="shared" si="176"/>
        <v>7</v>
      </c>
      <c r="O3857" s="203">
        <f t="shared" si="177"/>
        <v>8</v>
      </c>
    </row>
    <row r="3858" spans="3:15">
      <c r="C3858" s="200">
        <v>7</v>
      </c>
      <c r="D3858" s="200">
        <v>8</v>
      </c>
      <c r="F3858" s="200">
        <v>10</v>
      </c>
      <c r="G3858" s="200">
        <v>8</v>
      </c>
      <c r="H3858" s="200">
        <v>7</v>
      </c>
      <c r="I3858" s="200">
        <v>6</v>
      </c>
      <c r="J3858" s="200">
        <v>10</v>
      </c>
      <c r="M3858" s="204">
        <f t="shared" si="175"/>
        <v>6</v>
      </c>
      <c r="N3858" s="203">
        <f t="shared" si="176"/>
        <v>7</v>
      </c>
      <c r="O3858" s="203">
        <f t="shared" si="177"/>
        <v>8</v>
      </c>
    </row>
    <row r="3859" spans="3:15">
      <c r="C3859" s="200">
        <v>7</v>
      </c>
      <c r="D3859" s="200">
        <v>8</v>
      </c>
      <c r="F3859" s="200">
        <v>10</v>
      </c>
      <c r="G3859" s="200">
        <v>8</v>
      </c>
      <c r="H3859" s="200">
        <v>7</v>
      </c>
      <c r="I3859" s="200">
        <v>8</v>
      </c>
      <c r="J3859" s="200">
        <v>7</v>
      </c>
      <c r="M3859" s="204">
        <f t="shared" si="175"/>
        <v>7</v>
      </c>
      <c r="N3859" s="203">
        <f t="shared" si="176"/>
        <v>7</v>
      </c>
      <c r="O3859" s="203">
        <f t="shared" si="177"/>
        <v>8</v>
      </c>
    </row>
    <row r="3860" spans="3:15">
      <c r="C3860" s="200">
        <v>7</v>
      </c>
      <c r="D3860" s="200">
        <v>8</v>
      </c>
      <c r="F3860" s="200">
        <v>10</v>
      </c>
      <c r="G3860" s="200">
        <v>8</v>
      </c>
      <c r="H3860" s="200">
        <v>7</v>
      </c>
      <c r="I3860" s="200">
        <v>8</v>
      </c>
      <c r="J3860" s="200">
        <v>10</v>
      </c>
      <c r="M3860" s="204">
        <f t="shared" si="175"/>
        <v>7</v>
      </c>
      <c r="N3860" s="203">
        <f t="shared" si="176"/>
        <v>7</v>
      </c>
      <c r="O3860" s="203">
        <f t="shared" si="177"/>
        <v>8</v>
      </c>
    </row>
    <row r="3861" spans="3:15">
      <c r="C3861" s="200">
        <v>7</v>
      </c>
      <c r="D3861" s="200">
        <v>8</v>
      </c>
      <c r="F3861" s="200">
        <v>10</v>
      </c>
      <c r="G3861" s="200">
        <v>8</v>
      </c>
      <c r="H3861" s="200">
        <v>7</v>
      </c>
      <c r="I3861" s="200">
        <v>10</v>
      </c>
      <c r="J3861" s="200">
        <v>7</v>
      </c>
      <c r="M3861" s="204">
        <f t="shared" si="175"/>
        <v>7</v>
      </c>
      <c r="N3861" s="203">
        <f t="shared" si="176"/>
        <v>7</v>
      </c>
      <c r="O3861" s="203">
        <f t="shared" si="177"/>
        <v>8</v>
      </c>
    </row>
    <row r="3862" spans="3:15">
      <c r="C3862" s="200">
        <v>7</v>
      </c>
      <c r="D3862" s="200">
        <v>8</v>
      </c>
      <c r="F3862" s="200">
        <v>10</v>
      </c>
      <c r="G3862" s="200">
        <v>8</v>
      </c>
      <c r="H3862" s="200">
        <v>7</v>
      </c>
      <c r="I3862" s="200">
        <v>10</v>
      </c>
      <c r="J3862" s="200">
        <v>10</v>
      </c>
      <c r="M3862" s="204">
        <f t="shared" si="175"/>
        <v>7</v>
      </c>
      <c r="N3862" s="203">
        <f t="shared" si="176"/>
        <v>7</v>
      </c>
      <c r="O3862" s="203">
        <f t="shared" si="177"/>
        <v>9</v>
      </c>
    </row>
    <row r="3863" spans="3:15">
      <c r="C3863" s="200">
        <v>7</v>
      </c>
      <c r="D3863" s="200">
        <v>8</v>
      </c>
      <c r="F3863" s="200">
        <v>10</v>
      </c>
      <c r="G3863" s="200">
        <v>8</v>
      </c>
      <c r="H3863" s="200">
        <v>10</v>
      </c>
      <c r="I3863" s="200">
        <v>4</v>
      </c>
      <c r="J3863" s="200">
        <v>7</v>
      </c>
      <c r="M3863" s="204">
        <f t="shared" si="175"/>
        <v>4</v>
      </c>
      <c r="N3863" s="203">
        <f t="shared" si="176"/>
        <v>5</v>
      </c>
      <c r="O3863" s="203">
        <f t="shared" si="177"/>
        <v>8</v>
      </c>
    </row>
    <row r="3864" spans="3:15">
      <c r="C3864" s="200">
        <v>7</v>
      </c>
      <c r="D3864" s="200">
        <v>8</v>
      </c>
      <c r="F3864" s="200">
        <v>10</v>
      </c>
      <c r="G3864" s="200">
        <v>8</v>
      </c>
      <c r="H3864" s="200">
        <v>10</v>
      </c>
      <c r="I3864" s="200">
        <v>4</v>
      </c>
      <c r="J3864" s="200">
        <v>10</v>
      </c>
      <c r="M3864" s="204">
        <f t="shared" si="175"/>
        <v>4</v>
      </c>
      <c r="N3864" s="203">
        <f t="shared" si="176"/>
        <v>5</v>
      </c>
      <c r="O3864" s="203">
        <f t="shared" si="177"/>
        <v>8</v>
      </c>
    </row>
    <row r="3865" spans="3:15">
      <c r="C3865" s="200">
        <v>7</v>
      </c>
      <c r="D3865" s="200">
        <v>8</v>
      </c>
      <c r="F3865" s="200">
        <v>10</v>
      </c>
      <c r="G3865" s="200">
        <v>8</v>
      </c>
      <c r="H3865" s="200">
        <v>10</v>
      </c>
      <c r="I3865" s="200">
        <v>6</v>
      </c>
      <c r="J3865" s="200">
        <v>7</v>
      </c>
      <c r="M3865" s="204">
        <f t="shared" si="175"/>
        <v>6</v>
      </c>
      <c r="N3865" s="203">
        <f t="shared" si="176"/>
        <v>7</v>
      </c>
      <c r="O3865" s="203">
        <f t="shared" si="177"/>
        <v>8</v>
      </c>
    </row>
    <row r="3866" spans="3:15">
      <c r="C3866" s="200">
        <v>7</v>
      </c>
      <c r="D3866" s="200">
        <v>8</v>
      </c>
      <c r="F3866" s="200">
        <v>10</v>
      </c>
      <c r="G3866" s="200">
        <v>8</v>
      </c>
      <c r="H3866" s="200">
        <v>10</v>
      </c>
      <c r="I3866" s="200">
        <v>6</v>
      </c>
      <c r="J3866" s="200">
        <v>10</v>
      </c>
      <c r="M3866" s="204">
        <f t="shared" si="175"/>
        <v>6</v>
      </c>
      <c r="N3866" s="203">
        <f t="shared" si="176"/>
        <v>7</v>
      </c>
      <c r="O3866" s="203">
        <f t="shared" si="177"/>
        <v>8</v>
      </c>
    </row>
    <row r="3867" spans="3:15">
      <c r="C3867" s="200">
        <v>7</v>
      </c>
      <c r="D3867" s="200">
        <v>8</v>
      </c>
      <c r="F3867" s="200">
        <v>10</v>
      </c>
      <c r="G3867" s="200">
        <v>8</v>
      </c>
      <c r="H3867" s="200">
        <v>10</v>
      </c>
      <c r="I3867" s="200">
        <v>8</v>
      </c>
      <c r="J3867" s="200">
        <v>7</v>
      </c>
      <c r="M3867" s="204">
        <f t="shared" si="175"/>
        <v>7</v>
      </c>
      <c r="N3867" s="203">
        <f t="shared" si="176"/>
        <v>7</v>
      </c>
      <c r="O3867" s="203">
        <f t="shared" si="177"/>
        <v>8</v>
      </c>
    </row>
    <row r="3868" spans="3:15">
      <c r="C3868" s="200">
        <v>7</v>
      </c>
      <c r="D3868" s="200">
        <v>8</v>
      </c>
      <c r="F3868" s="200">
        <v>10</v>
      </c>
      <c r="G3868" s="200">
        <v>8</v>
      </c>
      <c r="H3868" s="200">
        <v>10</v>
      </c>
      <c r="I3868" s="200">
        <v>8</v>
      </c>
      <c r="J3868" s="200">
        <v>10</v>
      </c>
      <c r="M3868" s="204">
        <f t="shared" si="175"/>
        <v>7</v>
      </c>
      <c r="N3868" s="203">
        <f t="shared" si="176"/>
        <v>8</v>
      </c>
      <c r="O3868" s="203">
        <f t="shared" si="177"/>
        <v>9</v>
      </c>
    </row>
    <row r="3869" spans="3:15">
      <c r="C3869" s="200">
        <v>7</v>
      </c>
      <c r="D3869" s="200">
        <v>8</v>
      </c>
      <c r="F3869" s="200">
        <v>10</v>
      </c>
      <c r="G3869" s="200">
        <v>8</v>
      </c>
      <c r="H3869" s="200">
        <v>10</v>
      </c>
      <c r="I3869" s="200">
        <v>10</v>
      </c>
      <c r="J3869" s="200">
        <v>7</v>
      </c>
      <c r="M3869" s="204">
        <f t="shared" si="175"/>
        <v>7</v>
      </c>
      <c r="N3869" s="203">
        <f t="shared" si="176"/>
        <v>7</v>
      </c>
      <c r="O3869" s="203">
        <f t="shared" si="177"/>
        <v>9</v>
      </c>
    </row>
    <row r="3870" spans="3:15">
      <c r="C3870" s="200">
        <v>7</v>
      </c>
      <c r="D3870" s="200">
        <v>8</v>
      </c>
      <c r="F3870" s="200">
        <v>10</v>
      </c>
      <c r="G3870" s="200">
        <v>8</v>
      </c>
      <c r="H3870" s="200">
        <v>10</v>
      </c>
      <c r="I3870" s="200">
        <v>10</v>
      </c>
      <c r="J3870" s="200">
        <v>10</v>
      </c>
      <c r="M3870" s="204">
        <f t="shared" si="175"/>
        <v>7</v>
      </c>
      <c r="N3870" s="203">
        <f t="shared" si="176"/>
        <v>8</v>
      </c>
      <c r="O3870" s="203">
        <f t="shared" si="177"/>
        <v>9</v>
      </c>
    </row>
    <row r="3871" spans="3:15">
      <c r="C3871" s="200">
        <v>7</v>
      </c>
      <c r="D3871" s="200">
        <v>8</v>
      </c>
      <c r="F3871" s="200">
        <v>10</v>
      </c>
      <c r="G3871" s="200">
        <v>8</v>
      </c>
      <c r="H3871" s="200">
        <v>7</v>
      </c>
      <c r="I3871" s="200">
        <v>4</v>
      </c>
      <c r="J3871" s="200">
        <v>7</v>
      </c>
      <c r="M3871" s="204">
        <f t="shared" ref="M3871:M3934" si="178">MIN(C3871:L3871)</f>
        <v>4</v>
      </c>
      <c r="N3871" s="203">
        <f t="shared" si="176"/>
        <v>5</v>
      </c>
      <c r="O3871" s="203">
        <f t="shared" si="177"/>
        <v>7</v>
      </c>
    </row>
    <row r="3872" spans="3:15">
      <c r="C3872" s="200">
        <v>7</v>
      </c>
      <c r="D3872" s="200">
        <v>8</v>
      </c>
      <c r="F3872" s="200">
        <v>10</v>
      </c>
      <c r="G3872" s="200">
        <v>8</v>
      </c>
      <c r="H3872" s="200">
        <v>7</v>
      </c>
      <c r="I3872" s="200">
        <v>4</v>
      </c>
      <c r="J3872" s="200">
        <v>10</v>
      </c>
      <c r="M3872" s="204">
        <f t="shared" si="178"/>
        <v>4</v>
      </c>
      <c r="N3872" s="203">
        <f t="shared" ref="N3872:N3935" si="179">IF(SMALL(C3872:J3872,2)&gt;M3872,M3872+1,M3872)</f>
        <v>5</v>
      </c>
      <c r="O3872" s="203">
        <f t="shared" ref="O3872:O3935" si="180">ROUND(AVERAGE(C3872:J3872),0)</f>
        <v>8</v>
      </c>
    </row>
    <row r="3873" spans="3:15">
      <c r="C3873" s="200">
        <v>7</v>
      </c>
      <c r="D3873" s="200">
        <v>8</v>
      </c>
      <c r="F3873" s="200">
        <v>10</v>
      </c>
      <c r="G3873" s="200">
        <v>8</v>
      </c>
      <c r="H3873" s="200">
        <v>7</v>
      </c>
      <c r="I3873" s="200">
        <v>6</v>
      </c>
      <c r="J3873" s="200">
        <v>7</v>
      </c>
      <c r="M3873" s="204">
        <f t="shared" si="178"/>
        <v>6</v>
      </c>
      <c r="N3873" s="203">
        <f t="shared" si="179"/>
        <v>7</v>
      </c>
      <c r="O3873" s="203">
        <f t="shared" si="180"/>
        <v>8</v>
      </c>
    </row>
    <row r="3874" spans="3:15">
      <c r="C3874" s="200">
        <v>7</v>
      </c>
      <c r="D3874" s="200">
        <v>8</v>
      </c>
      <c r="F3874" s="200">
        <v>10</v>
      </c>
      <c r="G3874" s="200">
        <v>8</v>
      </c>
      <c r="H3874" s="200">
        <v>7</v>
      </c>
      <c r="I3874" s="200">
        <v>6</v>
      </c>
      <c r="J3874" s="200">
        <v>10</v>
      </c>
      <c r="M3874" s="204">
        <f t="shared" si="178"/>
        <v>6</v>
      </c>
      <c r="N3874" s="203">
        <f t="shared" si="179"/>
        <v>7</v>
      </c>
      <c r="O3874" s="203">
        <f t="shared" si="180"/>
        <v>8</v>
      </c>
    </row>
    <row r="3875" spans="3:15">
      <c r="C3875" s="200">
        <v>7</v>
      </c>
      <c r="D3875" s="200">
        <v>8</v>
      </c>
      <c r="F3875" s="200">
        <v>10</v>
      </c>
      <c r="G3875" s="200">
        <v>8</v>
      </c>
      <c r="H3875" s="200">
        <v>7</v>
      </c>
      <c r="I3875" s="200">
        <v>8</v>
      </c>
      <c r="J3875" s="200">
        <v>7</v>
      </c>
      <c r="M3875" s="204">
        <f t="shared" si="178"/>
        <v>7</v>
      </c>
      <c r="N3875" s="203">
        <f t="shared" si="179"/>
        <v>7</v>
      </c>
      <c r="O3875" s="203">
        <f t="shared" si="180"/>
        <v>8</v>
      </c>
    </row>
    <row r="3876" spans="3:15">
      <c r="C3876" s="200">
        <v>7</v>
      </c>
      <c r="D3876" s="200">
        <v>8</v>
      </c>
      <c r="F3876" s="200">
        <v>10</v>
      </c>
      <c r="G3876" s="200">
        <v>8</v>
      </c>
      <c r="H3876" s="200">
        <v>7</v>
      </c>
      <c r="I3876" s="200">
        <v>8</v>
      </c>
      <c r="J3876" s="200">
        <v>10</v>
      </c>
      <c r="M3876" s="204">
        <f t="shared" si="178"/>
        <v>7</v>
      </c>
      <c r="N3876" s="203">
        <f t="shared" si="179"/>
        <v>7</v>
      </c>
      <c r="O3876" s="203">
        <f t="shared" si="180"/>
        <v>8</v>
      </c>
    </row>
    <row r="3877" spans="3:15">
      <c r="C3877" s="200">
        <v>7</v>
      </c>
      <c r="D3877" s="200">
        <v>8</v>
      </c>
      <c r="F3877" s="200">
        <v>10</v>
      </c>
      <c r="G3877" s="200">
        <v>8</v>
      </c>
      <c r="H3877" s="200">
        <v>7</v>
      </c>
      <c r="I3877" s="200">
        <v>10</v>
      </c>
      <c r="J3877" s="200">
        <v>7</v>
      </c>
      <c r="M3877" s="204">
        <f t="shared" si="178"/>
        <v>7</v>
      </c>
      <c r="N3877" s="203">
        <f t="shared" si="179"/>
        <v>7</v>
      </c>
      <c r="O3877" s="203">
        <f t="shared" si="180"/>
        <v>8</v>
      </c>
    </row>
    <row r="3878" spans="3:15">
      <c r="C3878" s="200">
        <v>7</v>
      </c>
      <c r="D3878" s="200">
        <v>8</v>
      </c>
      <c r="F3878" s="200">
        <v>10</v>
      </c>
      <c r="G3878" s="200">
        <v>8</v>
      </c>
      <c r="H3878" s="200">
        <v>7</v>
      </c>
      <c r="I3878" s="200">
        <v>10</v>
      </c>
      <c r="J3878" s="200">
        <v>10</v>
      </c>
      <c r="M3878" s="204">
        <f t="shared" si="178"/>
        <v>7</v>
      </c>
      <c r="N3878" s="203">
        <f t="shared" si="179"/>
        <v>7</v>
      </c>
      <c r="O3878" s="203">
        <f t="shared" si="180"/>
        <v>9</v>
      </c>
    </row>
    <row r="3879" spans="3:15">
      <c r="C3879" s="200">
        <v>7</v>
      </c>
      <c r="D3879" s="200">
        <v>8</v>
      </c>
      <c r="F3879" s="200">
        <v>10</v>
      </c>
      <c r="G3879" s="200">
        <v>8</v>
      </c>
      <c r="H3879" s="200">
        <v>10</v>
      </c>
      <c r="I3879" s="200">
        <v>4</v>
      </c>
      <c r="J3879" s="200">
        <v>7</v>
      </c>
      <c r="M3879" s="204">
        <f t="shared" si="178"/>
        <v>4</v>
      </c>
      <c r="N3879" s="203">
        <f t="shared" si="179"/>
        <v>5</v>
      </c>
      <c r="O3879" s="203">
        <f t="shared" si="180"/>
        <v>8</v>
      </c>
    </row>
    <row r="3880" spans="3:15">
      <c r="C3880" s="200">
        <v>7</v>
      </c>
      <c r="D3880" s="200">
        <v>8</v>
      </c>
      <c r="F3880" s="200">
        <v>10</v>
      </c>
      <c r="G3880" s="200">
        <v>8</v>
      </c>
      <c r="H3880" s="200">
        <v>10</v>
      </c>
      <c r="I3880" s="200">
        <v>4</v>
      </c>
      <c r="J3880" s="200">
        <v>10</v>
      </c>
      <c r="M3880" s="204">
        <f t="shared" si="178"/>
        <v>4</v>
      </c>
      <c r="N3880" s="203">
        <f t="shared" si="179"/>
        <v>5</v>
      </c>
      <c r="O3880" s="203">
        <f t="shared" si="180"/>
        <v>8</v>
      </c>
    </row>
    <row r="3881" spans="3:15">
      <c r="C3881" s="200">
        <v>7</v>
      </c>
      <c r="D3881" s="200">
        <v>8</v>
      </c>
      <c r="F3881" s="200">
        <v>10</v>
      </c>
      <c r="G3881" s="200">
        <v>8</v>
      </c>
      <c r="H3881" s="200">
        <v>10</v>
      </c>
      <c r="I3881" s="200">
        <v>6</v>
      </c>
      <c r="J3881" s="200">
        <v>7</v>
      </c>
      <c r="M3881" s="204">
        <f t="shared" si="178"/>
        <v>6</v>
      </c>
      <c r="N3881" s="203">
        <f t="shared" si="179"/>
        <v>7</v>
      </c>
      <c r="O3881" s="203">
        <f t="shared" si="180"/>
        <v>8</v>
      </c>
    </row>
    <row r="3882" spans="3:15">
      <c r="C3882" s="200">
        <v>7</v>
      </c>
      <c r="D3882" s="200">
        <v>8</v>
      </c>
      <c r="F3882" s="200">
        <v>10</v>
      </c>
      <c r="G3882" s="200">
        <v>8</v>
      </c>
      <c r="H3882" s="200">
        <v>10</v>
      </c>
      <c r="I3882" s="200">
        <v>6</v>
      </c>
      <c r="J3882" s="200">
        <v>10</v>
      </c>
      <c r="M3882" s="204">
        <f t="shared" si="178"/>
        <v>6</v>
      </c>
      <c r="N3882" s="203">
        <f t="shared" si="179"/>
        <v>7</v>
      </c>
      <c r="O3882" s="203">
        <f t="shared" si="180"/>
        <v>8</v>
      </c>
    </row>
    <row r="3883" spans="3:15">
      <c r="C3883" s="200">
        <v>7</v>
      </c>
      <c r="D3883" s="200">
        <v>8</v>
      </c>
      <c r="F3883" s="200">
        <v>10</v>
      </c>
      <c r="G3883" s="200">
        <v>8</v>
      </c>
      <c r="H3883" s="200">
        <v>10</v>
      </c>
      <c r="I3883" s="200">
        <v>8</v>
      </c>
      <c r="J3883" s="200">
        <v>7</v>
      </c>
      <c r="M3883" s="204">
        <f t="shared" si="178"/>
        <v>7</v>
      </c>
      <c r="N3883" s="203">
        <f t="shared" si="179"/>
        <v>7</v>
      </c>
      <c r="O3883" s="203">
        <f t="shared" si="180"/>
        <v>8</v>
      </c>
    </row>
    <row r="3884" spans="3:15">
      <c r="C3884" s="200">
        <v>7</v>
      </c>
      <c r="D3884" s="200">
        <v>8</v>
      </c>
      <c r="F3884" s="200">
        <v>10</v>
      </c>
      <c r="G3884" s="200">
        <v>8</v>
      </c>
      <c r="H3884" s="200">
        <v>10</v>
      </c>
      <c r="I3884" s="200">
        <v>8</v>
      </c>
      <c r="J3884" s="200">
        <v>10</v>
      </c>
      <c r="M3884" s="204">
        <f t="shared" si="178"/>
        <v>7</v>
      </c>
      <c r="N3884" s="203">
        <f t="shared" si="179"/>
        <v>8</v>
      </c>
      <c r="O3884" s="203">
        <f t="shared" si="180"/>
        <v>9</v>
      </c>
    </row>
    <row r="3885" spans="3:15">
      <c r="C3885" s="200">
        <v>7</v>
      </c>
      <c r="D3885" s="200">
        <v>8</v>
      </c>
      <c r="F3885" s="200">
        <v>10</v>
      </c>
      <c r="G3885" s="200">
        <v>8</v>
      </c>
      <c r="H3885" s="200">
        <v>10</v>
      </c>
      <c r="I3885" s="200">
        <v>10</v>
      </c>
      <c r="J3885" s="200">
        <v>7</v>
      </c>
      <c r="M3885" s="204">
        <f t="shared" si="178"/>
        <v>7</v>
      </c>
      <c r="N3885" s="203">
        <f t="shared" si="179"/>
        <v>7</v>
      </c>
      <c r="O3885" s="203">
        <f t="shared" si="180"/>
        <v>9</v>
      </c>
    </row>
    <row r="3886" spans="3:15">
      <c r="C3886" s="200">
        <v>7</v>
      </c>
      <c r="D3886" s="200">
        <v>8</v>
      </c>
      <c r="F3886" s="200">
        <v>10</v>
      </c>
      <c r="G3886" s="200">
        <v>8</v>
      </c>
      <c r="H3886" s="200">
        <v>10</v>
      </c>
      <c r="I3886" s="200">
        <v>10</v>
      </c>
      <c r="J3886" s="200">
        <v>10</v>
      </c>
      <c r="M3886" s="204">
        <f t="shared" si="178"/>
        <v>7</v>
      </c>
      <c r="N3886" s="203">
        <f t="shared" si="179"/>
        <v>8</v>
      </c>
      <c r="O3886" s="203">
        <f t="shared" si="180"/>
        <v>9</v>
      </c>
    </row>
    <row r="3887" spans="3:15">
      <c r="C3887" s="200">
        <v>7</v>
      </c>
      <c r="D3887" s="200">
        <v>8</v>
      </c>
      <c r="F3887" s="200">
        <v>10</v>
      </c>
      <c r="G3887" s="200">
        <v>8</v>
      </c>
      <c r="H3887" s="200">
        <v>7</v>
      </c>
      <c r="I3887" s="200">
        <v>4</v>
      </c>
      <c r="J3887" s="200">
        <v>7</v>
      </c>
      <c r="M3887" s="204">
        <f t="shared" si="178"/>
        <v>4</v>
      </c>
      <c r="N3887" s="203">
        <f t="shared" si="179"/>
        <v>5</v>
      </c>
      <c r="O3887" s="203">
        <f t="shared" si="180"/>
        <v>7</v>
      </c>
    </row>
    <row r="3888" spans="3:15">
      <c r="C3888" s="200">
        <v>7</v>
      </c>
      <c r="D3888" s="200">
        <v>8</v>
      </c>
      <c r="F3888" s="200">
        <v>10</v>
      </c>
      <c r="G3888" s="200">
        <v>8</v>
      </c>
      <c r="H3888" s="200">
        <v>7</v>
      </c>
      <c r="I3888" s="200">
        <v>4</v>
      </c>
      <c r="J3888" s="200">
        <v>10</v>
      </c>
      <c r="M3888" s="204">
        <f t="shared" si="178"/>
        <v>4</v>
      </c>
      <c r="N3888" s="203">
        <f t="shared" si="179"/>
        <v>5</v>
      </c>
      <c r="O3888" s="203">
        <f t="shared" si="180"/>
        <v>8</v>
      </c>
    </row>
    <row r="3889" spans="3:15">
      <c r="C3889" s="200">
        <v>7</v>
      </c>
      <c r="D3889" s="200">
        <v>8</v>
      </c>
      <c r="F3889" s="200">
        <v>10</v>
      </c>
      <c r="G3889" s="200">
        <v>8</v>
      </c>
      <c r="H3889" s="200">
        <v>7</v>
      </c>
      <c r="I3889" s="200">
        <v>6</v>
      </c>
      <c r="J3889" s="200">
        <v>7</v>
      </c>
      <c r="M3889" s="204">
        <f t="shared" si="178"/>
        <v>6</v>
      </c>
      <c r="N3889" s="203">
        <f t="shared" si="179"/>
        <v>7</v>
      </c>
      <c r="O3889" s="203">
        <f t="shared" si="180"/>
        <v>8</v>
      </c>
    </row>
    <row r="3890" spans="3:15">
      <c r="C3890" s="200">
        <v>7</v>
      </c>
      <c r="D3890" s="200">
        <v>8</v>
      </c>
      <c r="F3890" s="200">
        <v>10</v>
      </c>
      <c r="G3890" s="200">
        <v>8</v>
      </c>
      <c r="H3890" s="200">
        <v>7</v>
      </c>
      <c r="I3890" s="200">
        <v>6</v>
      </c>
      <c r="J3890" s="200">
        <v>10</v>
      </c>
      <c r="M3890" s="204">
        <f t="shared" si="178"/>
        <v>6</v>
      </c>
      <c r="N3890" s="203">
        <f t="shared" si="179"/>
        <v>7</v>
      </c>
      <c r="O3890" s="203">
        <f t="shared" si="180"/>
        <v>8</v>
      </c>
    </row>
    <row r="3891" spans="3:15">
      <c r="C3891" s="200">
        <v>7</v>
      </c>
      <c r="D3891" s="200">
        <v>8</v>
      </c>
      <c r="F3891" s="200">
        <v>10</v>
      </c>
      <c r="G3891" s="200">
        <v>8</v>
      </c>
      <c r="H3891" s="200">
        <v>7</v>
      </c>
      <c r="I3891" s="200">
        <v>8</v>
      </c>
      <c r="J3891" s="200">
        <v>7</v>
      </c>
      <c r="M3891" s="204">
        <f t="shared" si="178"/>
        <v>7</v>
      </c>
      <c r="N3891" s="203">
        <f t="shared" si="179"/>
        <v>7</v>
      </c>
      <c r="O3891" s="203">
        <f t="shared" si="180"/>
        <v>8</v>
      </c>
    </row>
    <row r="3892" spans="3:15">
      <c r="C3892" s="200">
        <v>7</v>
      </c>
      <c r="D3892" s="200">
        <v>8</v>
      </c>
      <c r="F3892" s="200">
        <v>10</v>
      </c>
      <c r="G3892" s="200">
        <v>8</v>
      </c>
      <c r="H3892" s="200">
        <v>7</v>
      </c>
      <c r="I3892" s="200">
        <v>8</v>
      </c>
      <c r="J3892" s="200">
        <v>10</v>
      </c>
      <c r="M3892" s="204">
        <f t="shared" si="178"/>
        <v>7</v>
      </c>
      <c r="N3892" s="203">
        <f t="shared" si="179"/>
        <v>7</v>
      </c>
      <c r="O3892" s="203">
        <f t="shared" si="180"/>
        <v>8</v>
      </c>
    </row>
    <row r="3893" spans="3:15">
      <c r="C3893" s="200">
        <v>7</v>
      </c>
      <c r="D3893" s="200">
        <v>8</v>
      </c>
      <c r="F3893" s="200">
        <v>10</v>
      </c>
      <c r="G3893" s="200">
        <v>8</v>
      </c>
      <c r="H3893" s="200">
        <v>7</v>
      </c>
      <c r="I3893" s="200">
        <v>10</v>
      </c>
      <c r="J3893" s="200">
        <v>7</v>
      </c>
      <c r="M3893" s="204">
        <f t="shared" si="178"/>
        <v>7</v>
      </c>
      <c r="N3893" s="203">
        <f t="shared" si="179"/>
        <v>7</v>
      </c>
      <c r="O3893" s="203">
        <f t="shared" si="180"/>
        <v>8</v>
      </c>
    </row>
    <row r="3894" spans="3:15">
      <c r="C3894" s="200">
        <v>7</v>
      </c>
      <c r="D3894" s="200">
        <v>8</v>
      </c>
      <c r="F3894" s="200">
        <v>10</v>
      </c>
      <c r="G3894" s="200">
        <v>8</v>
      </c>
      <c r="H3894" s="200">
        <v>7</v>
      </c>
      <c r="I3894" s="200">
        <v>10</v>
      </c>
      <c r="J3894" s="200">
        <v>10</v>
      </c>
      <c r="M3894" s="204">
        <f t="shared" si="178"/>
        <v>7</v>
      </c>
      <c r="N3894" s="203">
        <f t="shared" si="179"/>
        <v>7</v>
      </c>
      <c r="O3894" s="203">
        <f t="shared" si="180"/>
        <v>9</v>
      </c>
    </row>
    <row r="3895" spans="3:15">
      <c r="C3895" s="200">
        <v>7</v>
      </c>
      <c r="D3895" s="200">
        <v>8</v>
      </c>
      <c r="F3895" s="200">
        <v>10</v>
      </c>
      <c r="G3895" s="200">
        <v>8</v>
      </c>
      <c r="H3895" s="200">
        <v>10</v>
      </c>
      <c r="I3895" s="200">
        <v>4</v>
      </c>
      <c r="J3895" s="200">
        <v>7</v>
      </c>
      <c r="M3895" s="204">
        <f t="shared" si="178"/>
        <v>4</v>
      </c>
      <c r="N3895" s="203">
        <f t="shared" si="179"/>
        <v>5</v>
      </c>
      <c r="O3895" s="203">
        <f t="shared" si="180"/>
        <v>8</v>
      </c>
    </row>
    <row r="3896" spans="3:15">
      <c r="C3896" s="200">
        <v>7</v>
      </c>
      <c r="D3896" s="200">
        <v>8</v>
      </c>
      <c r="F3896" s="200">
        <v>10</v>
      </c>
      <c r="G3896" s="200">
        <v>8</v>
      </c>
      <c r="H3896" s="200">
        <v>10</v>
      </c>
      <c r="I3896" s="200">
        <v>4</v>
      </c>
      <c r="J3896" s="200">
        <v>10</v>
      </c>
      <c r="M3896" s="204">
        <f t="shared" si="178"/>
        <v>4</v>
      </c>
      <c r="N3896" s="203">
        <f t="shared" si="179"/>
        <v>5</v>
      </c>
      <c r="O3896" s="203">
        <f t="shared" si="180"/>
        <v>8</v>
      </c>
    </row>
    <row r="3897" spans="3:15">
      <c r="C3897" s="200">
        <v>7</v>
      </c>
      <c r="D3897" s="200">
        <v>8</v>
      </c>
      <c r="F3897" s="200">
        <v>10</v>
      </c>
      <c r="G3897" s="200">
        <v>8</v>
      </c>
      <c r="H3897" s="200">
        <v>10</v>
      </c>
      <c r="I3897" s="200">
        <v>6</v>
      </c>
      <c r="J3897" s="200">
        <v>7</v>
      </c>
      <c r="M3897" s="204">
        <f t="shared" si="178"/>
        <v>6</v>
      </c>
      <c r="N3897" s="203">
        <f t="shared" si="179"/>
        <v>7</v>
      </c>
      <c r="O3897" s="203">
        <f t="shared" si="180"/>
        <v>8</v>
      </c>
    </row>
    <row r="3898" spans="3:15">
      <c r="C3898" s="200">
        <v>7</v>
      </c>
      <c r="D3898" s="200">
        <v>8</v>
      </c>
      <c r="F3898" s="200">
        <v>10</v>
      </c>
      <c r="G3898" s="200">
        <v>8</v>
      </c>
      <c r="H3898" s="200">
        <v>10</v>
      </c>
      <c r="I3898" s="200">
        <v>6</v>
      </c>
      <c r="J3898" s="200">
        <v>10</v>
      </c>
      <c r="M3898" s="204">
        <f t="shared" si="178"/>
        <v>6</v>
      </c>
      <c r="N3898" s="203">
        <f t="shared" si="179"/>
        <v>7</v>
      </c>
      <c r="O3898" s="203">
        <f t="shared" si="180"/>
        <v>8</v>
      </c>
    </row>
    <row r="3899" spans="3:15">
      <c r="C3899" s="200">
        <v>7</v>
      </c>
      <c r="D3899" s="200">
        <v>8</v>
      </c>
      <c r="F3899" s="200">
        <v>10</v>
      </c>
      <c r="G3899" s="200">
        <v>8</v>
      </c>
      <c r="H3899" s="200">
        <v>10</v>
      </c>
      <c r="I3899" s="200">
        <v>8</v>
      </c>
      <c r="J3899" s="200">
        <v>7</v>
      </c>
      <c r="M3899" s="204">
        <f t="shared" si="178"/>
        <v>7</v>
      </c>
      <c r="N3899" s="203">
        <f t="shared" si="179"/>
        <v>7</v>
      </c>
      <c r="O3899" s="203">
        <f t="shared" si="180"/>
        <v>8</v>
      </c>
    </row>
    <row r="3900" spans="3:15">
      <c r="C3900" s="200">
        <v>7</v>
      </c>
      <c r="D3900" s="200">
        <v>8</v>
      </c>
      <c r="F3900" s="200">
        <v>10</v>
      </c>
      <c r="G3900" s="200">
        <v>8</v>
      </c>
      <c r="H3900" s="200">
        <v>10</v>
      </c>
      <c r="I3900" s="200">
        <v>8</v>
      </c>
      <c r="J3900" s="200">
        <v>10</v>
      </c>
      <c r="M3900" s="204">
        <f t="shared" si="178"/>
        <v>7</v>
      </c>
      <c r="N3900" s="203">
        <f t="shared" si="179"/>
        <v>8</v>
      </c>
      <c r="O3900" s="203">
        <f t="shared" si="180"/>
        <v>9</v>
      </c>
    </row>
    <row r="3901" spans="3:15">
      <c r="C3901" s="200">
        <v>7</v>
      </c>
      <c r="D3901" s="200">
        <v>8</v>
      </c>
      <c r="F3901" s="200">
        <v>10</v>
      </c>
      <c r="G3901" s="200">
        <v>8</v>
      </c>
      <c r="H3901" s="200">
        <v>10</v>
      </c>
      <c r="I3901" s="200">
        <v>10</v>
      </c>
      <c r="J3901" s="200">
        <v>7</v>
      </c>
      <c r="M3901" s="204">
        <f t="shared" si="178"/>
        <v>7</v>
      </c>
      <c r="N3901" s="203">
        <f t="shared" si="179"/>
        <v>7</v>
      </c>
      <c r="O3901" s="203">
        <f t="shared" si="180"/>
        <v>9</v>
      </c>
    </row>
    <row r="3902" spans="3:15">
      <c r="C3902" s="200">
        <v>7</v>
      </c>
      <c r="D3902" s="200">
        <v>8</v>
      </c>
      <c r="F3902" s="200">
        <v>10</v>
      </c>
      <c r="G3902" s="200">
        <v>8</v>
      </c>
      <c r="H3902" s="200">
        <v>10</v>
      </c>
      <c r="I3902" s="200">
        <v>10</v>
      </c>
      <c r="J3902" s="200">
        <v>10</v>
      </c>
      <c r="M3902" s="204">
        <f t="shared" si="178"/>
        <v>7</v>
      </c>
      <c r="N3902" s="203">
        <f t="shared" si="179"/>
        <v>8</v>
      </c>
      <c r="O3902" s="203">
        <f t="shared" si="180"/>
        <v>9</v>
      </c>
    </row>
    <row r="3903" spans="3:15">
      <c r="C3903" s="200">
        <v>7</v>
      </c>
      <c r="D3903" s="200">
        <v>8</v>
      </c>
      <c r="F3903" s="200">
        <v>10</v>
      </c>
      <c r="G3903" s="200">
        <v>8</v>
      </c>
      <c r="H3903" s="200">
        <v>7</v>
      </c>
      <c r="I3903" s="200">
        <v>4</v>
      </c>
      <c r="J3903" s="200">
        <v>7</v>
      </c>
      <c r="M3903" s="204">
        <f t="shared" si="178"/>
        <v>4</v>
      </c>
      <c r="N3903" s="203">
        <f t="shared" si="179"/>
        <v>5</v>
      </c>
      <c r="O3903" s="203">
        <f t="shared" si="180"/>
        <v>7</v>
      </c>
    </row>
    <row r="3904" spans="3:15">
      <c r="C3904" s="200">
        <v>7</v>
      </c>
      <c r="D3904" s="200">
        <v>8</v>
      </c>
      <c r="F3904" s="200">
        <v>10</v>
      </c>
      <c r="G3904" s="200">
        <v>8</v>
      </c>
      <c r="H3904" s="200">
        <v>7</v>
      </c>
      <c r="I3904" s="200">
        <v>4</v>
      </c>
      <c r="J3904" s="200">
        <v>10</v>
      </c>
      <c r="M3904" s="204">
        <f t="shared" si="178"/>
        <v>4</v>
      </c>
      <c r="N3904" s="203">
        <f t="shared" si="179"/>
        <v>5</v>
      </c>
      <c r="O3904" s="203">
        <f t="shared" si="180"/>
        <v>8</v>
      </c>
    </row>
    <row r="3905" spans="3:15">
      <c r="C3905" s="200">
        <v>7</v>
      </c>
      <c r="D3905" s="200">
        <v>8</v>
      </c>
      <c r="F3905" s="200">
        <v>10</v>
      </c>
      <c r="G3905" s="200">
        <v>8</v>
      </c>
      <c r="H3905" s="200">
        <v>7</v>
      </c>
      <c r="I3905" s="200">
        <v>6</v>
      </c>
      <c r="J3905" s="200">
        <v>7</v>
      </c>
      <c r="M3905" s="204">
        <f t="shared" si="178"/>
        <v>6</v>
      </c>
      <c r="N3905" s="203">
        <f t="shared" si="179"/>
        <v>7</v>
      </c>
      <c r="O3905" s="203">
        <f t="shared" si="180"/>
        <v>8</v>
      </c>
    </row>
    <row r="3906" spans="3:15">
      <c r="C3906" s="200">
        <v>7</v>
      </c>
      <c r="D3906" s="200">
        <v>8</v>
      </c>
      <c r="F3906" s="200">
        <v>10</v>
      </c>
      <c r="G3906" s="200">
        <v>8</v>
      </c>
      <c r="H3906" s="200">
        <v>7</v>
      </c>
      <c r="I3906" s="200">
        <v>6</v>
      </c>
      <c r="J3906" s="200">
        <v>10</v>
      </c>
      <c r="M3906" s="204">
        <f t="shared" si="178"/>
        <v>6</v>
      </c>
      <c r="N3906" s="203">
        <f t="shared" si="179"/>
        <v>7</v>
      </c>
      <c r="O3906" s="203">
        <f t="shared" si="180"/>
        <v>8</v>
      </c>
    </row>
    <row r="3907" spans="3:15">
      <c r="C3907" s="200">
        <v>7</v>
      </c>
      <c r="D3907" s="200">
        <v>8</v>
      </c>
      <c r="F3907" s="200">
        <v>10</v>
      </c>
      <c r="G3907" s="200">
        <v>8</v>
      </c>
      <c r="H3907" s="200">
        <v>7</v>
      </c>
      <c r="I3907" s="200">
        <v>8</v>
      </c>
      <c r="J3907" s="200">
        <v>7</v>
      </c>
      <c r="M3907" s="204">
        <f t="shared" si="178"/>
        <v>7</v>
      </c>
      <c r="N3907" s="203">
        <f t="shared" si="179"/>
        <v>7</v>
      </c>
      <c r="O3907" s="203">
        <f t="shared" si="180"/>
        <v>8</v>
      </c>
    </row>
    <row r="3908" spans="3:15">
      <c r="C3908" s="200">
        <v>7</v>
      </c>
      <c r="D3908" s="200">
        <v>8</v>
      </c>
      <c r="F3908" s="200">
        <v>10</v>
      </c>
      <c r="G3908" s="200">
        <v>8</v>
      </c>
      <c r="H3908" s="200">
        <v>7</v>
      </c>
      <c r="I3908" s="200">
        <v>8</v>
      </c>
      <c r="J3908" s="200">
        <v>10</v>
      </c>
      <c r="M3908" s="204">
        <f t="shared" si="178"/>
        <v>7</v>
      </c>
      <c r="N3908" s="203">
        <f t="shared" si="179"/>
        <v>7</v>
      </c>
      <c r="O3908" s="203">
        <f t="shared" si="180"/>
        <v>8</v>
      </c>
    </row>
    <row r="3909" spans="3:15">
      <c r="C3909" s="200">
        <v>7</v>
      </c>
      <c r="D3909" s="200">
        <v>8</v>
      </c>
      <c r="F3909" s="200">
        <v>10</v>
      </c>
      <c r="G3909" s="200">
        <v>8</v>
      </c>
      <c r="H3909" s="200">
        <v>7</v>
      </c>
      <c r="I3909" s="200">
        <v>10</v>
      </c>
      <c r="J3909" s="200">
        <v>7</v>
      </c>
      <c r="M3909" s="204">
        <f t="shared" si="178"/>
        <v>7</v>
      </c>
      <c r="N3909" s="203">
        <f t="shared" si="179"/>
        <v>7</v>
      </c>
      <c r="O3909" s="203">
        <f t="shared" si="180"/>
        <v>8</v>
      </c>
    </row>
    <row r="3910" spans="3:15">
      <c r="C3910" s="200">
        <v>7</v>
      </c>
      <c r="D3910" s="200">
        <v>8</v>
      </c>
      <c r="F3910" s="200">
        <v>10</v>
      </c>
      <c r="G3910" s="200">
        <v>8</v>
      </c>
      <c r="H3910" s="200">
        <v>7</v>
      </c>
      <c r="I3910" s="200">
        <v>10</v>
      </c>
      <c r="J3910" s="200">
        <v>10</v>
      </c>
      <c r="M3910" s="204">
        <f t="shared" si="178"/>
        <v>7</v>
      </c>
      <c r="N3910" s="203">
        <f t="shared" si="179"/>
        <v>7</v>
      </c>
      <c r="O3910" s="203">
        <f t="shared" si="180"/>
        <v>9</v>
      </c>
    </row>
    <row r="3911" spans="3:15">
      <c r="C3911" s="200">
        <v>7</v>
      </c>
      <c r="D3911" s="200">
        <v>8</v>
      </c>
      <c r="F3911" s="200">
        <v>10</v>
      </c>
      <c r="G3911" s="200">
        <v>8</v>
      </c>
      <c r="H3911" s="200">
        <v>10</v>
      </c>
      <c r="I3911" s="200">
        <v>4</v>
      </c>
      <c r="J3911" s="200">
        <v>7</v>
      </c>
      <c r="M3911" s="204">
        <f t="shared" si="178"/>
        <v>4</v>
      </c>
      <c r="N3911" s="203">
        <f t="shared" si="179"/>
        <v>5</v>
      </c>
      <c r="O3911" s="203">
        <f t="shared" si="180"/>
        <v>8</v>
      </c>
    </row>
    <row r="3912" spans="3:15">
      <c r="C3912" s="200">
        <v>7</v>
      </c>
      <c r="D3912" s="200">
        <v>8</v>
      </c>
      <c r="F3912" s="200">
        <v>10</v>
      </c>
      <c r="G3912" s="200">
        <v>8</v>
      </c>
      <c r="H3912" s="200">
        <v>10</v>
      </c>
      <c r="I3912" s="200">
        <v>4</v>
      </c>
      <c r="J3912" s="200">
        <v>10</v>
      </c>
      <c r="M3912" s="204">
        <f t="shared" si="178"/>
        <v>4</v>
      </c>
      <c r="N3912" s="203">
        <f t="shared" si="179"/>
        <v>5</v>
      </c>
      <c r="O3912" s="203">
        <f t="shared" si="180"/>
        <v>8</v>
      </c>
    </row>
    <row r="3913" spans="3:15">
      <c r="C3913" s="200">
        <v>7</v>
      </c>
      <c r="D3913" s="200">
        <v>8</v>
      </c>
      <c r="F3913" s="200">
        <v>10</v>
      </c>
      <c r="G3913" s="200">
        <v>8</v>
      </c>
      <c r="H3913" s="200">
        <v>10</v>
      </c>
      <c r="I3913" s="200">
        <v>6</v>
      </c>
      <c r="J3913" s="200">
        <v>7</v>
      </c>
      <c r="M3913" s="204">
        <f t="shared" si="178"/>
        <v>6</v>
      </c>
      <c r="N3913" s="203">
        <f t="shared" si="179"/>
        <v>7</v>
      </c>
      <c r="O3913" s="203">
        <f t="shared" si="180"/>
        <v>8</v>
      </c>
    </row>
    <row r="3914" spans="3:15">
      <c r="C3914" s="200">
        <v>7</v>
      </c>
      <c r="D3914" s="200">
        <v>8</v>
      </c>
      <c r="F3914" s="200">
        <v>10</v>
      </c>
      <c r="G3914" s="200">
        <v>8</v>
      </c>
      <c r="H3914" s="200">
        <v>10</v>
      </c>
      <c r="I3914" s="200">
        <v>6</v>
      </c>
      <c r="J3914" s="200">
        <v>10</v>
      </c>
      <c r="M3914" s="204">
        <f t="shared" si="178"/>
        <v>6</v>
      </c>
      <c r="N3914" s="203">
        <f t="shared" si="179"/>
        <v>7</v>
      </c>
      <c r="O3914" s="203">
        <f t="shared" si="180"/>
        <v>8</v>
      </c>
    </row>
    <row r="3915" spans="3:15">
      <c r="C3915" s="200">
        <v>7</v>
      </c>
      <c r="D3915" s="200">
        <v>8</v>
      </c>
      <c r="F3915" s="200">
        <v>10</v>
      </c>
      <c r="G3915" s="200">
        <v>8</v>
      </c>
      <c r="H3915" s="200">
        <v>10</v>
      </c>
      <c r="I3915" s="200">
        <v>8</v>
      </c>
      <c r="J3915" s="200">
        <v>7</v>
      </c>
      <c r="M3915" s="204">
        <f t="shared" si="178"/>
        <v>7</v>
      </c>
      <c r="N3915" s="203">
        <f t="shared" si="179"/>
        <v>7</v>
      </c>
      <c r="O3915" s="203">
        <f t="shared" si="180"/>
        <v>8</v>
      </c>
    </row>
    <row r="3916" spans="3:15">
      <c r="C3916" s="200">
        <v>7</v>
      </c>
      <c r="D3916" s="200">
        <v>8</v>
      </c>
      <c r="F3916" s="200">
        <v>10</v>
      </c>
      <c r="G3916" s="200">
        <v>8</v>
      </c>
      <c r="H3916" s="200">
        <v>10</v>
      </c>
      <c r="I3916" s="200">
        <v>8</v>
      </c>
      <c r="J3916" s="200">
        <v>10</v>
      </c>
      <c r="M3916" s="204">
        <f t="shared" si="178"/>
        <v>7</v>
      </c>
      <c r="N3916" s="203">
        <f t="shared" si="179"/>
        <v>8</v>
      </c>
      <c r="O3916" s="203">
        <f t="shared" si="180"/>
        <v>9</v>
      </c>
    </row>
    <row r="3917" spans="3:15">
      <c r="C3917" s="200">
        <v>7</v>
      </c>
      <c r="D3917" s="200">
        <v>8</v>
      </c>
      <c r="F3917" s="200">
        <v>10</v>
      </c>
      <c r="G3917" s="200">
        <v>8</v>
      </c>
      <c r="H3917" s="200">
        <v>10</v>
      </c>
      <c r="I3917" s="200">
        <v>10</v>
      </c>
      <c r="J3917" s="200">
        <v>7</v>
      </c>
      <c r="M3917" s="204">
        <f t="shared" si="178"/>
        <v>7</v>
      </c>
      <c r="N3917" s="203">
        <f t="shared" si="179"/>
        <v>7</v>
      </c>
      <c r="O3917" s="203">
        <f t="shared" si="180"/>
        <v>9</v>
      </c>
    </row>
    <row r="3918" spans="3:15">
      <c r="C3918" s="200">
        <v>7</v>
      </c>
      <c r="D3918" s="200">
        <v>8</v>
      </c>
      <c r="F3918" s="200">
        <v>10</v>
      </c>
      <c r="G3918" s="200">
        <v>8</v>
      </c>
      <c r="H3918" s="200">
        <v>10</v>
      </c>
      <c r="I3918" s="200">
        <v>10</v>
      </c>
      <c r="J3918" s="200">
        <v>10</v>
      </c>
      <c r="M3918" s="204">
        <f t="shared" si="178"/>
        <v>7</v>
      </c>
      <c r="N3918" s="203">
        <f t="shared" si="179"/>
        <v>8</v>
      </c>
      <c r="O3918" s="203">
        <f t="shared" si="180"/>
        <v>9</v>
      </c>
    </row>
    <row r="3919" spans="3:15">
      <c r="C3919" s="200">
        <v>7</v>
      </c>
      <c r="D3919" s="200">
        <v>8</v>
      </c>
      <c r="F3919" s="200">
        <v>10</v>
      </c>
      <c r="G3919" s="200">
        <v>8</v>
      </c>
      <c r="H3919" s="200">
        <v>7</v>
      </c>
      <c r="I3919" s="200">
        <v>4</v>
      </c>
      <c r="J3919" s="200">
        <v>7</v>
      </c>
      <c r="M3919" s="204">
        <f t="shared" si="178"/>
        <v>4</v>
      </c>
      <c r="N3919" s="203">
        <f t="shared" si="179"/>
        <v>5</v>
      </c>
      <c r="O3919" s="203">
        <f t="shared" si="180"/>
        <v>7</v>
      </c>
    </row>
    <row r="3920" spans="3:15">
      <c r="C3920" s="200">
        <v>7</v>
      </c>
      <c r="D3920" s="200">
        <v>8</v>
      </c>
      <c r="F3920" s="200">
        <v>10</v>
      </c>
      <c r="G3920" s="200">
        <v>8</v>
      </c>
      <c r="H3920" s="200">
        <v>7</v>
      </c>
      <c r="I3920" s="200">
        <v>4</v>
      </c>
      <c r="J3920" s="200">
        <v>10</v>
      </c>
      <c r="M3920" s="204">
        <f t="shared" si="178"/>
        <v>4</v>
      </c>
      <c r="N3920" s="203">
        <f t="shared" si="179"/>
        <v>5</v>
      </c>
      <c r="O3920" s="203">
        <f t="shared" si="180"/>
        <v>8</v>
      </c>
    </row>
    <row r="3921" spans="3:15">
      <c r="C3921" s="200">
        <v>7</v>
      </c>
      <c r="D3921" s="200">
        <v>8</v>
      </c>
      <c r="F3921" s="200">
        <v>10</v>
      </c>
      <c r="G3921" s="200">
        <v>8</v>
      </c>
      <c r="H3921" s="200">
        <v>7</v>
      </c>
      <c r="I3921" s="200">
        <v>6</v>
      </c>
      <c r="J3921" s="200">
        <v>7</v>
      </c>
      <c r="M3921" s="204">
        <f t="shared" si="178"/>
        <v>6</v>
      </c>
      <c r="N3921" s="203">
        <f t="shared" si="179"/>
        <v>7</v>
      </c>
      <c r="O3921" s="203">
        <f t="shared" si="180"/>
        <v>8</v>
      </c>
    </row>
    <row r="3922" spans="3:15">
      <c r="C3922" s="200">
        <v>7</v>
      </c>
      <c r="D3922" s="200">
        <v>8</v>
      </c>
      <c r="F3922" s="200">
        <v>10</v>
      </c>
      <c r="G3922" s="200">
        <v>8</v>
      </c>
      <c r="H3922" s="200">
        <v>7</v>
      </c>
      <c r="I3922" s="200">
        <v>6</v>
      </c>
      <c r="J3922" s="200">
        <v>10</v>
      </c>
      <c r="M3922" s="204">
        <f t="shared" si="178"/>
        <v>6</v>
      </c>
      <c r="N3922" s="203">
        <f t="shared" si="179"/>
        <v>7</v>
      </c>
      <c r="O3922" s="203">
        <f t="shared" si="180"/>
        <v>8</v>
      </c>
    </row>
    <row r="3923" spans="3:15">
      <c r="C3923" s="200">
        <v>7</v>
      </c>
      <c r="D3923" s="200">
        <v>8</v>
      </c>
      <c r="F3923" s="200">
        <v>10</v>
      </c>
      <c r="G3923" s="200">
        <v>8</v>
      </c>
      <c r="H3923" s="200">
        <v>7</v>
      </c>
      <c r="I3923" s="200">
        <v>8</v>
      </c>
      <c r="J3923" s="200">
        <v>7</v>
      </c>
      <c r="M3923" s="204">
        <f t="shared" si="178"/>
        <v>7</v>
      </c>
      <c r="N3923" s="203">
        <f t="shared" si="179"/>
        <v>7</v>
      </c>
      <c r="O3923" s="203">
        <f t="shared" si="180"/>
        <v>8</v>
      </c>
    </row>
    <row r="3924" spans="3:15">
      <c r="C3924" s="200">
        <v>7</v>
      </c>
      <c r="D3924" s="200">
        <v>8</v>
      </c>
      <c r="F3924" s="200">
        <v>10</v>
      </c>
      <c r="G3924" s="200">
        <v>8</v>
      </c>
      <c r="H3924" s="200">
        <v>7</v>
      </c>
      <c r="I3924" s="200">
        <v>8</v>
      </c>
      <c r="J3924" s="200">
        <v>10</v>
      </c>
      <c r="M3924" s="204">
        <f t="shared" si="178"/>
        <v>7</v>
      </c>
      <c r="N3924" s="203">
        <f t="shared" si="179"/>
        <v>7</v>
      </c>
      <c r="O3924" s="203">
        <f t="shared" si="180"/>
        <v>8</v>
      </c>
    </row>
    <row r="3925" spans="3:15">
      <c r="C3925" s="200">
        <v>7</v>
      </c>
      <c r="D3925" s="200">
        <v>8</v>
      </c>
      <c r="F3925" s="200">
        <v>10</v>
      </c>
      <c r="G3925" s="200">
        <v>8</v>
      </c>
      <c r="H3925" s="200">
        <v>7</v>
      </c>
      <c r="I3925" s="200">
        <v>10</v>
      </c>
      <c r="J3925" s="200">
        <v>7</v>
      </c>
      <c r="M3925" s="204">
        <f t="shared" si="178"/>
        <v>7</v>
      </c>
      <c r="N3925" s="203">
        <f t="shared" si="179"/>
        <v>7</v>
      </c>
      <c r="O3925" s="203">
        <f t="shared" si="180"/>
        <v>8</v>
      </c>
    </row>
    <row r="3926" spans="3:15">
      <c r="C3926" s="200">
        <v>7</v>
      </c>
      <c r="D3926" s="200">
        <v>8</v>
      </c>
      <c r="F3926" s="200">
        <v>10</v>
      </c>
      <c r="G3926" s="200">
        <v>8</v>
      </c>
      <c r="H3926" s="200">
        <v>7</v>
      </c>
      <c r="I3926" s="200">
        <v>10</v>
      </c>
      <c r="J3926" s="200">
        <v>10</v>
      </c>
      <c r="M3926" s="204">
        <f t="shared" si="178"/>
        <v>7</v>
      </c>
      <c r="N3926" s="203">
        <f t="shared" si="179"/>
        <v>7</v>
      </c>
      <c r="O3926" s="203">
        <f t="shared" si="180"/>
        <v>9</v>
      </c>
    </row>
    <row r="3927" spans="3:15">
      <c r="C3927" s="200">
        <v>7</v>
      </c>
      <c r="D3927" s="200">
        <v>8</v>
      </c>
      <c r="F3927" s="200">
        <v>10</v>
      </c>
      <c r="G3927" s="200">
        <v>8</v>
      </c>
      <c r="H3927" s="200">
        <v>10</v>
      </c>
      <c r="I3927" s="200">
        <v>4</v>
      </c>
      <c r="J3927" s="200">
        <v>7</v>
      </c>
      <c r="M3927" s="204">
        <f t="shared" si="178"/>
        <v>4</v>
      </c>
      <c r="N3927" s="203">
        <f t="shared" si="179"/>
        <v>5</v>
      </c>
      <c r="O3927" s="203">
        <f t="shared" si="180"/>
        <v>8</v>
      </c>
    </row>
    <row r="3928" spans="3:15">
      <c r="C3928" s="200">
        <v>7</v>
      </c>
      <c r="D3928" s="200">
        <v>8</v>
      </c>
      <c r="F3928" s="200">
        <v>10</v>
      </c>
      <c r="G3928" s="200">
        <v>8</v>
      </c>
      <c r="H3928" s="200">
        <v>10</v>
      </c>
      <c r="I3928" s="200">
        <v>4</v>
      </c>
      <c r="J3928" s="200">
        <v>10</v>
      </c>
      <c r="M3928" s="204">
        <f t="shared" si="178"/>
        <v>4</v>
      </c>
      <c r="N3928" s="203">
        <f t="shared" si="179"/>
        <v>5</v>
      </c>
      <c r="O3928" s="203">
        <f t="shared" si="180"/>
        <v>8</v>
      </c>
    </row>
    <row r="3929" spans="3:15">
      <c r="C3929" s="200">
        <v>7</v>
      </c>
      <c r="D3929" s="200">
        <v>8</v>
      </c>
      <c r="F3929" s="200">
        <v>10</v>
      </c>
      <c r="G3929" s="200">
        <v>8</v>
      </c>
      <c r="H3929" s="200">
        <v>10</v>
      </c>
      <c r="I3929" s="200">
        <v>6</v>
      </c>
      <c r="J3929" s="200">
        <v>7</v>
      </c>
      <c r="M3929" s="204">
        <f t="shared" si="178"/>
        <v>6</v>
      </c>
      <c r="N3929" s="203">
        <f t="shared" si="179"/>
        <v>7</v>
      </c>
      <c r="O3929" s="203">
        <f t="shared" si="180"/>
        <v>8</v>
      </c>
    </row>
    <row r="3930" spans="3:15">
      <c r="C3930" s="200">
        <v>7</v>
      </c>
      <c r="D3930" s="200">
        <v>8</v>
      </c>
      <c r="F3930" s="200">
        <v>10</v>
      </c>
      <c r="G3930" s="200">
        <v>8</v>
      </c>
      <c r="H3930" s="200">
        <v>10</v>
      </c>
      <c r="I3930" s="200">
        <v>6</v>
      </c>
      <c r="J3930" s="200">
        <v>10</v>
      </c>
      <c r="M3930" s="204">
        <f t="shared" si="178"/>
        <v>6</v>
      </c>
      <c r="N3930" s="203">
        <f t="shared" si="179"/>
        <v>7</v>
      </c>
      <c r="O3930" s="203">
        <f t="shared" si="180"/>
        <v>8</v>
      </c>
    </row>
    <row r="3931" spans="3:15">
      <c r="C3931" s="200">
        <v>7</v>
      </c>
      <c r="D3931" s="200">
        <v>8</v>
      </c>
      <c r="F3931" s="200">
        <v>10</v>
      </c>
      <c r="G3931" s="200">
        <v>8</v>
      </c>
      <c r="H3931" s="200">
        <v>10</v>
      </c>
      <c r="I3931" s="200">
        <v>8</v>
      </c>
      <c r="J3931" s="200">
        <v>7</v>
      </c>
      <c r="M3931" s="204">
        <f t="shared" si="178"/>
        <v>7</v>
      </c>
      <c r="N3931" s="203">
        <f t="shared" si="179"/>
        <v>7</v>
      </c>
      <c r="O3931" s="203">
        <f t="shared" si="180"/>
        <v>8</v>
      </c>
    </row>
    <row r="3932" spans="3:15">
      <c r="C3932" s="200">
        <v>7</v>
      </c>
      <c r="D3932" s="200">
        <v>8</v>
      </c>
      <c r="F3932" s="200">
        <v>10</v>
      </c>
      <c r="G3932" s="200">
        <v>8</v>
      </c>
      <c r="H3932" s="200">
        <v>10</v>
      </c>
      <c r="I3932" s="200">
        <v>8</v>
      </c>
      <c r="J3932" s="200">
        <v>10</v>
      </c>
      <c r="M3932" s="204">
        <f t="shared" si="178"/>
        <v>7</v>
      </c>
      <c r="N3932" s="203">
        <f t="shared" si="179"/>
        <v>8</v>
      </c>
      <c r="O3932" s="203">
        <f t="shared" si="180"/>
        <v>9</v>
      </c>
    </row>
    <row r="3933" spans="3:15">
      <c r="C3933" s="200">
        <v>7</v>
      </c>
      <c r="D3933" s="200">
        <v>8</v>
      </c>
      <c r="F3933" s="200">
        <v>10</v>
      </c>
      <c r="G3933" s="200">
        <v>8</v>
      </c>
      <c r="H3933" s="200">
        <v>10</v>
      </c>
      <c r="I3933" s="200">
        <v>10</v>
      </c>
      <c r="J3933" s="200">
        <v>7</v>
      </c>
      <c r="M3933" s="204">
        <f t="shared" si="178"/>
        <v>7</v>
      </c>
      <c r="N3933" s="203">
        <f t="shared" si="179"/>
        <v>7</v>
      </c>
      <c r="O3933" s="203">
        <f t="shared" si="180"/>
        <v>9</v>
      </c>
    </row>
    <row r="3934" spans="3:15">
      <c r="C3934" s="200">
        <v>7</v>
      </c>
      <c r="D3934" s="200">
        <v>10</v>
      </c>
      <c r="F3934" s="200">
        <v>10</v>
      </c>
      <c r="G3934" s="200">
        <v>10</v>
      </c>
      <c r="H3934" s="200">
        <v>10</v>
      </c>
      <c r="I3934" s="200">
        <v>10</v>
      </c>
      <c r="J3934" s="200">
        <v>10</v>
      </c>
      <c r="M3934" s="204">
        <f t="shared" si="178"/>
        <v>7</v>
      </c>
      <c r="N3934" s="203">
        <f t="shared" si="179"/>
        <v>8</v>
      </c>
      <c r="O3934" s="203">
        <f t="shared" si="180"/>
        <v>10</v>
      </c>
    </row>
    <row r="3935" spans="3:15">
      <c r="C3935" s="200">
        <v>7</v>
      </c>
      <c r="D3935" s="200">
        <v>10</v>
      </c>
      <c r="F3935" s="200">
        <v>5</v>
      </c>
      <c r="G3935" s="200">
        <v>10</v>
      </c>
      <c r="H3935" s="200">
        <v>5</v>
      </c>
      <c r="I3935" s="200">
        <v>4</v>
      </c>
      <c r="J3935" s="200">
        <v>7</v>
      </c>
      <c r="M3935" s="204">
        <f t="shared" ref="M3935:M3998" si="181">MIN(C3935:L3935)</f>
        <v>4</v>
      </c>
      <c r="N3935" s="203">
        <f t="shared" si="179"/>
        <v>5</v>
      </c>
      <c r="O3935" s="203">
        <f t="shared" si="180"/>
        <v>7</v>
      </c>
    </row>
    <row r="3936" spans="3:15">
      <c r="C3936" s="200">
        <v>7</v>
      </c>
      <c r="D3936" s="200">
        <v>10</v>
      </c>
      <c r="F3936" s="200">
        <v>5</v>
      </c>
      <c r="G3936" s="200">
        <v>10</v>
      </c>
      <c r="H3936" s="200">
        <v>5</v>
      </c>
      <c r="I3936" s="200">
        <v>4</v>
      </c>
      <c r="J3936" s="200">
        <v>10</v>
      </c>
      <c r="M3936" s="204">
        <f t="shared" si="181"/>
        <v>4</v>
      </c>
      <c r="N3936" s="203">
        <f t="shared" ref="N3936:N3999" si="182">IF(SMALL(C3936:J3936,2)&gt;M3936,M3936+1,M3936)</f>
        <v>5</v>
      </c>
      <c r="O3936" s="203">
        <f t="shared" ref="O3936:O3999" si="183">ROUND(AVERAGE(C3936:J3936),0)</f>
        <v>7</v>
      </c>
    </row>
    <row r="3937" spans="3:15">
      <c r="C3937" s="200">
        <v>7</v>
      </c>
      <c r="D3937" s="200">
        <v>10</v>
      </c>
      <c r="F3937" s="200">
        <v>5</v>
      </c>
      <c r="G3937" s="200">
        <v>10</v>
      </c>
      <c r="H3937" s="200">
        <v>5</v>
      </c>
      <c r="I3937" s="200">
        <v>6</v>
      </c>
      <c r="J3937" s="200">
        <v>7</v>
      </c>
      <c r="M3937" s="204">
        <f t="shared" si="181"/>
        <v>5</v>
      </c>
      <c r="N3937" s="203">
        <f t="shared" si="182"/>
        <v>5</v>
      </c>
      <c r="O3937" s="203">
        <f t="shared" si="183"/>
        <v>7</v>
      </c>
    </row>
    <row r="3938" spans="3:15">
      <c r="C3938" s="200">
        <v>7</v>
      </c>
      <c r="D3938" s="200">
        <v>10</v>
      </c>
      <c r="F3938" s="200">
        <v>5</v>
      </c>
      <c r="G3938" s="200">
        <v>10</v>
      </c>
      <c r="H3938" s="200">
        <v>5</v>
      </c>
      <c r="I3938" s="200">
        <v>6</v>
      </c>
      <c r="J3938" s="200">
        <v>10</v>
      </c>
      <c r="M3938" s="204">
        <f t="shared" si="181"/>
        <v>5</v>
      </c>
      <c r="N3938" s="203">
        <f t="shared" si="182"/>
        <v>5</v>
      </c>
      <c r="O3938" s="203">
        <f t="shared" si="183"/>
        <v>8</v>
      </c>
    </row>
    <row r="3939" spans="3:15">
      <c r="C3939" s="200">
        <v>7</v>
      </c>
      <c r="D3939" s="200">
        <v>10</v>
      </c>
      <c r="F3939" s="200">
        <v>5</v>
      </c>
      <c r="G3939" s="200">
        <v>10</v>
      </c>
      <c r="H3939" s="200">
        <v>5</v>
      </c>
      <c r="I3939" s="200">
        <v>8</v>
      </c>
      <c r="J3939" s="200">
        <v>7</v>
      </c>
      <c r="M3939" s="204">
        <f t="shared" si="181"/>
        <v>5</v>
      </c>
      <c r="N3939" s="203">
        <f t="shared" si="182"/>
        <v>5</v>
      </c>
      <c r="O3939" s="203">
        <f t="shared" si="183"/>
        <v>7</v>
      </c>
    </row>
    <row r="3940" spans="3:15">
      <c r="C3940" s="200">
        <v>7</v>
      </c>
      <c r="D3940" s="200">
        <v>10</v>
      </c>
      <c r="F3940" s="200">
        <v>5</v>
      </c>
      <c r="G3940" s="200">
        <v>10</v>
      </c>
      <c r="H3940" s="200">
        <v>5</v>
      </c>
      <c r="I3940" s="200">
        <v>8</v>
      </c>
      <c r="J3940" s="200">
        <v>10</v>
      </c>
      <c r="M3940" s="204">
        <f t="shared" si="181"/>
        <v>5</v>
      </c>
      <c r="N3940" s="203">
        <f t="shared" si="182"/>
        <v>5</v>
      </c>
      <c r="O3940" s="203">
        <f t="shared" si="183"/>
        <v>8</v>
      </c>
    </row>
    <row r="3941" spans="3:15">
      <c r="C3941" s="200">
        <v>7</v>
      </c>
      <c r="D3941" s="200">
        <v>10</v>
      </c>
      <c r="F3941" s="200">
        <v>5</v>
      </c>
      <c r="G3941" s="200">
        <v>10</v>
      </c>
      <c r="H3941" s="200">
        <v>5</v>
      </c>
      <c r="I3941" s="200">
        <v>10</v>
      </c>
      <c r="J3941" s="200">
        <v>7</v>
      </c>
      <c r="M3941" s="204">
        <f t="shared" si="181"/>
        <v>5</v>
      </c>
      <c r="N3941" s="203">
        <f t="shared" si="182"/>
        <v>5</v>
      </c>
      <c r="O3941" s="203">
        <f t="shared" si="183"/>
        <v>8</v>
      </c>
    </row>
    <row r="3942" spans="3:15">
      <c r="C3942" s="200">
        <v>7</v>
      </c>
      <c r="D3942" s="200">
        <v>10</v>
      </c>
      <c r="F3942" s="200">
        <v>5</v>
      </c>
      <c r="G3942" s="200">
        <v>10</v>
      </c>
      <c r="H3942" s="200">
        <v>5</v>
      </c>
      <c r="I3942" s="200">
        <v>10</v>
      </c>
      <c r="J3942" s="200">
        <v>10</v>
      </c>
      <c r="M3942" s="204">
        <f t="shared" si="181"/>
        <v>5</v>
      </c>
      <c r="N3942" s="203">
        <f t="shared" si="182"/>
        <v>5</v>
      </c>
      <c r="O3942" s="203">
        <f t="shared" si="183"/>
        <v>8</v>
      </c>
    </row>
    <row r="3943" spans="3:15">
      <c r="C3943" s="200">
        <v>7</v>
      </c>
      <c r="D3943" s="200">
        <v>10</v>
      </c>
      <c r="F3943" s="200">
        <v>7</v>
      </c>
      <c r="G3943" s="200">
        <v>10</v>
      </c>
      <c r="H3943" s="200">
        <v>10</v>
      </c>
      <c r="I3943" s="200">
        <v>4</v>
      </c>
      <c r="J3943" s="200">
        <v>7</v>
      </c>
      <c r="M3943" s="204">
        <f t="shared" si="181"/>
        <v>4</v>
      </c>
      <c r="N3943" s="203">
        <f t="shared" si="182"/>
        <v>5</v>
      </c>
      <c r="O3943" s="203">
        <f t="shared" si="183"/>
        <v>8</v>
      </c>
    </row>
    <row r="3944" spans="3:15">
      <c r="C3944" s="200">
        <v>7</v>
      </c>
      <c r="D3944" s="200">
        <v>10</v>
      </c>
      <c r="F3944" s="200">
        <v>7</v>
      </c>
      <c r="G3944" s="200">
        <v>10</v>
      </c>
      <c r="H3944" s="200">
        <v>10</v>
      </c>
      <c r="I3944" s="200">
        <v>4</v>
      </c>
      <c r="J3944" s="200">
        <v>10</v>
      </c>
      <c r="M3944" s="204">
        <f t="shared" si="181"/>
        <v>4</v>
      </c>
      <c r="N3944" s="203">
        <f t="shared" si="182"/>
        <v>5</v>
      </c>
      <c r="O3944" s="203">
        <f t="shared" si="183"/>
        <v>8</v>
      </c>
    </row>
    <row r="3945" spans="3:15">
      <c r="C3945" s="200">
        <v>7</v>
      </c>
      <c r="D3945" s="200">
        <v>10</v>
      </c>
      <c r="F3945" s="200">
        <v>7</v>
      </c>
      <c r="G3945" s="200">
        <v>10</v>
      </c>
      <c r="H3945" s="200">
        <v>10</v>
      </c>
      <c r="I3945" s="200">
        <v>6</v>
      </c>
      <c r="J3945" s="200">
        <v>7</v>
      </c>
      <c r="M3945" s="204">
        <f t="shared" si="181"/>
        <v>6</v>
      </c>
      <c r="N3945" s="203">
        <f t="shared" si="182"/>
        <v>7</v>
      </c>
      <c r="O3945" s="203">
        <f t="shared" si="183"/>
        <v>8</v>
      </c>
    </row>
    <row r="3946" spans="3:15">
      <c r="C3946" s="200">
        <v>7</v>
      </c>
      <c r="D3946" s="200">
        <v>10</v>
      </c>
      <c r="F3946" s="200">
        <v>7</v>
      </c>
      <c r="G3946" s="200">
        <v>10</v>
      </c>
      <c r="H3946" s="200">
        <v>10</v>
      </c>
      <c r="I3946" s="200">
        <v>6</v>
      </c>
      <c r="J3946" s="200">
        <v>10</v>
      </c>
      <c r="M3946" s="204">
        <f t="shared" si="181"/>
        <v>6</v>
      </c>
      <c r="N3946" s="203">
        <f t="shared" si="182"/>
        <v>7</v>
      </c>
      <c r="O3946" s="203">
        <f t="shared" si="183"/>
        <v>9</v>
      </c>
    </row>
    <row r="3947" spans="3:15">
      <c r="C3947" s="200">
        <v>7</v>
      </c>
      <c r="D3947" s="200">
        <v>10</v>
      </c>
      <c r="F3947" s="200">
        <v>7</v>
      </c>
      <c r="G3947" s="200">
        <v>10</v>
      </c>
      <c r="H3947" s="200">
        <v>10</v>
      </c>
      <c r="I3947" s="200">
        <v>8</v>
      </c>
      <c r="J3947" s="200">
        <v>7</v>
      </c>
      <c r="M3947" s="204">
        <f t="shared" si="181"/>
        <v>7</v>
      </c>
      <c r="N3947" s="203">
        <f t="shared" si="182"/>
        <v>7</v>
      </c>
      <c r="O3947" s="203">
        <f t="shared" si="183"/>
        <v>8</v>
      </c>
    </row>
    <row r="3948" spans="3:15">
      <c r="C3948" s="200">
        <v>7</v>
      </c>
      <c r="D3948" s="200">
        <v>10</v>
      </c>
      <c r="F3948" s="200">
        <v>7</v>
      </c>
      <c r="G3948" s="200">
        <v>10</v>
      </c>
      <c r="H3948" s="200">
        <v>10</v>
      </c>
      <c r="I3948" s="200">
        <v>8</v>
      </c>
      <c r="J3948" s="200">
        <v>10</v>
      </c>
      <c r="M3948" s="204">
        <f t="shared" si="181"/>
        <v>7</v>
      </c>
      <c r="N3948" s="203">
        <f t="shared" si="182"/>
        <v>7</v>
      </c>
      <c r="O3948" s="203">
        <f t="shared" si="183"/>
        <v>9</v>
      </c>
    </row>
    <row r="3949" spans="3:15">
      <c r="C3949" s="200">
        <v>7</v>
      </c>
      <c r="D3949" s="200">
        <v>10</v>
      </c>
      <c r="F3949" s="200">
        <v>7</v>
      </c>
      <c r="G3949" s="200">
        <v>10</v>
      </c>
      <c r="H3949" s="200">
        <v>10</v>
      </c>
      <c r="I3949" s="200">
        <v>10</v>
      </c>
      <c r="J3949" s="200">
        <v>7</v>
      </c>
      <c r="M3949" s="204">
        <f t="shared" si="181"/>
        <v>7</v>
      </c>
      <c r="N3949" s="203">
        <f t="shared" si="182"/>
        <v>7</v>
      </c>
      <c r="O3949" s="203">
        <f t="shared" si="183"/>
        <v>9</v>
      </c>
    </row>
    <row r="3950" spans="3:15">
      <c r="C3950" s="200">
        <v>7</v>
      </c>
      <c r="D3950" s="200">
        <v>10</v>
      </c>
      <c r="F3950" s="200">
        <v>7</v>
      </c>
      <c r="G3950" s="200">
        <v>10</v>
      </c>
      <c r="H3950" s="200">
        <v>10</v>
      </c>
      <c r="I3950" s="200">
        <v>10</v>
      </c>
      <c r="J3950" s="200">
        <v>10</v>
      </c>
      <c r="M3950" s="204">
        <f t="shared" si="181"/>
        <v>7</v>
      </c>
      <c r="N3950" s="203">
        <f t="shared" si="182"/>
        <v>7</v>
      </c>
      <c r="O3950" s="203">
        <f t="shared" si="183"/>
        <v>9</v>
      </c>
    </row>
    <row r="3951" spans="3:15">
      <c r="C3951" s="200">
        <v>7</v>
      </c>
      <c r="D3951" s="200">
        <v>10</v>
      </c>
      <c r="F3951" s="200">
        <v>5</v>
      </c>
      <c r="G3951" s="200">
        <v>10</v>
      </c>
      <c r="H3951" s="200">
        <v>5</v>
      </c>
      <c r="I3951" s="200">
        <v>4</v>
      </c>
      <c r="J3951" s="200">
        <v>7</v>
      </c>
      <c r="M3951" s="204">
        <f t="shared" si="181"/>
        <v>4</v>
      </c>
      <c r="N3951" s="203">
        <f t="shared" si="182"/>
        <v>5</v>
      </c>
      <c r="O3951" s="203">
        <f t="shared" si="183"/>
        <v>7</v>
      </c>
    </row>
    <row r="3952" spans="3:15">
      <c r="C3952" s="200">
        <v>7</v>
      </c>
      <c r="D3952" s="200">
        <v>10</v>
      </c>
      <c r="F3952" s="200">
        <v>5</v>
      </c>
      <c r="G3952" s="200">
        <v>10</v>
      </c>
      <c r="H3952" s="200">
        <v>5</v>
      </c>
      <c r="I3952" s="200">
        <v>4</v>
      </c>
      <c r="J3952" s="200">
        <v>10</v>
      </c>
      <c r="M3952" s="204">
        <f t="shared" si="181"/>
        <v>4</v>
      </c>
      <c r="N3952" s="203">
        <f t="shared" si="182"/>
        <v>5</v>
      </c>
      <c r="O3952" s="203">
        <f t="shared" si="183"/>
        <v>7</v>
      </c>
    </row>
    <row r="3953" spans="3:15">
      <c r="C3953" s="200">
        <v>7</v>
      </c>
      <c r="D3953" s="200">
        <v>10</v>
      </c>
      <c r="F3953" s="200">
        <v>5</v>
      </c>
      <c r="G3953" s="200">
        <v>10</v>
      </c>
      <c r="H3953" s="200">
        <v>5</v>
      </c>
      <c r="I3953" s="200">
        <v>6</v>
      </c>
      <c r="J3953" s="200">
        <v>7</v>
      </c>
      <c r="M3953" s="204">
        <f t="shared" si="181"/>
        <v>5</v>
      </c>
      <c r="N3953" s="203">
        <f t="shared" si="182"/>
        <v>5</v>
      </c>
      <c r="O3953" s="203">
        <f t="shared" si="183"/>
        <v>7</v>
      </c>
    </row>
    <row r="3954" spans="3:15">
      <c r="C3954" s="200">
        <v>7</v>
      </c>
      <c r="D3954" s="200">
        <v>10</v>
      </c>
      <c r="F3954" s="200">
        <v>5</v>
      </c>
      <c r="G3954" s="200">
        <v>10</v>
      </c>
      <c r="H3954" s="200">
        <v>5</v>
      </c>
      <c r="I3954" s="200">
        <v>6</v>
      </c>
      <c r="J3954" s="200">
        <v>10</v>
      </c>
      <c r="M3954" s="204">
        <f t="shared" si="181"/>
        <v>5</v>
      </c>
      <c r="N3954" s="203">
        <f t="shared" si="182"/>
        <v>5</v>
      </c>
      <c r="O3954" s="203">
        <f t="shared" si="183"/>
        <v>8</v>
      </c>
    </row>
    <row r="3955" spans="3:15">
      <c r="C3955" s="200">
        <v>7</v>
      </c>
      <c r="D3955" s="200">
        <v>10</v>
      </c>
      <c r="F3955" s="200">
        <v>5</v>
      </c>
      <c r="G3955" s="200">
        <v>10</v>
      </c>
      <c r="H3955" s="200">
        <v>5</v>
      </c>
      <c r="I3955" s="200">
        <v>8</v>
      </c>
      <c r="J3955" s="200">
        <v>7</v>
      </c>
      <c r="M3955" s="204">
        <f t="shared" si="181"/>
        <v>5</v>
      </c>
      <c r="N3955" s="203">
        <f t="shared" si="182"/>
        <v>5</v>
      </c>
      <c r="O3955" s="203">
        <f t="shared" si="183"/>
        <v>7</v>
      </c>
    </row>
    <row r="3956" spans="3:15">
      <c r="C3956" s="200">
        <v>7</v>
      </c>
      <c r="D3956" s="200">
        <v>10</v>
      </c>
      <c r="F3956" s="200">
        <v>5</v>
      </c>
      <c r="G3956" s="200">
        <v>10</v>
      </c>
      <c r="H3956" s="200">
        <v>5</v>
      </c>
      <c r="I3956" s="200">
        <v>8</v>
      </c>
      <c r="J3956" s="200">
        <v>10</v>
      </c>
      <c r="M3956" s="204">
        <f t="shared" si="181"/>
        <v>5</v>
      </c>
      <c r="N3956" s="203">
        <f t="shared" si="182"/>
        <v>5</v>
      </c>
      <c r="O3956" s="203">
        <f t="shared" si="183"/>
        <v>8</v>
      </c>
    </row>
    <row r="3957" spans="3:15">
      <c r="C3957" s="200">
        <v>7</v>
      </c>
      <c r="D3957" s="200">
        <v>10</v>
      </c>
      <c r="F3957" s="200">
        <v>5</v>
      </c>
      <c r="G3957" s="200">
        <v>10</v>
      </c>
      <c r="H3957" s="200">
        <v>5</v>
      </c>
      <c r="I3957" s="200">
        <v>10</v>
      </c>
      <c r="J3957" s="200">
        <v>7</v>
      </c>
      <c r="M3957" s="204">
        <f t="shared" si="181"/>
        <v>5</v>
      </c>
      <c r="N3957" s="203">
        <f t="shared" si="182"/>
        <v>5</v>
      </c>
      <c r="O3957" s="203">
        <f t="shared" si="183"/>
        <v>8</v>
      </c>
    </row>
    <row r="3958" spans="3:15">
      <c r="C3958" s="200">
        <v>7</v>
      </c>
      <c r="D3958" s="200">
        <v>10</v>
      </c>
      <c r="F3958" s="200">
        <v>5</v>
      </c>
      <c r="G3958" s="200">
        <v>10</v>
      </c>
      <c r="H3958" s="200">
        <v>5</v>
      </c>
      <c r="I3958" s="200">
        <v>10</v>
      </c>
      <c r="J3958" s="200">
        <v>10</v>
      </c>
      <c r="M3958" s="204">
        <f t="shared" si="181"/>
        <v>5</v>
      </c>
      <c r="N3958" s="203">
        <f t="shared" si="182"/>
        <v>5</v>
      </c>
      <c r="O3958" s="203">
        <f t="shared" si="183"/>
        <v>8</v>
      </c>
    </row>
    <row r="3959" spans="3:15">
      <c r="C3959" s="200">
        <v>7</v>
      </c>
      <c r="D3959" s="200">
        <v>10</v>
      </c>
      <c r="F3959" s="200">
        <v>7</v>
      </c>
      <c r="G3959" s="200">
        <v>10</v>
      </c>
      <c r="H3959" s="200">
        <v>10</v>
      </c>
      <c r="I3959" s="200">
        <v>4</v>
      </c>
      <c r="J3959" s="200">
        <v>7</v>
      </c>
      <c r="M3959" s="204">
        <f t="shared" si="181"/>
        <v>4</v>
      </c>
      <c r="N3959" s="203">
        <f t="shared" si="182"/>
        <v>5</v>
      </c>
      <c r="O3959" s="203">
        <f t="shared" si="183"/>
        <v>8</v>
      </c>
    </row>
    <row r="3960" spans="3:15">
      <c r="C3960" s="200">
        <v>7</v>
      </c>
      <c r="D3960" s="200">
        <v>10</v>
      </c>
      <c r="F3960" s="200">
        <v>7</v>
      </c>
      <c r="G3960" s="200">
        <v>10</v>
      </c>
      <c r="H3960" s="200">
        <v>10</v>
      </c>
      <c r="I3960" s="200">
        <v>4</v>
      </c>
      <c r="J3960" s="200">
        <v>10</v>
      </c>
      <c r="M3960" s="204">
        <f t="shared" si="181"/>
        <v>4</v>
      </c>
      <c r="N3960" s="203">
        <f t="shared" si="182"/>
        <v>5</v>
      </c>
      <c r="O3960" s="203">
        <f t="shared" si="183"/>
        <v>8</v>
      </c>
    </row>
    <row r="3961" spans="3:15">
      <c r="C3961" s="200">
        <v>7</v>
      </c>
      <c r="D3961" s="200">
        <v>10</v>
      </c>
      <c r="F3961" s="200">
        <v>7</v>
      </c>
      <c r="G3961" s="200">
        <v>10</v>
      </c>
      <c r="H3961" s="200">
        <v>10</v>
      </c>
      <c r="I3961" s="200">
        <v>6</v>
      </c>
      <c r="J3961" s="200">
        <v>7</v>
      </c>
      <c r="M3961" s="204">
        <f t="shared" si="181"/>
        <v>6</v>
      </c>
      <c r="N3961" s="203">
        <f t="shared" si="182"/>
        <v>7</v>
      </c>
      <c r="O3961" s="203">
        <f t="shared" si="183"/>
        <v>8</v>
      </c>
    </row>
    <row r="3962" spans="3:15">
      <c r="C3962" s="200">
        <v>7</v>
      </c>
      <c r="D3962" s="200">
        <v>10</v>
      </c>
      <c r="F3962" s="200">
        <v>7</v>
      </c>
      <c r="G3962" s="200">
        <v>10</v>
      </c>
      <c r="H3962" s="200">
        <v>10</v>
      </c>
      <c r="I3962" s="200">
        <v>6</v>
      </c>
      <c r="J3962" s="200">
        <v>10</v>
      </c>
      <c r="M3962" s="204">
        <f t="shared" si="181"/>
        <v>6</v>
      </c>
      <c r="N3962" s="203">
        <f t="shared" si="182"/>
        <v>7</v>
      </c>
      <c r="O3962" s="203">
        <f t="shared" si="183"/>
        <v>9</v>
      </c>
    </row>
    <row r="3963" spans="3:15">
      <c r="C3963" s="200">
        <v>7</v>
      </c>
      <c r="D3963" s="200">
        <v>10</v>
      </c>
      <c r="F3963" s="200">
        <v>7</v>
      </c>
      <c r="G3963" s="200">
        <v>10</v>
      </c>
      <c r="H3963" s="200">
        <v>10</v>
      </c>
      <c r="I3963" s="200">
        <v>8</v>
      </c>
      <c r="J3963" s="200">
        <v>7</v>
      </c>
      <c r="M3963" s="204">
        <f t="shared" si="181"/>
        <v>7</v>
      </c>
      <c r="N3963" s="203">
        <f t="shared" si="182"/>
        <v>7</v>
      </c>
      <c r="O3963" s="203">
        <f t="shared" si="183"/>
        <v>8</v>
      </c>
    </row>
    <row r="3964" spans="3:15">
      <c r="C3964" s="200">
        <v>7</v>
      </c>
      <c r="D3964" s="200">
        <v>10</v>
      </c>
      <c r="F3964" s="200">
        <v>7</v>
      </c>
      <c r="G3964" s="200">
        <v>10</v>
      </c>
      <c r="H3964" s="200">
        <v>10</v>
      </c>
      <c r="I3964" s="200">
        <v>8</v>
      </c>
      <c r="J3964" s="200">
        <v>10</v>
      </c>
      <c r="M3964" s="204">
        <f t="shared" si="181"/>
        <v>7</v>
      </c>
      <c r="N3964" s="203">
        <f t="shared" si="182"/>
        <v>7</v>
      </c>
      <c r="O3964" s="203">
        <f t="shared" si="183"/>
        <v>9</v>
      </c>
    </row>
    <row r="3965" spans="3:15">
      <c r="C3965" s="200">
        <v>7</v>
      </c>
      <c r="D3965" s="200">
        <v>10</v>
      </c>
      <c r="F3965" s="200">
        <v>7</v>
      </c>
      <c r="G3965" s="200">
        <v>10</v>
      </c>
      <c r="H3965" s="200">
        <v>10</v>
      </c>
      <c r="I3965" s="200">
        <v>10</v>
      </c>
      <c r="J3965" s="200">
        <v>7</v>
      </c>
      <c r="M3965" s="204">
        <f t="shared" si="181"/>
        <v>7</v>
      </c>
      <c r="N3965" s="203">
        <f t="shared" si="182"/>
        <v>7</v>
      </c>
      <c r="O3965" s="203">
        <f t="shared" si="183"/>
        <v>9</v>
      </c>
    </row>
    <row r="3966" spans="3:15">
      <c r="C3966" s="200">
        <v>7</v>
      </c>
      <c r="D3966" s="200">
        <v>10</v>
      </c>
      <c r="F3966" s="200">
        <v>7</v>
      </c>
      <c r="G3966" s="200">
        <v>10</v>
      </c>
      <c r="H3966" s="200">
        <v>10</v>
      </c>
      <c r="I3966" s="200">
        <v>10</v>
      </c>
      <c r="J3966" s="200">
        <v>10</v>
      </c>
      <c r="M3966" s="204">
        <f t="shared" si="181"/>
        <v>7</v>
      </c>
      <c r="N3966" s="203">
        <f t="shared" si="182"/>
        <v>7</v>
      </c>
      <c r="O3966" s="203">
        <f t="shared" si="183"/>
        <v>9</v>
      </c>
    </row>
    <row r="3967" spans="3:15">
      <c r="C3967" s="200">
        <v>7</v>
      </c>
      <c r="D3967" s="200">
        <v>10</v>
      </c>
      <c r="F3967" s="200">
        <v>5</v>
      </c>
      <c r="G3967" s="200">
        <v>10</v>
      </c>
      <c r="H3967" s="200">
        <v>5</v>
      </c>
      <c r="I3967" s="200">
        <v>4</v>
      </c>
      <c r="J3967" s="200">
        <v>7</v>
      </c>
      <c r="M3967" s="204">
        <f t="shared" si="181"/>
        <v>4</v>
      </c>
      <c r="N3967" s="203">
        <f t="shared" si="182"/>
        <v>5</v>
      </c>
      <c r="O3967" s="203">
        <f t="shared" si="183"/>
        <v>7</v>
      </c>
    </row>
    <row r="3968" spans="3:15">
      <c r="C3968" s="200">
        <v>7</v>
      </c>
      <c r="D3968" s="200">
        <v>10</v>
      </c>
      <c r="F3968" s="200">
        <v>5</v>
      </c>
      <c r="G3968" s="200">
        <v>10</v>
      </c>
      <c r="H3968" s="200">
        <v>5</v>
      </c>
      <c r="I3968" s="200">
        <v>4</v>
      </c>
      <c r="J3968" s="200">
        <v>10</v>
      </c>
      <c r="M3968" s="204">
        <f t="shared" si="181"/>
        <v>4</v>
      </c>
      <c r="N3968" s="203">
        <f t="shared" si="182"/>
        <v>5</v>
      </c>
      <c r="O3968" s="203">
        <f t="shared" si="183"/>
        <v>7</v>
      </c>
    </row>
    <row r="3969" spans="3:15">
      <c r="C3969" s="200">
        <v>7</v>
      </c>
      <c r="D3969" s="200">
        <v>10</v>
      </c>
      <c r="F3969" s="200">
        <v>5</v>
      </c>
      <c r="G3969" s="200">
        <v>10</v>
      </c>
      <c r="H3969" s="200">
        <v>5</v>
      </c>
      <c r="I3969" s="200">
        <v>6</v>
      </c>
      <c r="J3969" s="200">
        <v>7</v>
      </c>
      <c r="M3969" s="204">
        <f t="shared" si="181"/>
        <v>5</v>
      </c>
      <c r="N3969" s="203">
        <f t="shared" si="182"/>
        <v>5</v>
      </c>
      <c r="O3969" s="203">
        <f t="shared" si="183"/>
        <v>7</v>
      </c>
    </row>
    <row r="3970" spans="3:15">
      <c r="C3970" s="200">
        <v>7</v>
      </c>
      <c r="D3970" s="200">
        <v>10</v>
      </c>
      <c r="F3970" s="200">
        <v>5</v>
      </c>
      <c r="G3970" s="200">
        <v>10</v>
      </c>
      <c r="H3970" s="200">
        <v>5</v>
      </c>
      <c r="I3970" s="200">
        <v>6</v>
      </c>
      <c r="J3970" s="200">
        <v>10</v>
      </c>
      <c r="M3970" s="204">
        <f t="shared" si="181"/>
        <v>5</v>
      </c>
      <c r="N3970" s="203">
        <f t="shared" si="182"/>
        <v>5</v>
      </c>
      <c r="O3970" s="203">
        <f t="shared" si="183"/>
        <v>8</v>
      </c>
    </row>
    <row r="3971" spans="3:15">
      <c r="C3971" s="200">
        <v>7</v>
      </c>
      <c r="D3971" s="200">
        <v>10</v>
      </c>
      <c r="F3971" s="200">
        <v>5</v>
      </c>
      <c r="G3971" s="200">
        <v>10</v>
      </c>
      <c r="H3971" s="200">
        <v>5</v>
      </c>
      <c r="I3971" s="200">
        <v>8</v>
      </c>
      <c r="J3971" s="200">
        <v>7</v>
      </c>
      <c r="M3971" s="204">
        <f t="shared" si="181"/>
        <v>5</v>
      </c>
      <c r="N3971" s="203">
        <f t="shared" si="182"/>
        <v>5</v>
      </c>
      <c r="O3971" s="203">
        <f t="shared" si="183"/>
        <v>7</v>
      </c>
    </row>
    <row r="3972" spans="3:15">
      <c r="C3972" s="200">
        <v>7</v>
      </c>
      <c r="D3972" s="200">
        <v>10</v>
      </c>
      <c r="F3972" s="200">
        <v>5</v>
      </c>
      <c r="G3972" s="200">
        <v>10</v>
      </c>
      <c r="H3972" s="200">
        <v>5</v>
      </c>
      <c r="I3972" s="200">
        <v>8</v>
      </c>
      <c r="J3972" s="200">
        <v>10</v>
      </c>
      <c r="M3972" s="204">
        <f t="shared" si="181"/>
        <v>5</v>
      </c>
      <c r="N3972" s="203">
        <f t="shared" si="182"/>
        <v>5</v>
      </c>
      <c r="O3972" s="203">
        <f t="shared" si="183"/>
        <v>8</v>
      </c>
    </row>
    <row r="3973" spans="3:15">
      <c r="C3973" s="200">
        <v>7</v>
      </c>
      <c r="D3973" s="200">
        <v>10</v>
      </c>
      <c r="F3973" s="200">
        <v>5</v>
      </c>
      <c r="G3973" s="200">
        <v>10</v>
      </c>
      <c r="H3973" s="200">
        <v>5</v>
      </c>
      <c r="I3973" s="200">
        <v>10</v>
      </c>
      <c r="J3973" s="200">
        <v>7</v>
      </c>
      <c r="M3973" s="204">
        <f t="shared" si="181"/>
        <v>5</v>
      </c>
      <c r="N3973" s="203">
        <f t="shared" si="182"/>
        <v>5</v>
      </c>
      <c r="O3973" s="203">
        <f t="shared" si="183"/>
        <v>8</v>
      </c>
    </row>
    <row r="3974" spans="3:15">
      <c r="C3974" s="200">
        <v>7</v>
      </c>
      <c r="D3974" s="200">
        <v>10</v>
      </c>
      <c r="F3974" s="200">
        <v>5</v>
      </c>
      <c r="G3974" s="200">
        <v>10</v>
      </c>
      <c r="H3974" s="200">
        <v>5</v>
      </c>
      <c r="I3974" s="200">
        <v>10</v>
      </c>
      <c r="J3974" s="200">
        <v>10</v>
      </c>
      <c r="M3974" s="204">
        <f t="shared" si="181"/>
        <v>5</v>
      </c>
      <c r="N3974" s="203">
        <f t="shared" si="182"/>
        <v>5</v>
      </c>
      <c r="O3974" s="203">
        <f t="shared" si="183"/>
        <v>8</v>
      </c>
    </row>
    <row r="3975" spans="3:15">
      <c r="C3975" s="200">
        <v>7</v>
      </c>
      <c r="D3975" s="200">
        <v>10</v>
      </c>
      <c r="F3975" s="200">
        <v>7</v>
      </c>
      <c r="G3975" s="200">
        <v>10</v>
      </c>
      <c r="H3975" s="200">
        <v>10</v>
      </c>
      <c r="I3975" s="200">
        <v>4</v>
      </c>
      <c r="J3975" s="200">
        <v>7</v>
      </c>
      <c r="M3975" s="204">
        <f t="shared" si="181"/>
        <v>4</v>
      </c>
      <c r="N3975" s="203">
        <f t="shared" si="182"/>
        <v>5</v>
      </c>
      <c r="O3975" s="203">
        <f t="shared" si="183"/>
        <v>8</v>
      </c>
    </row>
    <row r="3976" spans="3:15">
      <c r="C3976" s="200">
        <v>7</v>
      </c>
      <c r="D3976" s="200">
        <v>10</v>
      </c>
      <c r="F3976" s="200">
        <v>7</v>
      </c>
      <c r="G3976" s="200">
        <v>10</v>
      </c>
      <c r="H3976" s="200">
        <v>10</v>
      </c>
      <c r="I3976" s="200">
        <v>4</v>
      </c>
      <c r="J3976" s="200">
        <v>10</v>
      </c>
      <c r="M3976" s="204">
        <f t="shared" si="181"/>
        <v>4</v>
      </c>
      <c r="N3976" s="203">
        <f t="shared" si="182"/>
        <v>5</v>
      </c>
      <c r="O3976" s="203">
        <f t="shared" si="183"/>
        <v>8</v>
      </c>
    </row>
    <row r="3977" spans="3:15">
      <c r="C3977" s="200">
        <v>7</v>
      </c>
      <c r="D3977" s="200">
        <v>10</v>
      </c>
      <c r="F3977" s="200">
        <v>7</v>
      </c>
      <c r="G3977" s="200">
        <v>10</v>
      </c>
      <c r="H3977" s="200">
        <v>10</v>
      </c>
      <c r="I3977" s="200">
        <v>6</v>
      </c>
      <c r="J3977" s="200">
        <v>7</v>
      </c>
      <c r="M3977" s="204">
        <f t="shared" si="181"/>
        <v>6</v>
      </c>
      <c r="N3977" s="203">
        <f t="shared" si="182"/>
        <v>7</v>
      </c>
      <c r="O3977" s="203">
        <f t="shared" si="183"/>
        <v>8</v>
      </c>
    </row>
    <row r="3978" spans="3:15">
      <c r="C3978" s="200">
        <v>7</v>
      </c>
      <c r="D3978" s="200">
        <v>10</v>
      </c>
      <c r="F3978" s="200">
        <v>7</v>
      </c>
      <c r="G3978" s="200">
        <v>10</v>
      </c>
      <c r="H3978" s="200">
        <v>10</v>
      </c>
      <c r="I3978" s="200">
        <v>6</v>
      </c>
      <c r="J3978" s="200">
        <v>10</v>
      </c>
      <c r="M3978" s="204">
        <f t="shared" si="181"/>
        <v>6</v>
      </c>
      <c r="N3978" s="203">
        <f t="shared" si="182"/>
        <v>7</v>
      </c>
      <c r="O3978" s="203">
        <f t="shared" si="183"/>
        <v>9</v>
      </c>
    </row>
    <row r="3979" spans="3:15">
      <c r="C3979" s="200">
        <v>7</v>
      </c>
      <c r="D3979" s="200">
        <v>10</v>
      </c>
      <c r="F3979" s="200">
        <v>7</v>
      </c>
      <c r="G3979" s="200">
        <v>10</v>
      </c>
      <c r="H3979" s="200">
        <v>10</v>
      </c>
      <c r="I3979" s="200">
        <v>8</v>
      </c>
      <c r="J3979" s="200">
        <v>7</v>
      </c>
      <c r="M3979" s="204">
        <f t="shared" si="181"/>
        <v>7</v>
      </c>
      <c r="N3979" s="203">
        <f t="shared" si="182"/>
        <v>7</v>
      </c>
      <c r="O3979" s="203">
        <f t="shared" si="183"/>
        <v>8</v>
      </c>
    </row>
    <row r="3980" spans="3:15">
      <c r="C3980" s="200">
        <v>7</v>
      </c>
      <c r="D3980" s="200">
        <v>10</v>
      </c>
      <c r="F3980" s="200">
        <v>7</v>
      </c>
      <c r="G3980" s="200">
        <v>10</v>
      </c>
      <c r="H3980" s="200">
        <v>10</v>
      </c>
      <c r="I3980" s="200">
        <v>8</v>
      </c>
      <c r="J3980" s="200">
        <v>10</v>
      </c>
      <c r="M3980" s="204">
        <f t="shared" si="181"/>
        <v>7</v>
      </c>
      <c r="N3980" s="203">
        <f t="shared" si="182"/>
        <v>7</v>
      </c>
      <c r="O3980" s="203">
        <f t="shared" si="183"/>
        <v>9</v>
      </c>
    </row>
    <row r="3981" spans="3:15">
      <c r="C3981" s="200">
        <v>7</v>
      </c>
      <c r="D3981" s="200">
        <v>10</v>
      </c>
      <c r="F3981" s="200">
        <v>7</v>
      </c>
      <c r="G3981" s="200">
        <v>10</v>
      </c>
      <c r="H3981" s="200">
        <v>10</v>
      </c>
      <c r="I3981" s="200">
        <v>10</v>
      </c>
      <c r="J3981" s="200">
        <v>7</v>
      </c>
      <c r="M3981" s="204">
        <f t="shared" si="181"/>
        <v>7</v>
      </c>
      <c r="N3981" s="203">
        <f t="shared" si="182"/>
        <v>7</v>
      </c>
      <c r="O3981" s="203">
        <f t="shared" si="183"/>
        <v>9</v>
      </c>
    </row>
    <row r="3982" spans="3:15">
      <c r="C3982" s="200">
        <v>7</v>
      </c>
      <c r="D3982" s="200">
        <v>10</v>
      </c>
      <c r="F3982" s="200">
        <v>7</v>
      </c>
      <c r="G3982" s="200">
        <v>10</v>
      </c>
      <c r="H3982" s="200">
        <v>10</v>
      </c>
      <c r="I3982" s="200">
        <v>10</v>
      </c>
      <c r="J3982" s="200">
        <v>10</v>
      </c>
      <c r="M3982" s="204">
        <f t="shared" si="181"/>
        <v>7</v>
      </c>
      <c r="N3982" s="203">
        <f t="shared" si="182"/>
        <v>7</v>
      </c>
      <c r="O3982" s="203">
        <f t="shared" si="183"/>
        <v>9</v>
      </c>
    </row>
    <row r="3983" spans="3:15">
      <c r="C3983" s="200">
        <v>7</v>
      </c>
      <c r="D3983" s="200">
        <v>10</v>
      </c>
      <c r="F3983" s="200">
        <v>5</v>
      </c>
      <c r="G3983" s="200">
        <v>10</v>
      </c>
      <c r="H3983" s="200">
        <v>5</v>
      </c>
      <c r="I3983" s="200">
        <v>4</v>
      </c>
      <c r="J3983" s="200">
        <v>7</v>
      </c>
      <c r="M3983" s="204">
        <f t="shared" si="181"/>
        <v>4</v>
      </c>
      <c r="N3983" s="203">
        <f t="shared" si="182"/>
        <v>5</v>
      </c>
      <c r="O3983" s="203">
        <f t="shared" si="183"/>
        <v>7</v>
      </c>
    </row>
    <row r="3984" spans="3:15">
      <c r="C3984" s="200">
        <v>7</v>
      </c>
      <c r="D3984" s="200">
        <v>10</v>
      </c>
      <c r="F3984" s="200">
        <v>5</v>
      </c>
      <c r="G3984" s="200">
        <v>10</v>
      </c>
      <c r="H3984" s="200">
        <v>5</v>
      </c>
      <c r="I3984" s="200">
        <v>4</v>
      </c>
      <c r="J3984" s="200">
        <v>10</v>
      </c>
      <c r="M3984" s="204">
        <f t="shared" si="181"/>
        <v>4</v>
      </c>
      <c r="N3984" s="203">
        <f t="shared" si="182"/>
        <v>5</v>
      </c>
      <c r="O3984" s="203">
        <f t="shared" si="183"/>
        <v>7</v>
      </c>
    </row>
    <row r="3985" spans="3:15">
      <c r="C3985" s="200">
        <v>7</v>
      </c>
      <c r="D3985" s="200">
        <v>10</v>
      </c>
      <c r="F3985" s="200">
        <v>5</v>
      </c>
      <c r="G3985" s="200">
        <v>10</v>
      </c>
      <c r="H3985" s="200">
        <v>5</v>
      </c>
      <c r="I3985" s="200">
        <v>6</v>
      </c>
      <c r="J3985" s="200">
        <v>7</v>
      </c>
      <c r="M3985" s="204">
        <f t="shared" si="181"/>
        <v>5</v>
      </c>
      <c r="N3985" s="203">
        <f t="shared" si="182"/>
        <v>5</v>
      </c>
      <c r="O3985" s="203">
        <f t="shared" si="183"/>
        <v>7</v>
      </c>
    </row>
    <row r="3986" spans="3:15">
      <c r="C3986" s="200">
        <v>7</v>
      </c>
      <c r="D3986" s="200">
        <v>10</v>
      </c>
      <c r="F3986" s="200">
        <v>5</v>
      </c>
      <c r="G3986" s="200">
        <v>10</v>
      </c>
      <c r="H3986" s="200">
        <v>5</v>
      </c>
      <c r="I3986" s="200">
        <v>6</v>
      </c>
      <c r="J3986" s="200">
        <v>10</v>
      </c>
      <c r="M3986" s="204">
        <f t="shared" si="181"/>
        <v>5</v>
      </c>
      <c r="N3986" s="203">
        <f t="shared" si="182"/>
        <v>5</v>
      </c>
      <c r="O3986" s="203">
        <f t="shared" si="183"/>
        <v>8</v>
      </c>
    </row>
    <row r="3987" spans="3:15">
      <c r="C3987" s="200">
        <v>7</v>
      </c>
      <c r="D3987" s="200">
        <v>10</v>
      </c>
      <c r="F3987" s="200">
        <v>5</v>
      </c>
      <c r="G3987" s="200">
        <v>10</v>
      </c>
      <c r="H3987" s="200">
        <v>5</v>
      </c>
      <c r="I3987" s="200">
        <v>8</v>
      </c>
      <c r="J3987" s="200">
        <v>7</v>
      </c>
      <c r="M3987" s="204">
        <f t="shared" si="181"/>
        <v>5</v>
      </c>
      <c r="N3987" s="203">
        <f t="shared" si="182"/>
        <v>5</v>
      </c>
      <c r="O3987" s="203">
        <f t="shared" si="183"/>
        <v>7</v>
      </c>
    </row>
    <row r="3988" spans="3:15">
      <c r="C3988" s="200">
        <v>7</v>
      </c>
      <c r="D3988" s="200">
        <v>10</v>
      </c>
      <c r="F3988" s="200">
        <v>5</v>
      </c>
      <c r="G3988" s="200">
        <v>10</v>
      </c>
      <c r="H3988" s="200">
        <v>5</v>
      </c>
      <c r="I3988" s="200">
        <v>8</v>
      </c>
      <c r="J3988" s="200">
        <v>10</v>
      </c>
      <c r="M3988" s="204">
        <f t="shared" si="181"/>
        <v>5</v>
      </c>
      <c r="N3988" s="203">
        <f t="shared" si="182"/>
        <v>5</v>
      </c>
      <c r="O3988" s="203">
        <f t="shared" si="183"/>
        <v>8</v>
      </c>
    </row>
    <row r="3989" spans="3:15">
      <c r="C3989" s="200">
        <v>7</v>
      </c>
      <c r="D3989" s="200">
        <v>10</v>
      </c>
      <c r="F3989" s="200">
        <v>5</v>
      </c>
      <c r="G3989" s="200">
        <v>10</v>
      </c>
      <c r="H3989" s="200">
        <v>5</v>
      </c>
      <c r="I3989" s="200">
        <v>10</v>
      </c>
      <c r="J3989" s="200">
        <v>7</v>
      </c>
      <c r="M3989" s="204">
        <f t="shared" si="181"/>
        <v>5</v>
      </c>
      <c r="N3989" s="203">
        <f t="shared" si="182"/>
        <v>5</v>
      </c>
      <c r="O3989" s="203">
        <f t="shared" si="183"/>
        <v>8</v>
      </c>
    </row>
    <row r="3990" spans="3:15">
      <c r="C3990" s="200">
        <v>7</v>
      </c>
      <c r="D3990" s="200">
        <v>10</v>
      </c>
      <c r="F3990" s="200">
        <v>5</v>
      </c>
      <c r="G3990" s="200">
        <v>10</v>
      </c>
      <c r="H3990" s="200">
        <v>5</v>
      </c>
      <c r="I3990" s="200">
        <v>10</v>
      </c>
      <c r="J3990" s="200">
        <v>10</v>
      </c>
      <c r="M3990" s="204">
        <f t="shared" si="181"/>
        <v>5</v>
      </c>
      <c r="N3990" s="203">
        <f t="shared" si="182"/>
        <v>5</v>
      </c>
      <c r="O3990" s="203">
        <f t="shared" si="183"/>
        <v>8</v>
      </c>
    </row>
    <row r="3991" spans="3:15">
      <c r="C3991" s="200">
        <v>7</v>
      </c>
      <c r="D3991" s="200">
        <v>10</v>
      </c>
      <c r="F3991" s="200">
        <v>7</v>
      </c>
      <c r="G3991" s="200">
        <v>10</v>
      </c>
      <c r="H3991" s="200">
        <v>10</v>
      </c>
      <c r="I3991" s="200">
        <v>4</v>
      </c>
      <c r="J3991" s="200">
        <v>7</v>
      </c>
      <c r="M3991" s="204">
        <f t="shared" si="181"/>
        <v>4</v>
      </c>
      <c r="N3991" s="203">
        <f t="shared" si="182"/>
        <v>5</v>
      </c>
      <c r="O3991" s="203">
        <f t="shared" si="183"/>
        <v>8</v>
      </c>
    </row>
    <row r="3992" spans="3:15">
      <c r="C3992" s="200">
        <v>7</v>
      </c>
      <c r="D3992" s="200">
        <v>10</v>
      </c>
      <c r="F3992" s="200">
        <v>7</v>
      </c>
      <c r="G3992" s="200">
        <v>10</v>
      </c>
      <c r="H3992" s="200">
        <v>10</v>
      </c>
      <c r="I3992" s="200">
        <v>4</v>
      </c>
      <c r="J3992" s="200">
        <v>10</v>
      </c>
      <c r="M3992" s="204">
        <f t="shared" si="181"/>
        <v>4</v>
      </c>
      <c r="N3992" s="203">
        <f t="shared" si="182"/>
        <v>5</v>
      </c>
      <c r="O3992" s="203">
        <f t="shared" si="183"/>
        <v>8</v>
      </c>
    </row>
    <row r="3993" spans="3:15">
      <c r="C3993" s="200">
        <v>7</v>
      </c>
      <c r="D3993" s="200">
        <v>10</v>
      </c>
      <c r="F3993" s="200">
        <v>7</v>
      </c>
      <c r="G3993" s="200">
        <v>10</v>
      </c>
      <c r="H3993" s="200">
        <v>10</v>
      </c>
      <c r="I3993" s="200">
        <v>6</v>
      </c>
      <c r="J3993" s="200">
        <v>7</v>
      </c>
      <c r="M3993" s="204">
        <f t="shared" si="181"/>
        <v>6</v>
      </c>
      <c r="N3993" s="203">
        <f t="shared" si="182"/>
        <v>7</v>
      </c>
      <c r="O3993" s="203">
        <f t="shared" si="183"/>
        <v>8</v>
      </c>
    </row>
    <row r="3994" spans="3:15">
      <c r="C3994" s="200">
        <v>7</v>
      </c>
      <c r="D3994" s="200">
        <v>10</v>
      </c>
      <c r="F3994" s="200">
        <v>7</v>
      </c>
      <c r="G3994" s="200">
        <v>10</v>
      </c>
      <c r="H3994" s="200">
        <v>10</v>
      </c>
      <c r="I3994" s="200">
        <v>6</v>
      </c>
      <c r="J3994" s="200">
        <v>10</v>
      </c>
      <c r="M3994" s="204">
        <f t="shared" si="181"/>
        <v>6</v>
      </c>
      <c r="N3994" s="203">
        <f t="shared" si="182"/>
        <v>7</v>
      </c>
      <c r="O3994" s="203">
        <f t="shared" si="183"/>
        <v>9</v>
      </c>
    </row>
    <row r="3995" spans="3:15">
      <c r="C3995" s="200">
        <v>7</v>
      </c>
      <c r="D3995" s="200">
        <v>10</v>
      </c>
      <c r="F3995" s="200">
        <v>7</v>
      </c>
      <c r="G3995" s="200">
        <v>10</v>
      </c>
      <c r="H3995" s="200">
        <v>10</v>
      </c>
      <c r="I3995" s="200">
        <v>8</v>
      </c>
      <c r="J3995" s="200">
        <v>7</v>
      </c>
      <c r="M3995" s="204">
        <f t="shared" si="181"/>
        <v>7</v>
      </c>
      <c r="N3995" s="203">
        <f t="shared" si="182"/>
        <v>7</v>
      </c>
      <c r="O3995" s="203">
        <f t="shared" si="183"/>
        <v>8</v>
      </c>
    </row>
    <row r="3996" spans="3:15">
      <c r="C3996" s="200">
        <v>7</v>
      </c>
      <c r="D3996" s="200">
        <v>10</v>
      </c>
      <c r="F3996" s="200">
        <v>7</v>
      </c>
      <c r="G3996" s="200">
        <v>10</v>
      </c>
      <c r="H3996" s="200">
        <v>10</v>
      </c>
      <c r="I3996" s="200">
        <v>8</v>
      </c>
      <c r="J3996" s="200">
        <v>10</v>
      </c>
      <c r="M3996" s="204">
        <f t="shared" si="181"/>
        <v>7</v>
      </c>
      <c r="N3996" s="203">
        <f t="shared" si="182"/>
        <v>7</v>
      </c>
      <c r="O3996" s="203">
        <f t="shared" si="183"/>
        <v>9</v>
      </c>
    </row>
    <row r="3997" spans="3:15">
      <c r="C3997" s="200">
        <v>7</v>
      </c>
      <c r="D3997" s="200">
        <v>10</v>
      </c>
      <c r="F3997" s="200">
        <v>7</v>
      </c>
      <c r="G3997" s="200">
        <v>10</v>
      </c>
      <c r="H3997" s="200">
        <v>10</v>
      </c>
      <c r="I3997" s="200">
        <v>10</v>
      </c>
      <c r="J3997" s="200">
        <v>7</v>
      </c>
      <c r="M3997" s="204">
        <f t="shared" si="181"/>
        <v>7</v>
      </c>
      <c r="N3997" s="203">
        <f t="shared" si="182"/>
        <v>7</v>
      </c>
      <c r="O3997" s="203">
        <f t="shared" si="183"/>
        <v>9</v>
      </c>
    </row>
    <row r="3998" spans="3:15">
      <c r="C3998" s="200">
        <v>7</v>
      </c>
      <c r="D3998" s="200">
        <v>10</v>
      </c>
      <c r="F3998" s="200">
        <v>7</v>
      </c>
      <c r="G3998" s="200">
        <v>10</v>
      </c>
      <c r="H3998" s="200">
        <v>10</v>
      </c>
      <c r="I3998" s="200">
        <v>10</v>
      </c>
      <c r="J3998" s="200">
        <v>10</v>
      </c>
      <c r="M3998" s="204">
        <f t="shared" si="181"/>
        <v>7</v>
      </c>
      <c r="N3998" s="203">
        <f t="shared" si="182"/>
        <v>7</v>
      </c>
      <c r="O3998" s="203">
        <f t="shared" si="183"/>
        <v>9</v>
      </c>
    </row>
    <row r="3999" spans="3:15">
      <c r="C3999" s="200">
        <v>7</v>
      </c>
      <c r="D3999" s="200">
        <v>10</v>
      </c>
      <c r="F3999" s="200">
        <v>5</v>
      </c>
      <c r="G3999" s="200">
        <v>10</v>
      </c>
      <c r="H3999" s="200">
        <v>5</v>
      </c>
      <c r="I3999" s="200">
        <v>4</v>
      </c>
      <c r="J3999" s="200">
        <v>7</v>
      </c>
      <c r="M3999" s="204">
        <f t="shared" ref="M3999:M4062" si="184">MIN(C3999:L3999)</f>
        <v>4</v>
      </c>
      <c r="N3999" s="203">
        <f t="shared" si="182"/>
        <v>5</v>
      </c>
      <c r="O3999" s="203">
        <f t="shared" si="183"/>
        <v>7</v>
      </c>
    </row>
    <row r="4000" spans="3:15">
      <c r="C4000" s="200">
        <v>7</v>
      </c>
      <c r="D4000" s="200">
        <v>10</v>
      </c>
      <c r="F4000" s="200">
        <v>5</v>
      </c>
      <c r="G4000" s="200">
        <v>10</v>
      </c>
      <c r="H4000" s="200">
        <v>5</v>
      </c>
      <c r="I4000" s="200">
        <v>4</v>
      </c>
      <c r="J4000" s="200">
        <v>10</v>
      </c>
      <c r="M4000" s="204">
        <f t="shared" si="184"/>
        <v>4</v>
      </c>
      <c r="N4000" s="203">
        <f t="shared" ref="N4000:N4063" si="185">IF(SMALL(C4000:J4000,2)&gt;M4000,M4000+1,M4000)</f>
        <v>5</v>
      </c>
      <c r="O4000" s="203">
        <f t="shared" ref="O4000:O4063" si="186">ROUND(AVERAGE(C4000:J4000),0)</f>
        <v>7</v>
      </c>
    </row>
    <row r="4001" spans="3:15">
      <c r="C4001" s="200">
        <v>7</v>
      </c>
      <c r="D4001" s="200">
        <v>10</v>
      </c>
      <c r="F4001" s="200">
        <v>5</v>
      </c>
      <c r="G4001" s="200">
        <v>10</v>
      </c>
      <c r="H4001" s="200">
        <v>5</v>
      </c>
      <c r="I4001" s="200">
        <v>6</v>
      </c>
      <c r="J4001" s="200">
        <v>7</v>
      </c>
      <c r="M4001" s="204">
        <f t="shared" si="184"/>
        <v>5</v>
      </c>
      <c r="N4001" s="203">
        <f t="shared" si="185"/>
        <v>5</v>
      </c>
      <c r="O4001" s="203">
        <f t="shared" si="186"/>
        <v>7</v>
      </c>
    </row>
    <row r="4002" spans="3:15">
      <c r="C4002" s="200">
        <v>7</v>
      </c>
      <c r="D4002" s="200">
        <v>10</v>
      </c>
      <c r="F4002" s="200">
        <v>5</v>
      </c>
      <c r="G4002" s="200">
        <v>10</v>
      </c>
      <c r="H4002" s="200">
        <v>5</v>
      </c>
      <c r="I4002" s="200">
        <v>6</v>
      </c>
      <c r="J4002" s="200">
        <v>10</v>
      </c>
      <c r="M4002" s="204">
        <f t="shared" si="184"/>
        <v>5</v>
      </c>
      <c r="N4002" s="203">
        <f t="shared" si="185"/>
        <v>5</v>
      </c>
      <c r="O4002" s="203">
        <f t="shared" si="186"/>
        <v>8</v>
      </c>
    </row>
    <row r="4003" spans="3:15">
      <c r="C4003" s="200">
        <v>7</v>
      </c>
      <c r="D4003" s="200">
        <v>10</v>
      </c>
      <c r="F4003" s="200">
        <v>5</v>
      </c>
      <c r="G4003" s="200">
        <v>10</v>
      </c>
      <c r="H4003" s="200">
        <v>5</v>
      </c>
      <c r="I4003" s="200">
        <v>8</v>
      </c>
      <c r="J4003" s="200">
        <v>7</v>
      </c>
      <c r="M4003" s="204">
        <f t="shared" si="184"/>
        <v>5</v>
      </c>
      <c r="N4003" s="203">
        <f t="shared" si="185"/>
        <v>5</v>
      </c>
      <c r="O4003" s="203">
        <f t="shared" si="186"/>
        <v>7</v>
      </c>
    </row>
    <row r="4004" spans="3:15">
      <c r="C4004" s="200">
        <v>7</v>
      </c>
      <c r="D4004" s="200">
        <v>10</v>
      </c>
      <c r="F4004" s="200">
        <v>5</v>
      </c>
      <c r="G4004" s="200">
        <v>10</v>
      </c>
      <c r="H4004" s="200">
        <v>5</v>
      </c>
      <c r="I4004" s="200">
        <v>8</v>
      </c>
      <c r="J4004" s="200">
        <v>10</v>
      </c>
      <c r="M4004" s="204">
        <f t="shared" si="184"/>
        <v>5</v>
      </c>
      <c r="N4004" s="203">
        <f t="shared" si="185"/>
        <v>5</v>
      </c>
      <c r="O4004" s="203">
        <f t="shared" si="186"/>
        <v>8</v>
      </c>
    </row>
    <row r="4005" spans="3:15">
      <c r="C4005" s="200">
        <v>7</v>
      </c>
      <c r="D4005" s="200">
        <v>10</v>
      </c>
      <c r="F4005" s="200">
        <v>5</v>
      </c>
      <c r="G4005" s="200">
        <v>10</v>
      </c>
      <c r="H4005" s="200">
        <v>5</v>
      </c>
      <c r="I4005" s="200">
        <v>10</v>
      </c>
      <c r="J4005" s="200">
        <v>7</v>
      </c>
      <c r="M4005" s="204">
        <f t="shared" si="184"/>
        <v>5</v>
      </c>
      <c r="N4005" s="203">
        <f t="shared" si="185"/>
        <v>5</v>
      </c>
      <c r="O4005" s="203">
        <f t="shared" si="186"/>
        <v>8</v>
      </c>
    </row>
    <row r="4006" spans="3:15">
      <c r="C4006" s="200">
        <v>7</v>
      </c>
      <c r="D4006" s="200">
        <v>10</v>
      </c>
      <c r="F4006" s="200">
        <v>5</v>
      </c>
      <c r="G4006" s="200">
        <v>10</v>
      </c>
      <c r="H4006" s="200">
        <v>5</v>
      </c>
      <c r="I4006" s="200">
        <v>10</v>
      </c>
      <c r="J4006" s="200">
        <v>10</v>
      </c>
      <c r="M4006" s="204">
        <f t="shared" si="184"/>
        <v>5</v>
      </c>
      <c r="N4006" s="203">
        <f t="shared" si="185"/>
        <v>5</v>
      </c>
      <c r="O4006" s="203">
        <f t="shared" si="186"/>
        <v>8</v>
      </c>
    </row>
    <row r="4007" spans="3:15">
      <c r="C4007" s="200">
        <v>7</v>
      </c>
      <c r="D4007" s="200">
        <v>10</v>
      </c>
      <c r="F4007" s="200">
        <v>7</v>
      </c>
      <c r="G4007" s="200">
        <v>10</v>
      </c>
      <c r="H4007" s="200">
        <v>10</v>
      </c>
      <c r="I4007" s="200">
        <v>4</v>
      </c>
      <c r="J4007" s="200">
        <v>7</v>
      </c>
      <c r="M4007" s="204">
        <f t="shared" si="184"/>
        <v>4</v>
      </c>
      <c r="N4007" s="203">
        <f t="shared" si="185"/>
        <v>5</v>
      </c>
      <c r="O4007" s="203">
        <f t="shared" si="186"/>
        <v>8</v>
      </c>
    </row>
    <row r="4008" spans="3:15">
      <c r="C4008" s="200">
        <v>7</v>
      </c>
      <c r="D4008" s="200">
        <v>10</v>
      </c>
      <c r="F4008" s="200">
        <v>7</v>
      </c>
      <c r="G4008" s="200">
        <v>10</v>
      </c>
      <c r="H4008" s="200">
        <v>10</v>
      </c>
      <c r="I4008" s="200">
        <v>4</v>
      </c>
      <c r="J4008" s="200">
        <v>10</v>
      </c>
      <c r="M4008" s="204">
        <f t="shared" si="184"/>
        <v>4</v>
      </c>
      <c r="N4008" s="203">
        <f t="shared" si="185"/>
        <v>5</v>
      </c>
      <c r="O4008" s="203">
        <f t="shared" si="186"/>
        <v>8</v>
      </c>
    </row>
    <row r="4009" spans="3:15">
      <c r="C4009" s="200">
        <v>7</v>
      </c>
      <c r="D4009" s="200">
        <v>10</v>
      </c>
      <c r="F4009" s="200">
        <v>7</v>
      </c>
      <c r="G4009" s="200">
        <v>10</v>
      </c>
      <c r="H4009" s="200">
        <v>10</v>
      </c>
      <c r="I4009" s="200">
        <v>6</v>
      </c>
      <c r="J4009" s="200">
        <v>7</v>
      </c>
      <c r="M4009" s="204">
        <f t="shared" si="184"/>
        <v>6</v>
      </c>
      <c r="N4009" s="203">
        <f t="shared" si="185"/>
        <v>7</v>
      </c>
      <c r="O4009" s="203">
        <f t="shared" si="186"/>
        <v>8</v>
      </c>
    </row>
    <row r="4010" spans="3:15">
      <c r="C4010" s="200">
        <v>7</v>
      </c>
      <c r="D4010" s="200">
        <v>10</v>
      </c>
      <c r="F4010" s="200">
        <v>7</v>
      </c>
      <c r="G4010" s="200">
        <v>10</v>
      </c>
      <c r="H4010" s="200">
        <v>10</v>
      </c>
      <c r="I4010" s="200">
        <v>6</v>
      </c>
      <c r="J4010" s="200">
        <v>10</v>
      </c>
      <c r="M4010" s="204">
        <f t="shared" si="184"/>
        <v>6</v>
      </c>
      <c r="N4010" s="203">
        <f t="shared" si="185"/>
        <v>7</v>
      </c>
      <c r="O4010" s="203">
        <f t="shared" si="186"/>
        <v>9</v>
      </c>
    </row>
    <row r="4011" spans="3:15">
      <c r="C4011" s="200">
        <v>7</v>
      </c>
      <c r="D4011" s="200">
        <v>10</v>
      </c>
      <c r="F4011" s="200">
        <v>7</v>
      </c>
      <c r="G4011" s="200">
        <v>10</v>
      </c>
      <c r="H4011" s="200">
        <v>10</v>
      </c>
      <c r="I4011" s="200">
        <v>8</v>
      </c>
      <c r="J4011" s="200">
        <v>7</v>
      </c>
      <c r="M4011" s="204">
        <f t="shared" si="184"/>
        <v>7</v>
      </c>
      <c r="N4011" s="203">
        <f t="shared" si="185"/>
        <v>7</v>
      </c>
      <c r="O4011" s="203">
        <f t="shared" si="186"/>
        <v>8</v>
      </c>
    </row>
    <row r="4012" spans="3:15">
      <c r="C4012" s="200">
        <v>7</v>
      </c>
      <c r="D4012" s="200">
        <v>10</v>
      </c>
      <c r="F4012" s="200">
        <v>7</v>
      </c>
      <c r="G4012" s="200">
        <v>10</v>
      </c>
      <c r="H4012" s="200">
        <v>10</v>
      </c>
      <c r="I4012" s="200">
        <v>8</v>
      </c>
      <c r="J4012" s="200">
        <v>10</v>
      </c>
      <c r="M4012" s="204">
        <f t="shared" si="184"/>
        <v>7</v>
      </c>
      <c r="N4012" s="203">
        <f t="shared" si="185"/>
        <v>7</v>
      </c>
      <c r="O4012" s="203">
        <f t="shared" si="186"/>
        <v>9</v>
      </c>
    </row>
    <row r="4013" spans="3:15">
      <c r="C4013" s="200">
        <v>7</v>
      </c>
      <c r="D4013" s="200">
        <v>10</v>
      </c>
      <c r="F4013" s="200">
        <v>7</v>
      </c>
      <c r="G4013" s="200">
        <v>10</v>
      </c>
      <c r="H4013" s="200">
        <v>10</v>
      </c>
      <c r="I4013" s="200">
        <v>10</v>
      </c>
      <c r="J4013" s="200">
        <v>7</v>
      </c>
      <c r="M4013" s="204">
        <f t="shared" si="184"/>
        <v>7</v>
      </c>
      <c r="N4013" s="203">
        <f t="shared" si="185"/>
        <v>7</v>
      </c>
      <c r="O4013" s="203">
        <f t="shared" si="186"/>
        <v>9</v>
      </c>
    </row>
    <row r="4014" spans="3:15">
      <c r="C4014" s="200">
        <v>7</v>
      </c>
      <c r="D4014" s="200">
        <v>10</v>
      </c>
      <c r="F4014" s="200">
        <v>7</v>
      </c>
      <c r="G4014" s="200">
        <v>10</v>
      </c>
      <c r="H4014" s="200">
        <v>10</v>
      </c>
      <c r="I4014" s="200">
        <v>10</v>
      </c>
      <c r="J4014" s="200">
        <v>10</v>
      </c>
      <c r="M4014" s="204">
        <f t="shared" si="184"/>
        <v>7</v>
      </c>
      <c r="N4014" s="203">
        <f t="shared" si="185"/>
        <v>7</v>
      </c>
      <c r="O4014" s="203">
        <f t="shared" si="186"/>
        <v>9</v>
      </c>
    </row>
    <row r="4015" spans="3:15">
      <c r="C4015" s="200">
        <v>7</v>
      </c>
      <c r="D4015" s="200">
        <v>10</v>
      </c>
      <c r="F4015" s="200">
        <v>10</v>
      </c>
      <c r="G4015" s="200">
        <v>10</v>
      </c>
      <c r="H4015" s="200">
        <v>7</v>
      </c>
      <c r="I4015" s="200">
        <v>4</v>
      </c>
      <c r="J4015" s="200">
        <v>7</v>
      </c>
      <c r="M4015" s="204">
        <f t="shared" si="184"/>
        <v>4</v>
      </c>
      <c r="N4015" s="203">
        <f t="shared" si="185"/>
        <v>5</v>
      </c>
      <c r="O4015" s="203">
        <f t="shared" si="186"/>
        <v>8</v>
      </c>
    </row>
    <row r="4016" spans="3:15">
      <c r="C4016" s="200">
        <v>7</v>
      </c>
      <c r="D4016" s="200">
        <v>10</v>
      </c>
      <c r="F4016" s="200">
        <v>10</v>
      </c>
      <c r="G4016" s="200">
        <v>10</v>
      </c>
      <c r="H4016" s="200">
        <v>7</v>
      </c>
      <c r="I4016" s="200">
        <v>4</v>
      </c>
      <c r="J4016" s="200">
        <v>10</v>
      </c>
      <c r="M4016" s="204">
        <f t="shared" si="184"/>
        <v>4</v>
      </c>
      <c r="N4016" s="203">
        <f t="shared" si="185"/>
        <v>5</v>
      </c>
      <c r="O4016" s="203">
        <f t="shared" si="186"/>
        <v>8</v>
      </c>
    </row>
    <row r="4017" spans="3:15">
      <c r="C4017" s="200">
        <v>7</v>
      </c>
      <c r="D4017" s="200">
        <v>10</v>
      </c>
      <c r="F4017" s="200">
        <v>10</v>
      </c>
      <c r="G4017" s="200">
        <v>10</v>
      </c>
      <c r="H4017" s="200">
        <v>7</v>
      </c>
      <c r="I4017" s="200">
        <v>6</v>
      </c>
      <c r="J4017" s="200">
        <v>7</v>
      </c>
      <c r="M4017" s="204">
        <f t="shared" si="184"/>
        <v>6</v>
      </c>
      <c r="N4017" s="203">
        <f t="shared" si="185"/>
        <v>7</v>
      </c>
      <c r="O4017" s="203">
        <f t="shared" si="186"/>
        <v>8</v>
      </c>
    </row>
    <row r="4018" spans="3:15">
      <c r="C4018" s="200">
        <v>7</v>
      </c>
      <c r="D4018" s="200">
        <v>10</v>
      </c>
      <c r="F4018" s="200">
        <v>10</v>
      </c>
      <c r="G4018" s="200">
        <v>10</v>
      </c>
      <c r="H4018" s="200">
        <v>7</v>
      </c>
      <c r="I4018" s="200">
        <v>6</v>
      </c>
      <c r="J4018" s="200">
        <v>10</v>
      </c>
      <c r="M4018" s="204">
        <f t="shared" si="184"/>
        <v>6</v>
      </c>
      <c r="N4018" s="203">
        <f t="shared" si="185"/>
        <v>7</v>
      </c>
      <c r="O4018" s="203">
        <f t="shared" si="186"/>
        <v>9</v>
      </c>
    </row>
    <row r="4019" spans="3:15">
      <c r="C4019" s="200">
        <v>7</v>
      </c>
      <c r="D4019" s="200">
        <v>10</v>
      </c>
      <c r="F4019" s="200">
        <v>10</v>
      </c>
      <c r="G4019" s="200">
        <v>10</v>
      </c>
      <c r="H4019" s="200">
        <v>7</v>
      </c>
      <c r="I4019" s="200">
        <v>8</v>
      </c>
      <c r="J4019" s="200">
        <v>7</v>
      </c>
      <c r="M4019" s="204">
        <f t="shared" si="184"/>
        <v>7</v>
      </c>
      <c r="N4019" s="203">
        <f t="shared" si="185"/>
        <v>7</v>
      </c>
      <c r="O4019" s="203">
        <f t="shared" si="186"/>
        <v>8</v>
      </c>
    </row>
    <row r="4020" spans="3:15">
      <c r="C4020" s="200">
        <v>7</v>
      </c>
      <c r="D4020" s="200">
        <v>10</v>
      </c>
      <c r="F4020" s="200">
        <v>10</v>
      </c>
      <c r="G4020" s="200">
        <v>10</v>
      </c>
      <c r="H4020" s="200">
        <v>7</v>
      </c>
      <c r="I4020" s="200">
        <v>8</v>
      </c>
      <c r="J4020" s="200">
        <v>10</v>
      </c>
      <c r="M4020" s="204">
        <f t="shared" si="184"/>
        <v>7</v>
      </c>
      <c r="N4020" s="203">
        <f t="shared" si="185"/>
        <v>7</v>
      </c>
      <c r="O4020" s="203">
        <f t="shared" si="186"/>
        <v>9</v>
      </c>
    </row>
    <row r="4021" spans="3:15">
      <c r="C4021" s="200">
        <v>7</v>
      </c>
      <c r="D4021" s="200">
        <v>10</v>
      </c>
      <c r="F4021" s="200">
        <v>10</v>
      </c>
      <c r="G4021" s="200">
        <v>10</v>
      </c>
      <c r="H4021" s="200">
        <v>7</v>
      </c>
      <c r="I4021" s="200">
        <v>10</v>
      </c>
      <c r="J4021" s="200">
        <v>7</v>
      </c>
      <c r="M4021" s="204">
        <f t="shared" si="184"/>
        <v>7</v>
      </c>
      <c r="N4021" s="203">
        <f t="shared" si="185"/>
        <v>7</v>
      </c>
      <c r="O4021" s="203">
        <f t="shared" si="186"/>
        <v>9</v>
      </c>
    </row>
    <row r="4022" spans="3:15">
      <c r="C4022" s="200">
        <v>7</v>
      </c>
      <c r="D4022" s="200">
        <v>10</v>
      </c>
      <c r="F4022" s="200">
        <v>10</v>
      </c>
      <c r="G4022" s="200">
        <v>10</v>
      </c>
      <c r="H4022" s="200">
        <v>7</v>
      </c>
      <c r="I4022" s="200">
        <v>10</v>
      </c>
      <c r="J4022" s="200">
        <v>10</v>
      </c>
      <c r="M4022" s="204">
        <f t="shared" si="184"/>
        <v>7</v>
      </c>
      <c r="N4022" s="203">
        <f t="shared" si="185"/>
        <v>7</v>
      </c>
      <c r="O4022" s="203">
        <f t="shared" si="186"/>
        <v>9</v>
      </c>
    </row>
    <row r="4023" spans="3:15">
      <c r="C4023" s="200">
        <v>7</v>
      </c>
      <c r="D4023" s="200">
        <v>10</v>
      </c>
      <c r="F4023" s="200">
        <v>10</v>
      </c>
      <c r="G4023" s="200">
        <v>10</v>
      </c>
      <c r="H4023" s="200">
        <v>10</v>
      </c>
      <c r="I4023" s="200">
        <v>4</v>
      </c>
      <c r="J4023" s="200">
        <v>7</v>
      </c>
      <c r="M4023" s="204">
        <f t="shared" si="184"/>
        <v>4</v>
      </c>
      <c r="N4023" s="203">
        <f t="shared" si="185"/>
        <v>5</v>
      </c>
      <c r="O4023" s="203">
        <f t="shared" si="186"/>
        <v>8</v>
      </c>
    </row>
    <row r="4024" spans="3:15">
      <c r="C4024" s="200">
        <v>7</v>
      </c>
      <c r="D4024" s="200">
        <v>10</v>
      </c>
      <c r="F4024" s="200">
        <v>10</v>
      </c>
      <c r="G4024" s="200">
        <v>10</v>
      </c>
      <c r="H4024" s="200">
        <v>10</v>
      </c>
      <c r="I4024" s="200">
        <v>4</v>
      </c>
      <c r="J4024" s="200">
        <v>10</v>
      </c>
      <c r="M4024" s="204">
        <f t="shared" si="184"/>
        <v>4</v>
      </c>
      <c r="N4024" s="203">
        <f t="shared" si="185"/>
        <v>5</v>
      </c>
      <c r="O4024" s="203">
        <f t="shared" si="186"/>
        <v>9</v>
      </c>
    </row>
    <row r="4025" spans="3:15">
      <c r="C4025" s="200">
        <v>7</v>
      </c>
      <c r="D4025" s="200">
        <v>10</v>
      </c>
      <c r="F4025" s="200">
        <v>10</v>
      </c>
      <c r="G4025" s="200">
        <v>10</v>
      </c>
      <c r="H4025" s="200">
        <v>10</v>
      </c>
      <c r="I4025" s="200">
        <v>6</v>
      </c>
      <c r="J4025" s="200">
        <v>7</v>
      </c>
      <c r="M4025" s="204">
        <f t="shared" si="184"/>
        <v>6</v>
      </c>
      <c r="N4025" s="203">
        <f t="shared" si="185"/>
        <v>7</v>
      </c>
      <c r="O4025" s="203">
        <f t="shared" si="186"/>
        <v>9</v>
      </c>
    </row>
    <row r="4026" spans="3:15">
      <c r="C4026" s="200">
        <v>7</v>
      </c>
      <c r="D4026" s="200">
        <v>10</v>
      </c>
      <c r="F4026" s="200">
        <v>10</v>
      </c>
      <c r="G4026" s="200">
        <v>10</v>
      </c>
      <c r="H4026" s="200">
        <v>10</v>
      </c>
      <c r="I4026" s="200">
        <v>6</v>
      </c>
      <c r="J4026" s="200">
        <v>10</v>
      </c>
      <c r="M4026" s="204">
        <f t="shared" si="184"/>
        <v>6</v>
      </c>
      <c r="N4026" s="203">
        <f t="shared" si="185"/>
        <v>7</v>
      </c>
      <c r="O4026" s="203">
        <f t="shared" si="186"/>
        <v>9</v>
      </c>
    </row>
    <row r="4027" spans="3:15">
      <c r="C4027" s="200">
        <v>7</v>
      </c>
      <c r="D4027" s="200">
        <v>10</v>
      </c>
      <c r="F4027" s="200">
        <v>10</v>
      </c>
      <c r="G4027" s="200">
        <v>10</v>
      </c>
      <c r="H4027" s="200">
        <v>10</v>
      </c>
      <c r="I4027" s="200">
        <v>8</v>
      </c>
      <c r="J4027" s="200">
        <v>7</v>
      </c>
      <c r="M4027" s="204">
        <f t="shared" si="184"/>
        <v>7</v>
      </c>
      <c r="N4027" s="203">
        <f t="shared" si="185"/>
        <v>7</v>
      </c>
      <c r="O4027" s="203">
        <f t="shared" si="186"/>
        <v>9</v>
      </c>
    </row>
    <row r="4028" spans="3:15">
      <c r="C4028" s="200">
        <v>7</v>
      </c>
      <c r="D4028" s="200">
        <v>10</v>
      </c>
      <c r="F4028" s="200">
        <v>10</v>
      </c>
      <c r="G4028" s="200">
        <v>10</v>
      </c>
      <c r="H4028" s="200">
        <v>10</v>
      </c>
      <c r="I4028" s="200">
        <v>8</v>
      </c>
      <c r="J4028" s="200">
        <v>10</v>
      </c>
      <c r="M4028" s="204">
        <f t="shared" si="184"/>
        <v>7</v>
      </c>
      <c r="N4028" s="203">
        <f t="shared" si="185"/>
        <v>8</v>
      </c>
      <c r="O4028" s="203">
        <f t="shared" si="186"/>
        <v>9</v>
      </c>
    </row>
    <row r="4029" spans="3:15">
      <c r="C4029" s="200">
        <v>7</v>
      </c>
      <c r="D4029" s="200">
        <v>10</v>
      </c>
      <c r="F4029" s="200">
        <v>10</v>
      </c>
      <c r="G4029" s="200">
        <v>10</v>
      </c>
      <c r="H4029" s="200">
        <v>10</v>
      </c>
      <c r="I4029" s="200">
        <v>10</v>
      </c>
      <c r="J4029" s="200">
        <v>7</v>
      </c>
      <c r="M4029" s="204">
        <f t="shared" si="184"/>
        <v>7</v>
      </c>
      <c r="N4029" s="203">
        <f t="shared" si="185"/>
        <v>7</v>
      </c>
      <c r="O4029" s="203">
        <f t="shared" si="186"/>
        <v>9</v>
      </c>
    </row>
    <row r="4030" spans="3:15">
      <c r="C4030" s="200">
        <v>7</v>
      </c>
      <c r="D4030" s="200">
        <v>10</v>
      </c>
      <c r="F4030" s="200">
        <v>10</v>
      </c>
      <c r="G4030" s="200">
        <v>10</v>
      </c>
      <c r="H4030" s="200">
        <v>10</v>
      </c>
      <c r="I4030" s="200">
        <v>10</v>
      </c>
      <c r="J4030" s="200">
        <v>10</v>
      </c>
      <c r="M4030" s="204">
        <f t="shared" si="184"/>
        <v>7</v>
      </c>
      <c r="N4030" s="203">
        <f t="shared" si="185"/>
        <v>8</v>
      </c>
      <c r="O4030" s="203">
        <f t="shared" si="186"/>
        <v>10</v>
      </c>
    </row>
    <row r="4031" spans="3:15">
      <c r="C4031" s="200">
        <v>7</v>
      </c>
      <c r="D4031" s="200">
        <v>10</v>
      </c>
      <c r="F4031" s="200">
        <v>10</v>
      </c>
      <c r="G4031" s="200">
        <v>10</v>
      </c>
      <c r="H4031" s="200">
        <v>7</v>
      </c>
      <c r="I4031" s="200">
        <v>4</v>
      </c>
      <c r="J4031" s="200">
        <v>7</v>
      </c>
      <c r="M4031" s="204">
        <f t="shared" si="184"/>
        <v>4</v>
      </c>
      <c r="N4031" s="203">
        <f t="shared" si="185"/>
        <v>5</v>
      </c>
      <c r="O4031" s="203">
        <f t="shared" si="186"/>
        <v>8</v>
      </c>
    </row>
    <row r="4032" spans="3:15">
      <c r="C4032" s="200">
        <v>7</v>
      </c>
      <c r="D4032" s="200">
        <v>10</v>
      </c>
      <c r="F4032" s="200">
        <v>10</v>
      </c>
      <c r="G4032" s="200">
        <v>10</v>
      </c>
      <c r="H4032" s="200">
        <v>7</v>
      </c>
      <c r="I4032" s="200">
        <v>4</v>
      </c>
      <c r="J4032" s="200">
        <v>10</v>
      </c>
      <c r="M4032" s="204">
        <f t="shared" si="184"/>
        <v>4</v>
      </c>
      <c r="N4032" s="203">
        <f t="shared" si="185"/>
        <v>5</v>
      </c>
      <c r="O4032" s="203">
        <f t="shared" si="186"/>
        <v>8</v>
      </c>
    </row>
    <row r="4033" spans="3:15">
      <c r="C4033" s="200">
        <v>7</v>
      </c>
      <c r="D4033" s="200">
        <v>10</v>
      </c>
      <c r="F4033" s="200">
        <v>10</v>
      </c>
      <c r="G4033" s="200">
        <v>10</v>
      </c>
      <c r="H4033" s="200">
        <v>7</v>
      </c>
      <c r="I4033" s="200">
        <v>6</v>
      </c>
      <c r="J4033" s="200">
        <v>7</v>
      </c>
      <c r="M4033" s="204">
        <f t="shared" si="184"/>
        <v>6</v>
      </c>
      <c r="N4033" s="203">
        <f t="shared" si="185"/>
        <v>7</v>
      </c>
      <c r="O4033" s="203">
        <f t="shared" si="186"/>
        <v>8</v>
      </c>
    </row>
    <row r="4034" spans="3:15">
      <c r="C4034" s="200">
        <v>7</v>
      </c>
      <c r="D4034" s="200">
        <v>10</v>
      </c>
      <c r="F4034" s="200">
        <v>10</v>
      </c>
      <c r="G4034" s="200">
        <v>10</v>
      </c>
      <c r="H4034" s="200">
        <v>7</v>
      </c>
      <c r="I4034" s="200">
        <v>6</v>
      </c>
      <c r="J4034" s="200">
        <v>10</v>
      </c>
      <c r="M4034" s="204">
        <f t="shared" si="184"/>
        <v>6</v>
      </c>
      <c r="N4034" s="203">
        <f t="shared" si="185"/>
        <v>7</v>
      </c>
      <c r="O4034" s="203">
        <f t="shared" si="186"/>
        <v>9</v>
      </c>
    </row>
    <row r="4035" spans="3:15">
      <c r="C4035" s="200">
        <v>7</v>
      </c>
      <c r="D4035" s="200">
        <v>10</v>
      </c>
      <c r="F4035" s="200">
        <v>10</v>
      </c>
      <c r="G4035" s="200">
        <v>10</v>
      </c>
      <c r="H4035" s="200">
        <v>7</v>
      </c>
      <c r="I4035" s="200">
        <v>8</v>
      </c>
      <c r="J4035" s="200">
        <v>7</v>
      </c>
      <c r="M4035" s="204">
        <f t="shared" si="184"/>
        <v>7</v>
      </c>
      <c r="N4035" s="203">
        <f t="shared" si="185"/>
        <v>7</v>
      </c>
      <c r="O4035" s="203">
        <f t="shared" si="186"/>
        <v>8</v>
      </c>
    </row>
    <row r="4036" spans="3:15">
      <c r="C4036" s="200">
        <v>7</v>
      </c>
      <c r="D4036" s="200">
        <v>10</v>
      </c>
      <c r="F4036" s="200">
        <v>10</v>
      </c>
      <c r="G4036" s="200">
        <v>10</v>
      </c>
      <c r="H4036" s="200">
        <v>7</v>
      </c>
      <c r="I4036" s="200">
        <v>8</v>
      </c>
      <c r="J4036" s="200">
        <v>10</v>
      </c>
      <c r="M4036" s="204">
        <f t="shared" si="184"/>
        <v>7</v>
      </c>
      <c r="N4036" s="203">
        <f t="shared" si="185"/>
        <v>7</v>
      </c>
      <c r="O4036" s="203">
        <f t="shared" si="186"/>
        <v>9</v>
      </c>
    </row>
    <row r="4037" spans="3:15">
      <c r="C4037" s="200">
        <v>7</v>
      </c>
      <c r="D4037" s="200">
        <v>10</v>
      </c>
      <c r="F4037" s="200">
        <v>10</v>
      </c>
      <c r="G4037" s="200">
        <v>10</v>
      </c>
      <c r="H4037" s="200">
        <v>7</v>
      </c>
      <c r="I4037" s="200">
        <v>10</v>
      </c>
      <c r="J4037" s="200">
        <v>7</v>
      </c>
      <c r="M4037" s="204">
        <f t="shared" si="184"/>
        <v>7</v>
      </c>
      <c r="N4037" s="203">
        <f t="shared" si="185"/>
        <v>7</v>
      </c>
      <c r="O4037" s="203">
        <f t="shared" si="186"/>
        <v>9</v>
      </c>
    </row>
    <row r="4038" spans="3:15">
      <c r="C4038" s="200">
        <v>7</v>
      </c>
      <c r="D4038" s="200">
        <v>10</v>
      </c>
      <c r="F4038" s="200">
        <v>10</v>
      </c>
      <c r="G4038" s="200">
        <v>10</v>
      </c>
      <c r="H4038" s="200">
        <v>7</v>
      </c>
      <c r="I4038" s="200">
        <v>10</v>
      </c>
      <c r="J4038" s="200">
        <v>10</v>
      </c>
      <c r="M4038" s="204">
        <f t="shared" si="184"/>
        <v>7</v>
      </c>
      <c r="N4038" s="203">
        <f t="shared" si="185"/>
        <v>7</v>
      </c>
      <c r="O4038" s="203">
        <f t="shared" si="186"/>
        <v>9</v>
      </c>
    </row>
    <row r="4039" spans="3:15">
      <c r="C4039" s="200">
        <v>7</v>
      </c>
      <c r="D4039" s="200">
        <v>10</v>
      </c>
      <c r="F4039" s="200">
        <v>10</v>
      </c>
      <c r="G4039" s="200">
        <v>10</v>
      </c>
      <c r="H4039" s="200">
        <v>10</v>
      </c>
      <c r="I4039" s="200">
        <v>4</v>
      </c>
      <c r="J4039" s="200">
        <v>7</v>
      </c>
      <c r="M4039" s="204">
        <f t="shared" si="184"/>
        <v>4</v>
      </c>
      <c r="N4039" s="203">
        <f t="shared" si="185"/>
        <v>5</v>
      </c>
      <c r="O4039" s="203">
        <f t="shared" si="186"/>
        <v>8</v>
      </c>
    </row>
    <row r="4040" spans="3:15">
      <c r="C4040" s="200">
        <v>7</v>
      </c>
      <c r="D4040" s="200">
        <v>10</v>
      </c>
      <c r="F4040" s="200">
        <v>10</v>
      </c>
      <c r="G4040" s="200">
        <v>10</v>
      </c>
      <c r="H4040" s="200">
        <v>10</v>
      </c>
      <c r="I4040" s="200">
        <v>4</v>
      </c>
      <c r="J4040" s="200">
        <v>10</v>
      </c>
      <c r="M4040" s="204">
        <f t="shared" si="184"/>
        <v>4</v>
      </c>
      <c r="N4040" s="203">
        <f t="shared" si="185"/>
        <v>5</v>
      </c>
      <c r="O4040" s="203">
        <f t="shared" si="186"/>
        <v>9</v>
      </c>
    </row>
    <row r="4041" spans="3:15">
      <c r="C4041" s="200">
        <v>7</v>
      </c>
      <c r="D4041" s="200">
        <v>10</v>
      </c>
      <c r="F4041" s="200">
        <v>10</v>
      </c>
      <c r="G4041" s="200">
        <v>10</v>
      </c>
      <c r="H4041" s="200">
        <v>10</v>
      </c>
      <c r="I4041" s="200">
        <v>6</v>
      </c>
      <c r="J4041" s="200">
        <v>7</v>
      </c>
      <c r="M4041" s="204">
        <f t="shared" si="184"/>
        <v>6</v>
      </c>
      <c r="N4041" s="203">
        <f t="shared" si="185"/>
        <v>7</v>
      </c>
      <c r="O4041" s="203">
        <f t="shared" si="186"/>
        <v>9</v>
      </c>
    </row>
    <row r="4042" spans="3:15">
      <c r="C4042" s="200">
        <v>7</v>
      </c>
      <c r="D4042" s="200">
        <v>10</v>
      </c>
      <c r="F4042" s="200">
        <v>10</v>
      </c>
      <c r="G4042" s="200">
        <v>10</v>
      </c>
      <c r="H4042" s="200">
        <v>10</v>
      </c>
      <c r="I4042" s="200">
        <v>6</v>
      </c>
      <c r="J4042" s="200">
        <v>10</v>
      </c>
      <c r="M4042" s="204">
        <f t="shared" si="184"/>
        <v>6</v>
      </c>
      <c r="N4042" s="203">
        <f t="shared" si="185"/>
        <v>7</v>
      </c>
      <c r="O4042" s="203">
        <f t="shared" si="186"/>
        <v>9</v>
      </c>
    </row>
    <row r="4043" spans="3:15">
      <c r="C4043" s="200">
        <v>7</v>
      </c>
      <c r="D4043" s="200">
        <v>10</v>
      </c>
      <c r="F4043" s="200">
        <v>10</v>
      </c>
      <c r="G4043" s="200">
        <v>10</v>
      </c>
      <c r="H4043" s="200">
        <v>10</v>
      </c>
      <c r="I4043" s="200">
        <v>8</v>
      </c>
      <c r="J4043" s="200">
        <v>7</v>
      </c>
      <c r="M4043" s="204">
        <f t="shared" si="184"/>
        <v>7</v>
      </c>
      <c r="N4043" s="203">
        <f t="shared" si="185"/>
        <v>7</v>
      </c>
      <c r="O4043" s="203">
        <f t="shared" si="186"/>
        <v>9</v>
      </c>
    </row>
    <row r="4044" spans="3:15">
      <c r="C4044" s="200">
        <v>7</v>
      </c>
      <c r="D4044" s="200">
        <v>10</v>
      </c>
      <c r="F4044" s="200">
        <v>10</v>
      </c>
      <c r="G4044" s="200">
        <v>10</v>
      </c>
      <c r="H4044" s="200">
        <v>10</v>
      </c>
      <c r="I4044" s="200">
        <v>8</v>
      </c>
      <c r="J4044" s="200">
        <v>10</v>
      </c>
      <c r="M4044" s="204">
        <f t="shared" si="184"/>
        <v>7</v>
      </c>
      <c r="N4044" s="203">
        <f t="shared" si="185"/>
        <v>8</v>
      </c>
      <c r="O4044" s="203">
        <f t="shared" si="186"/>
        <v>9</v>
      </c>
    </row>
    <row r="4045" spans="3:15">
      <c r="C4045" s="200">
        <v>7</v>
      </c>
      <c r="D4045" s="200">
        <v>10</v>
      </c>
      <c r="F4045" s="200">
        <v>10</v>
      </c>
      <c r="G4045" s="200">
        <v>10</v>
      </c>
      <c r="H4045" s="200">
        <v>10</v>
      </c>
      <c r="I4045" s="200">
        <v>10</v>
      </c>
      <c r="J4045" s="200">
        <v>7</v>
      </c>
      <c r="M4045" s="204">
        <f t="shared" si="184"/>
        <v>7</v>
      </c>
      <c r="N4045" s="203">
        <f t="shared" si="185"/>
        <v>7</v>
      </c>
      <c r="O4045" s="203">
        <f t="shared" si="186"/>
        <v>9</v>
      </c>
    </row>
    <row r="4046" spans="3:15">
      <c r="C4046" s="200">
        <v>7</v>
      </c>
      <c r="D4046" s="200">
        <v>10</v>
      </c>
      <c r="F4046" s="200">
        <v>10</v>
      </c>
      <c r="G4046" s="200">
        <v>10</v>
      </c>
      <c r="H4046" s="200">
        <v>10</v>
      </c>
      <c r="I4046" s="200">
        <v>10</v>
      </c>
      <c r="J4046" s="200">
        <v>10</v>
      </c>
      <c r="M4046" s="204">
        <f t="shared" si="184"/>
        <v>7</v>
      </c>
      <c r="N4046" s="203">
        <f t="shared" si="185"/>
        <v>8</v>
      </c>
      <c r="O4046" s="203">
        <f t="shared" si="186"/>
        <v>10</v>
      </c>
    </row>
    <row r="4047" spans="3:15">
      <c r="C4047" s="200">
        <v>7</v>
      </c>
      <c r="D4047" s="200">
        <v>10</v>
      </c>
      <c r="F4047" s="200">
        <v>10</v>
      </c>
      <c r="G4047" s="200">
        <v>10</v>
      </c>
      <c r="H4047" s="200">
        <v>7</v>
      </c>
      <c r="I4047" s="200">
        <v>4</v>
      </c>
      <c r="J4047" s="200">
        <v>7</v>
      </c>
      <c r="M4047" s="204">
        <f t="shared" si="184"/>
        <v>4</v>
      </c>
      <c r="N4047" s="203">
        <f t="shared" si="185"/>
        <v>5</v>
      </c>
      <c r="O4047" s="203">
        <f t="shared" si="186"/>
        <v>8</v>
      </c>
    </row>
    <row r="4048" spans="3:15">
      <c r="C4048" s="200">
        <v>7</v>
      </c>
      <c r="D4048" s="200">
        <v>10</v>
      </c>
      <c r="F4048" s="200">
        <v>10</v>
      </c>
      <c r="G4048" s="200">
        <v>10</v>
      </c>
      <c r="H4048" s="200">
        <v>7</v>
      </c>
      <c r="I4048" s="200">
        <v>4</v>
      </c>
      <c r="J4048" s="200">
        <v>10</v>
      </c>
      <c r="M4048" s="204">
        <f t="shared" si="184"/>
        <v>4</v>
      </c>
      <c r="N4048" s="203">
        <f t="shared" si="185"/>
        <v>5</v>
      </c>
      <c r="O4048" s="203">
        <f t="shared" si="186"/>
        <v>8</v>
      </c>
    </row>
    <row r="4049" spans="3:15">
      <c r="C4049" s="200">
        <v>7</v>
      </c>
      <c r="D4049" s="200">
        <v>10</v>
      </c>
      <c r="F4049" s="200">
        <v>10</v>
      </c>
      <c r="G4049" s="200">
        <v>10</v>
      </c>
      <c r="H4049" s="200">
        <v>7</v>
      </c>
      <c r="I4049" s="200">
        <v>6</v>
      </c>
      <c r="J4049" s="200">
        <v>7</v>
      </c>
      <c r="M4049" s="204">
        <f t="shared" si="184"/>
        <v>6</v>
      </c>
      <c r="N4049" s="203">
        <f t="shared" si="185"/>
        <v>7</v>
      </c>
      <c r="O4049" s="203">
        <f t="shared" si="186"/>
        <v>8</v>
      </c>
    </row>
    <row r="4050" spans="3:15">
      <c r="C4050" s="200">
        <v>7</v>
      </c>
      <c r="D4050" s="200">
        <v>10</v>
      </c>
      <c r="F4050" s="200">
        <v>10</v>
      </c>
      <c r="G4050" s="200">
        <v>10</v>
      </c>
      <c r="H4050" s="200">
        <v>7</v>
      </c>
      <c r="I4050" s="200">
        <v>6</v>
      </c>
      <c r="J4050" s="200">
        <v>10</v>
      </c>
      <c r="M4050" s="204">
        <f t="shared" si="184"/>
        <v>6</v>
      </c>
      <c r="N4050" s="203">
        <f t="shared" si="185"/>
        <v>7</v>
      </c>
      <c r="O4050" s="203">
        <f t="shared" si="186"/>
        <v>9</v>
      </c>
    </row>
    <row r="4051" spans="3:15">
      <c r="C4051" s="200">
        <v>7</v>
      </c>
      <c r="D4051" s="200">
        <v>10</v>
      </c>
      <c r="F4051" s="200">
        <v>10</v>
      </c>
      <c r="G4051" s="200">
        <v>10</v>
      </c>
      <c r="H4051" s="200">
        <v>7</v>
      </c>
      <c r="I4051" s="200">
        <v>8</v>
      </c>
      <c r="J4051" s="200">
        <v>7</v>
      </c>
      <c r="M4051" s="204">
        <f t="shared" si="184"/>
        <v>7</v>
      </c>
      <c r="N4051" s="203">
        <f t="shared" si="185"/>
        <v>7</v>
      </c>
      <c r="O4051" s="203">
        <f t="shared" si="186"/>
        <v>8</v>
      </c>
    </row>
    <row r="4052" spans="3:15">
      <c r="C4052" s="200">
        <v>7</v>
      </c>
      <c r="D4052" s="200">
        <v>10</v>
      </c>
      <c r="F4052" s="200">
        <v>10</v>
      </c>
      <c r="G4052" s="200">
        <v>10</v>
      </c>
      <c r="H4052" s="200">
        <v>7</v>
      </c>
      <c r="I4052" s="200">
        <v>8</v>
      </c>
      <c r="J4052" s="200">
        <v>10</v>
      </c>
      <c r="M4052" s="204">
        <f t="shared" si="184"/>
        <v>7</v>
      </c>
      <c r="N4052" s="203">
        <f t="shared" si="185"/>
        <v>7</v>
      </c>
      <c r="O4052" s="203">
        <f t="shared" si="186"/>
        <v>9</v>
      </c>
    </row>
    <row r="4053" spans="3:15">
      <c r="C4053" s="200">
        <v>7</v>
      </c>
      <c r="D4053" s="200">
        <v>10</v>
      </c>
      <c r="F4053" s="200">
        <v>10</v>
      </c>
      <c r="G4053" s="200">
        <v>10</v>
      </c>
      <c r="H4053" s="200">
        <v>7</v>
      </c>
      <c r="I4053" s="200">
        <v>10</v>
      </c>
      <c r="J4053" s="200">
        <v>7</v>
      </c>
      <c r="M4053" s="204">
        <f t="shared" si="184"/>
        <v>7</v>
      </c>
      <c r="N4053" s="203">
        <f t="shared" si="185"/>
        <v>7</v>
      </c>
      <c r="O4053" s="203">
        <f t="shared" si="186"/>
        <v>9</v>
      </c>
    </row>
    <row r="4054" spans="3:15">
      <c r="C4054" s="200">
        <v>7</v>
      </c>
      <c r="D4054" s="200">
        <v>10</v>
      </c>
      <c r="F4054" s="200">
        <v>10</v>
      </c>
      <c r="G4054" s="200">
        <v>10</v>
      </c>
      <c r="H4054" s="200">
        <v>7</v>
      </c>
      <c r="I4054" s="200">
        <v>10</v>
      </c>
      <c r="J4054" s="200">
        <v>10</v>
      </c>
      <c r="M4054" s="204">
        <f t="shared" si="184"/>
        <v>7</v>
      </c>
      <c r="N4054" s="203">
        <f t="shared" si="185"/>
        <v>7</v>
      </c>
      <c r="O4054" s="203">
        <f t="shared" si="186"/>
        <v>9</v>
      </c>
    </row>
    <row r="4055" spans="3:15">
      <c r="C4055" s="200">
        <v>7</v>
      </c>
      <c r="D4055" s="200">
        <v>10</v>
      </c>
      <c r="F4055" s="200">
        <v>10</v>
      </c>
      <c r="G4055" s="200">
        <v>10</v>
      </c>
      <c r="H4055" s="200">
        <v>10</v>
      </c>
      <c r="I4055" s="200">
        <v>4</v>
      </c>
      <c r="J4055" s="200">
        <v>7</v>
      </c>
      <c r="M4055" s="204">
        <f t="shared" si="184"/>
        <v>4</v>
      </c>
      <c r="N4055" s="203">
        <f t="shared" si="185"/>
        <v>5</v>
      </c>
      <c r="O4055" s="203">
        <f t="shared" si="186"/>
        <v>8</v>
      </c>
    </row>
    <row r="4056" spans="3:15">
      <c r="C4056" s="200">
        <v>7</v>
      </c>
      <c r="D4056" s="200">
        <v>10</v>
      </c>
      <c r="F4056" s="200">
        <v>10</v>
      </c>
      <c r="G4056" s="200">
        <v>10</v>
      </c>
      <c r="H4056" s="200">
        <v>10</v>
      </c>
      <c r="I4056" s="200">
        <v>4</v>
      </c>
      <c r="J4056" s="200">
        <v>10</v>
      </c>
      <c r="M4056" s="204">
        <f t="shared" si="184"/>
        <v>4</v>
      </c>
      <c r="N4056" s="203">
        <f t="shared" si="185"/>
        <v>5</v>
      </c>
      <c r="O4056" s="203">
        <f t="shared" si="186"/>
        <v>9</v>
      </c>
    </row>
    <row r="4057" spans="3:15">
      <c r="C4057" s="200">
        <v>7</v>
      </c>
      <c r="D4057" s="200">
        <v>10</v>
      </c>
      <c r="F4057" s="200">
        <v>10</v>
      </c>
      <c r="G4057" s="200">
        <v>10</v>
      </c>
      <c r="H4057" s="200">
        <v>10</v>
      </c>
      <c r="I4057" s="200">
        <v>6</v>
      </c>
      <c r="J4057" s="200">
        <v>7</v>
      </c>
      <c r="M4057" s="204">
        <f t="shared" si="184"/>
        <v>6</v>
      </c>
      <c r="N4057" s="203">
        <f t="shared" si="185"/>
        <v>7</v>
      </c>
      <c r="O4057" s="203">
        <f t="shared" si="186"/>
        <v>9</v>
      </c>
    </row>
    <row r="4058" spans="3:15">
      <c r="C4058" s="200">
        <v>7</v>
      </c>
      <c r="D4058" s="200">
        <v>10</v>
      </c>
      <c r="F4058" s="200">
        <v>10</v>
      </c>
      <c r="G4058" s="200">
        <v>10</v>
      </c>
      <c r="H4058" s="200">
        <v>10</v>
      </c>
      <c r="I4058" s="200">
        <v>6</v>
      </c>
      <c r="J4058" s="200">
        <v>10</v>
      </c>
      <c r="M4058" s="204">
        <f t="shared" si="184"/>
        <v>6</v>
      </c>
      <c r="N4058" s="203">
        <f t="shared" si="185"/>
        <v>7</v>
      </c>
      <c r="O4058" s="203">
        <f t="shared" si="186"/>
        <v>9</v>
      </c>
    </row>
    <row r="4059" spans="3:15">
      <c r="C4059" s="200">
        <v>7</v>
      </c>
      <c r="D4059" s="200">
        <v>10</v>
      </c>
      <c r="F4059" s="200">
        <v>10</v>
      </c>
      <c r="G4059" s="200">
        <v>10</v>
      </c>
      <c r="H4059" s="200">
        <v>10</v>
      </c>
      <c r="I4059" s="200">
        <v>8</v>
      </c>
      <c r="J4059" s="200">
        <v>7</v>
      </c>
      <c r="M4059" s="204">
        <f t="shared" si="184"/>
        <v>7</v>
      </c>
      <c r="N4059" s="203">
        <f t="shared" si="185"/>
        <v>7</v>
      </c>
      <c r="O4059" s="203">
        <f t="shared" si="186"/>
        <v>9</v>
      </c>
    </row>
    <row r="4060" spans="3:15">
      <c r="C4060" s="200">
        <v>7</v>
      </c>
      <c r="D4060" s="200">
        <v>10</v>
      </c>
      <c r="F4060" s="200">
        <v>10</v>
      </c>
      <c r="G4060" s="200">
        <v>10</v>
      </c>
      <c r="H4060" s="200">
        <v>10</v>
      </c>
      <c r="I4060" s="200">
        <v>8</v>
      </c>
      <c r="J4060" s="200">
        <v>10</v>
      </c>
      <c r="M4060" s="204">
        <f t="shared" si="184"/>
        <v>7</v>
      </c>
      <c r="N4060" s="203">
        <f t="shared" si="185"/>
        <v>8</v>
      </c>
      <c r="O4060" s="203">
        <f t="shared" si="186"/>
        <v>9</v>
      </c>
    </row>
    <row r="4061" spans="3:15">
      <c r="C4061" s="200">
        <v>7</v>
      </c>
      <c r="D4061" s="200">
        <v>10</v>
      </c>
      <c r="F4061" s="200">
        <v>10</v>
      </c>
      <c r="G4061" s="200">
        <v>10</v>
      </c>
      <c r="H4061" s="200">
        <v>10</v>
      </c>
      <c r="I4061" s="200">
        <v>10</v>
      </c>
      <c r="J4061" s="200">
        <v>7</v>
      </c>
      <c r="M4061" s="204">
        <f t="shared" si="184"/>
        <v>7</v>
      </c>
      <c r="N4061" s="203">
        <f t="shared" si="185"/>
        <v>7</v>
      </c>
      <c r="O4061" s="203">
        <f t="shared" si="186"/>
        <v>9</v>
      </c>
    </row>
    <row r="4062" spans="3:15">
      <c r="C4062" s="200">
        <v>7</v>
      </c>
      <c r="D4062" s="200">
        <v>10</v>
      </c>
      <c r="F4062" s="200">
        <v>10</v>
      </c>
      <c r="G4062" s="200">
        <v>10</v>
      </c>
      <c r="H4062" s="200">
        <v>10</v>
      </c>
      <c r="I4062" s="200">
        <v>10</v>
      </c>
      <c r="J4062" s="200">
        <v>10</v>
      </c>
      <c r="M4062" s="204">
        <f t="shared" si="184"/>
        <v>7</v>
      </c>
      <c r="N4062" s="203">
        <f t="shared" si="185"/>
        <v>8</v>
      </c>
      <c r="O4062" s="203">
        <f t="shared" si="186"/>
        <v>10</v>
      </c>
    </row>
    <row r="4063" spans="3:15">
      <c r="C4063" s="200">
        <v>7</v>
      </c>
      <c r="D4063" s="200">
        <v>10</v>
      </c>
      <c r="F4063" s="200">
        <v>10</v>
      </c>
      <c r="G4063" s="200">
        <v>10</v>
      </c>
      <c r="H4063" s="200">
        <v>7</v>
      </c>
      <c r="I4063" s="200">
        <v>4</v>
      </c>
      <c r="J4063" s="200">
        <v>7</v>
      </c>
      <c r="M4063" s="204">
        <f t="shared" ref="M4063:M4126" si="187">MIN(C4063:L4063)</f>
        <v>4</v>
      </c>
      <c r="N4063" s="203">
        <f t="shared" si="185"/>
        <v>5</v>
      </c>
      <c r="O4063" s="203">
        <f t="shared" si="186"/>
        <v>8</v>
      </c>
    </row>
    <row r="4064" spans="3:15">
      <c r="C4064" s="200">
        <v>7</v>
      </c>
      <c r="D4064" s="200">
        <v>10</v>
      </c>
      <c r="F4064" s="200">
        <v>10</v>
      </c>
      <c r="G4064" s="200">
        <v>10</v>
      </c>
      <c r="H4064" s="200">
        <v>7</v>
      </c>
      <c r="I4064" s="200">
        <v>4</v>
      </c>
      <c r="J4064" s="200">
        <v>10</v>
      </c>
      <c r="M4064" s="204">
        <f t="shared" si="187"/>
        <v>4</v>
      </c>
      <c r="N4064" s="203">
        <f t="shared" ref="N4064:N4127" si="188">IF(SMALL(C4064:J4064,2)&gt;M4064,M4064+1,M4064)</f>
        <v>5</v>
      </c>
      <c r="O4064" s="203">
        <f t="shared" ref="O4064:O4127" si="189">ROUND(AVERAGE(C4064:J4064),0)</f>
        <v>8</v>
      </c>
    </row>
    <row r="4065" spans="3:15">
      <c r="C4065" s="200">
        <v>7</v>
      </c>
      <c r="D4065" s="200">
        <v>10</v>
      </c>
      <c r="F4065" s="200">
        <v>10</v>
      </c>
      <c r="G4065" s="200">
        <v>10</v>
      </c>
      <c r="H4065" s="200">
        <v>7</v>
      </c>
      <c r="I4065" s="200">
        <v>6</v>
      </c>
      <c r="J4065" s="200">
        <v>7</v>
      </c>
      <c r="M4065" s="204">
        <f t="shared" si="187"/>
        <v>6</v>
      </c>
      <c r="N4065" s="203">
        <f t="shared" si="188"/>
        <v>7</v>
      </c>
      <c r="O4065" s="203">
        <f t="shared" si="189"/>
        <v>8</v>
      </c>
    </row>
    <row r="4066" spans="3:15">
      <c r="C4066" s="200">
        <v>7</v>
      </c>
      <c r="D4066" s="200">
        <v>10</v>
      </c>
      <c r="F4066" s="200">
        <v>10</v>
      </c>
      <c r="G4066" s="200">
        <v>10</v>
      </c>
      <c r="H4066" s="200">
        <v>7</v>
      </c>
      <c r="I4066" s="200">
        <v>6</v>
      </c>
      <c r="J4066" s="200">
        <v>10</v>
      </c>
      <c r="M4066" s="204">
        <f t="shared" si="187"/>
        <v>6</v>
      </c>
      <c r="N4066" s="203">
        <f t="shared" si="188"/>
        <v>7</v>
      </c>
      <c r="O4066" s="203">
        <f t="shared" si="189"/>
        <v>9</v>
      </c>
    </row>
    <row r="4067" spans="3:15">
      <c r="C4067" s="200">
        <v>7</v>
      </c>
      <c r="D4067" s="200">
        <v>10</v>
      </c>
      <c r="F4067" s="200">
        <v>10</v>
      </c>
      <c r="G4067" s="200">
        <v>10</v>
      </c>
      <c r="H4067" s="200">
        <v>7</v>
      </c>
      <c r="I4067" s="200">
        <v>8</v>
      </c>
      <c r="J4067" s="200">
        <v>7</v>
      </c>
      <c r="M4067" s="204">
        <f t="shared" si="187"/>
        <v>7</v>
      </c>
      <c r="N4067" s="203">
        <f t="shared" si="188"/>
        <v>7</v>
      </c>
      <c r="O4067" s="203">
        <f t="shared" si="189"/>
        <v>8</v>
      </c>
    </row>
    <row r="4068" spans="3:15">
      <c r="C4068" s="200">
        <v>7</v>
      </c>
      <c r="D4068" s="200">
        <v>10</v>
      </c>
      <c r="F4068" s="200">
        <v>10</v>
      </c>
      <c r="G4068" s="200">
        <v>10</v>
      </c>
      <c r="H4068" s="200">
        <v>7</v>
      </c>
      <c r="I4068" s="200">
        <v>8</v>
      </c>
      <c r="J4068" s="200">
        <v>10</v>
      </c>
      <c r="M4068" s="204">
        <f t="shared" si="187"/>
        <v>7</v>
      </c>
      <c r="N4068" s="203">
        <f t="shared" si="188"/>
        <v>7</v>
      </c>
      <c r="O4068" s="203">
        <f t="shared" si="189"/>
        <v>9</v>
      </c>
    </row>
    <row r="4069" spans="3:15">
      <c r="C4069" s="200">
        <v>7</v>
      </c>
      <c r="D4069" s="200">
        <v>10</v>
      </c>
      <c r="F4069" s="200">
        <v>10</v>
      </c>
      <c r="G4069" s="200">
        <v>10</v>
      </c>
      <c r="H4069" s="200">
        <v>7</v>
      </c>
      <c r="I4069" s="200">
        <v>10</v>
      </c>
      <c r="J4069" s="200">
        <v>7</v>
      </c>
      <c r="M4069" s="204">
        <f t="shared" si="187"/>
        <v>7</v>
      </c>
      <c r="N4069" s="203">
        <f t="shared" si="188"/>
        <v>7</v>
      </c>
      <c r="O4069" s="203">
        <f t="shared" si="189"/>
        <v>9</v>
      </c>
    </row>
    <row r="4070" spans="3:15">
      <c r="C4070" s="200">
        <v>7</v>
      </c>
      <c r="D4070" s="200">
        <v>10</v>
      </c>
      <c r="F4070" s="200">
        <v>10</v>
      </c>
      <c r="G4070" s="200">
        <v>10</v>
      </c>
      <c r="H4070" s="200">
        <v>7</v>
      </c>
      <c r="I4070" s="200">
        <v>10</v>
      </c>
      <c r="J4070" s="200">
        <v>10</v>
      </c>
      <c r="M4070" s="204">
        <f t="shared" si="187"/>
        <v>7</v>
      </c>
      <c r="N4070" s="203">
        <f t="shared" si="188"/>
        <v>7</v>
      </c>
      <c r="O4070" s="203">
        <f t="shared" si="189"/>
        <v>9</v>
      </c>
    </row>
    <row r="4071" spans="3:15">
      <c r="C4071" s="200">
        <v>7</v>
      </c>
      <c r="D4071" s="200">
        <v>10</v>
      </c>
      <c r="F4071" s="200">
        <v>10</v>
      </c>
      <c r="G4071" s="200">
        <v>10</v>
      </c>
      <c r="H4071" s="200">
        <v>10</v>
      </c>
      <c r="I4071" s="200">
        <v>4</v>
      </c>
      <c r="J4071" s="200">
        <v>7</v>
      </c>
      <c r="M4071" s="204">
        <f t="shared" si="187"/>
        <v>4</v>
      </c>
      <c r="N4071" s="203">
        <f t="shared" si="188"/>
        <v>5</v>
      </c>
      <c r="O4071" s="203">
        <f t="shared" si="189"/>
        <v>8</v>
      </c>
    </row>
    <row r="4072" spans="3:15">
      <c r="C4072" s="200">
        <v>7</v>
      </c>
      <c r="D4072" s="200">
        <v>10</v>
      </c>
      <c r="F4072" s="200">
        <v>10</v>
      </c>
      <c r="G4072" s="200">
        <v>10</v>
      </c>
      <c r="H4072" s="200">
        <v>10</v>
      </c>
      <c r="I4072" s="200">
        <v>4</v>
      </c>
      <c r="J4072" s="200">
        <v>10</v>
      </c>
      <c r="M4072" s="204">
        <f t="shared" si="187"/>
        <v>4</v>
      </c>
      <c r="N4072" s="203">
        <f t="shared" si="188"/>
        <v>5</v>
      </c>
      <c r="O4072" s="203">
        <f t="shared" si="189"/>
        <v>9</v>
      </c>
    </row>
    <row r="4073" spans="3:15">
      <c r="C4073" s="200">
        <v>7</v>
      </c>
      <c r="D4073" s="200">
        <v>10</v>
      </c>
      <c r="F4073" s="200">
        <v>10</v>
      </c>
      <c r="G4073" s="200">
        <v>10</v>
      </c>
      <c r="H4073" s="200">
        <v>10</v>
      </c>
      <c r="I4073" s="200">
        <v>6</v>
      </c>
      <c r="J4073" s="200">
        <v>7</v>
      </c>
      <c r="M4073" s="204">
        <f t="shared" si="187"/>
        <v>6</v>
      </c>
      <c r="N4073" s="203">
        <f t="shared" si="188"/>
        <v>7</v>
      </c>
      <c r="O4073" s="203">
        <f t="shared" si="189"/>
        <v>9</v>
      </c>
    </row>
    <row r="4074" spans="3:15">
      <c r="C4074" s="200">
        <v>7</v>
      </c>
      <c r="D4074" s="200">
        <v>10</v>
      </c>
      <c r="F4074" s="200">
        <v>10</v>
      </c>
      <c r="G4074" s="200">
        <v>10</v>
      </c>
      <c r="H4074" s="200">
        <v>10</v>
      </c>
      <c r="I4074" s="200">
        <v>6</v>
      </c>
      <c r="J4074" s="200">
        <v>10</v>
      </c>
      <c r="M4074" s="204">
        <f t="shared" si="187"/>
        <v>6</v>
      </c>
      <c r="N4074" s="203">
        <f t="shared" si="188"/>
        <v>7</v>
      </c>
      <c r="O4074" s="203">
        <f t="shared" si="189"/>
        <v>9</v>
      </c>
    </row>
    <row r="4075" spans="3:15">
      <c r="C4075" s="200">
        <v>7</v>
      </c>
      <c r="D4075" s="200">
        <v>10</v>
      </c>
      <c r="F4075" s="200">
        <v>10</v>
      </c>
      <c r="G4075" s="200">
        <v>10</v>
      </c>
      <c r="H4075" s="200">
        <v>10</v>
      </c>
      <c r="I4075" s="200">
        <v>8</v>
      </c>
      <c r="J4075" s="200">
        <v>7</v>
      </c>
      <c r="M4075" s="204">
        <f t="shared" si="187"/>
        <v>7</v>
      </c>
      <c r="N4075" s="203">
        <f t="shared" si="188"/>
        <v>7</v>
      </c>
      <c r="O4075" s="203">
        <f t="shared" si="189"/>
        <v>9</v>
      </c>
    </row>
    <row r="4076" spans="3:15">
      <c r="C4076" s="200">
        <v>7</v>
      </c>
      <c r="D4076" s="200">
        <v>10</v>
      </c>
      <c r="F4076" s="200">
        <v>10</v>
      </c>
      <c r="G4076" s="200">
        <v>10</v>
      </c>
      <c r="H4076" s="200">
        <v>10</v>
      </c>
      <c r="I4076" s="200">
        <v>8</v>
      </c>
      <c r="J4076" s="200">
        <v>10</v>
      </c>
      <c r="M4076" s="204">
        <f t="shared" si="187"/>
        <v>7</v>
      </c>
      <c r="N4076" s="203">
        <f t="shared" si="188"/>
        <v>8</v>
      </c>
      <c r="O4076" s="203">
        <f t="shared" si="189"/>
        <v>9</v>
      </c>
    </row>
    <row r="4077" spans="3:15">
      <c r="C4077" s="200">
        <v>7</v>
      </c>
      <c r="D4077" s="200">
        <v>10</v>
      </c>
      <c r="F4077" s="200">
        <v>10</v>
      </c>
      <c r="G4077" s="200">
        <v>10</v>
      </c>
      <c r="H4077" s="200">
        <v>10</v>
      </c>
      <c r="I4077" s="200">
        <v>10</v>
      </c>
      <c r="J4077" s="200">
        <v>7</v>
      </c>
      <c r="M4077" s="204">
        <f t="shared" si="187"/>
        <v>7</v>
      </c>
      <c r="N4077" s="203">
        <f t="shared" si="188"/>
        <v>7</v>
      </c>
      <c r="O4077" s="203">
        <f t="shared" si="189"/>
        <v>9</v>
      </c>
    </row>
    <row r="4078" spans="3:15">
      <c r="C4078" s="200">
        <v>7</v>
      </c>
      <c r="D4078" s="200">
        <v>10</v>
      </c>
      <c r="F4078" s="200">
        <v>10</v>
      </c>
      <c r="G4078" s="200">
        <v>10</v>
      </c>
      <c r="H4078" s="200">
        <v>10</v>
      </c>
      <c r="I4078" s="200">
        <v>10</v>
      </c>
      <c r="J4078" s="200">
        <v>10</v>
      </c>
      <c r="M4078" s="204">
        <f t="shared" si="187"/>
        <v>7</v>
      </c>
      <c r="N4078" s="203">
        <f t="shared" si="188"/>
        <v>8</v>
      </c>
      <c r="O4078" s="203">
        <f t="shared" si="189"/>
        <v>10</v>
      </c>
    </row>
    <row r="4079" spans="3:15">
      <c r="C4079" s="200">
        <v>7</v>
      </c>
      <c r="D4079" s="200">
        <v>10</v>
      </c>
      <c r="F4079" s="200">
        <v>10</v>
      </c>
      <c r="G4079" s="200">
        <v>10</v>
      </c>
      <c r="H4079" s="200">
        <v>7</v>
      </c>
      <c r="I4079" s="200">
        <v>4</v>
      </c>
      <c r="J4079" s="200">
        <v>7</v>
      </c>
      <c r="M4079" s="204">
        <f t="shared" si="187"/>
        <v>4</v>
      </c>
      <c r="N4079" s="203">
        <f t="shared" si="188"/>
        <v>5</v>
      </c>
      <c r="O4079" s="203">
        <f t="shared" si="189"/>
        <v>8</v>
      </c>
    </row>
    <row r="4080" spans="3:15">
      <c r="C4080" s="200">
        <v>7</v>
      </c>
      <c r="D4080" s="200">
        <v>10</v>
      </c>
      <c r="F4080" s="200">
        <v>10</v>
      </c>
      <c r="G4080" s="200">
        <v>10</v>
      </c>
      <c r="H4080" s="200">
        <v>7</v>
      </c>
      <c r="I4080" s="200">
        <v>4</v>
      </c>
      <c r="J4080" s="200">
        <v>10</v>
      </c>
      <c r="M4080" s="204">
        <f t="shared" si="187"/>
        <v>4</v>
      </c>
      <c r="N4080" s="203">
        <f t="shared" si="188"/>
        <v>5</v>
      </c>
      <c r="O4080" s="203">
        <f t="shared" si="189"/>
        <v>8</v>
      </c>
    </row>
    <row r="4081" spans="3:15">
      <c r="C4081" s="200">
        <v>7</v>
      </c>
      <c r="D4081" s="200">
        <v>10</v>
      </c>
      <c r="F4081" s="200">
        <v>10</v>
      </c>
      <c r="G4081" s="200">
        <v>10</v>
      </c>
      <c r="H4081" s="200">
        <v>7</v>
      </c>
      <c r="I4081" s="200">
        <v>6</v>
      </c>
      <c r="J4081" s="200">
        <v>7</v>
      </c>
      <c r="M4081" s="204">
        <f t="shared" si="187"/>
        <v>6</v>
      </c>
      <c r="N4081" s="203">
        <f t="shared" si="188"/>
        <v>7</v>
      </c>
      <c r="O4081" s="203">
        <f t="shared" si="189"/>
        <v>8</v>
      </c>
    </row>
    <row r="4082" spans="3:15">
      <c r="C4082" s="200">
        <v>7</v>
      </c>
      <c r="D4082" s="200">
        <v>10</v>
      </c>
      <c r="F4082" s="200">
        <v>10</v>
      </c>
      <c r="G4082" s="200">
        <v>10</v>
      </c>
      <c r="H4082" s="200">
        <v>7</v>
      </c>
      <c r="I4082" s="200">
        <v>6</v>
      </c>
      <c r="J4082" s="200">
        <v>10</v>
      </c>
      <c r="M4082" s="204">
        <f t="shared" si="187"/>
        <v>6</v>
      </c>
      <c r="N4082" s="203">
        <f t="shared" si="188"/>
        <v>7</v>
      </c>
      <c r="O4082" s="203">
        <f t="shared" si="189"/>
        <v>9</v>
      </c>
    </row>
    <row r="4083" spans="3:15">
      <c r="C4083" s="200">
        <v>7</v>
      </c>
      <c r="D4083" s="200">
        <v>10</v>
      </c>
      <c r="F4083" s="200">
        <v>10</v>
      </c>
      <c r="G4083" s="200">
        <v>10</v>
      </c>
      <c r="H4083" s="200">
        <v>7</v>
      </c>
      <c r="I4083" s="200">
        <v>8</v>
      </c>
      <c r="J4083" s="200">
        <v>7</v>
      </c>
      <c r="M4083" s="204">
        <f t="shared" si="187"/>
        <v>7</v>
      </c>
      <c r="N4083" s="203">
        <f t="shared" si="188"/>
        <v>7</v>
      </c>
      <c r="O4083" s="203">
        <f t="shared" si="189"/>
        <v>8</v>
      </c>
    </row>
    <row r="4084" spans="3:15">
      <c r="C4084" s="200">
        <v>7</v>
      </c>
      <c r="D4084" s="200">
        <v>10</v>
      </c>
      <c r="F4084" s="200">
        <v>10</v>
      </c>
      <c r="G4084" s="200">
        <v>10</v>
      </c>
      <c r="H4084" s="200">
        <v>7</v>
      </c>
      <c r="I4084" s="200">
        <v>8</v>
      </c>
      <c r="J4084" s="200">
        <v>10</v>
      </c>
      <c r="M4084" s="204">
        <f t="shared" si="187"/>
        <v>7</v>
      </c>
      <c r="N4084" s="203">
        <f t="shared" si="188"/>
        <v>7</v>
      </c>
      <c r="O4084" s="203">
        <f t="shared" si="189"/>
        <v>9</v>
      </c>
    </row>
    <row r="4085" spans="3:15">
      <c r="C4085" s="200">
        <v>7</v>
      </c>
      <c r="D4085" s="200">
        <v>10</v>
      </c>
      <c r="F4085" s="200">
        <v>10</v>
      </c>
      <c r="G4085" s="200">
        <v>10</v>
      </c>
      <c r="H4085" s="200">
        <v>7</v>
      </c>
      <c r="I4085" s="200">
        <v>10</v>
      </c>
      <c r="J4085" s="200">
        <v>7</v>
      </c>
      <c r="M4085" s="204">
        <f t="shared" si="187"/>
        <v>7</v>
      </c>
      <c r="N4085" s="203">
        <f t="shared" si="188"/>
        <v>7</v>
      </c>
      <c r="O4085" s="203">
        <f t="shared" si="189"/>
        <v>9</v>
      </c>
    </row>
    <row r="4086" spans="3:15">
      <c r="C4086" s="200">
        <v>7</v>
      </c>
      <c r="D4086" s="200">
        <v>10</v>
      </c>
      <c r="F4086" s="200">
        <v>10</v>
      </c>
      <c r="G4086" s="200">
        <v>10</v>
      </c>
      <c r="H4086" s="200">
        <v>7</v>
      </c>
      <c r="I4086" s="200">
        <v>10</v>
      </c>
      <c r="J4086" s="200">
        <v>10</v>
      </c>
      <c r="M4086" s="204">
        <f t="shared" si="187"/>
        <v>7</v>
      </c>
      <c r="N4086" s="203">
        <f t="shared" si="188"/>
        <v>7</v>
      </c>
      <c r="O4086" s="203">
        <f t="shared" si="189"/>
        <v>9</v>
      </c>
    </row>
    <row r="4087" spans="3:15">
      <c r="C4087" s="200">
        <v>7</v>
      </c>
      <c r="D4087" s="200">
        <v>10</v>
      </c>
      <c r="F4087" s="200">
        <v>10</v>
      </c>
      <c r="G4087" s="200">
        <v>10</v>
      </c>
      <c r="H4087" s="200">
        <v>10</v>
      </c>
      <c r="I4087" s="200">
        <v>4</v>
      </c>
      <c r="J4087" s="200">
        <v>7</v>
      </c>
      <c r="M4087" s="204">
        <f t="shared" si="187"/>
        <v>4</v>
      </c>
      <c r="N4087" s="203">
        <f t="shared" si="188"/>
        <v>5</v>
      </c>
      <c r="O4087" s="203">
        <f t="shared" si="189"/>
        <v>8</v>
      </c>
    </row>
    <row r="4088" spans="3:15">
      <c r="C4088" s="200">
        <v>7</v>
      </c>
      <c r="D4088" s="200">
        <v>10</v>
      </c>
      <c r="F4088" s="200">
        <v>10</v>
      </c>
      <c r="G4088" s="200">
        <v>10</v>
      </c>
      <c r="H4088" s="200">
        <v>10</v>
      </c>
      <c r="I4088" s="200">
        <v>4</v>
      </c>
      <c r="J4088" s="200">
        <v>10</v>
      </c>
      <c r="M4088" s="204">
        <f t="shared" si="187"/>
        <v>4</v>
      </c>
      <c r="N4088" s="203">
        <f t="shared" si="188"/>
        <v>5</v>
      </c>
      <c r="O4088" s="203">
        <f t="shared" si="189"/>
        <v>9</v>
      </c>
    </row>
    <row r="4089" spans="3:15">
      <c r="C4089" s="200">
        <v>7</v>
      </c>
      <c r="D4089" s="200">
        <v>10</v>
      </c>
      <c r="F4089" s="200">
        <v>10</v>
      </c>
      <c r="G4089" s="200">
        <v>10</v>
      </c>
      <c r="H4089" s="200">
        <v>10</v>
      </c>
      <c r="I4089" s="200">
        <v>6</v>
      </c>
      <c r="J4089" s="200">
        <v>7</v>
      </c>
      <c r="M4089" s="204">
        <f t="shared" si="187"/>
        <v>6</v>
      </c>
      <c r="N4089" s="203">
        <f t="shared" si="188"/>
        <v>7</v>
      </c>
      <c r="O4089" s="203">
        <f t="shared" si="189"/>
        <v>9</v>
      </c>
    </row>
    <row r="4090" spans="3:15">
      <c r="C4090" s="200">
        <v>7</v>
      </c>
      <c r="D4090" s="200">
        <v>10</v>
      </c>
      <c r="F4090" s="200">
        <v>10</v>
      </c>
      <c r="G4090" s="200">
        <v>10</v>
      </c>
      <c r="H4090" s="200">
        <v>10</v>
      </c>
      <c r="I4090" s="200">
        <v>6</v>
      </c>
      <c r="J4090" s="200">
        <v>10</v>
      </c>
      <c r="M4090" s="204">
        <f t="shared" si="187"/>
        <v>6</v>
      </c>
      <c r="N4090" s="203">
        <f t="shared" si="188"/>
        <v>7</v>
      </c>
      <c r="O4090" s="203">
        <f t="shared" si="189"/>
        <v>9</v>
      </c>
    </row>
    <row r="4091" spans="3:15">
      <c r="C4091" s="200">
        <v>7</v>
      </c>
      <c r="D4091" s="200">
        <v>10</v>
      </c>
      <c r="F4091" s="200">
        <v>10</v>
      </c>
      <c r="G4091" s="200">
        <v>10</v>
      </c>
      <c r="H4091" s="200">
        <v>10</v>
      </c>
      <c r="I4091" s="200">
        <v>8</v>
      </c>
      <c r="J4091" s="200">
        <v>7</v>
      </c>
      <c r="M4091" s="204">
        <f t="shared" si="187"/>
        <v>7</v>
      </c>
      <c r="N4091" s="203">
        <f t="shared" si="188"/>
        <v>7</v>
      </c>
      <c r="O4091" s="203">
        <f t="shared" si="189"/>
        <v>9</v>
      </c>
    </row>
    <row r="4092" spans="3:15">
      <c r="C4092" s="200">
        <v>7</v>
      </c>
      <c r="D4092" s="200">
        <v>10</v>
      </c>
      <c r="F4092" s="200">
        <v>10</v>
      </c>
      <c r="G4092" s="200">
        <v>10</v>
      </c>
      <c r="H4092" s="200">
        <v>10</v>
      </c>
      <c r="I4092" s="200">
        <v>8</v>
      </c>
      <c r="J4092" s="200">
        <v>10</v>
      </c>
      <c r="M4092" s="204">
        <f t="shared" si="187"/>
        <v>7</v>
      </c>
      <c r="N4092" s="203">
        <f t="shared" si="188"/>
        <v>8</v>
      </c>
      <c r="O4092" s="203">
        <f t="shared" si="189"/>
        <v>9</v>
      </c>
    </row>
    <row r="4093" spans="3:15">
      <c r="C4093" s="200">
        <v>7</v>
      </c>
      <c r="D4093" s="200">
        <v>10</v>
      </c>
      <c r="F4093" s="200">
        <v>10</v>
      </c>
      <c r="G4093" s="200">
        <v>10</v>
      </c>
      <c r="H4093" s="200">
        <v>10</v>
      </c>
      <c r="I4093" s="200">
        <v>10</v>
      </c>
      <c r="J4093" s="200">
        <v>7</v>
      </c>
      <c r="M4093" s="204">
        <f t="shared" si="187"/>
        <v>7</v>
      </c>
      <c r="N4093" s="203">
        <f t="shared" si="188"/>
        <v>7</v>
      </c>
      <c r="O4093" s="203">
        <f t="shared" si="189"/>
        <v>9</v>
      </c>
    </row>
    <row r="4094" spans="3:15">
      <c r="C4094" s="200">
        <v>7</v>
      </c>
      <c r="D4094" s="200">
        <v>2</v>
      </c>
      <c r="F4094" s="200">
        <v>10</v>
      </c>
      <c r="G4094" s="200">
        <v>2</v>
      </c>
      <c r="H4094" s="200">
        <v>10</v>
      </c>
      <c r="I4094" s="200">
        <v>10</v>
      </c>
      <c r="J4094" s="200">
        <v>10</v>
      </c>
      <c r="M4094" s="204">
        <f t="shared" si="187"/>
        <v>2</v>
      </c>
      <c r="N4094" s="203">
        <f t="shared" si="188"/>
        <v>2</v>
      </c>
      <c r="O4094" s="203">
        <f t="shared" si="189"/>
        <v>7</v>
      </c>
    </row>
    <row r="4095" spans="3:15">
      <c r="C4095" s="200">
        <v>10</v>
      </c>
      <c r="D4095" s="200">
        <v>2</v>
      </c>
      <c r="F4095" s="200">
        <v>5</v>
      </c>
      <c r="G4095" s="200">
        <v>2</v>
      </c>
      <c r="H4095" s="200">
        <v>5</v>
      </c>
      <c r="I4095" s="200">
        <v>4</v>
      </c>
      <c r="J4095" s="200">
        <v>7</v>
      </c>
      <c r="M4095" s="204">
        <f t="shared" si="187"/>
        <v>2</v>
      </c>
      <c r="N4095" s="203">
        <f t="shared" si="188"/>
        <v>2</v>
      </c>
      <c r="O4095" s="203">
        <f t="shared" si="189"/>
        <v>5</v>
      </c>
    </row>
    <row r="4096" spans="3:15">
      <c r="C4096" s="200">
        <v>10</v>
      </c>
      <c r="D4096" s="200">
        <v>2</v>
      </c>
      <c r="F4096" s="200">
        <v>5</v>
      </c>
      <c r="G4096" s="200">
        <v>2</v>
      </c>
      <c r="H4096" s="200">
        <v>5</v>
      </c>
      <c r="I4096" s="200">
        <v>4</v>
      </c>
      <c r="J4096" s="200">
        <v>10</v>
      </c>
      <c r="M4096" s="204">
        <f t="shared" si="187"/>
        <v>2</v>
      </c>
      <c r="N4096" s="203">
        <f t="shared" si="188"/>
        <v>2</v>
      </c>
      <c r="O4096" s="203">
        <f t="shared" si="189"/>
        <v>5</v>
      </c>
    </row>
    <row r="4097" spans="3:15">
      <c r="C4097" s="200">
        <v>10</v>
      </c>
      <c r="D4097" s="200">
        <v>2</v>
      </c>
      <c r="F4097" s="200">
        <v>5</v>
      </c>
      <c r="G4097" s="200">
        <v>2</v>
      </c>
      <c r="H4097" s="200">
        <v>5</v>
      </c>
      <c r="I4097" s="200">
        <v>6</v>
      </c>
      <c r="J4097" s="200">
        <v>7</v>
      </c>
      <c r="M4097" s="204">
        <f t="shared" si="187"/>
        <v>2</v>
      </c>
      <c r="N4097" s="203">
        <f t="shared" si="188"/>
        <v>2</v>
      </c>
      <c r="O4097" s="203">
        <f t="shared" si="189"/>
        <v>5</v>
      </c>
    </row>
    <row r="4098" spans="3:15">
      <c r="C4098" s="200">
        <v>10</v>
      </c>
      <c r="D4098" s="200">
        <v>2</v>
      </c>
      <c r="F4098" s="200">
        <v>5</v>
      </c>
      <c r="G4098" s="200">
        <v>2</v>
      </c>
      <c r="H4098" s="200">
        <v>5</v>
      </c>
      <c r="I4098" s="200">
        <v>6</v>
      </c>
      <c r="J4098" s="200">
        <v>10</v>
      </c>
      <c r="M4098" s="204">
        <f t="shared" si="187"/>
        <v>2</v>
      </c>
      <c r="N4098" s="203">
        <f t="shared" si="188"/>
        <v>2</v>
      </c>
      <c r="O4098" s="203">
        <f t="shared" si="189"/>
        <v>6</v>
      </c>
    </row>
    <row r="4099" spans="3:15">
      <c r="C4099" s="200">
        <v>10</v>
      </c>
      <c r="D4099" s="200">
        <v>2</v>
      </c>
      <c r="F4099" s="200">
        <v>5</v>
      </c>
      <c r="G4099" s="200">
        <v>2</v>
      </c>
      <c r="H4099" s="200">
        <v>5</v>
      </c>
      <c r="I4099" s="200">
        <v>8</v>
      </c>
      <c r="J4099" s="200">
        <v>7</v>
      </c>
      <c r="M4099" s="204">
        <f t="shared" si="187"/>
        <v>2</v>
      </c>
      <c r="N4099" s="203">
        <f t="shared" si="188"/>
        <v>2</v>
      </c>
      <c r="O4099" s="203">
        <f t="shared" si="189"/>
        <v>6</v>
      </c>
    </row>
    <row r="4100" spans="3:15">
      <c r="C4100" s="200">
        <v>10</v>
      </c>
      <c r="D4100" s="200">
        <v>2</v>
      </c>
      <c r="F4100" s="200">
        <v>5</v>
      </c>
      <c r="G4100" s="200">
        <v>2</v>
      </c>
      <c r="H4100" s="200">
        <v>5</v>
      </c>
      <c r="I4100" s="200">
        <v>8</v>
      </c>
      <c r="J4100" s="200">
        <v>10</v>
      </c>
      <c r="M4100" s="204">
        <f t="shared" si="187"/>
        <v>2</v>
      </c>
      <c r="N4100" s="203">
        <f t="shared" si="188"/>
        <v>2</v>
      </c>
      <c r="O4100" s="203">
        <f t="shared" si="189"/>
        <v>6</v>
      </c>
    </row>
    <row r="4101" spans="3:15">
      <c r="C4101" s="200">
        <v>10</v>
      </c>
      <c r="D4101" s="200">
        <v>2</v>
      </c>
      <c r="F4101" s="200">
        <v>5</v>
      </c>
      <c r="G4101" s="200">
        <v>2</v>
      </c>
      <c r="H4101" s="200">
        <v>5</v>
      </c>
      <c r="I4101" s="200">
        <v>10</v>
      </c>
      <c r="J4101" s="200">
        <v>7</v>
      </c>
      <c r="M4101" s="204">
        <f t="shared" si="187"/>
        <v>2</v>
      </c>
      <c r="N4101" s="203">
        <f t="shared" si="188"/>
        <v>2</v>
      </c>
      <c r="O4101" s="203">
        <f t="shared" si="189"/>
        <v>6</v>
      </c>
    </row>
    <row r="4102" spans="3:15">
      <c r="C4102" s="200">
        <v>10</v>
      </c>
      <c r="D4102" s="200">
        <v>2</v>
      </c>
      <c r="F4102" s="200">
        <v>5</v>
      </c>
      <c r="G4102" s="200">
        <v>2</v>
      </c>
      <c r="H4102" s="200">
        <v>5</v>
      </c>
      <c r="I4102" s="200">
        <v>10</v>
      </c>
      <c r="J4102" s="200">
        <v>10</v>
      </c>
      <c r="M4102" s="204">
        <f t="shared" si="187"/>
        <v>2</v>
      </c>
      <c r="N4102" s="203">
        <f t="shared" si="188"/>
        <v>2</v>
      </c>
      <c r="O4102" s="203">
        <f t="shared" si="189"/>
        <v>6</v>
      </c>
    </row>
    <row r="4103" spans="3:15">
      <c r="C4103" s="200">
        <v>10</v>
      </c>
      <c r="D4103" s="200">
        <v>2</v>
      </c>
      <c r="F4103" s="200">
        <v>7</v>
      </c>
      <c r="G4103" s="200">
        <v>2</v>
      </c>
      <c r="H4103" s="200">
        <v>10</v>
      </c>
      <c r="I4103" s="200">
        <v>4</v>
      </c>
      <c r="J4103" s="200">
        <v>7</v>
      </c>
      <c r="M4103" s="204">
        <f t="shared" si="187"/>
        <v>2</v>
      </c>
      <c r="N4103" s="203">
        <f t="shared" si="188"/>
        <v>2</v>
      </c>
      <c r="O4103" s="203">
        <f t="shared" si="189"/>
        <v>6</v>
      </c>
    </row>
    <row r="4104" spans="3:15">
      <c r="C4104" s="200">
        <v>10</v>
      </c>
      <c r="D4104" s="200">
        <v>2</v>
      </c>
      <c r="F4104" s="200">
        <v>7</v>
      </c>
      <c r="G4104" s="200">
        <v>2</v>
      </c>
      <c r="H4104" s="200">
        <v>10</v>
      </c>
      <c r="I4104" s="200">
        <v>4</v>
      </c>
      <c r="J4104" s="200">
        <v>10</v>
      </c>
      <c r="M4104" s="204">
        <f t="shared" si="187"/>
        <v>2</v>
      </c>
      <c r="N4104" s="203">
        <f t="shared" si="188"/>
        <v>2</v>
      </c>
      <c r="O4104" s="203">
        <f t="shared" si="189"/>
        <v>6</v>
      </c>
    </row>
    <row r="4105" spans="3:15">
      <c r="C4105" s="200">
        <v>10</v>
      </c>
      <c r="D4105" s="200">
        <v>2</v>
      </c>
      <c r="F4105" s="200">
        <v>7</v>
      </c>
      <c r="G4105" s="200">
        <v>2</v>
      </c>
      <c r="H4105" s="200">
        <v>10</v>
      </c>
      <c r="I4105" s="200">
        <v>6</v>
      </c>
      <c r="J4105" s="200">
        <v>7</v>
      </c>
      <c r="M4105" s="204">
        <f t="shared" si="187"/>
        <v>2</v>
      </c>
      <c r="N4105" s="203">
        <f t="shared" si="188"/>
        <v>2</v>
      </c>
      <c r="O4105" s="203">
        <f t="shared" si="189"/>
        <v>6</v>
      </c>
    </row>
    <row r="4106" spans="3:15">
      <c r="C4106" s="200">
        <v>10</v>
      </c>
      <c r="D4106" s="200">
        <v>2</v>
      </c>
      <c r="F4106" s="200">
        <v>7</v>
      </c>
      <c r="G4106" s="200">
        <v>2</v>
      </c>
      <c r="H4106" s="200">
        <v>10</v>
      </c>
      <c r="I4106" s="200">
        <v>6</v>
      </c>
      <c r="J4106" s="200">
        <v>10</v>
      </c>
      <c r="M4106" s="204">
        <f t="shared" si="187"/>
        <v>2</v>
      </c>
      <c r="N4106" s="203">
        <f t="shared" si="188"/>
        <v>2</v>
      </c>
      <c r="O4106" s="203">
        <f t="shared" si="189"/>
        <v>7</v>
      </c>
    </row>
    <row r="4107" spans="3:15">
      <c r="C4107" s="200">
        <v>10</v>
      </c>
      <c r="D4107" s="200">
        <v>2</v>
      </c>
      <c r="F4107" s="200">
        <v>7</v>
      </c>
      <c r="G4107" s="200">
        <v>2</v>
      </c>
      <c r="H4107" s="200">
        <v>10</v>
      </c>
      <c r="I4107" s="200">
        <v>8</v>
      </c>
      <c r="J4107" s="200">
        <v>7</v>
      </c>
      <c r="M4107" s="204">
        <f t="shared" si="187"/>
        <v>2</v>
      </c>
      <c r="N4107" s="203">
        <f t="shared" si="188"/>
        <v>2</v>
      </c>
      <c r="O4107" s="203">
        <f t="shared" si="189"/>
        <v>7</v>
      </c>
    </row>
    <row r="4108" spans="3:15">
      <c r="C4108" s="200">
        <v>10</v>
      </c>
      <c r="D4108" s="200">
        <v>2</v>
      </c>
      <c r="F4108" s="200">
        <v>7</v>
      </c>
      <c r="G4108" s="200">
        <v>2</v>
      </c>
      <c r="H4108" s="200">
        <v>10</v>
      </c>
      <c r="I4108" s="200">
        <v>8</v>
      </c>
      <c r="J4108" s="200">
        <v>10</v>
      </c>
      <c r="M4108" s="204">
        <f t="shared" si="187"/>
        <v>2</v>
      </c>
      <c r="N4108" s="203">
        <f t="shared" si="188"/>
        <v>2</v>
      </c>
      <c r="O4108" s="203">
        <f t="shared" si="189"/>
        <v>7</v>
      </c>
    </row>
    <row r="4109" spans="3:15">
      <c r="C4109" s="200">
        <v>10</v>
      </c>
      <c r="D4109" s="200">
        <v>2</v>
      </c>
      <c r="F4109" s="200">
        <v>7</v>
      </c>
      <c r="G4109" s="200">
        <v>2</v>
      </c>
      <c r="H4109" s="200">
        <v>10</v>
      </c>
      <c r="I4109" s="200">
        <v>10</v>
      </c>
      <c r="J4109" s="200">
        <v>7</v>
      </c>
      <c r="M4109" s="204">
        <f t="shared" si="187"/>
        <v>2</v>
      </c>
      <c r="N4109" s="203">
        <f t="shared" si="188"/>
        <v>2</v>
      </c>
      <c r="O4109" s="203">
        <f t="shared" si="189"/>
        <v>7</v>
      </c>
    </row>
    <row r="4110" spans="3:15">
      <c r="C4110" s="200">
        <v>10</v>
      </c>
      <c r="D4110" s="200">
        <v>4</v>
      </c>
      <c r="F4110" s="200">
        <v>7</v>
      </c>
      <c r="G4110" s="200">
        <v>4</v>
      </c>
      <c r="H4110" s="200">
        <v>10</v>
      </c>
      <c r="I4110" s="200">
        <v>10</v>
      </c>
      <c r="J4110" s="200">
        <v>10</v>
      </c>
      <c r="M4110" s="204">
        <f t="shared" si="187"/>
        <v>4</v>
      </c>
      <c r="N4110" s="203">
        <f t="shared" si="188"/>
        <v>4</v>
      </c>
      <c r="O4110" s="203">
        <f t="shared" si="189"/>
        <v>8</v>
      </c>
    </row>
    <row r="4111" spans="3:15">
      <c r="C4111" s="200">
        <v>10</v>
      </c>
      <c r="D4111" s="200">
        <v>4</v>
      </c>
      <c r="F4111" s="200">
        <v>5</v>
      </c>
      <c r="G4111" s="200">
        <v>4</v>
      </c>
      <c r="H4111" s="200">
        <v>5</v>
      </c>
      <c r="I4111" s="200">
        <v>4</v>
      </c>
      <c r="J4111" s="200">
        <v>7</v>
      </c>
      <c r="M4111" s="204">
        <f t="shared" si="187"/>
        <v>4</v>
      </c>
      <c r="N4111" s="203">
        <f t="shared" si="188"/>
        <v>4</v>
      </c>
      <c r="O4111" s="203">
        <f t="shared" si="189"/>
        <v>6</v>
      </c>
    </row>
    <row r="4112" spans="3:15">
      <c r="C4112" s="200">
        <v>10</v>
      </c>
      <c r="D4112" s="200">
        <v>4</v>
      </c>
      <c r="F4112" s="200">
        <v>5</v>
      </c>
      <c r="G4112" s="200">
        <v>4</v>
      </c>
      <c r="H4112" s="200">
        <v>5</v>
      </c>
      <c r="I4112" s="200">
        <v>4</v>
      </c>
      <c r="J4112" s="200">
        <v>10</v>
      </c>
      <c r="M4112" s="204">
        <f t="shared" si="187"/>
        <v>4</v>
      </c>
      <c r="N4112" s="203">
        <f t="shared" si="188"/>
        <v>4</v>
      </c>
      <c r="O4112" s="203">
        <f t="shared" si="189"/>
        <v>6</v>
      </c>
    </row>
    <row r="4113" spans="3:15">
      <c r="C4113" s="200">
        <v>10</v>
      </c>
      <c r="D4113" s="200">
        <v>4</v>
      </c>
      <c r="F4113" s="200">
        <v>5</v>
      </c>
      <c r="G4113" s="200">
        <v>4</v>
      </c>
      <c r="H4113" s="200">
        <v>5</v>
      </c>
      <c r="I4113" s="200">
        <v>6</v>
      </c>
      <c r="J4113" s="200">
        <v>7</v>
      </c>
      <c r="M4113" s="204">
        <f t="shared" si="187"/>
        <v>4</v>
      </c>
      <c r="N4113" s="203">
        <f t="shared" si="188"/>
        <v>4</v>
      </c>
      <c r="O4113" s="203">
        <f t="shared" si="189"/>
        <v>6</v>
      </c>
    </row>
    <row r="4114" spans="3:15">
      <c r="C4114" s="200">
        <v>10</v>
      </c>
      <c r="D4114" s="200">
        <v>4</v>
      </c>
      <c r="F4114" s="200">
        <v>5</v>
      </c>
      <c r="G4114" s="200">
        <v>4</v>
      </c>
      <c r="H4114" s="200">
        <v>5</v>
      </c>
      <c r="I4114" s="200">
        <v>6</v>
      </c>
      <c r="J4114" s="200">
        <v>10</v>
      </c>
      <c r="M4114" s="204">
        <f t="shared" si="187"/>
        <v>4</v>
      </c>
      <c r="N4114" s="203">
        <f t="shared" si="188"/>
        <v>4</v>
      </c>
      <c r="O4114" s="203">
        <f t="shared" si="189"/>
        <v>6</v>
      </c>
    </row>
    <row r="4115" spans="3:15">
      <c r="C4115" s="200">
        <v>10</v>
      </c>
      <c r="D4115" s="200">
        <v>4</v>
      </c>
      <c r="F4115" s="200">
        <v>5</v>
      </c>
      <c r="G4115" s="200">
        <v>4</v>
      </c>
      <c r="H4115" s="200">
        <v>5</v>
      </c>
      <c r="I4115" s="200">
        <v>8</v>
      </c>
      <c r="J4115" s="200">
        <v>7</v>
      </c>
      <c r="M4115" s="204">
        <f t="shared" si="187"/>
        <v>4</v>
      </c>
      <c r="N4115" s="203">
        <f t="shared" si="188"/>
        <v>4</v>
      </c>
      <c r="O4115" s="203">
        <f t="shared" si="189"/>
        <v>6</v>
      </c>
    </row>
    <row r="4116" spans="3:15">
      <c r="C4116" s="200">
        <v>10</v>
      </c>
      <c r="D4116" s="200">
        <v>4</v>
      </c>
      <c r="F4116" s="200">
        <v>5</v>
      </c>
      <c r="G4116" s="200">
        <v>4</v>
      </c>
      <c r="H4116" s="200">
        <v>5</v>
      </c>
      <c r="I4116" s="200">
        <v>8</v>
      </c>
      <c r="J4116" s="200">
        <v>10</v>
      </c>
      <c r="M4116" s="204">
        <f t="shared" si="187"/>
        <v>4</v>
      </c>
      <c r="N4116" s="203">
        <f t="shared" si="188"/>
        <v>4</v>
      </c>
      <c r="O4116" s="203">
        <f t="shared" si="189"/>
        <v>7</v>
      </c>
    </row>
    <row r="4117" spans="3:15">
      <c r="C4117" s="200">
        <v>10</v>
      </c>
      <c r="D4117" s="200">
        <v>4</v>
      </c>
      <c r="F4117" s="200">
        <v>5</v>
      </c>
      <c r="G4117" s="200">
        <v>4</v>
      </c>
      <c r="H4117" s="200">
        <v>5</v>
      </c>
      <c r="I4117" s="200">
        <v>10</v>
      </c>
      <c r="J4117" s="200">
        <v>7</v>
      </c>
      <c r="M4117" s="204">
        <f t="shared" si="187"/>
        <v>4</v>
      </c>
      <c r="N4117" s="203">
        <f t="shared" si="188"/>
        <v>4</v>
      </c>
      <c r="O4117" s="203">
        <f t="shared" si="189"/>
        <v>6</v>
      </c>
    </row>
    <row r="4118" spans="3:15">
      <c r="C4118" s="200">
        <v>10</v>
      </c>
      <c r="D4118" s="200">
        <v>4</v>
      </c>
      <c r="F4118" s="200">
        <v>5</v>
      </c>
      <c r="G4118" s="200">
        <v>4</v>
      </c>
      <c r="H4118" s="200">
        <v>5</v>
      </c>
      <c r="I4118" s="200">
        <v>10</v>
      </c>
      <c r="J4118" s="200">
        <v>10</v>
      </c>
      <c r="M4118" s="204">
        <f t="shared" si="187"/>
        <v>4</v>
      </c>
      <c r="N4118" s="203">
        <f t="shared" si="188"/>
        <v>4</v>
      </c>
      <c r="O4118" s="203">
        <f t="shared" si="189"/>
        <v>7</v>
      </c>
    </row>
    <row r="4119" spans="3:15">
      <c r="C4119" s="200">
        <v>10</v>
      </c>
      <c r="D4119" s="200">
        <v>4</v>
      </c>
      <c r="F4119" s="200">
        <v>7</v>
      </c>
      <c r="G4119" s="200">
        <v>4</v>
      </c>
      <c r="H4119" s="200">
        <v>10</v>
      </c>
      <c r="I4119" s="200">
        <v>4</v>
      </c>
      <c r="J4119" s="200">
        <v>7</v>
      </c>
      <c r="M4119" s="204">
        <f t="shared" si="187"/>
        <v>4</v>
      </c>
      <c r="N4119" s="203">
        <f t="shared" si="188"/>
        <v>4</v>
      </c>
      <c r="O4119" s="203">
        <f t="shared" si="189"/>
        <v>7</v>
      </c>
    </row>
    <row r="4120" spans="3:15">
      <c r="C4120" s="200">
        <v>10</v>
      </c>
      <c r="D4120" s="200">
        <v>4</v>
      </c>
      <c r="F4120" s="200">
        <v>7</v>
      </c>
      <c r="G4120" s="200">
        <v>4</v>
      </c>
      <c r="H4120" s="200">
        <v>10</v>
      </c>
      <c r="I4120" s="200">
        <v>4</v>
      </c>
      <c r="J4120" s="200">
        <v>10</v>
      </c>
      <c r="M4120" s="204">
        <f t="shared" si="187"/>
        <v>4</v>
      </c>
      <c r="N4120" s="203">
        <f t="shared" si="188"/>
        <v>4</v>
      </c>
      <c r="O4120" s="203">
        <f t="shared" si="189"/>
        <v>7</v>
      </c>
    </row>
    <row r="4121" spans="3:15">
      <c r="C4121" s="200">
        <v>10</v>
      </c>
      <c r="D4121" s="200">
        <v>4</v>
      </c>
      <c r="F4121" s="200">
        <v>7</v>
      </c>
      <c r="G4121" s="200">
        <v>4</v>
      </c>
      <c r="H4121" s="200">
        <v>10</v>
      </c>
      <c r="I4121" s="200">
        <v>6</v>
      </c>
      <c r="J4121" s="200">
        <v>7</v>
      </c>
      <c r="M4121" s="204">
        <f t="shared" si="187"/>
        <v>4</v>
      </c>
      <c r="N4121" s="203">
        <f t="shared" si="188"/>
        <v>4</v>
      </c>
      <c r="O4121" s="203">
        <f t="shared" si="189"/>
        <v>7</v>
      </c>
    </row>
    <row r="4122" spans="3:15">
      <c r="C4122" s="200">
        <v>10</v>
      </c>
      <c r="D4122" s="200">
        <v>4</v>
      </c>
      <c r="F4122" s="200">
        <v>7</v>
      </c>
      <c r="G4122" s="200">
        <v>4</v>
      </c>
      <c r="H4122" s="200">
        <v>10</v>
      </c>
      <c r="I4122" s="200">
        <v>6</v>
      </c>
      <c r="J4122" s="200">
        <v>10</v>
      </c>
      <c r="M4122" s="204">
        <f t="shared" si="187"/>
        <v>4</v>
      </c>
      <c r="N4122" s="203">
        <f t="shared" si="188"/>
        <v>4</v>
      </c>
      <c r="O4122" s="203">
        <f t="shared" si="189"/>
        <v>7</v>
      </c>
    </row>
    <row r="4123" spans="3:15">
      <c r="C4123" s="200">
        <v>10</v>
      </c>
      <c r="D4123" s="200">
        <v>4</v>
      </c>
      <c r="F4123" s="200">
        <v>7</v>
      </c>
      <c r="G4123" s="200">
        <v>4</v>
      </c>
      <c r="H4123" s="200">
        <v>10</v>
      </c>
      <c r="I4123" s="200">
        <v>8</v>
      </c>
      <c r="J4123" s="200">
        <v>7</v>
      </c>
      <c r="M4123" s="204">
        <f t="shared" si="187"/>
        <v>4</v>
      </c>
      <c r="N4123" s="203">
        <f t="shared" si="188"/>
        <v>4</v>
      </c>
      <c r="O4123" s="203">
        <f t="shared" si="189"/>
        <v>7</v>
      </c>
    </row>
    <row r="4124" spans="3:15">
      <c r="C4124" s="200">
        <v>10</v>
      </c>
      <c r="D4124" s="200">
        <v>4</v>
      </c>
      <c r="F4124" s="200">
        <v>7</v>
      </c>
      <c r="G4124" s="200">
        <v>4</v>
      </c>
      <c r="H4124" s="200">
        <v>10</v>
      </c>
      <c r="I4124" s="200">
        <v>8</v>
      </c>
      <c r="J4124" s="200">
        <v>10</v>
      </c>
      <c r="M4124" s="204">
        <f t="shared" si="187"/>
        <v>4</v>
      </c>
      <c r="N4124" s="203">
        <f t="shared" si="188"/>
        <v>4</v>
      </c>
      <c r="O4124" s="203">
        <f t="shared" si="189"/>
        <v>8</v>
      </c>
    </row>
    <row r="4125" spans="3:15">
      <c r="C4125" s="200">
        <v>10</v>
      </c>
      <c r="D4125" s="200">
        <v>4</v>
      </c>
      <c r="F4125" s="200">
        <v>7</v>
      </c>
      <c r="G4125" s="200">
        <v>4</v>
      </c>
      <c r="H4125" s="200">
        <v>10</v>
      </c>
      <c r="I4125" s="200">
        <v>10</v>
      </c>
      <c r="J4125" s="200">
        <v>7</v>
      </c>
      <c r="M4125" s="204">
        <f t="shared" si="187"/>
        <v>4</v>
      </c>
      <c r="N4125" s="203">
        <f t="shared" si="188"/>
        <v>4</v>
      </c>
      <c r="O4125" s="203">
        <f t="shared" si="189"/>
        <v>7</v>
      </c>
    </row>
    <row r="4126" spans="3:15">
      <c r="C4126" s="200">
        <v>10</v>
      </c>
      <c r="D4126" s="200">
        <v>6</v>
      </c>
      <c r="F4126" s="200">
        <v>7</v>
      </c>
      <c r="G4126" s="200">
        <v>6</v>
      </c>
      <c r="H4126" s="200">
        <v>10</v>
      </c>
      <c r="I4126" s="200">
        <v>10</v>
      </c>
      <c r="J4126" s="200">
        <v>10</v>
      </c>
      <c r="M4126" s="204">
        <f t="shared" si="187"/>
        <v>6</v>
      </c>
      <c r="N4126" s="203">
        <f t="shared" si="188"/>
        <v>6</v>
      </c>
      <c r="O4126" s="203">
        <f t="shared" si="189"/>
        <v>8</v>
      </c>
    </row>
    <row r="4127" spans="3:15">
      <c r="C4127" s="200">
        <v>10</v>
      </c>
      <c r="D4127" s="200">
        <v>6</v>
      </c>
      <c r="F4127" s="200">
        <v>5</v>
      </c>
      <c r="G4127" s="200">
        <v>6</v>
      </c>
      <c r="H4127" s="200">
        <v>5</v>
      </c>
      <c r="I4127" s="200">
        <v>4</v>
      </c>
      <c r="J4127" s="200">
        <v>7</v>
      </c>
      <c r="M4127" s="204">
        <f t="shared" ref="M4127:M4190" si="190">MIN(C4127:L4127)</f>
        <v>4</v>
      </c>
      <c r="N4127" s="203">
        <f t="shared" si="188"/>
        <v>5</v>
      </c>
      <c r="O4127" s="203">
        <f t="shared" si="189"/>
        <v>6</v>
      </c>
    </row>
    <row r="4128" spans="3:15">
      <c r="C4128" s="200">
        <v>10</v>
      </c>
      <c r="D4128" s="200">
        <v>6</v>
      </c>
      <c r="F4128" s="200">
        <v>5</v>
      </c>
      <c r="G4128" s="200">
        <v>6</v>
      </c>
      <c r="H4128" s="200">
        <v>5</v>
      </c>
      <c r="I4128" s="200">
        <v>4</v>
      </c>
      <c r="J4128" s="200">
        <v>10</v>
      </c>
      <c r="M4128" s="204">
        <f t="shared" si="190"/>
        <v>4</v>
      </c>
      <c r="N4128" s="203">
        <f t="shared" ref="N4128:N4191" si="191">IF(SMALL(C4128:J4128,2)&gt;M4128,M4128+1,M4128)</f>
        <v>5</v>
      </c>
      <c r="O4128" s="203">
        <f t="shared" ref="O4128:O4191" si="192">ROUND(AVERAGE(C4128:J4128),0)</f>
        <v>7</v>
      </c>
    </row>
    <row r="4129" spans="3:15">
      <c r="C4129" s="200">
        <v>10</v>
      </c>
      <c r="D4129" s="200">
        <v>6</v>
      </c>
      <c r="F4129" s="200">
        <v>5</v>
      </c>
      <c r="G4129" s="200">
        <v>6</v>
      </c>
      <c r="H4129" s="200">
        <v>5</v>
      </c>
      <c r="I4129" s="200">
        <v>6</v>
      </c>
      <c r="J4129" s="200">
        <v>7</v>
      </c>
      <c r="M4129" s="204">
        <f t="shared" si="190"/>
        <v>5</v>
      </c>
      <c r="N4129" s="203">
        <f t="shared" si="191"/>
        <v>5</v>
      </c>
      <c r="O4129" s="203">
        <f t="shared" si="192"/>
        <v>6</v>
      </c>
    </row>
    <row r="4130" spans="3:15">
      <c r="C4130" s="200">
        <v>10</v>
      </c>
      <c r="D4130" s="200">
        <v>6</v>
      </c>
      <c r="F4130" s="200">
        <v>5</v>
      </c>
      <c r="G4130" s="200">
        <v>6</v>
      </c>
      <c r="H4130" s="200">
        <v>5</v>
      </c>
      <c r="I4130" s="200">
        <v>6</v>
      </c>
      <c r="J4130" s="200">
        <v>10</v>
      </c>
      <c r="M4130" s="204">
        <f t="shared" si="190"/>
        <v>5</v>
      </c>
      <c r="N4130" s="203">
        <f t="shared" si="191"/>
        <v>5</v>
      </c>
      <c r="O4130" s="203">
        <f t="shared" si="192"/>
        <v>7</v>
      </c>
    </row>
    <row r="4131" spans="3:15">
      <c r="C4131" s="200">
        <v>10</v>
      </c>
      <c r="D4131" s="200">
        <v>6</v>
      </c>
      <c r="F4131" s="200">
        <v>5</v>
      </c>
      <c r="G4131" s="200">
        <v>6</v>
      </c>
      <c r="H4131" s="200">
        <v>5</v>
      </c>
      <c r="I4131" s="200">
        <v>8</v>
      </c>
      <c r="J4131" s="200">
        <v>7</v>
      </c>
      <c r="M4131" s="204">
        <f t="shared" si="190"/>
        <v>5</v>
      </c>
      <c r="N4131" s="203">
        <f t="shared" si="191"/>
        <v>5</v>
      </c>
      <c r="O4131" s="203">
        <f t="shared" si="192"/>
        <v>7</v>
      </c>
    </row>
    <row r="4132" spans="3:15">
      <c r="C4132" s="200">
        <v>10</v>
      </c>
      <c r="D4132" s="200">
        <v>6</v>
      </c>
      <c r="F4132" s="200">
        <v>5</v>
      </c>
      <c r="G4132" s="200">
        <v>6</v>
      </c>
      <c r="H4132" s="200">
        <v>5</v>
      </c>
      <c r="I4132" s="200">
        <v>8</v>
      </c>
      <c r="J4132" s="200">
        <v>10</v>
      </c>
      <c r="M4132" s="204">
        <f t="shared" si="190"/>
        <v>5</v>
      </c>
      <c r="N4132" s="203">
        <f t="shared" si="191"/>
        <v>5</v>
      </c>
      <c r="O4132" s="203">
        <f t="shared" si="192"/>
        <v>7</v>
      </c>
    </row>
    <row r="4133" spans="3:15">
      <c r="C4133" s="200">
        <v>10</v>
      </c>
      <c r="D4133" s="200">
        <v>6</v>
      </c>
      <c r="F4133" s="200">
        <v>5</v>
      </c>
      <c r="G4133" s="200">
        <v>6</v>
      </c>
      <c r="H4133" s="200">
        <v>5</v>
      </c>
      <c r="I4133" s="200">
        <v>10</v>
      </c>
      <c r="J4133" s="200">
        <v>7</v>
      </c>
      <c r="M4133" s="204">
        <f t="shared" si="190"/>
        <v>5</v>
      </c>
      <c r="N4133" s="203">
        <f t="shared" si="191"/>
        <v>5</v>
      </c>
      <c r="O4133" s="203">
        <f t="shared" si="192"/>
        <v>7</v>
      </c>
    </row>
    <row r="4134" spans="3:15">
      <c r="C4134" s="200">
        <v>10</v>
      </c>
      <c r="D4134" s="200">
        <v>6</v>
      </c>
      <c r="F4134" s="200">
        <v>5</v>
      </c>
      <c r="G4134" s="200">
        <v>6</v>
      </c>
      <c r="H4134" s="200">
        <v>5</v>
      </c>
      <c r="I4134" s="200">
        <v>10</v>
      </c>
      <c r="J4134" s="200">
        <v>10</v>
      </c>
      <c r="M4134" s="204">
        <f t="shared" si="190"/>
        <v>5</v>
      </c>
      <c r="N4134" s="203">
        <f t="shared" si="191"/>
        <v>5</v>
      </c>
      <c r="O4134" s="203">
        <f t="shared" si="192"/>
        <v>7</v>
      </c>
    </row>
    <row r="4135" spans="3:15">
      <c r="C4135" s="200">
        <v>10</v>
      </c>
      <c r="D4135" s="200">
        <v>6</v>
      </c>
      <c r="F4135" s="200">
        <v>7</v>
      </c>
      <c r="G4135" s="200">
        <v>6</v>
      </c>
      <c r="H4135" s="200">
        <v>10</v>
      </c>
      <c r="I4135" s="200">
        <v>4</v>
      </c>
      <c r="J4135" s="200">
        <v>7</v>
      </c>
      <c r="M4135" s="204">
        <f t="shared" si="190"/>
        <v>4</v>
      </c>
      <c r="N4135" s="203">
        <f t="shared" si="191"/>
        <v>5</v>
      </c>
      <c r="O4135" s="203">
        <f t="shared" si="192"/>
        <v>7</v>
      </c>
    </row>
    <row r="4136" spans="3:15">
      <c r="C4136" s="200">
        <v>10</v>
      </c>
      <c r="D4136" s="200">
        <v>6</v>
      </c>
      <c r="F4136" s="200">
        <v>7</v>
      </c>
      <c r="G4136" s="200">
        <v>6</v>
      </c>
      <c r="H4136" s="200">
        <v>10</v>
      </c>
      <c r="I4136" s="200">
        <v>4</v>
      </c>
      <c r="J4136" s="200">
        <v>10</v>
      </c>
      <c r="M4136" s="204">
        <f t="shared" si="190"/>
        <v>4</v>
      </c>
      <c r="N4136" s="203">
        <f t="shared" si="191"/>
        <v>5</v>
      </c>
      <c r="O4136" s="203">
        <f t="shared" si="192"/>
        <v>8</v>
      </c>
    </row>
    <row r="4137" spans="3:15">
      <c r="C4137" s="200">
        <v>10</v>
      </c>
      <c r="D4137" s="200">
        <v>6</v>
      </c>
      <c r="F4137" s="200">
        <v>7</v>
      </c>
      <c r="G4137" s="200">
        <v>6</v>
      </c>
      <c r="H4137" s="200">
        <v>10</v>
      </c>
      <c r="I4137" s="200">
        <v>6</v>
      </c>
      <c r="J4137" s="200">
        <v>7</v>
      </c>
      <c r="M4137" s="204">
        <f t="shared" si="190"/>
        <v>6</v>
      </c>
      <c r="N4137" s="203">
        <f t="shared" si="191"/>
        <v>6</v>
      </c>
      <c r="O4137" s="203">
        <f t="shared" si="192"/>
        <v>7</v>
      </c>
    </row>
    <row r="4138" spans="3:15">
      <c r="C4138" s="200">
        <v>10</v>
      </c>
      <c r="D4138" s="200">
        <v>6</v>
      </c>
      <c r="F4138" s="200">
        <v>7</v>
      </c>
      <c r="G4138" s="200">
        <v>6</v>
      </c>
      <c r="H4138" s="200">
        <v>10</v>
      </c>
      <c r="I4138" s="200">
        <v>6</v>
      </c>
      <c r="J4138" s="200">
        <v>10</v>
      </c>
      <c r="M4138" s="204">
        <f t="shared" si="190"/>
        <v>6</v>
      </c>
      <c r="N4138" s="203">
        <f t="shared" si="191"/>
        <v>6</v>
      </c>
      <c r="O4138" s="203">
        <f t="shared" si="192"/>
        <v>8</v>
      </c>
    </row>
    <row r="4139" spans="3:15">
      <c r="C4139" s="200">
        <v>10</v>
      </c>
      <c r="D4139" s="200">
        <v>6</v>
      </c>
      <c r="F4139" s="200">
        <v>7</v>
      </c>
      <c r="G4139" s="200">
        <v>6</v>
      </c>
      <c r="H4139" s="200">
        <v>10</v>
      </c>
      <c r="I4139" s="200">
        <v>8</v>
      </c>
      <c r="J4139" s="200">
        <v>7</v>
      </c>
      <c r="M4139" s="204">
        <f t="shared" si="190"/>
        <v>6</v>
      </c>
      <c r="N4139" s="203">
        <f t="shared" si="191"/>
        <v>6</v>
      </c>
      <c r="O4139" s="203">
        <f t="shared" si="192"/>
        <v>8</v>
      </c>
    </row>
    <row r="4140" spans="3:15">
      <c r="C4140" s="200">
        <v>10</v>
      </c>
      <c r="D4140" s="200">
        <v>6</v>
      </c>
      <c r="F4140" s="200">
        <v>7</v>
      </c>
      <c r="G4140" s="200">
        <v>6</v>
      </c>
      <c r="H4140" s="200">
        <v>10</v>
      </c>
      <c r="I4140" s="200">
        <v>8</v>
      </c>
      <c r="J4140" s="200">
        <v>10</v>
      </c>
      <c r="M4140" s="204">
        <f t="shared" si="190"/>
        <v>6</v>
      </c>
      <c r="N4140" s="203">
        <f t="shared" si="191"/>
        <v>6</v>
      </c>
      <c r="O4140" s="203">
        <f t="shared" si="192"/>
        <v>8</v>
      </c>
    </row>
    <row r="4141" spans="3:15">
      <c r="C4141" s="200">
        <v>10</v>
      </c>
      <c r="D4141" s="200">
        <v>6</v>
      </c>
      <c r="F4141" s="200">
        <v>7</v>
      </c>
      <c r="G4141" s="200">
        <v>6</v>
      </c>
      <c r="H4141" s="200">
        <v>10</v>
      </c>
      <c r="I4141" s="200">
        <v>10</v>
      </c>
      <c r="J4141" s="200">
        <v>7</v>
      </c>
      <c r="M4141" s="204">
        <f t="shared" si="190"/>
        <v>6</v>
      </c>
      <c r="N4141" s="203">
        <f t="shared" si="191"/>
        <v>6</v>
      </c>
      <c r="O4141" s="203">
        <f t="shared" si="192"/>
        <v>8</v>
      </c>
    </row>
    <row r="4142" spans="3:15">
      <c r="C4142" s="200">
        <v>10</v>
      </c>
      <c r="D4142" s="200">
        <v>2</v>
      </c>
      <c r="F4142" s="200">
        <v>7</v>
      </c>
      <c r="G4142" s="200">
        <v>2</v>
      </c>
      <c r="H4142" s="200">
        <v>10</v>
      </c>
      <c r="I4142" s="200">
        <v>10</v>
      </c>
      <c r="J4142" s="200">
        <v>10</v>
      </c>
      <c r="M4142" s="204">
        <f t="shared" si="190"/>
        <v>2</v>
      </c>
      <c r="N4142" s="203">
        <f t="shared" si="191"/>
        <v>2</v>
      </c>
      <c r="O4142" s="203">
        <f t="shared" si="192"/>
        <v>7</v>
      </c>
    </row>
    <row r="4143" spans="3:15">
      <c r="C4143" s="200">
        <v>10</v>
      </c>
      <c r="D4143" s="200">
        <v>2</v>
      </c>
      <c r="F4143" s="200">
        <v>5</v>
      </c>
      <c r="G4143" s="200">
        <v>2</v>
      </c>
      <c r="H4143" s="200">
        <v>5</v>
      </c>
      <c r="I4143" s="200">
        <v>4</v>
      </c>
      <c r="J4143" s="200">
        <v>7</v>
      </c>
      <c r="M4143" s="204">
        <f t="shared" si="190"/>
        <v>2</v>
      </c>
      <c r="N4143" s="203">
        <f t="shared" si="191"/>
        <v>2</v>
      </c>
      <c r="O4143" s="203">
        <f t="shared" si="192"/>
        <v>5</v>
      </c>
    </row>
    <row r="4144" spans="3:15">
      <c r="C4144" s="200">
        <v>10</v>
      </c>
      <c r="D4144" s="200">
        <v>2</v>
      </c>
      <c r="F4144" s="200">
        <v>5</v>
      </c>
      <c r="G4144" s="200">
        <v>2</v>
      </c>
      <c r="H4144" s="200">
        <v>5</v>
      </c>
      <c r="I4144" s="200">
        <v>4</v>
      </c>
      <c r="J4144" s="200">
        <v>10</v>
      </c>
      <c r="M4144" s="204">
        <f t="shared" si="190"/>
        <v>2</v>
      </c>
      <c r="N4144" s="203">
        <f t="shared" si="191"/>
        <v>2</v>
      </c>
      <c r="O4144" s="203">
        <f t="shared" si="192"/>
        <v>5</v>
      </c>
    </row>
    <row r="4145" spans="3:15">
      <c r="C4145" s="200">
        <v>10</v>
      </c>
      <c r="D4145" s="200">
        <v>2</v>
      </c>
      <c r="F4145" s="200">
        <v>5</v>
      </c>
      <c r="G4145" s="200">
        <v>2</v>
      </c>
      <c r="H4145" s="200">
        <v>5</v>
      </c>
      <c r="I4145" s="200">
        <v>6</v>
      </c>
      <c r="J4145" s="200">
        <v>7</v>
      </c>
      <c r="M4145" s="204">
        <f t="shared" si="190"/>
        <v>2</v>
      </c>
      <c r="N4145" s="203">
        <f t="shared" si="191"/>
        <v>2</v>
      </c>
      <c r="O4145" s="203">
        <f t="shared" si="192"/>
        <v>5</v>
      </c>
    </row>
    <row r="4146" spans="3:15">
      <c r="C4146" s="200">
        <v>10</v>
      </c>
      <c r="D4146" s="200">
        <v>2</v>
      </c>
      <c r="F4146" s="200">
        <v>5</v>
      </c>
      <c r="G4146" s="200">
        <v>2</v>
      </c>
      <c r="H4146" s="200">
        <v>5</v>
      </c>
      <c r="I4146" s="200">
        <v>6</v>
      </c>
      <c r="J4146" s="200">
        <v>10</v>
      </c>
      <c r="M4146" s="204">
        <f t="shared" si="190"/>
        <v>2</v>
      </c>
      <c r="N4146" s="203">
        <f t="shared" si="191"/>
        <v>2</v>
      </c>
      <c r="O4146" s="203">
        <f t="shared" si="192"/>
        <v>6</v>
      </c>
    </row>
    <row r="4147" spans="3:15">
      <c r="C4147" s="200">
        <v>10</v>
      </c>
      <c r="D4147" s="200">
        <v>2</v>
      </c>
      <c r="F4147" s="200">
        <v>5</v>
      </c>
      <c r="G4147" s="200">
        <v>2</v>
      </c>
      <c r="H4147" s="200">
        <v>5</v>
      </c>
      <c r="I4147" s="200">
        <v>8</v>
      </c>
      <c r="J4147" s="200">
        <v>7</v>
      </c>
      <c r="M4147" s="204">
        <f t="shared" si="190"/>
        <v>2</v>
      </c>
      <c r="N4147" s="203">
        <f t="shared" si="191"/>
        <v>2</v>
      </c>
      <c r="O4147" s="203">
        <f t="shared" si="192"/>
        <v>6</v>
      </c>
    </row>
    <row r="4148" spans="3:15">
      <c r="C4148" s="200">
        <v>10</v>
      </c>
      <c r="D4148" s="200">
        <v>2</v>
      </c>
      <c r="F4148" s="200">
        <v>5</v>
      </c>
      <c r="G4148" s="200">
        <v>2</v>
      </c>
      <c r="H4148" s="200">
        <v>5</v>
      </c>
      <c r="I4148" s="200">
        <v>8</v>
      </c>
      <c r="J4148" s="200">
        <v>10</v>
      </c>
      <c r="M4148" s="204">
        <f t="shared" si="190"/>
        <v>2</v>
      </c>
      <c r="N4148" s="203">
        <f t="shared" si="191"/>
        <v>2</v>
      </c>
      <c r="O4148" s="203">
        <f t="shared" si="192"/>
        <v>6</v>
      </c>
    </row>
    <row r="4149" spans="3:15">
      <c r="C4149" s="200">
        <v>10</v>
      </c>
      <c r="D4149" s="200">
        <v>2</v>
      </c>
      <c r="F4149" s="200">
        <v>5</v>
      </c>
      <c r="G4149" s="200">
        <v>2</v>
      </c>
      <c r="H4149" s="200">
        <v>5</v>
      </c>
      <c r="I4149" s="200">
        <v>10</v>
      </c>
      <c r="J4149" s="200">
        <v>7</v>
      </c>
      <c r="M4149" s="204">
        <f t="shared" si="190"/>
        <v>2</v>
      </c>
      <c r="N4149" s="203">
        <f t="shared" si="191"/>
        <v>2</v>
      </c>
      <c r="O4149" s="203">
        <f t="shared" si="192"/>
        <v>6</v>
      </c>
    </row>
    <row r="4150" spans="3:15">
      <c r="C4150" s="200">
        <v>10</v>
      </c>
      <c r="D4150" s="200">
        <v>2</v>
      </c>
      <c r="F4150" s="200">
        <v>5</v>
      </c>
      <c r="G4150" s="200">
        <v>2</v>
      </c>
      <c r="H4150" s="200">
        <v>5</v>
      </c>
      <c r="I4150" s="200">
        <v>10</v>
      </c>
      <c r="J4150" s="200">
        <v>10</v>
      </c>
      <c r="M4150" s="204">
        <f t="shared" si="190"/>
        <v>2</v>
      </c>
      <c r="N4150" s="203">
        <f t="shared" si="191"/>
        <v>2</v>
      </c>
      <c r="O4150" s="203">
        <f t="shared" si="192"/>
        <v>6</v>
      </c>
    </row>
    <row r="4151" spans="3:15">
      <c r="C4151" s="200">
        <v>10</v>
      </c>
      <c r="D4151" s="200">
        <v>2</v>
      </c>
      <c r="F4151" s="200">
        <v>7</v>
      </c>
      <c r="G4151" s="200">
        <v>2</v>
      </c>
      <c r="H4151" s="200">
        <v>10</v>
      </c>
      <c r="I4151" s="200">
        <v>4</v>
      </c>
      <c r="J4151" s="200">
        <v>7</v>
      </c>
      <c r="M4151" s="204">
        <f t="shared" si="190"/>
        <v>2</v>
      </c>
      <c r="N4151" s="203">
        <f t="shared" si="191"/>
        <v>2</v>
      </c>
      <c r="O4151" s="203">
        <f t="shared" si="192"/>
        <v>6</v>
      </c>
    </row>
    <row r="4152" spans="3:15">
      <c r="C4152" s="200">
        <v>10</v>
      </c>
      <c r="D4152" s="200">
        <v>2</v>
      </c>
      <c r="F4152" s="200">
        <v>7</v>
      </c>
      <c r="G4152" s="200">
        <v>2</v>
      </c>
      <c r="H4152" s="200">
        <v>10</v>
      </c>
      <c r="I4152" s="200">
        <v>4</v>
      </c>
      <c r="J4152" s="200">
        <v>10</v>
      </c>
      <c r="M4152" s="204">
        <f t="shared" si="190"/>
        <v>2</v>
      </c>
      <c r="N4152" s="203">
        <f t="shared" si="191"/>
        <v>2</v>
      </c>
      <c r="O4152" s="203">
        <f t="shared" si="192"/>
        <v>6</v>
      </c>
    </row>
    <row r="4153" spans="3:15">
      <c r="C4153" s="200">
        <v>10</v>
      </c>
      <c r="D4153" s="200">
        <v>2</v>
      </c>
      <c r="F4153" s="200">
        <v>7</v>
      </c>
      <c r="G4153" s="200">
        <v>2</v>
      </c>
      <c r="H4153" s="200">
        <v>10</v>
      </c>
      <c r="I4153" s="200">
        <v>6</v>
      </c>
      <c r="J4153" s="200">
        <v>7</v>
      </c>
      <c r="M4153" s="204">
        <f t="shared" si="190"/>
        <v>2</v>
      </c>
      <c r="N4153" s="203">
        <f t="shared" si="191"/>
        <v>2</v>
      </c>
      <c r="O4153" s="203">
        <f t="shared" si="192"/>
        <v>6</v>
      </c>
    </row>
    <row r="4154" spans="3:15">
      <c r="C4154" s="200">
        <v>10</v>
      </c>
      <c r="D4154" s="200">
        <v>2</v>
      </c>
      <c r="F4154" s="200">
        <v>7</v>
      </c>
      <c r="G4154" s="200">
        <v>2</v>
      </c>
      <c r="H4154" s="200">
        <v>10</v>
      </c>
      <c r="I4154" s="200">
        <v>6</v>
      </c>
      <c r="J4154" s="200">
        <v>10</v>
      </c>
      <c r="M4154" s="204">
        <f t="shared" si="190"/>
        <v>2</v>
      </c>
      <c r="N4154" s="203">
        <f t="shared" si="191"/>
        <v>2</v>
      </c>
      <c r="O4154" s="203">
        <f t="shared" si="192"/>
        <v>7</v>
      </c>
    </row>
    <row r="4155" spans="3:15">
      <c r="C4155" s="200">
        <v>10</v>
      </c>
      <c r="D4155" s="200">
        <v>2</v>
      </c>
      <c r="F4155" s="200">
        <v>7</v>
      </c>
      <c r="G4155" s="200">
        <v>2</v>
      </c>
      <c r="H4155" s="200">
        <v>10</v>
      </c>
      <c r="I4155" s="200">
        <v>8</v>
      </c>
      <c r="J4155" s="200">
        <v>7</v>
      </c>
      <c r="M4155" s="204">
        <f t="shared" si="190"/>
        <v>2</v>
      </c>
      <c r="N4155" s="203">
        <f t="shared" si="191"/>
        <v>2</v>
      </c>
      <c r="O4155" s="203">
        <f t="shared" si="192"/>
        <v>7</v>
      </c>
    </row>
    <row r="4156" spans="3:15">
      <c r="C4156" s="200">
        <v>10</v>
      </c>
      <c r="D4156" s="200">
        <v>2</v>
      </c>
      <c r="F4156" s="200">
        <v>7</v>
      </c>
      <c r="G4156" s="200">
        <v>2</v>
      </c>
      <c r="H4156" s="200">
        <v>10</v>
      </c>
      <c r="I4156" s="200">
        <v>8</v>
      </c>
      <c r="J4156" s="200">
        <v>10</v>
      </c>
      <c r="M4156" s="204">
        <f t="shared" si="190"/>
        <v>2</v>
      </c>
      <c r="N4156" s="203">
        <f t="shared" si="191"/>
        <v>2</v>
      </c>
      <c r="O4156" s="203">
        <f t="shared" si="192"/>
        <v>7</v>
      </c>
    </row>
    <row r="4157" spans="3:15">
      <c r="C4157" s="200">
        <v>10</v>
      </c>
      <c r="D4157" s="200">
        <v>2</v>
      </c>
      <c r="F4157" s="200">
        <v>7</v>
      </c>
      <c r="G4157" s="200">
        <v>2</v>
      </c>
      <c r="H4157" s="200">
        <v>10</v>
      </c>
      <c r="I4157" s="200">
        <v>10</v>
      </c>
      <c r="J4157" s="200">
        <v>7</v>
      </c>
      <c r="M4157" s="204">
        <f t="shared" si="190"/>
        <v>2</v>
      </c>
      <c r="N4157" s="203">
        <f t="shared" si="191"/>
        <v>2</v>
      </c>
      <c r="O4157" s="203">
        <f t="shared" si="192"/>
        <v>7</v>
      </c>
    </row>
    <row r="4158" spans="3:15">
      <c r="C4158" s="200">
        <v>10</v>
      </c>
      <c r="D4158" s="200">
        <v>2</v>
      </c>
      <c r="F4158" s="200">
        <v>7</v>
      </c>
      <c r="G4158" s="200">
        <v>2</v>
      </c>
      <c r="H4158" s="200">
        <v>10</v>
      </c>
      <c r="I4158" s="200">
        <v>10</v>
      </c>
      <c r="J4158" s="200">
        <v>10</v>
      </c>
      <c r="M4158" s="204">
        <f t="shared" si="190"/>
        <v>2</v>
      </c>
      <c r="N4158" s="203">
        <f t="shared" si="191"/>
        <v>2</v>
      </c>
      <c r="O4158" s="203">
        <f t="shared" si="192"/>
        <v>7</v>
      </c>
    </row>
    <row r="4159" spans="3:15">
      <c r="C4159" s="200">
        <v>10</v>
      </c>
      <c r="D4159" s="200">
        <v>2</v>
      </c>
      <c r="F4159" s="200">
        <v>5</v>
      </c>
      <c r="G4159" s="200">
        <v>2</v>
      </c>
      <c r="H4159" s="200">
        <v>5</v>
      </c>
      <c r="I4159" s="200">
        <v>4</v>
      </c>
      <c r="J4159" s="200">
        <v>7</v>
      </c>
      <c r="M4159" s="204">
        <f t="shared" si="190"/>
        <v>2</v>
      </c>
      <c r="N4159" s="203">
        <f t="shared" si="191"/>
        <v>2</v>
      </c>
      <c r="O4159" s="203">
        <f t="shared" si="192"/>
        <v>5</v>
      </c>
    </row>
    <row r="4160" spans="3:15">
      <c r="C4160" s="200">
        <v>10</v>
      </c>
      <c r="D4160" s="200">
        <v>2</v>
      </c>
      <c r="F4160" s="200">
        <v>5</v>
      </c>
      <c r="G4160" s="200">
        <v>2</v>
      </c>
      <c r="H4160" s="200">
        <v>5</v>
      </c>
      <c r="I4160" s="200">
        <v>4</v>
      </c>
      <c r="J4160" s="200">
        <v>10</v>
      </c>
      <c r="M4160" s="204">
        <f t="shared" si="190"/>
        <v>2</v>
      </c>
      <c r="N4160" s="203">
        <f t="shared" si="191"/>
        <v>2</v>
      </c>
      <c r="O4160" s="203">
        <f t="shared" si="192"/>
        <v>5</v>
      </c>
    </row>
    <row r="4161" spans="3:15">
      <c r="C4161" s="200">
        <v>10</v>
      </c>
      <c r="D4161" s="200">
        <v>2</v>
      </c>
      <c r="F4161" s="200">
        <v>5</v>
      </c>
      <c r="G4161" s="200">
        <v>2</v>
      </c>
      <c r="H4161" s="200">
        <v>5</v>
      </c>
      <c r="I4161" s="200">
        <v>6</v>
      </c>
      <c r="J4161" s="200">
        <v>7</v>
      </c>
      <c r="M4161" s="204">
        <f t="shared" si="190"/>
        <v>2</v>
      </c>
      <c r="N4161" s="203">
        <f t="shared" si="191"/>
        <v>2</v>
      </c>
      <c r="O4161" s="203">
        <f t="shared" si="192"/>
        <v>5</v>
      </c>
    </row>
    <row r="4162" spans="3:15">
      <c r="C4162" s="200">
        <v>10</v>
      </c>
      <c r="D4162" s="200">
        <v>2</v>
      </c>
      <c r="F4162" s="200">
        <v>5</v>
      </c>
      <c r="G4162" s="200">
        <v>2</v>
      </c>
      <c r="H4162" s="200">
        <v>5</v>
      </c>
      <c r="I4162" s="200">
        <v>6</v>
      </c>
      <c r="J4162" s="200">
        <v>10</v>
      </c>
      <c r="M4162" s="204">
        <f t="shared" si="190"/>
        <v>2</v>
      </c>
      <c r="N4162" s="203">
        <f t="shared" si="191"/>
        <v>2</v>
      </c>
      <c r="O4162" s="203">
        <f t="shared" si="192"/>
        <v>6</v>
      </c>
    </row>
    <row r="4163" spans="3:15">
      <c r="C4163" s="200">
        <v>10</v>
      </c>
      <c r="D4163" s="200">
        <v>2</v>
      </c>
      <c r="F4163" s="200">
        <v>5</v>
      </c>
      <c r="G4163" s="200">
        <v>2</v>
      </c>
      <c r="H4163" s="200">
        <v>5</v>
      </c>
      <c r="I4163" s="200">
        <v>8</v>
      </c>
      <c r="J4163" s="200">
        <v>7</v>
      </c>
      <c r="M4163" s="204">
        <f t="shared" si="190"/>
        <v>2</v>
      </c>
      <c r="N4163" s="203">
        <f t="shared" si="191"/>
        <v>2</v>
      </c>
      <c r="O4163" s="203">
        <f t="shared" si="192"/>
        <v>6</v>
      </c>
    </row>
    <row r="4164" spans="3:15">
      <c r="C4164" s="200">
        <v>10</v>
      </c>
      <c r="D4164" s="200">
        <v>2</v>
      </c>
      <c r="F4164" s="200">
        <v>5</v>
      </c>
      <c r="G4164" s="200">
        <v>2</v>
      </c>
      <c r="H4164" s="200">
        <v>5</v>
      </c>
      <c r="I4164" s="200">
        <v>8</v>
      </c>
      <c r="J4164" s="200">
        <v>10</v>
      </c>
      <c r="M4164" s="204">
        <f t="shared" si="190"/>
        <v>2</v>
      </c>
      <c r="N4164" s="203">
        <f t="shared" si="191"/>
        <v>2</v>
      </c>
      <c r="O4164" s="203">
        <f t="shared" si="192"/>
        <v>6</v>
      </c>
    </row>
    <row r="4165" spans="3:15">
      <c r="C4165" s="200">
        <v>10</v>
      </c>
      <c r="D4165" s="200">
        <v>2</v>
      </c>
      <c r="F4165" s="200">
        <v>5</v>
      </c>
      <c r="G4165" s="200">
        <v>2</v>
      </c>
      <c r="H4165" s="200">
        <v>5</v>
      </c>
      <c r="I4165" s="200">
        <v>10</v>
      </c>
      <c r="J4165" s="200">
        <v>7</v>
      </c>
      <c r="M4165" s="204">
        <f t="shared" si="190"/>
        <v>2</v>
      </c>
      <c r="N4165" s="203">
        <f t="shared" si="191"/>
        <v>2</v>
      </c>
      <c r="O4165" s="203">
        <f t="shared" si="192"/>
        <v>6</v>
      </c>
    </row>
    <row r="4166" spans="3:15">
      <c r="C4166" s="200">
        <v>10</v>
      </c>
      <c r="D4166" s="200">
        <v>2</v>
      </c>
      <c r="F4166" s="200">
        <v>5</v>
      </c>
      <c r="G4166" s="200">
        <v>2</v>
      </c>
      <c r="H4166" s="200">
        <v>5</v>
      </c>
      <c r="I4166" s="200">
        <v>10</v>
      </c>
      <c r="J4166" s="200">
        <v>10</v>
      </c>
      <c r="M4166" s="204">
        <f t="shared" si="190"/>
        <v>2</v>
      </c>
      <c r="N4166" s="203">
        <f t="shared" si="191"/>
        <v>2</v>
      </c>
      <c r="O4166" s="203">
        <f t="shared" si="192"/>
        <v>6</v>
      </c>
    </row>
    <row r="4167" spans="3:15">
      <c r="C4167" s="200">
        <v>10</v>
      </c>
      <c r="D4167" s="200">
        <v>2</v>
      </c>
      <c r="F4167" s="200">
        <v>7</v>
      </c>
      <c r="G4167" s="200">
        <v>2</v>
      </c>
      <c r="H4167" s="200">
        <v>10</v>
      </c>
      <c r="I4167" s="200">
        <v>4</v>
      </c>
      <c r="J4167" s="200">
        <v>7</v>
      </c>
      <c r="M4167" s="204">
        <f t="shared" si="190"/>
        <v>2</v>
      </c>
      <c r="N4167" s="203">
        <f t="shared" si="191"/>
        <v>2</v>
      </c>
      <c r="O4167" s="203">
        <f t="shared" si="192"/>
        <v>6</v>
      </c>
    </row>
    <row r="4168" spans="3:15">
      <c r="C4168" s="200">
        <v>10</v>
      </c>
      <c r="D4168" s="200">
        <v>2</v>
      </c>
      <c r="F4168" s="200">
        <v>7</v>
      </c>
      <c r="G4168" s="200">
        <v>2</v>
      </c>
      <c r="H4168" s="200">
        <v>10</v>
      </c>
      <c r="I4168" s="200">
        <v>4</v>
      </c>
      <c r="J4168" s="200">
        <v>10</v>
      </c>
      <c r="M4168" s="204">
        <f t="shared" si="190"/>
        <v>2</v>
      </c>
      <c r="N4168" s="203">
        <f t="shared" si="191"/>
        <v>2</v>
      </c>
      <c r="O4168" s="203">
        <f t="shared" si="192"/>
        <v>6</v>
      </c>
    </row>
    <row r="4169" spans="3:15">
      <c r="C4169" s="200">
        <v>10</v>
      </c>
      <c r="D4169" s="200">
        <v>2</v>
      </c>
      <c r="F4169" s="200">
        <v>7</v>
      </c>
      <c r="G4169" s="200">
        <v>2</v>
      </c>
      <c r="H4169" s="200">
        <v>10</v>
      </c>
      <c r="I4169" s="200">
        <v>6</v>
      </c>
      <c r="J4169" s="200">
        <v>7</v>
      </c>
      <c r="M4169" s="204">
        <f t="shared" si="190"/>
        <v>2</v>
      </c>
      <c r="N4169" s="203">
        <f t="shared" si="191"/>
        <v>2</v>
      </c>
      <c r="O4169" s="203">
        <f t="shared" si="192"/>
        <v>6</v>
      </c>
    </row>
    <row r="4170" spans="3:15">
      <c r="C4170" s="200">
        <v>10</v>
      </c>
      <c r="D4170" s="200">
        <v>2</v>
      </c>
      <c r="F4170" s="200">
        <v>7</v>
      </c>
      <c r="G4170" s="200">
        <v>2</v>
      </c>
      <c r="H4170" s="200">
        <v>10</v>
      </c>
      <c r="I4170" s="200">
        <v>6</v>
      </c>
      <c r="J4170" s="200">
        <v>10</v>
      </c>
      <c r="M4170" s="204">
        <f t="shared" si="190"/>
        <v>2</v>
      </c>
      <c r="N4170" s="203">
        <f t="shared" si="191"/>
        <v>2</v>
      </c>
      <c r="O4170" s="203">
        <f t="shared" si="192"/>
        <v>7</v>
      </c>
    </row>
    <row r="4171" spans="3:15">
      <c r="C4171" s="200">
        <v>10</v>
      </c>
      <c r="D4171" s="200">
        <v>2</v>
      </c>
      <c r="F4171" s="200">
        <v>7</v>
      </c>
      <c r="G4171" s="200">
        <v>2</v>
      </c>
      <c r="H4171" s="200">
        <v>10</v>
      </c>
      <c r="I4171" s="200">
        <v>8</v>
      </c>
      <c r="J4171" s="200">
        <v>7</v>
      </c>
      <c r="M4171" s="204">
        <f t="shared" si="190"/>
        <v>2</v>
      </c>
      <c r="N4171" s="203">
        <f t="shared" si="191"/>
        <v>2</v>
      </c>
      <c r="O4171" s="203">
        <f t="shared" si="192"/>
        <v>7</v>
      </c>
    </row>
    <row r="4172" spans="3:15">
      <c r="C4172" s="200">
        <v>10</v>
      </c>
      <c r="D4172" s="200">
        <v>2</v>
      </c>
      <c r="F4172" s="200">
        <v>7</v>
      </c>
      <c r="G4172" s="200">
        <v>2</v>
      </c>
      <c r="H4172" s="200">
        <v>10</v>
      </c>
      <c r="I4172" s="200">
        <v>8</v>
      </c>
      <c r="J4172" s="200">
        <v>10</v>
      </c>
      <c r="M4172" s="204">
        <f t="shared" si="190"/>
        <v>2</v>
      </c>
      <c r="N4172" s="203">
        <f t="shared" si="191"/>
        <v>2</v>
      </c>
      <c r="O4172" s="203">
        <f t="shared" si="192"/>
        <v>7</v>
      </c>
    </row>
    <row r="4173" spans="3:15">
      <c r="C4173" s="200">
        <v>10</v>
      </c>
      <c r="D4173" s="200">
        <v>2</v>
      </c>
      <c r="F4173" s="200">
        <v>7</v>
      </c>
      <c r="G4173" s="200">
        <v>2</v>
      </c>
      <c r="H4173" s="200">
        <v>10</v>
      </c>
      <c r="I4173" s="200">
        <v>10</v>
      </c>
      <c r="J4173" s="200">
        <v>7</v>
      </c>
      <c r="M4173" s="204">
        <f t="shared" si="190"/>
        <v>2</v>
      </c>
      <c r="N4173" s="203">
        <f t="shared" si="191"/>
        <v>2</v>
      </c>
      <c r="O4173" s="203">
        <f t="shared" si="192"/>
        <v>7</v>
      </c>
    </row>
    <row r="4174" spans="3:15">
      <c r="C4174" s="200">
        <v>10</v>
      </c>
      <c r="D4174" s="200">
        <v>2</v>
      </c>
      <c r="F4174" s="200">
        <v>7</v>
      </c>
      <c r="G4174" s="200">
        <v>2</v>
      </c>
      <c r="H4174" s="200">
        <v>10</v>
      </c>
      <c r="I4174" s="200">
        <v>10</v>
      </c>
      <c r="J4174" s="200">
        <v>10</v>
      </c>
      <c r="M4174" s="204">
        <f t="shared" si="190"/>
        <v>2</v>
      </c>
      <c r="N4174" s="203">
        <f t="shared" si="191"/>
        <v>2</v>
      </c>
      <c r="O4174" s="203">
        <f t="shared" si="192"/>
        <v>7</v>
      </c>
    </row>
    <row r="4175" spans="3:15">
      <c r="C4175" s="200">
        <v>10</v>
      </c>
      <c r="D4175" s="200">
        <v>2</v>
      </c>
      <c r="F4175" s="200">
        <v>10</v>
      </c>
      <c r="G4175" s="200">
        <v>2</v>
      </c>
      <c r="H4175" s="200">
        <v>7</v>
      </c>
      <c r="I4175" s="200">
        <v>4</v>
      </c>
      <c r="J4175" s="200">
        <v>7</v>
      </c>
      <c r="M4175" s="204">
        <f t="shared" si="190"/>
        <v>2</v>
      </c>
      <c r="N4175" s="203">
        <f t="shared" si="191"/>
        <v>2</v>
      </c>
      <c r="O4175" s="203">
        <f t="shared" si="192"/>
        <v>6</v>
      </c>
    </row>
    <row r="4176" spans="3:15">
      <c r="C4176" s="200">
        <v>10</v>
      </c>
      <c r="D4176" s="200">
        <v>2</v>
      </c>
      <c r="F4176" s="200">
        <v>10</v>
      </c>
      <c r="G4176" s="200">
        <v>2</v>
      </c>
      <c r="H4176" s="200">
        <v>7</v>
      </c>
      <c r="I4176" s="200">
        <v>4</v>
      </c>
      <c r="J4176" s="200">
        <v>10</v>
      </c>
      <c r="M4176" s="204">
        <f t="shared" si="190"/>
        <v>2</v>
      </c>
      <c r="N4176" s="203">
        <f t="shared" si="191"/>
        <v>2</v>
      </c>
      <c r="O4176" s="203">
        <f t="shared" si="192"/>
        <v>6</v>
      </c>
    </row>
    <row r="4177" spans="3:15">
      <c r="C4177" s="200">
        <v>10</v>
      </c>
      <c r="D4177" s="200">
        <v>2</v>
      </c>
      <c r="F4177" s="200">
        <v>10</v>
      </c>
      <c r="G4177" s="200">
        <v>2</v>
      </c>
      <c r="H4177" s="200">
        <v>7</v>
      </c>
      <c r="I4177" s="200">
        <v>6</v>
      </c>
      <c r="J4177" s="200">
        <v>7</v>
      </c>
      <c r="M4177" s="204">
        <f t="shared" si="190"/>
        <v>2</v>
      </c>
      <c r="N4177" s="203">
        <f t="shared" si="191"/>
        <v>2</v>
      </c>
      <c r="O4177" s="203">
        <f t="shared" si="192"/>
        <v>6</v>
      </c>
    </row>
    <row r="4178" spans="3:15">
      <c r="C4178" s="200">
        <v>10</v>
      </c>
      <c r="D4178" s="200">
        <v>2</v>
      </c>
      <c r="F4178" s="200">
        <v>10</v>
      </c>
      <c r="G4178" s="200">
        <v>2</v>
      </c>
      <c r="H4178" s="200">
        <v>7</v>
      </c>
      <c r="I4178" s="200">
        <v>6</v>
      </c>
      <c r="J4178" s="200">
        <v>10</v>
      </c>
      <c r="M4178" s="204">
        <f t="shared" si="190"/>
        <v>2</v>
      </c>
      <c r="N4178" s="203">
        <f t="shared" si="191"/>
        <v>2</v>
      </c>
      <c r="O4178" s="203">
        <f t="shared" si="192"/>
        <v>7</v>
      </c>
    </row>
    <row r="4179" spans="3:15">
      <c r="C4179" s="200">
        <v>10</v>
      </c>
      <c r="D4179" s="200">
        <v>2</v>
      </c>
      <c r="F4179" s="200">
        <v>10</v>
      </c>
      <c r="G4179" s="200">
        <v>2</v>
      </c>
      <c r="H4179" s="200">
        <v>7</v>
      </c>
      <c r="I4179" s="200">
        <v>8</v>
      </c>
      <c r="J4179" s="200">
        <v>7</v>
      </c>
      <c r="M4179" s="204">
        <f t="shared" si="190"/>
        <v>2</v>
      </c>
      <c r="N4179" s="203">
        <f t="shared" si="191"/>
        <v>2</v>
      </c>
      <c r="O4179" s="203">
        <f t="shared" si="192"/>
        <v>7</v>
      </c>
    </row>
    <row r="4180" spans="3:15">
      <c r="C4180" s="200">
        <v>10</v>
      </c>
      <c r="D4180" s="200">
        <v>2</v>
      </c>
      <c r="F4180" s="200">
        <v>10</v>
      </c>
      <c r="G4180" s="200">
        <v>2</v>
      </c>
      <c r="H4180" s="200">
        <v>7</v>
      </c>
      <c r="I4180" s="200">
        <v>8</v>
      </c>
      <c r="J4180" s="200">
        <v>10</v>
      </c>
      <c r="M4180" s="204">
        <f t="shared" si="190"/>
        <v>2</v>
      </c>
      <c r="N4180" s="203">
        <f t="shared" si="191"/>
        <v>2</v>
      </c>
      <c r="O4180" s="203">
        <f t="shared" si="192"/>
        <v>7</v>
      </c>
    </row>
    <row r="4181" spans="3:15">
      <c r="C4181" s="200">
        <v>10</v>
      </c>
      <c r="D4181" s="200">
        <v>2</v>
      </c>
      <c r="F4181" s="200">
        <v>10</v>
      </c>
      <c r="G4181" s="200">
        <v>2</v>
      </c>
      <c r="H4181" s="200">
        <v>7</v>
      </c>
      <c r="I4181" s="200">
        <v>10</v>
      </c>
      <c r="J4181" s="200">
        <v>7</v>
      </c>
      <c r="M4181" s="204">
        <f t="shared" si="190"/>
        <v>2</v>
      </c>
      <c r="N4181" s="203">
        <f t="shared" si="191"/>
        <v>2</v>
      </c>
      <c r="O4181" s="203">
        <f t="shared" si="192"/>
        <v>7</v>
      </c>
    </row>
    <row r="4182" spans="3:15">
      <c r="C4182" s="200">
        <v>10</v>
      </c>
      <c r="D4182" s="200">
        <v>2</v>
      </c>
      <c r="F4182" s="200">
        <v>10</v>
      </c>
      <c r="G4182" s="200">
        <v>2</v>
      </c>
      <c r="H4182" s="200">
        <v>7</v>
      </c>
      <c r="I4182" s="200">
        <v>10</v>
      </c>
      <c r="J4182" s="200">
        <v>10</v>
      </c>
      <c r="M4182" s="204">
        <f t="shared" si="190"/>
        <v>2</v>
      </c>
      <c r="N4182" s="203">
        <f t="shared" si="191"/>
        <v>2</v>
      </c>
      <c r="O4182" s="203">
        <f t="shared" si="192"/>
        <v>7</v>
      </c>
    </row>
    <row r="4183" spans="3:15">
      <c r="C4183" s="200">
        <v>10</v>
      </c>
      <c r="D4183" s="200">
        <v>2</v>
      </c>
      <c r="F4183" s="200">
        <v>10</v>
      </c>
      <c r="G4183" s="200">
        <v>2</v>
      </c>
      <c r="H4183" s="200">
        <v>10</v>
      </c>
      <c r="I4183" s="200">
        <v>4</v>
      </c>
      <c r="J4183" s="200">
        <v>7</v>
      </c>
      <c r="M4183" s="204">
        <f t="shared" si="190"/>
        <v>2</v>
      </c>
      <c r="N4183" s="203">
        <f t="shared" si="191"/>
        <v>2</v>
      </c>
      <c r="O4183" s="203">
        <f t="shared" si="192"/>
        <v>6</v>
      </c>
    </row>
    <row r="4184" spans="3:15">
      <c r="C4184" s="200">
        <v>10</v>
      </c>
      <c r="D4184" s="200">
        <v>2</v>
      </c>
      <c r="F4184" s="200">
        <v>10</v>
      </c>
      <c r="G4184" s="200">
        <v>2</v>
      </c>
      <c r="H4184" s="200">
        <v>10</v>
      </c>
      <c r="I4184" s="200">
        <v>4</v>
      </c>
      <c r="J4184" s="200">
        <v>10</v>
      </c>
      <c r="M4184" s="204">
        <f t="shared" si="190"/>
        <v>2</v>
      </c>
      <c r="N4184" s="203">
        <f t="shared" si="191"/>
        <v>2</v>
      </c>
      <c r="O4184" s="203">
        <f t="shared" si="192"/>
        <v>7</v>
      </c>
    </row>
    <row r="4185" spans="3:15">
      <c r="C4185" s="200">
        <v>10</v>
      </c>
      <c r="D4185" s="200">
        <v>2</v>
      </c>
      <c r="F4185" s="200">
        <v>10</v>
      </c>
      <c r="G4185" s="200">
        <v>2</v>
      </c>
      <c r="H4185" s="200">
        <v>10</v>
      </c>
      <c r="I4185" s="200">
        <v>6</v>
      </c>
      <c r="J4185" s="200">
        <v>7</v>
      </c>
      <c r="M4185" s="204">
        <f t="shared" si="190"/>
        <v>2</v>
      </c>
      <c r="N4185" s="203">
        <f t="shared" si="191"/>
        <v>2</v>
      </c>
      <c r="O4185" s="203">
        <f t="shared" si="192"/>
        <v>7</v>
      </c>
    </row>
    <row r="4186" spans="3:15">
      <c r="C4186" s="200">
        <v>10</v>
      </c>
      <c r="D4186" s="200">
        <v>2</v>
      </c>
      <c r="F4186" s="200">
        <v>10</v>
      </c>
      <c r="G4186" s="200">
        <v>2</v>
      </c>
      <c r="H4186" s="200">
        <v>10</v>
      </c>
      <c r="I4186" s="200">
        <v>6</v>
      </c>
      <c r="J4186" s="200">
        <v>10</v>
      </c>
      <c r="M4186" s="204">
        <f t="shared" si="190"/>
        <v>2</v>
      </c>
      <c r="N4186" s="203">
        <f t="shared" si="191"/>
        <v>2</v>
      </c>
      <c r="O4186" s="203">
        <f t="shared" si="192"/>
        <v>7</v>
      </c>
    </row>
    <row r="4187" spans="3:15">
      <c r="C4187" s="200">
        <v>10</v>
      </c>
      <c r="D4187" s="200">
        <v>2</v>
      </c>
      <c r="F4187" s="200">
        <v>10</v>
      </c>
      <c r="G4187" s="200">
        <v>2</v>
      </c>
      <c r="H4187" s="200">
        <v>10</v>
      </c>
      <c r="I4187" s="200">
        <v>8</v>
      </c>
      <c r="J4187" s="200">
        <v>7</v>
      </c>
      <c r="M4187" s="204">
        <f t="shared" si="190"/>
        <v>2</v>
      </c>
      <c r="N4187" s="203">
        <f t="shared" si="191"/>
        <v>2</v>
      </c>
      <c r="O4187" s="203">
        <f t="shared" si="192"/>
        <v>7</v>
      </c>
    </row>
    <row r="4188" spans="3:15">
      <c r="C4188" s="200">
        <v>10</v>
      </c>
      <c r="D4188" s="200">
        <v>2</v>
      </c>
      <c r="F4188" s="200">
        <v>10</v>
      </c>
      <c r="G4188" s="200">
        <v>2</v>
      </c>
      <c r="H4188" s="200">
        <v>10</v>
      </c>
      <c r="I4188" s="200">
        <v>8</v>
      </c>
      <c r="J4188" s="200">
        <v>10</v>
      </c>
      <c r="M4188" s="204">
        <f t="shared" si="190"/>
        <v>2</v>
      </c>
      <c r="N4188" s="203">
        <f t="shared" si="191"/>
        <v>2</v>
      </c>
      <c r="O4188" s="203">
        <f t="shared" si="192"/>
        <v>7</v>
      </c>
    </row>
    <row r="4189" spans="3:15">
      <c r="C4189" s="200">
        <v>10</v>
      </c>
      <c r="D4189" s="200">
        <v>2</v>
      </c>
      <c r="F4189" s="200">
        <v>10</v>
      </c>
      <c r="G4189" s="200">
        <v>2</v>
      </c>
      <c r="H4189" s="200">
        <v>10</v>
      </c>
      <c r="I4189" s="200">
        <v>10</v>
      </c>
      <c r="J4189" s="200">
        <v>7</v>
      </c>
      <c r="M4189" s="204">
        <f t="shared" si="190"/>
        <v>2</v>
      </c>
      <c r="N4189" s="203">
        <f t="shared" si="191"/>
        <v>2</v>
      </c>
      <c r="O4189" s="203">
        <f t="shared" si="192"/>
        <v>7</v>
      </c>
    </row>
    <row r="4190" spans="3:15">
      <c r="C4190" s="200">
        <v>10</v>
      </c>
      <c r="D4190" s="200">
        <v>4</v>
      </c>
      <c r="F4190" s="200">
        <v>10</v>
      </c>
      <c r="G4190" s="200">
        <v>4</v>
      </c>
      <c r="H4190" s="200">
        <v>10</v>
      </c>
      <c r="I4190" s="200">
        <v>10</v>
      </c>
      <c r="J4190" s="200">
        <v>10</v>
      </c>
      <c r="M4190" s="204">
        <f t="shared" si="190"/>
        <v>4</v>
      </c>
      <c r="N4190" s="203">
        <f t="shared" si="191"/>
        <v>4</v>
      </c>
      <c r="O4190" s="203">
        <f t="shared" si="192"/>
        <v>8</v>
      </c>
    </row>
    <row r="4191" spans="3:15">
      <c r="C4191" s="200">
        <v>10</v>
      </c>
      <c r="D4191" s="200">
        <v>4</v>
      </c>
      <c r="F4191" s="200">
        <v>10</v>
      </c>
      <c r="G4191" s="200">
        <v>4</v>
      </c>
      <c r="H4191" s="200">
        <v>7</v>
      </c>
      <c r="I4191" s="200">
        <v>4</v>
      </c>
      <c r="J4191" s="200">
        <v>7</v>
      </c>
      <c r="M4191" s="204">
        <f t="shared" ref="M4191:M4254" si="193">MIN(C4191:L4191)</f>
        <v>4</v>
      </c>
      <c r="N4191" s="203">
        <f t="shared" si="191"/>
        <v>4</v>
      </c>
      <c r="O4191" s="203">
        <f t="shared" si="192"/>
        <v>7</v>
      </c>
    </row>
    <row r="4192" spans="3:15">
      <c r="C4192" s="200">
        <v>10</v>
      </c>
      <c r="D4192" s="200">
        <v>4</v>
      </c>
      <c r="F4192" s="200">
        <v>10</v>
      </c>
      <c r="G4192" s="200">
        <v>4</v>
      </c>
      <c r="H4192" s="200">
        <v>7</v>
      </c>
      <c r="I4192" s="200">
        <v>4</v>
      </c>
      <c r="J4192" s="200">
        <v>10</v>
      </c>
      <c r="M4192" s="204">
        <f t="shared" si="193"/>
        <v>4</v>
      </c>
      <c r="N4192" s="203">
        <f t="shared" ref="N4192:N4255" si="194">IF(SMALL(C4192:J4192,2)&gt;M4192,M4192+1,M4192)</f>
        <v>4</v>
      </c>
      <c r="O4192" s="203">
        <f t="shared" ref="O4192:O4255" si="195">ROUND(AVERAGE(C4192:J4192),0)</f>
        <v>7</v>
      </c>
    </row>
    <row r="4193" spans="3:15">
      <c r="C4193" s="200">
        <v>10</v>
      </c>
      <c r="D4193" s="200">
        <v>4</v>
      </c>
      <c r="F4193" s="200">
        <v>10</v>
      </c>
      <c r="G4193" s="200">
        <v>4</v>
      </c>
      <c r="H4193" s="200">
        <v>7</v>
      </c>
      <c r="I4193" s="200">
        <v>6</v>
      </c>
      <c r="J4193" s="200">
        <v>7</v>
      </c>
      <c r="M4193" s="204">
        <f t="shared" si="193"/>
        <v>4</v>
      </c>
      <c r="N4193" s="203">
        <f t="shared" si="194"/>
        <v>4</v>
      </c>
      <c r="O4193" s="203">
        <f t="shared" si="195"/>
        <v>7</v>
      </c>
    </row>
    <row r="4194" spans="3:15">
      <c r="C4194" s="200">
        <v>10</v>
      </c>
      <c r="D4194" s="200">
        <v>4</v>
      </c>
      <c r="F4194" s="200">
        <v>10</v>
      </c>
      <c r="G4194" s="200">
        <v>4</v>
      </c>
      <c r="H4194" s="200">
        <v>7</v>
      </c>
      <c r="I4194" s="200">
        <v>6</v>
      </c>
      <c r="J4194" s="200">
        <v>10</v>
      </c>
      <c r="M4194" s="204">
        <f t="shared" si="193"/>
        <v>4</v>
      </c>
      <c r="N4194" s="203">
        <f t="shared" si="194"/>
        <v>4</v>
      </c>
      <c r="O4194" s="203">
        <f t="shared" si="195"/>
        <v>7</v>
      </c>
    </row>
    <row r="4195" spans="3:15">
      <c r="C4195" s="200">
        <v>10</v>
      </c>
      <c r="D4195" s="200">
        <v>4</v>
      </c>
      <c r="F4195" s="200">
        <v>10</v>
      </c>
      <c r="G4195" s="200">
        <v>4</v>
      </c>
      <c r="H4195" s="200">
        <v>7</v>
      </c>
      <c r="I4195" s="200">
        <v>8</v>
      </c>
      <c r="J4195" s="200">
        <v>7</v>
      </c>
      <c r="M4195" s="204">
        <f t="shared" si="193"/>
        <v>4</v>
      </c>
      <c r="N4195" s="203">
        <f t="shared" si="194"/>
        <v>4</v>
      </c>
      <c r="O4195" s="203">
        <f t="shared" si="195"/>
        <v>7</v>
      </c>
    </row>
    <row r="4196" spans="3:15">
      <c r="C4196" s="200">
        <v>10</v>
      </c>
      <c r="D4196" s="200">
        <v>4</v>
      </c>
      <c r="F4196" s="200">
        <v>10</v>
      </c>
      <c r="G4196" s="200">
        <v>4</v>
      </c>
      <c r="H4196" s="200">
        <v>7</v>
      </c>
      <c r="I4196" s="200">
        <v>8</v>
      </c>
      <c r="J4196" s="200">
        <v>10</v>
      </c>
      <c r="M4196" s="204">
        <f t="shared" si="193"/>
        <v>4</v>
      </c>
      <c r="N4196" s="203">
        <f t="shared" si="194"/>
        <v>4</v>
      </c>
      <c r="O4196" s="203">
        <f t="shared" si="195"/>
        <v>8</v>
      </c>
    </row>
    <row r="4197" spans="3:15">
      <c r="C4197" s="200">
        <v>10</v>
      </c>
      <c r="D4197" s="200">
        <v>4</v>
      </c>
      <c r="F4197" s="200">
        <v>10</v>
      </c>
      <c r="G4197" s="200">
        <v>4</v>
      </c>
      <c r="H4197" s="200">
        <v>7</v>
      </c>
      <c r="I4197" s="200">
        <v>10</v>
      </c>
      <c r="J4197" s="200">
        <v>7</v>
      </c>
      <c r="M4197" s="204">
        <f t="shared" si="193"/>
        <v>4</v>
      </c>
      <c r="N4197" s="203">
        <f t="shared" si="194"/>
        <v>4</v>
      </c>
      <c r="O4197" s="203">
        <f t="shared" si="195"/>
        <v>7</v>
      </c>
    </row>
    <row r="4198" spans="3:15">
      <c r="C4198" s="200">
        <v>10</v>
      </c>
      <c r="D4198" s="200">
        <v>4</v>
      </c>
      <c r="F4198" s="200">
        <v>10</v>
      </c>
      <c r="G4198" s="200">
        <v>4</v>
      </c>
      <c r="H4198" s="200">
        <v>7</v>
      </c>
      <c r="I4198" s="200">
        <v>10</v>
      </c>
      <c r="J4198" s="200">
        <v>10</v>
      </c>
      <c r="M4198" s="204">
        <f t="shared" si="193"/>
        <v>4</v>
      </c>
      <c r="N4198" s="203">
        <f t="shared" si="194"/>
        <v>4</v>
      </c>
      <c r="O4198" s="203">
        <f t="shared" si="195"/>
        <v>8</v>
      </c>
    </row>
    <row r="4199" spans="3:15">
      <c r="C4199" s="200">
        <v>10</v>
      </c>
      <c r="D4199" s="200">
        <v>4</v>
      </c>
      <c r="F4199" s="200">
        <v>10</v>
      </c>
      <c r="G4199" s="200">
        <v>4</v>
      </c>
      <c r="H4199" s="200">
        <v>10</v>
      </c>
      <c r="I4199" s="200">
        <v>4</v>
      </c>
      <c r="J4199" s="200">
        <v>7</v>
      </c>
      <c r="M4199" s="204">
        <f t="shared" si="193"/>
        <v>4</v>
      </c>
      <c r="N4199" s="203">
        <f t="shared" si="194"/>
        <v>4</v>
      </c>
      <c r="O4199" s="203">
        <f t="shared" si="195"/>
        <v>7</v>
      </c>
    </row>
    <row r="4200" spans="3:15">
      <c r="C4200" s="200">
        <v>10</v>
      </c>
      <c r="D4200" s="200">
        <v>4</v>
      </c>
      <c r="F4200" s="200">
        <v>10</v>
      </c>
      <c r="G4200" s="200">
        <v>4</v>
      </c>
      <c r="H4200" s="200">
        <v>10</v>
      </c>
      <c r="I4200" s="200">
        <v>4</v>
      </c>
      <c r="J4200" s="200">
        <v>10</v>
      </c>
      <c r="M4200" s="204">
        <f t="shared" si="193"/>
        <v>4</v>
      </c>
      <c r="N4200" s="203">
        <f t="shared" si="194"/>
        <v>4</v>
      </c>
      <c r="O4200" s="203">
        <f t="shared" si="195"/>
        <v>7</v>
      </c>
    </row>
    <row r="4201" spans="3:15">
      <c r="C4201" s="200">
        <v>10</v>
      </c>
      <c r="D4201" s="200">
        <v>4</v>
      </c>
      <c r="F4201" s="200">
        <v>10</v>
      </c>
      <c r="G4201" s="200">
        <v>4</v>
      </c>
      <c r="H4201" s="200">
        <v>10</v>
      </c>
      <c r="I4201" s="200">
        <v>6</v>
      </c>
      <c r="J4201" s="200">
        <v>7</v>
      </c>
      <c r="M4201" s="204">
        <f t="shared" si="193"/>
        <v>4</v>
      </c>
      <c r="N4201" s="203">
        <f t="shared" si="194"/>
        <v>4</v>
      </c>
      <c r="O4201" s="203">
        <f t="shared" si="195"/>
        <v>7</v>
      </c>
    </row>
    <row r="4202" spans="3:15">
      <c r="C4202" s="200">
        <v>10</v>
      </c>
      <c r="D4202" s="200">
        <v>4</v>
      </c>
      <c r="F4202" s="200">
        <v>10</v>
      </c>
      <c r="G4202" s="200">
        <v>4</v>
      </c>
      <c r="H4202" s="200">
        <v>10</v>
      </c>
      <c r="I4202" s="200">
        <v>6</v>
      </c>
      <c r="J4202" s="200">
        <v>10</v>
      </c>
      <c r="M4202" s="204">
        <f t="shared" si="193"/>
        <v>4</v>
      </c>
      <c r="N4202" s="203">
        <f t="shared" si="194"/>
        <v>4</v>
      </c>
      <c r="O4202" s="203">
        <f t="shared" si="195"/>
        <v>8</v>
      </c>
    </row>
    <row r="4203" spans="3:15">
      <c r="C4203" s="200">
        <v>10</v>
      </c>
      <c r="D4203" s="200">
        <v>4</v>
      </c>
      <c r="F4203" s="200">
        <v>10</v>
      </c>
      <c r="G4203" s="200">
        <v>4</v>
      </c>
      <c r="H4203" s="200">
        <v>10</v>
      </c>
      <c r="I4203" s="200">
        <v>8</v>
      </c>
      <c r="J4203" s="200">
        <v>7</v>
      </c>
      <c r="M4203" s="204">
        <f t="shared" si="193"/>
        <v>4</v>
      </c>
      <c r="N4203" s="203">
        <f t="shared" si="194"/>
        <v>4</v>
      </c>
      <c r="O4203" s="203">
        <f t="shared" si="195"/>
        <v>8</v>
      </c>
    </row>
    <row r="4204" spans="3:15">
      <c r="C4204" s="200">
        <v>10</v>
      </c>
      <c r="D4204" s="200">
        <v>4</v>
      </c>
      <c r="F4204" s="200">
        <v>10</v>
      </c>
      <c r="G4204" s="200">
        <v>4</v>
      </c>
      <c r="H4204" s="200">
        <v>10</v>
      </c>
      <c r="I4204" s="200">
        <v>8</v>
      </c>
      <c r="J4204" s="200">
        <v>10</v>
      </c>
      <c r="M4204" s="204">
        <f t="shared" si="193"/>
        <v>4</v>
      </c>
      <c r="N4204" s="203">
        <f t="shared" si="194"/>
        <v>4</v>
      </c>
      <c r="O4204" s="203">
        <f t="shared" si="195"/>
        <v>8</v>
      </c>
    </row>
    <row r="4205" spans="3:15">
      <c r="C4205" s="200">
        <v>10</v>
      </c>
      <c r="D4205" s="200">
        <v>4</v>
      </c>
      <c r="F4205" s="200">
        <v>10</v>
      </c>
      <c r="G4205" s="200">
        <v>4</v>
      </c>
      <c r="H4205" s="200">
        <v>10</v>
      </c>
      <c r="I4205" s="200">
        <v>10</v>
      </c>
      <c r="J4205" s="200">
        <v>7</v>
      </c>
      <c r="M4205" s="204">
        <f t="shared" si="193"/>
        <v>4</v>
      </c>
      <c r="N4205" s="203">
        <f t="shared" si="194"/>
        <v>4</v>
      </c>
      <c r="O4205" s="203">
        <f t="shared" si="195"/>
        <v>8</v>
      </c>
    </row>
    <row r="4206" spans="3:15">
      <c r="C4206" s="200">
        <v>10</v>
      </c>
      <c r="D4206" s="200">
        <v>6</v>
      </c>
      <c r="F4206" s="200">
        <v>10</v>
      </c>
      <c r="G4206" s="200">
        <v>6</v>
      </c>
      <c r="H4206" s="200">
        <v>10</v>
      </c>
      <c r="I4206" s="200">
        <v>10</v>
      </c>
      <c r="J4206" s="200">
        <v>10</v>
      </c>
      <c r="M4206" s="204">
        <f t="shared" si="193"/>
        <v>6</v>
      </c>
      <c r="N4206" s="203">
        <f t="shared" si="194"/>
        <v>6</v>
      </c>
      <c r="O4206" s="203">
        <f t="shared" si="195"/>
        <v>9</v>
      </c>
    </row>
    <row r="4207" spans="3:15">
      <c r="C4207" s="200">
        <v>10</v>
      </c>
      <c r="D4207" s="200">
        <v>6</v>
      </c>
      <c r="F4207" s="200">
        <v>10</v>
      </c>
      <c r="G4207" s="200">
        <v>6</v>
      </c>
      <c r="H4207" s="200">
        <v>7</v>
      </c>
      <c r="I4207" s="200">
        <v>4</v>
      </c>
      <c r="J4207" s="200">
        <v>7</v>
      </c>
      <c r="M4207" s="204">
        <f t="shared" si="193"/>
        <v>4</v>
      </c>
      <c r="N4207" s="203">
        <f t="shared" si="194"/>
        <v>5</v>
      </c>
      <c r="O4207" s="203">
        <f t="shared" si="195"/>
        <v>7</v>
      </c>
    </row>
    <row r="4208" spans="3:15">
      <c r="C4208" s="200">
        <v>10</v>
      </c>
      <c r="D4208" s="200">
        <v>6</v>
      </c>
      <c r="F4208" s="200">
        <v>10</v>
      </c>
      <c r="G4208" s="200">
        <v>6</v>
      </c>
      <c r="H4208" s="200">
        <v>7</v>
      </c>
      <c r="I4208" s="200">
        <v>4</v>
      </c>
      <c r="J4208" s="200">
        <v>10</v>
      </c>
      <c r="M4208" s="204">
        <f t="shared" si="193"/>
        <v>4</v>
      </c>
      <c r="N4208" s="203">
        <f t="shared" si="194"/>
        <v>5</v>
      </c>
      <c r="O4208" s="203">
        <f t="shared" si="195"/>
        <v>8</v>
      </c>
    </row>
    <row r="4209" spans="3:15">
      <c r="C4209" s="200">
        <v>10</v>
      </c>
      <c r="D4209" s="200">
        <v>6</v>
      </c>
      <c r="F4209" s="200">
        <v>10</v>
      </c>
      <c r="G4209" s="200">
        <v>6</v>
      </c>
      <c r="H4209" s="200">
        <v>7</v>
      </c>
      <c r="I4209" s="200">
        <v>6</v>
      </c>
      <c r="J4209" s="200">
        <v>7</v>
      </c>
      <c r="M4209" s="204">
        <f t="shared" si="193"/>
        <v>6</v>
      </c>
      <c r="N4209" s="203">
        <f t="shared" si="194"/>
        <v>6</v>
      </c>
      <c r="O4209" s="203">
        <f t="shared" si="195"/>
        <v>7</v>
      </c>
    </row>
    <row r="4210" spans="3:15">
      <c r="C4210" s="200">
        <v>10</v>
      </c>
      <c r="D4210" s="200">
        <v>6</v>
      </c>
      <c r="F4210" s="200">
        <v>10</v>
      </c>
      <c r="G4210" s="200">
        <v>6</v>
      </c>
      <c r="H4210" s="200">
        <v>7</v>
      </c>
      <c r="I4210" s="200">
        <v>6</v>
      </c>
      <c r="J4210" s="200">
        <v>10</v>
      </c>
      <c r="M4210" s="204">
        <f t="shared" si="193"/>
        <v>6</v>
      </c>
      <c r="N4210" s="203">
        <f t="shared" si="194"/>
        <v>6</v>
      </c>
      <c r="O4210" s="203">
        <f t="shared" si="195"/>
        <v>8</v>
      </c>
    </row>
    <row r="4211" spans="3:15">
      <c r="C4211" s="200">
        <v>10</v>
      </c>
      <c r="D4211" s="200">
        <v>6</v>
      </c>
      <c r="F4211" s="200">
        <v>10</v>
      </c>
      <c r="G4211" s="200">
        <v>6</v>
      </c>
      <c r="H4211" s="200">
        <v>7</v>
      </c>
      <c r="I4211" s="200">
        <v>8</v>
      </c>
      <c r="J4211" s="200">
        <v>7</v>
      </c>
      <c r="M4211" s="204">
        <f t="shared" si="193"/>
        <v>6</v>
      </c>
      <c r="N4211" s="203">
        <f t="shared" si="194"/>
        <v>6</v>
      </c>
      <c r="O4211" s="203">
        <f t="shared" si="195"/>
        <v>8</v>
      </c>
    </row>
    <row r="4212" spans="3:15">
      <c r="C4212" s="200">
        <v>10</v>
      </c>
      <c r="D4212" s="200">
        <v>6</v>
      </c>
      <c r="F4212" s="200">
        <v>10</v>
      </c>
      <c r="G4212" s="200">
        <v>6</v>
      </c>
      <c r="H4212" s="200">
        <v>7</v>
      </c>
      <c r="I4212" s="200">
        <v>8</v>
      </c>
      <c r="J4212" s="200">
        <v>10</v>
      </c>
      <c r="M4212" s="204">
        <f t="shared" si="193"/>
        <v>6</v>
      </c>
      <c r="N4212" s="203">
        <f t="shared" si="194"/>
        <v>6</v>
      </c>
      <c r="O4212" s="203">
        <f t="shared" si="195"/>
        <v>8</v>
      </c>
    </row>
    <row r="4213" spans="3:15">
      <c r="C4213" s="200">
        <v>10</v>
      </c>
      <c r="D4213" s="200">
        <v>6</v>
      </c>
      <c r="F4213" s="200">
        <v>10</v>
      </c>
      <c r="G4213" s="200">
        <v>6</v>
      </c>
      <c r="H4213" s="200">
        <v>7</v>
      </c>
      <c r="I4213" s="200">
        <v>10</v>
      </c>
      <c r="J4213" s="200">
        <v>7</v>
      </c>
      <c r="M4213" s="204">
        <f t="shared" si="193"/>
        <v>6</v>
      </c>
      <c r="N4213" s="203">
        <f t="shared" si="194"/>
        <v>6</v>
      </c>
      <c r="O4213" s="203">
        <f t="shared" si="195"/>
        <v>8</v>
      </c>
    </row>
    <row r="4214" spans="3:15">
      <c r="C4214" s="200">
        <v>10</v>
      </c>
      <c r="D4214" s="200">
        <v>6</v>
      </c>
      <c r="F4214" s="200">
        <v>10</v>
      </c>
      <c r="G4214" s="200">
        <v>6</v>
      </c>
      <c r="H4214" s="200">
        <v>7</v>
      </c>
      <c r="I4214" s="200">
        <v>10</v>
      </c>
      <c r="J4214" s="200">
        <v>10</v>
      </c>
      <c r="M4214" s="204">
        <f t="shared" si="193"/>
        <v>6</v>
      </c>
      <c r="N4214" s="203">
        <f t="shared" si="194"/>
        <v>6</v>
      </c>
      <c r="O4214" s="203">
        <f t="shared" si="195"/>
        <v>8</v>
      </c>
    </row>
    <row r="4215" spans="3:15">
      <c r="C4215" s="200">
        <v>10</v>
      </c>
      <c r="D4215" s="200">
        <v>6</v>
      </c>
      <c r="F4215" s="200">
        <v>10</v>
      </c>
      <c r="G4215" s="200">
        <v>6</v>
      </c>
      <c r="H4215" s="200">
        <v>10</v>
      </c>
      <c r="I4215" s="200">
        <v>4</v>
      </c>
      <c r="J4215" s="200">
        <v>7</v>
      </c>
      <c r="M4215" s="204">
        <f t="shared" si="193"/>
        <v>4</v>
      </c>
      <c r="N4215" s="203">
        <f t="shared" si="194"/>
        <v>5</v>
      </c>
      <c r="O4215" s="203">
        <f t="shared" si="195"/>
        <v>8</v>
      </c>
    </row>
    <row r="4216" spans="3:15">
      <c r="C4216" s="200">
        <v>10</v>
      </c>
      <c r="D4216" s="200">
        <v>6</v>
      </c>
      <c r="F4216" s="200">
        <v>10</v>
      </c>
      <c r="G4216" s="200">
        <v>6</v>
      </c>
      <c r="H4216" s="200">
        <v>10</v>
      </c>
      <c r="I4216" s="200">
        <v>4</v>
      </c>
      <c r="J4216" s="200">
        <v>10</v>
      </c>
      <c r="M4216" s="204">
        <f t="shared" si="193"/>
        <v>4</v>
      </c>
      <c r="N4216" s="203">
        <f t="shared" si="194"/>
        <v>5</v>
      </c>
      <c r="O4216" s="203">
        <f t="shared" si="195"/>
        <v>8</v>
      </c>
    </row>
    <row r="4217" spans="3:15">
      <c r="C4217" s="200">
        <v>10</v>
      </c>
      <c r="D4217" s="200">
        <v>6</v>
      </c>
      <c r="F4217" s="200">
        <v>10</v>
      </c>
      <c r="G4217" s="200">
        <v>6</v>
      </c>
      <c r="H4217" s="200">
        <v>10</v>
      </c>
      <c r="I4217" s="200">
        <v>6</v>
      </c>
      <c r="J4217" s="200">
        <v>7</v>
      </c>
      <c r="M4217" s="204">
        <f t="shared" si="193"/>
        <v>6</v>
      </c>
      <c r="N4217" s="203">
        <f t="shared" si="194"/>
        <v>6</v>
      </c>
      <c r="O4217" s="203">
        <f t="shared" si="195"/>
        <v>8</v>
      </c>
    </row>
    <row r="4218" spans="3:15">
      <c r="C4218" s="200">
        <v>10</v>
      </c>
      <c r="D4218" s="200">
        <v>6</v>
      </c>
      <c r="F4218" s="200">
        <v>10</v>
      </c>
      <c r="G4218" s="200">
        <v>6</v>
      </c>
      <c r="H4218" s="200">
        <v>10</v>
      </c>
      <c r="I4218" s="200">
        <v>6</v>
      </c>
      <c r="J4218" s="200">
        <v>10</v>
      </c>
      <c r="M4218" s="204">
        <f t="shared" si="193"/>
        <v>6</v>
      </c>
      <c r="N4218" s="203">
        <f t="shared" si="194"/>
        <v>6</v>
      </c>
      <c r="O4218" s="203">
        <f t="shared" si="195"/>
        <v>8</v>
      </c>
    </row>
    <row r="4219" spans="3:15">
      <c r="C4219" s="200">
        <v>10</v>
      </c>
      <c r="D4219" s="200">
        <v>6</v>
      </c>
      <c r="F4219" s="200">
        <v>10</v>
      </c>
      <c r="G4219" s="200">
        <v>6</v>
      </c>
      <c r="H4219" s="200">
        <v>10</v>
      </c>
      <c r="I4219" s="200">
        <v>8</v>
      </c>
      <c r="J4219" s="200">
        <v>7</v>
      </c>
      <c r="M4219" s="204">
        <f t="shared" si="193"/>
        <v>6</v>
      </c>
      <c r="N4219" s="203">
        <f t="shared" si="194"/>
        <v>6</v>
      </c>
      <c r="O4219" s="203">
        <f t="shared" si="195"/>
        <v>8</v>
      </c>
    </row>
    <row r="4220" spans="3:15">
      <c r="C4220" s="200">
        <v>10</v>
      </c>
      <c r="D4220" s="200">
        <v>6</v>
      </c>
      <c r="F4220" s="200">
        <v>10</v>
      </c>
      <c r="G4220" s="200">
        <v>6</v>
      </c>
      <c r="H4220" s="200">
        <v>10</v>
      </c>
      <c r="I4220" s="200">
        <v>8</v>
      </c>
      <c r="J4220" s="200">
        <v>10</v>
      </c>
      <c r="M4220" s="204">
        <f t="shared" si="193"/>
        <v>6</v>
      </c>
      <c r="N4220" s="203">
        <f t="shared" si="194"/>
        <v>6</v>
      </c>
      <c r="O4220" s="203">
        <f t="shared" si="195"/>
        <v>9</v>
      </c>
    </row>
    <row r="4221" spans="3:15">
      <c r="C4221" s="200">
        <v>10</v>
      </c>
      <c r="D4221" s="200">
        <v>6</v>
      </c>
      <c r="F4221" s="200">
        <v>10</v>
      </c>
      <c r="G4221" s="200">
        <v>6</v>
      </c>
      <c r="H4221" s="200">
        <v>10</v>
      </c>
      <c r="I4221" s="200">
        <v>10</v>
      </c>
      <c r="J4221" s="200">
        <v>7</v>
      </c>
      <c r="M4221" s="204">
        <f t="shared" si="193"/>
        <v>6</v>
      </c>
      <c r="N4221" s="203">
        <f t="shared" si="194"/>
        <v>6</v>
      </c>
      <c r="O4221" s="203">
        <f t="shared" si="195"/>
        <v>8</v>
      </c>
    </row>
    <row r="4222" spans="3:15">
      <c r="C4222" s="200">
        <v>10</v>
      </c>
      <c r="D4222" s="200">
        <v>2</v>
      </c>
      <c r="F4222" s="200">
        <v>10</v>
      </c>
      <c r="G4222" s="200">
        <v>2</v>
      </c>
      <c r="H4222" s="200">
        <v>10</v>
      </c>
      <c r="I4222" s="200">
        <v>10</v>
      </c>
      <c r="J4222" s="200">
        <v>10</v>
      </c>
      <c r="M4222" s="204">
        <f t="shared" si="193"/>
        <v>2</v>
      </c>
      <c r="N4222" s="203">
        <f t="shared" si="194"/>
        <v>2</v>
      </c>
      <c r="O4222" s="203">
        <f t="shared" si="195"/>
        <v>8</v>
      </c>
    </row>
    <row r="4223" spans="3:15">
      <c r="C4223" s="200">
        <v>10</v>
      </c>
      <c r="D4223" s="200">
        <v>2</v>
      </c>
      <c r="F4223" s="200">
        <v>10</v>
      </c>
      <c r="G4223" s="200">
        <v>2</v>
      </c>
      <c r="H4223" s="200">
        <v>7</v>
      </c>
      <c r="I4223" s="200">
        <v>4</v>
      </c>
      <c r="J4223" s="200">
        <v>7</v>
      </c>
      <c r="M4223" s="204">
        <f t="shared" si="193"/>
        <v>2</v>
      </c>
      <c r="N4223" s="203">
        <f t="shared" si="194"/>
        <v>2</v>
      </c>
      <c r="O4223" s="203">
        <f t="shared" si="195"/>
        <v>6</v>
      </c>
    </row>
    <row r="4224" spans="3:15">
      <c r="C4224" s="200">
        <v>10</v>
      </c>
      <c r="D4224" s="200">
        <v>2</v>
      </c>
      <c r="F4224" s="200">
        <v>10</v>
      </c>
      <c r="G4224" s="200">
        <v>2</v>
      </c>
      <c r="H4224" s="200">
        <v>7</v>
      </c>
      <c r="I4224" s="200">
        <v>4</v>
      </c>
      <c r="J4224" s="200">
        <v>10</v>
      </c>
      <c r="M4224" s="204">
        <f t="shared" si="193"/>
        <v>2</v>
      </c>
      <c r="N4224" s="203">
        <f t="shared" si="194"/>
        <v>2</v>
      </c>
      <c r="O4224" s="203">
        <f t="shared" si="195"/>
        <v>6</v>
      </c>
    </row>
    <row r="4225" spans="3:15">
      <c r="C4225" s="200">
        <v>10</v>
      </c>
      <c r="D4225" s="200">
        <v>2</v>
      </c>
      <c r="F4225" s="200">
        <v>10</v>
      </c>
      <c r="G4225" s="200">
        <v>2</v>
      </c>
      <c r="H4225" s="200">
        <v>7</v>
      </c>
      <c r="I4225" s="200">
        <v>6</v>
      </c>
      <c r="J4225" s="200">
        <v>7</v>
      </c>
      <c r="M4225" s="204">
        <f t="shared" si="193"/>
        <v>2</v>
      </c>
      <c r="N4225" s="203">
        <f t="shared" si="194"/>
        <v>2</v>
      </c>
      <c r="O4225" s="203">
        <f t="shared" si="195"/>
        <v>6</v>
      </c>
    </row>
    <row r="4226" spans="3:15">
      <c r="C4226" s="200">
        <v>10</v>
      </c>
      <c r="D4226" s="200">
        <v>2</v>
      </c>
      <c r="F4226" s="200">
        <v>10</v>
      </c>
      <c r="G4226" s="200">
        <v>2</v>
      </c>
      <c r="H4226" s="200">
        <v>7</v>
      </c>
      <c r="I4226" s="200">
        <v>6</v>
      </c>
      <c r="J4226" s="200">
        <v>10</v>
      </c>
      <c r="M4226" s="204">
        <f t="shared" si="193"/>
        <v>2</v>
      </c>
      <c r="N4226" s="203">
        <f t="shared" si="194"/>
        <v>2</v>
      </c>
      <c r="O4226" s="203">
        <f t="shared" si="195"/>
        <v>7</v>
      </c>
    </row>
    <row r="4227" spans="3:15">
      <c r="C4227" s="200">
        <v>10</v>
      </c>
      <c r="D4227" s="200">
        <v>2</v>
      </c>
      <c r="F4227" s="200">
        <v>10</v>
      </c>
      <c r="G4227" s="200">
        <v>2</v>
      </c>
      <c r="H4227" s="200">
        <v>7</v>
      </c>
      <c r="I4227" s="200">
        <v>8</v>
      </c>
      <c r="J4227" s="200">
        <v>7</v>
      </c>
      <c r="M4227" s="204">
        <f t="shared" si="193"/>
        <v>2</v>
      </c>
      <c r="N4227" s="203">
        <f t="shared" si="194"/>
        <v>2</v>
      </c>
      <c r="O4227" s="203">
        <f t="shared" si="195"/>
        <v>7</v>
      </c>
    </row>
    <row r="4228" spans="3:15">
      <c r="C4228" s="200">
        <v>10</v>
      </c>
      <c r="D4228" s="200">
        <v>2</v>
      </c>
      <c r="F4228" s="200">
        <v>10</v>
      </c>
      <c r="G4228" s="200">
        <v>2</v>
      </c>
      <c r="H4228" s="200">
        <v>7</v>
      </c>
      <c r="I4228" s="200">
        <v>8</v>
      </c>
      <c r="J4228" s="200">
        <v>10</v>
      </c>
      <c r="M4228" s="204">
        <f t="shared" si="193"/>
        <v>2</v>
      </c>
      <c r="N4228" s="203">
        <f t="shared" si="194"/>
        <v>2</v>
      </c>
      <c r="O4228" s="203">
        <f t="shared" si="195"/>
        <v>7</v>
      </c>
    </row>
    <row r="4229" spans="3:15">
      <c r="C4229" s="200">
        <v>10</v>
      </c>
      <c r="D4229" s="200">
        <v>2</v>
      </c>
      <c r="F4229" s="200">
        <v>10</v>
      </c>
      <c r="G4229" s="200">
        <v>2</v>
      </c>
      <c r="H4229" s="200">
        <v>7</v>
      </c>
      <c r="I4229" s="200">
        <v>10</v>
      </c>
      <c r="J4229" s="200">
        <v>7</v>
      </c>
      <c r="M4229" s="204">
        <f t="shared" si="193"/>
        <v>2</v>
      </c>
      <c r="N4229" s="203">
        <f t="shared" si="194"/>
        <v>2</v>
      </c>
      <c r="O4229" s="203">
        <f t="shared" si="195"/>
        <v>7</v>
      </c>
    </row>
    <row r="4230" spans="3:15">
      <c r="C4230" s="200">
        <v>10</v>
      </c>
      <c r="D4230" s="200">
        <v>2</v>
      </c>
      <c r="F4230" s="200">
        <v>10</v>
      </c>
      <c r="G4230" s="200">
        <v>2</v>
      </c>
      <c r="H4230" s="200">
        <v>7</v>
      </c>
      <c r="I4230" s="200">
        <v>10</v>
      </c>
      <c r="J4230" s="200">
        <v>10</v>
      </c>
      <c r="M4230" s="204">
        <f t="shared" si="193"/>
        <v>2</v>
      </c>
      <c r="N4230" s="203">
        <f t="shared" si="194"/>
        <v>2</v>
      </c>
      <c r="O4230" s="203">
        <f t="shared" si="195"/>
        <v>7</v>
      </c>
    </row>
    <row r="4231" spans="3:15">
      <c r="C4231" s="200">
        <v>10</v>
      </c>
      <c r="D4231" s="200">
        <v>2</v>
      </c>
      <c r="F4231" s="200">
        <v>10</v>
      </c>
      <c r="G4231" s="200">
        <v>2</v>
      </c>
      <c r="H4231" s="200">
        <v>10</v>
      </c>
      <c r="I4231" s="200">
        <v>4</v>
      </c>
      <c r="J4231" s="200">
        <v>7</v>
      </c>
      <c r="M4231" s="204">
        <f t="shared" si="193"/>
        <v>2</v>
      </c>
      <c r="N4231" s="203">
        <f t="shared" si="194"/>
        <v>2</v>
      </c>
      <c r="O4231" s="203">
        <f t="shared" si="195"/>
        <v>6</v>
      </c>
    </row>
    <row r="4232" spans="3:15">
      <c r="C4232" s="200">
        <v>10</v>
      </c>
      <c r="D4232" s="200">
        <v>2</v>
      </c>
      <c r="F4232" s="200">
        <v>10</v>
      </c>
      <c r="G4232" s="200">
        <v>2</v>
      </c>
      <c r="H4232" s="200">
        <v>10</v>
      </c>
      <c r="I4232" s="200">
        <v>4</v>
      </c>
      <c r="J4232" s="200">
        <v>10</v>
      </c>
      <c r="M4232" s="204">
        <f t="shared" si="193"/>
        <v>2</v>
      </c>
      <c r="N4232" s="203">
        <f t="shared" si="194"/>
        <v>2</v>
      </c>
      <c r="O4232" s="203">
        <f t="shared" si="195"/>
        <v>7</v>
      </c>
    </row>
    <row r="4233" spans="3:15">
      <c r="C4233" s="200">
        <v>10</v>
      </c>
      <c r="D4233" s="200">
        <v>2</v>
      </c>
      <c r="F4233" s="200">
        <v>10</v>
      </c>
      <c r="G4233" s="200">
        <v>2</v>
      </c>
      <c r="H4233" s="200">
        <v>10</v>
      </c>
      <c r="I4233" s="200">
        <v>6</v>
      </c>
      <c r="J4233" s="200">
        <v>7</v>
      </c>
      <c r="M4233" s="204">
        <f t="shared" si="193"/>
        <v>2</v>
      </c>
      <c r="N4233" s="203">
        <f t="shared" si="194"/>
        <v>2</v>
      </c>
      <c r="O4233" s="203">
        <f t="shared" si="195"/>
        <v>7</v>
      </c>
    </row>
    <row r="4234" spans="3:15">
      <c r="C4234" s="200">
        <v>10</v>
      </c>
      <c r="D4234" s="200">
        <v>2</v>
      </c>
      <c r="F4234" s="200">
        <v>10</v>
      </c>
      <c r="G4234" s="200">
        <v>2</v>
      </c>
      <c r="H4234" s="200">
        <v>10</v>
      </c>
      <c r="I4234" s="200">
        <v>6</v>
      </c>
      <c r="J4234" s="200">
        <v>10</v>
      </c>
      <c r="M4234" s="204">
        <f t="shared" si="193"/>
        <v>2</v>
      </c>
      <c r="N4234" s="203">
        <f t="shared" si="194"/>
        <v>2</v>
      </c>
      <c r="O4234" s="203">
        <f t="shared" si="195"/>
        <v>7</v>
      </c>
    </row>
    <row r="4235" spans="3:15">
      <c r="C4235" s="200">
        <v>10</v>
      </c>
      <c r="D4235" s="200">
        <v>2</v>
      </c>
      <c r="F4235" s="200">
        <v>10</v>
      </c>
      <c r="G4235" s="200">
        <v>2</v>
      </c>
      <c r="H4235" s="200">
        <v>10</v>
      </c>
      <c r="I4235" s="200">
        <v>8</v>
      </c>
      <c r="J4235" s="200">
        <v>7</v>
      </c>
      <c r="M4235" s="204">
        <f t="shared" si="193"/>
        <v>2</v>
      </c>
      <c r="N4235" s="203">
        <f t="shared" si="194"/>
        <v>2</v>
      </c>
      <c r="O4235" s="203">
        <f t="shared" si="195"/>
        <v>7</v>
      </c>
    </row>
    <row r="4236" spans="3:15">
      <c r="C4236" s="200">
        <v>10</v>
      </c>
      <c r="D4236" s="200">
        <v>2</v>
      </c>
      <c r="F4236" s="200">
        <v>10</v>
      </c>
      <c r="G4236" s="200">
        <v>2</v>
      </c>
      <c r="H4236" s="200">
        <v>10</v>
      </c>
      <c r="I4236" s="200">
        <v>8</v>
      </c>
      <c r="J4236" s="200">
        <v>10</v>
      </c>
      <c r="M4236" s="204">
        <f t="shared" si="193"/>
        <v>2</v>
      </c>
      <c r="N4236" s="203">
        <f t="shared" si="194"/>
        <v>2</v>
      </c>
      <c r="O4236" s="203">
        <f t="shared" si="195"/>
        <v>7</v>
      </c>
    </row>
    <row r="4237" spans="3:15">
      <c r="C4237" s="200">
        <v>10</v>
      </c>
      <c r="D4237" s="200">
        <v>2</v>
      </c>
      <c r="F4237" s="200">
        <v>10</v>
      </c>
      <c r="G4237" s="200">
        <v>2</v>
      </c>
      <c r="H4237" s="200">
        <v>10</v>
      </c>
      <c r="I4237" s="200">
        <v>10</v>
      </c>
      <c r="J4237" s="200">
        <v>7</v>
      </c>
      <c r="M4237" s="204">
        <f t="shared" si="193"/>
        <v>2</v>
      </c>
      <c r="N4237" s="203">
        <f t="shared" si="194"/>
        <v>2</v>
      </c>
      <c r="O4237" s="203">
        <f t="shared" si="195"/>
        <v>7</v>
      </c>
    </row>
    <row r="4238" spans="3:15">
      <c r="C4238" s="200">
        <v>10</v>
      </c>
      <c r="D4238" s="200">
        <v>2</v>
      </c>
      <c r="F4238" s="200">
        <v>10</v>
      </c>
      <c r="G4238" s="200">
        <v>2</v>
      </c>
      <c r="H4238" s="200">
        <v>10</v>
      </c>
      <c r="I4238" s="200">
        <v>10</v>
      </c>
      <c r="J4238" s="200">
        <v>10</v>
      </c>
      <c r="M4238" s="204">
        <f t="shared" si="193"/>
        <v>2</v>
      </c>
      <c r="N4238" s="203">
        <f t="shared" si="194"/>
        <v>2</v>
      </c>
      <c r="O4238" s="203">
        <f t="shared" si="195"/>
        <v>8</v>
      </c>
    </row>
    <row r="4239" spans="3:15">
      <c r="C4239" s="200">
        <v>10</v>
      </c>
      <c r="D4239" s="200">
        <v>2</v>
      </c>
      <c r="F4239" s="200">
        <v>10</v>
      </c>
      <c r="G4239" s="200">
        <v>2</v>
      </c>
      <c r="H4239" s="200">
        <v>7</v>
      </c>
      <c r="I4239" s="200">
        <v>4</v>
      </c>
      <c r="J4239" s="200">
        <v>7</v>
      </c>
      <c r="M4239" s="204">
        <f t="shared" si="193"/>
        <v>2</v>
      </c>
      <c r="N4239" s="203">
        <f t="shared" si="194"/>
        <v>2</v>
      </c>
      <c r="O4239" s="203">
        <f t="shared" si="195"/>
        <v>6</v>
      </c>
    </row>
    <row r="4240" spans="3:15">
      <c r="C4240" s="200">
        <v>10</v>
      </c>
      <c r="D4240" s="200">
        <v>2</v>
      </c>
      <c r="F4240" s="200">
        <v>10</v>
      </c>
      <c r="G4240" s="200">
        <v>2</v>
      </c>
      <c r="H4240" s="200">
        <v>7</v>
      </c>
      <c r="I4240" s="200">
        <v>4</v>
      </c>
      <c r="J4240" s="200">
        <v>10</v>
      </c>
      <c r="M4240" s="204">
        <f t="shared" si="193"/>
        <v>2</v>
      </c>
      <c r="N4240" s="203">
        <f t="shared" si="194"/>
        <v>2</v>
      </c>
      <c r="O4240" s="203">
        <f t="shared" si="195"/>
        <v>6</v>
      </c>
    </row>
    <row r="4241" spans="3:15">
      <c r="C4241" s="200">
        <v>10</v>
      </c>
      <c r="D4241" s="200">
        <v>2</v>
      </c>
      <c r="F4241" s="200">
        <v>10</v>
      </c>
      <c r="G4241" s="200">
        <v>2</v>
      </c>
      <c r="H4241" s="200">
        <v>7</v>
      </c>
      <c r="I4241" s="200">
        <v>6</v>
      </c>
      <c r="J4241" s="200">
        <v>7</v>
      </c>
      <c r="M4241" s="204">
        <f t="shared" si="193"/>
        <v>2</v>
      </c>
      <c r="N4241" s="203">
        <f t="shared" si="194"/>
        <v>2</v>
      </c>
      <c r="O4241" s="203">
        <f t="shared" si="195"/>
        <v>6</v>
      </c>
    </row>
    <row r="4242" spans="3:15">
      <c r="C4242" s="200">
        <v>10</v>
      </c>
      <c r="D4242" s="200">
        <v>2</v>
      </c>
      <c r="F4242" s="200">
        <v>10</v>
      </c>
      <c r="G4242" s="200">
        <v>2</v>
      </c>
      <c r="H4242" s="200">
        <v>7</v>
      </c>
      <c r="I4242" s="200">
        <v>6</v>
      </c>
      <c r="J4242" s="200">
        <v>10</v>
      </c>
      <c r="M4242" s="204">
        <f t="shared" si="193"/>
        <v>2</v>
      </c>
      <c r="N4242" s="203">
        <f t="shared" si="194"/>
        <v>2</v>
      </c>
      <c r="O4242" s="203">
        <f t="shared" si="195"/>
        <v>7</v>
      </c>
    </row>
    <row r="4243" spans="3:15">
      <c r="C4243" s="200">
        <v>10</v>
      </c>
      <c r="D4243" s="200">
        <v>2</v>
      </c>
      <c r="F4243" s="200">
        <v>10</v>
      </c>
      <c r="G4243" s="200">
        <v>2</v>
      </c>
      <c r="H4243" s="200">
        <v>7</v>
      </c>
      <c r="I4243" s="200">
        <v>8</v>
      </c>
      <c r="J4243" s="200">
        <v>7</v>
      </c>
      <c r="M4243" s="204">
        <f t="shared" si="193"/>
        <v>2</v>
      </c>
      <c r="N4243" s="203">
        <f t="shared" si="194"/>
        <v>2</v>
      </c>
      <c r="O4243" s="203">
        <f t="shared" si="195"/>
        <v>7</v>
      </c>
    </row>
    <row r="4244" spans="3:15">
      <c r="C4244" s="200">
        <v>10</v>
      </c>
      <c r="D4244" s="200">
        <v>2</v>
      </c>
      <c r="F4244" s="200">
        <v>10</v>
      </c>
      <c r="G4244" s="200">
        <v>2</v>
      </c>
      <c r="H4244" s="200">
        <v>7</v>
      </c>
      <c r="I4244" s="200">
        <v>8</v>
      </c>
      <c r="J4244" s="200">
        <v>10</v>
      </c>
      <c r="M4244" s="204">
        <f t="shared" si="193"/>
        <v>2</v>
      </c>
      <c r="N4244" s="203">
        <f t="shared" si="194"/>
        <v>2</v>
      </c>
      <c r="O4244" s="203">
        <f t="shared" si="195"/>
        <v>7</v>
      </c>
    </row>
    <row r="4245" spans="3:15">
      <c r="C4245" s="200">
        <v>10</v>
      </c>
      <c r="D4245" s="200">
        <v>2</v>
      </c>
      <c r="F4245" s="200">
        <v>10</v>
      </c>
      <c r="G4245" s="200">
        <v>2</v>
      </c>
      <c r="H4245" s="200">
        <v>7</v>
      </c>
      <c r="I4245" s="200">
        <v>10</v>
      </c>
      <c r="J4245" s="200">
        <v>7</v>
      </c>
      <c r="M4245" s="204">
        <f t="shared" si="193"/>
        <v>2</v>
      </c>
      <c r="N4245" s="203">
        <f t="shared" si="194"/>
        <v>2</v>
      </c>
      <c r="O4245" s="203">
        <f t="shared" si="195"/>
        <v>7</v>
      </c>
    </row>
    <row r="4246" spans="3:15">
      <c r="C4246" s="200">
        <v>10</v>
      </c>
      <c r="D4246" s="200">
        <v>2</v>
      </c>
      <c r="F4246" s="200">
        <v>10</v>
      </c>
      <c r="G4246" s="200">
        <v>2</v>
      </c>
      <c r="H4246" s="200">
        <v>7</v>
      </c>
      <c r="I4246" s="200">
        <v>10</v>
      </c>
      <c r="J4246" s="200">
        <v>10</v>
      </c>
      <c r="M4246" s="204">
        <f t="shared" si="193"/>
        <v>2</v>
      </c>
      <c r="N4246" s="203">
        <f t="shared" si="194"/>
        <v>2</v>
      </c>
      <c r="O4246" s="203">
        <f t="shared" si="195"/>
        <v>7</v>
      </c>
    </row>
    <row r="4247" spans="3:15">
      <c r="C4247" s="200">
        <v>10</v>
      </c>
      <c r="D4247" s="200">
        <v>2</v>
      </c>
      <c r="F4247" s="200">
        <v>10</v>
      </c>
      <c r="G4247" s="200">
        <v>2</v>
      </c>
      <c r="H4247" s="200">
        <v>10</v>
      </c>
      <c r="I4247" s="200">
        <v>4</v>
      </c>
      <c r="J4247" s="200">
        <v>7</v>
      </c>
      <c r="M4247" s="204">
        <f t="shared" si="193"/>
        <v>2</v>
      </c>
      <c r="N4247" s="203">
        <f t="shared" si="194"/>
        <v>2</v>
      </c>
      <c r="O4247" s="203">
        <f t="shared" si="195"/>
        <v>6</v>
      </c>
    </row>
    <row r="4248" spans="3:15">
      <c r="C4248" s="200">
        <v>10</v>
      </c>
      <c r="D4248" s="200">
        <v>2</v>
      </c>
      <c r="F4248" s="200">
        <v>10</v>
      </c>
      <c r="G4248" s="200">
        <v>2</v>
      </c>
      <c r="H4248" s="200">
        <v>10</v>
      </c>
      <c r="I4248" s="200">
        <v>4</v>
      </c>
      <c r="J4248" s="200">
        <v>10</v>
      </c>
      <c r="M4248" s="204">
        <f t="shared" si="193"/>
        <v>2</v>
      </c>
      <c r="N4248" s="203">
        <f t="shared" si="194"/>
        <v>2</v>
      </c>
      <c r="O4248" s="203">
        <f t="shared" si="195"/>
        <v>7</v>
      </c>
    </row>
    <row r="4249" spans="3:15">
      <c r="C4249" s="200">
        <v>10</v>
      </c>
      <c r="D4249" s="200">
        <v>2</v>
      </c>
      <c r="F4249" s="200">
        <v>10</v>
      </c>
      <c r="G4249" s="200">
        <v>2</v>
      </c>
      <c r="H4249" s="200">
        <v>10</v>
      </c>
      <c r="I4249" s="200">
        <v>6</v>
      </c>
      <c r="J4249" s="200">
        <v>7</v>
      </c>
      <c r="M4249" s="204">
        <f t="shared" si="193"/>
        <v>2</v>
      </c>
      <c r="N4249" s="203">
        <f t="shared" si="194"/>
        <v>2</v>
      </c>
      <c r="O4249" s="203">
        <f t="shared" si="195"/>
        <v>7</v>
      </c>
    </row>
    <row r="4250" spans="3:15">
      <c r="C4250" s="200">
        <v>10</v>
      </c>
      <c r="D4250" s="200">
        <v>2</v>
      </c>
      <c r="F4250" s="200">
        <v>10</v>
      </c>
      <c r="G4250" s="200">
        <v>2</v>
      </c>
      <c r="H4250" s="200">
        <v>10</v>
      </c>
      <c r="I4250" s="200">
        <v>6</v>
      </c>
      <c r="J4250" s="200">
        <v>10</v>
      </c>
      <c r="M4250" s="204">
        <f t="shared" si="193"/>
        <v>2</v>
      </c>
      <c r="N4250" s="203">
        <f t="shared" si="194"/>
        <v>2</v>
      </c>
      <c r="O4250" s="203">
        <f t="shared" si="195"/>
        <v>7</v>
      </c>
    </row>
    <row r="4251" spans="3:15">
      <c r="C4251" s="200">
        <v>10</v>
      </c>
      <c r="D4251" s="200">
        <v>2</v>
      </c>
      <c r="F4251" s="200">
        <v>10</v>
      </c>
      <c r="G4251" s="200">
        <v>2</v>
      </c>
      <c r="H4251" s="200">
        <v>10</v>
      </c>
      <c r="I4251" s="200">
        <v>8</v>
      </c>
      <c r="J4251" s="200">
        <v>7</v>
      </c>
      <c r="M4251" s="204">
        <f t="shared" si="193"/>
        <v>2</v>
      </c>
      <c r="N4251" s="203">
        <f t="shared" si="194"/>
        <v>2</v>
      </c>
      <c r="O4251" s="203">
        <f t="shared" si="195"/>
        <v>7</v>
      </c>
    </row>
    <row r="4252" spans="3:15">
      <c r="C4252" s="200">
        <v>10</v>
      </c>
      <c r="D4252" s="200">
        <v>2</v>
      </c>
      <c r="F4252" s="200">
        <v>10</v>
      </c>
      <c r="G4252" s="200">
        <v>2</v>
      </c>
      <c r="H4252" s="200">
        <v>10</v>
      </c>
      <c r="I4252" s="200">
        <v>8</v>
      </c>
      <c r="J4252" s="200">
        <v>10</v>
      </c>
      <c r="M4252" s="204">
        <f t="shared" si="193"/>
        <v>2</v>
      </c>
      <c r="N4252" s="203">
        <f t="shared" si="194"/>
        <v>2</v>
      </c>
      <c r="O4252" s="203">
        <f t="shared" si="195"/>
        <v>7</v>
      </c>
    </row>
    <row r="4253" spans="3:15">
      <c r="C4253" s="200">
        <v>10</v>
      </c>
      <c r="D4253" s="200">
        <v>2</v>
      </c>
      <c r="F4253" s="200">
        <v>10</v>
      </c>
      <c r="G4253" s="200">
        <v>2</v>
      </c>
      <c r="H4253" s="200">
        <v>10</v>
      </c>
      <c r="I4253" s="200">
        <v>10</v>
      </c>
      <c r="J4253" s="200">
        <v>7</v>
      </c>
      <c r="M4253" s="204">
        <f t="shared" si="193"/>
        <v>2</v>
      </c>
      <c r="N4253" s="203">
        <f t="shared" si="194"/>
        <v>2</v>
      </c>
      <c r="O4253" s="203">
        <f t="shared" si="195"/>
        <v>7</v>
      </c>
    </row>
    <row r="4254" spans="3:15">
      <c r="C4254" s="200">
        <v>10</v>
      </c>
      <c r="D4254" s="200">
        <v>4</v>
      </c>
      <c r="F4254" s="200">
        <v>10</v>
      </c>
      <c r="G4254" s="200">
        <v>4</v>
      </c>
      <c r="H4254" s="200">
        <v>10</v>
      </c>
      <c r="I4254" s="200">
        <v>10</v>
      </c>
      <c r="J4254" s="200">
        <v>10</v>
      </c>
      <c r="M4254" s="204">
        <f t="shared" si="193"/>
        <v>4</v>
      </c>
      <c r="N4254" s="203">
        <f t="shared" si="194"/>
        <v>4</v>
      </c>
      <c r="O4254" s="203">
        <f t="shared" si="195"/>
        <v>8</v>
      </c>
    </row>
    <row r="4255" spans="3:15">
      <c r="C4255" s="200">
        <v>10</v>
      </c>
      <c r="D4255" s="200">
        <v>4</v>
      </c>
      <c r="F4255" s="200">
        <v>5</v>
      </c>
      <c r="G4255" s="200">
        <v>4</v>
      </c>
      <c r="H4255" s="200">
        <v>5</v>
      </c>
      <c r="I4255" s="200">
        <v>4</v>
      </c>
      <c r="J4255" s="200">
        <v>7</v>
      </c>
      <c r="M4255" s="204">
        <f t="shared" ref="M4255:M4318" si="196">MIN(C4255:L4255)</f>
        <v>4</v>
      </c>
      <c r="N4255" s="203">
        <f t="shared" si="194"/>
        <v>4</v>
      </c>
      <c r="O4255" s="203">
        <f t="shared" si="195"/>
        <v>6</v>
      </c>
    </row>
    <row r="4256" spans="3:15">
      <c r="C4256" s="200">
        <v>10</v>
      </c>
      <c r="D4256" s="200">
        <v>4</v>
      </c>
      <c r="F4256" s="200">
        <v>5</v>
      </c>
      <c r="G4256" s="200">
        <v>4</v>
      </c>
      <c r="H4256" s="200">
        <v>5</v>
      </c>
      <c r="I4256" s="200">
        <v>4</v>
      </c>
      <c r="J4256" s="200">
        <v>10</v>
      </c>
      <c r="M4256" s="204">
        <f t="shared" si="196"/>
        <v>4</v>
      </c>
      <c r="N4256" s="203">
        <f t="shared" ref="N4256:N4319" si="197">IF(SMALL(C4256:J4256,2)&gt;M4256,M4256+1,M4256)</f>
        <v>4</v>
      </c>
      <c r="O4256" s="203">
        <f t="shared" ref="O4256:O4319" si="198">ROUND(AVERAGE(C4256:J4256),0)</f>
        <v>6</v>
      </c>
    </row>
    <row r="4257" spans="3:15">
      <c r="C4257" s="200">
        <v>10</v>
      </c>
      <c r="D4257" s="200">
        <v>4</v>
      </c>
      <c r="F4257" s="200">
        <v>5</v>
      </c>
      <c r="G4257" s="200">
        <v>4</v>
      </c>
      <c r="H4257" s="200">
        <v>5</v>
      </c>
      <c r="I4257" s="200">
        <v>6</v>
      </c>
      <c r="J4257" s="200">
        <v>7</v>
      </c>
      <c r="M4257" s="204">
        <f t="shared" si="196"/>
        <v>4</v>
      </c>
      <c r="N4257" s="203">
        <f t="shared" si="197"/>
        <v>4</v>
      </c>
      <c r="O4257" s="203">
        <f t="shared" si="198"/>
        <v>6</v>
      </c>
    </row>
    <row r="4258" spans="3:15">
      <c r="C4258" s="200">
        <v>10</v>
      </c>
      <c r="D4258" s="200">
        <v>4</v>
      </c>
      <c r="F4258" s="200">
        <v>5</v>
      </c>
      <c r="G4258" s="200">
        <v>4</v>
      </c>
      <c r="H4258" s="200">
        <v>5</v>
      </c>
      <c r="I4258" s="200">
        <v>6</v>
      </c>
      <c r="J4258" s="200">
        <v>10</v>
      </c>
      <c r="M4258" s="204">
        <f t="shared" si="196"/>
        <v>4</v>
      </c>
      <c r="N4258" s="203">
        <f t="shared" si="197"/>
        <v>4</v>
      </c>
      <c r="O4258" s="203">
        <f t="shared" si="198"/>
        <v>6</v>
      </c>
    </row>
    <row r="4259" spans="3:15">
      <c r="C4259" s="200">
        <v>10</v>
      </c>
      <c r="D4259" s="200">
        <v>4</v>
      </c>
      <c r="F4259" s="200">
        <v>5</v>
      </c>
      <c r="G4259" s="200">
        <v>4</v>
      </c>
      <c r="H4259" s="200">
        <v>5</v>
      </c>
      <c r="I4259" s="200">
        <v>8</v>
      </c>
      <c r="J4259" s="200">
        <v>7</v>
      </c>
      <c r="M4259" s="204">
        <f t="shared" si="196"/>
        <v>4</v>
      </c>
      <c r="N4259" s="203">
        <f t="shared" si="197"/>
        <v>4</v>
      </c>
      <c r="O4259" s="203">
        <f t="shared" si="198"/>
        <v>6</v>
      </c>
    </row>
    <row r="4260" spans="3:15">
      <c r="C4260" s="200">
        <v>10</v>
      </c>
      <c r="D4260" s="200">
        <v>4</v>
      </c>
      <c r="F4260" s="200">
        <v>5</v>
      </c>
      <c r="G4260" s="200">
        <v>4</v>
      </c>
      <c r="H4260" s="200">
        <v>5</v>
      </c>
      <c r="I4260" s="200">
        <v>8</v>
      </c>
      <c r="J4260" s="200">
        <v>10</v>
      </c>
      <c r="M4260" s="204">
        <f t="shared" si="196"/>
        <v>4</v>
      </c>
      <c r="N4260" s="203">
        <f t="shared" si="197"/>
        <v>4</v>
      </c>
      <c r="O4260" s="203">
        <f t="shared" si="198"/>
        <v>7</v>
      </c>
    </row>
    <row r="4261" spans="3:15">
      <c r="C4261" s="200">
        <v>10</v>
      </c>
      <c r="D4261" s="200">
        <v>4</v>
      </c>
      <c r="F4261" s="200">
        <v>5</v>
      </c>
      <c r="G4261" s="200">
        <v>4</v>
      </c>
      <c r="H4261" s="200">
        <v>5</v>
      </c>
      <c r="I4261" s="200">
        <v>10</v>
      </c>
      <c r="J4261" s="200">
        <v>7</v>
      </c>
      <c r="M4261" s="204">
        <f t="shared" si="196"/>
        <v>4</v>
      </c>
      <c r="N4261" s="203">
        <f t="shared" si="197"/>
        <v>4</v>
      </c>
      <c r="O4261" s="203">
        <f t="shared" si="198"/>
        <v>6</v>
      </c>
    </row>
    <row r="4262" spans="3:15">
      <c r="C4262" s="200">
        <v>10</v>
      </c>
      <c r="D4262" s="200">
        <v>4</v>
      </c>
      <c r="F4262" s="200">
        <v>5</v>
      </c>
      <c r="G4262" s="200">
        <v>4</v>
      </c>
      <c r="H4262" s="200">
        <v>5</v>
      </c>
      <c r="I4262" s="200">
        <v>10</v>
      </c>
      <c r="J4262" s="200">
        <v>10</v>
      </c>
      <c r="M4262" s="204">
        <f t="shared" si="196"/>
        <v>4</v>
      </c>
      <c r="N4262" s="203">
        <f t="shared" si="197"/>
        <v>4</v>
      </c>
      <c r="O4262" s="203">
        <f t="shared" si="198"/>
        <v>7</v>
      </c>
    </row>
    <row r="4263" spans="3:15">
      <c r="C4263" s="200">
        <v>10</v>
      </c>
      <c r="D4263" s="200">
        <v>4</v>
      </c>
      <c r="F4263" s="200">
        <v>7</v>
      </c>
      <c r="G4263" s="200">
        <v>4</v>
      </c>
      <c r="H4263" s="200">
        <v>10</v>
      </c>
      <c r="I4263" s="200">
        <v>4</v>
      </c>
      <c r="J4263" s="200">
        <v>7</v>
      </c>
      <c r="M4263" s="204">
        <f t="shared" si="196"/>
        <v>4</v>
      </c>
      <c r="N4263" s="203">
        <f t="shared" si="197"/>
        <v>4</v>
      </c>
      <c r="O4263" s="203">
        <f t="shared" si="198"/>
        <v>7</v>
      </c>
    </row>
    <row r="4264" spans="3:15">
      <c r="C4264" s="200">
        <v>10</v>
      </c>
      <c r="D4264" s="200">
        <v>4</v>
      </c>
      <c r="F4264" s="200">
        <v>7</v>
      </c>
      <c r="G4264" s="200">
        <v>4</v>
      </c>
      <c r="H4264" s="200">
        <v>10</v>
      </c>
      <c r="I4264" s="200">
        <v>4</v>
      </c>
      <c r="J4264" s="200">
        <v>10</v>
      </c>
      <c r="M4264" s="204">
        <f t="shared" si="196"/>
        <v>4</v>
      </c>
      <c r="N4264" s="203">
        <f t="shared" si="197"/>
        <v>4</v>
      </c>
      <c r="O4264" s="203">
        <f t="shared" si="198"/>
        <v>7</v>
      </c>
    </row>
    <row r="4265" spans="3:15">
      <c r="C4265" s="200">
        <v>10</v>
      </c>
      <c r="D4265" s="200">
        <v>4</v>
      </c>
      <c r="F4265" s="200">
        <v>7</v>
      </c>
      <c r="G4265" s="200">
        <v>4</v>
      </c>
      <c r="H4265" s="200">
        <v>10</v>
      </c>
      <c r="I4265" s="200">
        <v>6</v>
      </c>
      <c r="J4265" s="200">
        <v>7</v>
      </c>
      <c r="M4265" s="204">
        <f t="shared" si="196"/>
        <v>4</v>
      </c>
      <c r="N4265" s="203">
        <f t="shared" si="197"/>
        <v>4</v>
      </c>
      <c r="O4265" s="203">
        <f t="shared" si="198"/>
        <v>7</v>
      </c>
    </row>
    <row r="4266" spans="3:15">
      <c r="C4266" s="200">
        <v>10</v>
      </c>
      <c r="D4266" s="200">
        <v>4</v>
      </c>
      <c r="F4266" s="200">
        <v>7</v>
      </c>
      <c r="G4266" s="200">
        <v>4</v>
      </c>
      <c r="H4266" s="200">
        <v>10</v>
      </c>
      <c r="I4266" s="200">
        <v>6</v>
      </c>
      <c r="J4266" s="200">
        <v>10</v>
      </c>
      <c r="M4266" s="204">
        <f t="shared" si="196"/>
        <v>4</v>
      </c>
      <c r="N4266" s="203">
        <f t="shared" si="197"/>
        <v>4</v>
      </c>
      <c r="O4266" s="203">
        <f t="shared" si="198"/>
        <v>7</v>
      </c>
    </row>
    <row r="4267" spans="3:15">
      <c r="C4267" s="200">
        <v>10</v>
      </c>
      <c r="D4267" s="200">
        <v>4</v>
      </c>
      <c r="F4267" s="200">
        <v>7</v>
      </c>
      <c r="G4267" s="200">
        <v>4</v>
      </c>
      <c r="H4267" s="200">
        <v>10</v>
      </c>
      <c r="I4267" s="200">
        <v>8</v>
      </c>
      <c r="J4267" s="200">
        <v>7</v>
      </c>
      <c r="M4267" s="204">
        <f t="shared" si="196"/>
        <v>4</v>
      </c>
      <c r="N4267" s="203">
        <f t="shared" si="197"/>
        <v>4</v>
      </c>
      <c r="O4267" s="203">
        <f t="shared" si="198"/>
        <v>7</v>
      </c>
    </row>
    <row r="4268" spans="3:15">
      <c r="C4268" s="200">
        <v>10</v>
      </c>
      <c r="D4268" s="200">
        <v>4</v>
      </c>
      <c r="F4268" s="200">
        <v>7</v>
      </c>
      <c r="G4268" s="200">
        <v>4</v>
      </c>
      <c r="H4268" s="200">
        <v>10</v>
      </c>
      <c r="I4268" s="200">
        <v>8</v>
      </c>
      <c r="J4268" s="200">
        <v>10</v>
      </c>
      <c r="M4268" s="204">
        <f t="shared" si="196"/>
        <v>4</v>
      </c>
      <c r="N4268" s="203">
        <f t="shared" si="197"/>
        <v>4</v>
      </c>
      <c r="O4268" s="203">
        <f t="shared" si="198"/>
        <v>8</v>
      </c>
    </row>
    <row r="4269" spans="3:15">
      <c r="C4269" s="200">
        <v>10</v>
      </c>
      <c r="D4269" s="200">
        <v>4</v>
      </c>
      <c r="F4269" s="200">
        <v>7</v>
      </c>
      <c r="G4269" s="200">
        <v>4</v>
      </c>
      <c r="H4269" s="200">
        <v>10</v>
      </c>
      <c r="I4269" s="200">
        <v>10</v>
      </c>
      <c r="J4269" s="200">
        <v>7</v>
      </c>
      <c r="M4269" s="204">
        <f t="shared" si="196"/>
        <v>4</v>
      </c>
      <c r="N4269" s="203">
        <f t="shared" si="197"/>
        <v>4</v>
      </c>
      <c r="O4269" s="203">
        <f t="shared" si="198"/>
        <v>7</v>
      </c>
    </row>
    <row r="4270" spans="3:15">
      <c r="C4270" s="200">
        <v>10</v>
      </c>
      <c r="D4270" s="200">
        <v>4</v>
      </c>
      <c r="F4270" s="200">
        <v>7</v>
      </c>
      <c r="G4270" s="200">
        <v>4</v>
      </c>
      <c r="H4270" s="200">
        <v>10</v>
      </c>
      <c r="I4270" s="200">
        <v>10</v>
      </c>
      <c r="J4270" s="200">
        <v>10</v>
      </c>
      <c r="M4270" s="204">
        <f t="shared" si="196"/>
        <v>4</v>
      </c>
      <c r="N4270" s="203">
        <f t="shared" si="197"/>
        <v>4</v>
      </c>
      <c r="O4270" s="203">
        <f t="shared" si="198"/>
        <v>8</v>
      </c>
    </row>
    <row r="4271" spans="3:15">
      <c r="C4271" s="200">
        <v>10</v>
      </c>
      <c r="D4271" s="200">
        <v>4</v>
      </c>
      <c r="F4271" s="200">
        <v>5</v>
      </c>
      <c r="G4271" s="200">
        <v>4</v>
      </c>
      <c r="H4271" s="200">
        <v>5</v>
      </c>
      <c r="I4271" s="200">
        <v>4</v>
      </c>
      <c r="J4271" s="200">
        <v>7</v>
      </c>
      <c r="M4271" s="204">
        <f t="shared" si="196"/>
        <v>4</v>
      </c>
      <c r="N4271" s="203">
        <f t="shared" si="197"/>
        <v>4</v>
      </c>
      <c r="O4271" s="203">
        <f t="shared" si="198"/>
        <v>6</v>
      </c>
    </row>
    <row r="4272" spans="3:15">
      <c r="C4272" s="200">
        <v>10</v>
      </c>
      <c r="D4272" s="200">
        <v>4</v>
      </c>
      <c r="F4272" s="200">
        <v>5</v>
      </c>
      <c r="G4272" s="200">
        <v>4</v>
      </c>
      <c r="H4272" s="200">
        <v>5</v>
      </c>
      <c r="I4272" s="200">
        <v>4</v>
      </c>
      <c r="J4272" s="200">
        <v>10</v>
      </c>
      <c r="M4272" s="204">
        <f t="shared" si="196"/>
        <v>4</v>
      </c>
      <c r="N4272" s="203">
        <f t="shared" si="197"/>
        <v>4</v>
      </c>
      <c r="O4272" s="203">
        <f t="shared" si="198"/>
        <v>6</v>
      </c>
    </row>
    <row r="4273" spans="3:15">
      <c r="C4273" s="200">
        <v>10</v>
      </c>
      <c r="D4273" s="200">
        <v>4</v>
      </c>
      <c r="F4273" s="200">
        <v>5</v>
      </c>
      <c r="G4273" s="200">
        <v>4</v>
      </c>
      <c r="H4273" s="200">
        <v>5</v>
      </c>
      <c r="I4273" s="200">
        <v>6</v>
      </c>
      <c r="J4273" s="200">
        <v>7</v>
      </c>
      <c r="M4273" s="204">
        <f t="shared" si="196"/>
        <v>4</v>
      </c>
      <c r="N4273" s="203">
        <f t="shared" si="197"/>
        <v>4</v>
      </c>
      <c r="O4273" s="203">
        <f t="shared" si="198"/>
        <v>6</v>
      </c>
    </row>
    <row r="4274" spans="3:15">
      <c r="C4274" s="200">
        <v>10</v>
      </c>
      <c r="D4274" s="200">
        <v>4</v>
      </c>
      <c r="F4274" s="200">
        <v>5</v>
      </c>
      <c r="G4274" s="200">
        <v>4</v>
      </c>
      <c r="H4274" s="200">
        <v>5</v>
      </c>
      <c r="I4274" s="200">
        <v>6</v>
      </c>
      <c r="J4274" s="200">
        <v>10</v>
      </c>
      <c r="M4274" s="204">
        <f t="shared" si="196"/>
        <v>4</v>
      </c>
      <c r="N4274" s="203">
        <f t="shared" si="197"/>
        <v>4</v>
      </c>
      <c r="O4274" s="203">
        <f t="shared" si="198"/>
        <v>6</v>
      </c>
    </row>
    <row r="4275" spans="3:15">
      <c r="C4275" s="200">
        <v>10</v>
      </c>
      <c r="D4275" s="200">
        <v>4</v>
      </c>
      <c r="F4275" s="200">
        <v>5</v>
      </c>
      <c r="G4275" s="200">
        <v>4</v>
      </c>
      <c r="H4275" s="200">
        <v>5</v>
      </c>
      <c r="I4275" s="200">
        <v>8</v>
      </c>
      <c r="J4275" s="200">
        <v>7</v>
      </c>
      <c r="M4275" s="204">
        <f t="shared" si="196"/>
        <v>4</v>
      </c>
      <c r="N4275" s="203">
        <f t="shared" si="197"/>
        <v>4</v>
      </c>
      <c r="O4275" s="203">
        <f t="shared" si="198"/>
        <v>6</v>
      </c>
    </row>
    <row r="4276" spans="3:15">
      <c r="C4276" s="200">
        <v>10</v>
      </c>
      <c r="D4276" s="200">
        <v>4</v>
      </c>
      <c r="F4276" s="200">
        <v>5</v>
      </c>
      <c r="G4276" s="200">
        <v>4</v>
      </c>
      <c r="H4276" s="200">
        <v>5</v>
      </c>
      <c r="I4276" s="200">
        <v>8</v>
      </c>
      <c r="J4276" s="200">
        <v>10</v>
      </c>
      <c r="M4276" s="204">
        <f t="shared" si="196"/>
        <v>4</v>
      </c>
      <c r="N4276" s="203">
        <f t="shared" si="197"/>
        <v>4</v>
      </c>
      <c r="O4276" s="203">
        <f t="shared" si="198"/>
        <v>7</v>
      </c>
    </row>
    <row r="4277" spans="3:15">
      <c r="C4277" s="200">
        <v>10</v>
      </c>
      <c r="D4277" s="200">
        <v>4</v>
      </c>
      <c r="F4277" s="200">
        <v>5</v>
      </c>
      <c r="G4277" s="200">
        <v>4</v>
      </c>
      <c r="H4277" s="200">
        <v>5</v>
      </c>
      <c r="I4277" s="200">
        <v>10</v>
      </c>
      <c r="J4277" s="200">
        <v>7</v>
      </c>
      <c r="M4277" s="204">
        <f t="shared" si="196"/>
        <v>4</v>
      </c>
      <c r="N4277" s="203">
        <f t="shared" si="197"/>
        <v>4</v>
      </c>
      <c r="O4277" s="203">
        <f t="shared" si="198"/>
        <v>6</v>
      </c>
    </row>
    <row r="4278" spans="3:15">
      <c r="C4278" s="200">
        <v>10</v>
      </c>
      <c r="D4278" s="200">
        <v>4</v>
      </c>
      <c r="F4278" s="200">
        <v>5</v>
      </c>
      <c r="G4278" s="200">
        <v>4</v>
      </c>
      <c r="H4278" s="200">
        <v>5</v>
      </c>
      <c r="I4278" s="200">
        <v>10</v>
      </c>
      <c r="J4278" s="200">
        <v>10</v>
      </c>
      <c r="M4278" s="204">
        <f t="shared" si="196"/>
        <v>4</v>
      </c>
      <c r="N4278" s="203">
        <f t="shared" si="197"/>
        <v>4</v>
      </c>
      <c r="O4278" s="203">
        <f t="shared" si="198"/>
        <v>7</v>
      </c>
    </row>
    <row r="4279" spans="3:15">
      <c r="C4279" s="200">
        <v>10</v>
      </c>
      <c r="D4279" s="200">
        <v>4</v>
      </c>
      <c r="F4279" s="200">
        <v>7</v>
      </c>
      <c r="G4279" s="200">
        <v>4</v>
      </c>
      <c r="H4279" s="200">
        <v>10</v>
      </c>
      <c r="I4279" s="200">
        <v>4</v>
      </c>
      <c r="J4279" s="200">
        <v>7</v>
      </c>
      <c r="M4279" s="204">
        <f t="shared" si="196"/>
        <v>4</v>
      </c>
      <c r="N4279" s="203">
        <f t="shared" si="197"/>
        <v>4</v>
      </c>
      <c r="O4279" s="203">
        <f t="shared" si="198"/>
        <v>7</v>
      </c>
    </row>
    <row r="4280" spans="3:15">
      <c r="C4280" s="200">
        <v>10</v>
      </c>
      <c r="D4280" s="200">
        <v>4</v>
      </c>
      <c r="F4280" s="200">
        <v>7</v>
      </c>
      <c r="G4280" s="200">
        <v>4</v>
      </c>
      <c r="H4280" s="200">
        <v>10</v>
      </c>
      <c r="I4280" s="200">
        <v>4</v>
      </c>
      <c r="J4280" s="200">
        <v>10</v>
      </c>
      <c r="M4280" s="204">
        <f t="shared" si="196"/>
        <v>4</v>
      </c>
      <c r="N4280" s="203">
        <f t="shared" si="197"/>
        <v>4</v>
      </c>
      <c r="O4280" s="203">
        <f t="shared" si="198"/>
        <v>7</v>
      </c>
    </row>
    <row r="4281" spans="3:15">
      <c r="C4281" s="200">
        <v>10</v>
      </c>
      <c r="D4281" s="200">
        <v>4</v>
      </c>
      <c r="F4281" s="200">
        <v>7</v>
      </c>
      <c r="G4281" s="200">
        <v>4</v>
      </c>
      <c r="H4281" s="200">
        <v>10</v>
      </c>
      <c r="I4281" s="200">
        <v>6</v>
      </c>
      <c r="J4281" s="200">
        <v>7</v>
      </c>
      <c r="M4281" s="204">
        <f t="shared" si="196"/>
        <v>4</v>
      </c>
      <c r="N4281" s="203">
        <f t="shared" si="197"/>
        <v>4</v>
      </c>
      <c r="O4281" s="203">
        <f t="shared" si="198"/>
        <v>7</v>
      </c>
    </row>
    <row r="4282" spans="3:15">
      <c r="C4282" s="200">
        <v>10</v>
      </c>
      <c r="D4282" s="200">
        <v>4</v>
      </c>
      <c r="F4282" s="200">
        <v>7</v>
      </c>
      <c r="G4282" s="200">
        <v>4</v>
      </c>
      <c r="H4282" s="200">
        <v>10</v>
      </c>
      <c r="I4282" s="200">
        <v>6</v>
      </c>
      <c r="J4282" s="200">
        <v>10</v>
      </c>
      <c r="M4282" s="204">
        <f t="shared" si="196"/>
        <v>4</v>
      </c>
      <c r="N4282" s="203">
        <f t="shared" si="197"/>
        <v>4</v>
      </c>
      <c r="O4282" s="203">
        <f t="shared" si="198"/>
        <v>7</v>
      </c>
    </row>
    <row r="4283" spans="3:15">
      <c r="C4283" s="200">
        <v>10</v>
      </c>
      <c r="D4283" s="200">
        <v>4</v>
      </c>
      <c r="F4283" s="200">
        <v>7</v>
      </c>
      <c r="G4283" s="200">
        <v>4</v>
      </c>
      <c r="H4283" s="200">
        <v>10</v>
      </c>
      <c r="I4283" s="200">
        <v>8</v>
      </c>
      <c r="J4283" s="200">
        <v>7</v>
      </c>
      <c r="M4283" s="204">
        <f t="shared" si="196"/>
        <v>4</v>
      </c>
      <c r="N4283" s="203">
        <f t="shared" si="197"/>
        <v>4</v>
      </c>
      <c r="O4283" s="203">
        <f t="shared" si="198"/>
        <v>7</v>
      </c>
    </row>
    <row r="4284" spans="3:15">
      <c r="C4284" s="200">
        <v>10</v>
      </c>
      <c r="D4284" s="200">
        <v>4</v>
      </c>
      <c r="F4284" s="200">
        <v>7</v>
      </c>
      <c r="G4284" s="200">
        <v>4</v>
      </c>
      <c r="H4284" s="200">
        <v>10</v>
      </c>
      <c r="I4284" s="200">
        <v>8</v>
      </c>
      <c r="J4284" s="200">
        <v>10</v>
      </c>
      <c r="M4284" s="204">
        <f t="shared" si="196"/>
        <v>4</v>
      </c>
      <c r="N4284" s="203">
        <f t="shared" si="197"/>
        <v>4</v>
      </c>
      <c r="O4284" s="203">
        <f t="shared" si="198"/>
        <v>8</v>
      </c>
    </row>
    <row r="4285" spans="3:15">
      <c r="C4285" s="200">
        <v>10</v>
      </c>
      <c r="D4285" s="200">
        <v>4</v>
      </c>
      <c r="F4285" s="200">
        <v>7</v>
      </c>
      <c r="G4285" s="200">
        <v>4</v>
      </c>
      <c r="H4285" s="200">
        <v>10</v>
      </c>
      <c r="I4285" s="200">
        <v>10</v>
      </c>
      <c r="J4285" s="200">
        <v>7</v>
      </c>
      <c r="M4285" s="204">
        <f t="shared" si="196"/>
        <v>4</v>
      </c>
      <c r="N4285" s="203">
        <f t="shared" si="197"/>
        <v>4</v>
      </c>
      <c r="O4285" s="203">
        <f t="shared" si="198"/>
        <v>7</v>
      </c>
    </row>
    <row r="4286" spans="3:15">
      <c r="C4286" s="200">
        <v>10</v>
      </c>
      <c r="D4286" s="200">
        <v>6</v>
      </c>
      <c r="F4286" s="200">
        <v>7</v>
      </c>
      <c r="G4286" s="200">
        <v>6</v>
      </c>
      <c r="H4286" s="200">
        <v>10</v>
      </c>
      <c r="I4286" s="200">
        <v>10</v>
      </c>
      <c r="J4286" s="200">
        <v>10</v>
      </c>
      <c r="M4286" s="204">
        <f t="shared" si="196"/>
        <v>6</v>
      </c>
      <c r="N4286" s="203">
        <f t="shared" si="197"/>
        <v>6</v>
      </c>
      <c r="O4286" s="203">
        <f t="shared" si="198"/>
        <v>8</v>
      </c>
    </row>
    <row r="4287" spans="3:15">
      <c r="C4287" s="200">
        <v>10</v>
      </c>
      <c r="D4287" s="200">
        <v>6</v>
      </c>
      <c r="F4287" s="200">
        <v>5</v>
      </c>
      <c r="G4287" s="200">
        <v>6</v>
      </c>
      <c r="H4287" s="200">
        <v>5</v>
      </c>
      <c r="I4287" s="200">
        <v>4</v>
      </c>
      <c r="J4287" s="200">
        <v>7</v>
      </c>
      <c r="M4287" s="204">
        <f t="shared" si="196"/>
        <v>4</v>
      </c>
      <c r="N4287" s="203">
        <f t="shared" si="197"/>
        <v>5</v>
      </c>
      <c r="O4287" s="203">
        <f t="shared" si="198"/>
        <v>6</v>
      </c>
    </row>
    <row r="4288" spans="3:15">
      <c r="C4288" s="200">
        <v>10</v>
      </c>
      <c r="D4288" s="200">
        <v>6</v>
      </c>
      <c r="F4288" s="200">
        <v>5</v>
      </c>
      <c r="G4288" s="200">
        <v>6</v>
      </c>
      <c r="H4288" s="200">
        <v>5</v>
      </c>
      <c r="I4288" s="200">
        <v>4</v>
      </c>
      <c r="J4288" s="200">
        <v>10</v>
      </c>
      <c r="M4288" s="204">
        <f t="shared" si="196"/>
        <v>4</v>
      </c>
      <c r="N4288" s="203">
        <f t="shared" si="197"/>
        <v>5</v>
      </c>
      <c r="O4288" s="203">
        <f t="shared" si="198"/>
        <v>7</v>
      </c>
    </row>
    <row r="4289" spans="3:15">
      <c r="C4289" s="200">
        <v>10</v>
      </c>
      <c r="D4289" s="200">
        <v>6</v>
      </c>
      <c r="F4289" s="200">
        <v>5</v>
      </c>
      <c r="G4289" s="200">
        <v>6</v>
      </c>
      <c r="H4289" s="200">
        <v>5</v>
      </c>
      <c r="I4289" s="200">
        <v>6</v>
      </c>
      <c r="J4289" s="200">
        <v>7</v>
      </c>
      <c r="M4289" s="204">
        <f t="shared" si="196"/>
        <v>5</v>
      </c>
      <c r="N4289" s="203">
        <f t="shared" si="197"/>
        <v>5</v>
      </c>
      <c r="O4289" s="203">
        <f t="shared" si="198"/>
        <v>6</v>
      </c>
    </row>
    <row r="4290" spans="3:15">
      <c r="C4290" s="200">
        <v>10</v>
      </c>
      <c r="D4290" s="200">
        <v>6</v>
      </c>
      <c r="F4290" s="200">
        <v>5</v>
      </c>
      <c r="G4290" s="200">
        <v>6</v>
      </c>
      <c r="H4290" s="200">
        <v>5</v>
      </c>
      <c r="I4290" s="200">
        <v>6</v>
      </c>
      <c r="J4290" s="200">
        <v>10</v>
      </c>
      <c r="M4290" s="204">
        <f t="shared" si="196"/>
        <v>5</v>
      </c>
      <c r="N4290" s="203">
        <f t="shared" si="197"/>
        <v>5</v>
      </c>
      <c r="O4290" s="203">
        <f t="shared" si="198"/>
        <v>7</v>
      </c>
    </row>
    <row r="4291" spans="3:15">
      <c r="C4291" s="200">
        <v>10</v>
      </c>
      <c r="D4291" s="200">
        <v>6</v>
      </c>
      <c r="F4291" s="200">
        <v>5</v>
      </c>
      <c r="G4291" s="200">
        <v>6</v>
      </c>
      <c r="H4291" s="200">
        <v>5</v>
      </c>
      <c r="I4291" s="200">
        <v>8</v>
      </c>
      <c r="J4291" s="200">
        <v>7</v>
      </c>
      <c r="M4291" s="204">
        <f t="shared" si="196"/>
        <v>5</v>
      </c>
      <c r="N4291" s="203">
        <f t="shared" si="197"/>
        <v>5</v>
      </c>
      <c r="O4291" s="203">
        <f t="shared" si="198"/>
        <v>7</v>
      </c>
    </row>
    <row r="4292" spans="3:15">
      <c r="C4292" s="200">
        <v>10</v>
      </c>
      <c r="D4292" s="200">
        <v>6</v>
      </c>
      <c r="F4292" s="200">
        <v>5</v>
      </c>
      <c r="G4292" s="200">
        <v>6</v>
      </c>
      <c r="H4292" s="200">
        <v>5</v>
      </c>
      <c r="I4292" s="200">
        <v>8</v>
      </c>
      <c r="J4292" s="200">
        <v>10</v>
      </c>
      <c r="M4292" s="204">
        <f t="shared" si="196"/>
        <v>5</v>
      </c>
      <c r="N4292" s="203">
        <f t="shared" si="197"/>
        <v>5</v>
      </c>
      <c r="O4292" s="203">
        <f t="shared" si="198"/>
        <v>7</v>
      </c>
    </row>
    <row r="4293" spans="3:15">
      <c r="C4293" s="200">
        <v>10</v>
      </c>
      <c r="D4293" s="200">
        <v>6</v>
      </c>
      <c r="F4293" s="200">
        <v>5</v>
      </c>
      <c r="G4293" s="200">
        <v>6</v>
      </c>
      <c r="H4293" s="200">
        <v>5</v>
      </c>
      <c r="I4293" s="200">
        <v>10</v>
      </c>
      <c r="J4293" s="200">
        <v>7</v>
      </c>
      <c r="M4293" s="204">
        <f t="shared" si="196"/>
        <v>5</v>
      </c>
      <c r="N4293" s="203">
        <f t="shared" si="197"/>
        <v>5</v>
      </c>
      <c r="O4293" s="203">
        <f t="shared" si="198"/>
        <v>7</v>
      </c>
    </row>
    <row r="4294" spans="3:15">
      <c r="C4294" s="200">
        <v>10</v>
      </c>
      <c r="D4294" s="200">
        <v>6</v>
      </c>
      <c r="F4294" s="200">
        <v>5</v>
      </c>
      <c r="G4294" s="200">
        <v>6</v>
      </c>
      <c r="H4294" s="200">
        <v>5</v>
      </c>
      <c r="I4294" s="200">
        <v>10</v>
      </c>
      <c r="J4294" s="200">
        <v>10</v>
      </c>
      <c r="M4294" s="204">
        <f t="shared" si="196"/>
        <v>5</v>
      </c>
      <c r="N4294" s="203">
        <f t="shared" si="197"/>
        <v>5</v>
      </c>
      <c r="O4294" s="203">
        <f t="shared" si="198"/>
        <v>7</v>
      </c>
    </row>
    <row r="4295" spans="3:15">
      <c r="C4295" s="200">
        <v>10</v>
      </c>
      <c r="D4295" s="200">
        <v>6</v>
      </c>
      <c r="F4295" s="200">
        <v>7</v>
      </c>
      <c r="G4295" s="200">
        <v>6</v>
      </c>
      <c r="H4295" s="200">
        <v>10</v>
      </c>
      <c r="I4295" s="200">
        <v>4</v>
      </c>
      <c r="J4295" s="200">
        <v>7</v>
      </c>
      <c r="M4295" s="204">
        <f t="shared" si="196"/>
        <v>4</v>
      </c>
      <c r="N4295" s="203">
        <f t="shared" si="197"/>
        <v>5</v>
      </c>
      <c r="O4295" s="203">
        <f t="shared" si="198"/>
        <v>7</v>
      </c>
    </row>
    <row r="4296" spans="3:15">
      <c r="C4296" s="200">
        <v>10</v>
      </c>
      <c r="D4296" s="200">
        <v>6</v>
      </c>
      <c r="F4296" s="200">
        <v>7</v>
      </c>
      <c r="G4296" s="200">
        <v>6</v>
      </c>
      <c r="H4296" s="200">
        <v>10</v>
      </c>
      <c r="I4296" s="200">
        <v>4</v>
      </c>
      <c r="J4296" s="200">
        <v>10</v>
      </c>
      <c r="M4296" s="204">
        <f t="shared" si="196"/>
        <v>4</v>
      </c>
      <c r="N4296" s="203">
        <f t="shared" si="197"/>
        <v>5</v>
      </c>
      <c r="O4296" s="203">
        <f t="shared" si="198"/>
        <v>8</v>
      </c>
    </row>
    <row r="4297" spans="3:15">
      <c r="C4297" s="200">
        <v>10</v>
      </c>
      <c r="D4297" s="200">
        <v>6</v>
      </c>
      <c r="F4297" s="200">
        <v>7</v>
      </c>
      <c r="G4297" s="200">
        <v>6</v>
      </c>
      <c r="H4297" s="200">
        <v>10</v>
      </c>
      <c r="I4297" s="200">
        <v>6</v>
      </c>
      <c r="J4297" s="200">
        <v>7</v>
      </c>
      <c r="M4297" s="204">
        <f t="shared" si="196"/>
        <v>6</v>
      </c>
      <c r="N4297" s="203">
        <f t="shared" si="197"/>
        <v>6</v>
      </c>
      <c r="O4297" s="203">
        <f t="shared" si="198"/>
        <v>7</v>
      </c>
    </row>
    <row r="4298" spans="3:15">
      <c r="C4298" s="200">
        <v>10</v>
      </c>
      <c r="D4298" s="200">
        <v>6</v>
      </c>
      <c r="F4298" s="200">
        <v>7</v>
      </c>
      <c r="G4298" s="200">
        <v>6</v>
      </c>
      <c r="H4298" s="200">
        <v>10</v>
      </c>
      <c r="I4298" s="200">
        <v>6</v>
      </c>
      <c r="J4298" s="200">
        <v>10</v>
      </c>
      <c r="M4298" s="204">
        <f t="shared" si="196"/>
        <v>6</v>
      </c>
      <c r="N4298" s="203">
        <f t="shared" si="197"/>
        <v>6</v>
      </c>
      <c r="O4298" s="203">
        <f t="shared" si="198"/>
        <v>8</v>
      </c>
    </row>
    <row r="4299" spans="3:15">
      <c r="C4299" s="200">
        <v>10</v>
      </c>
      <c r="D4299" s="200">
        <v>6</v>
      </c>
      <c r="F4299" s="200">
        <v>7</v>
      </c>
      <c r="G4299" s="200">
        <v>6</v>
      </c>
      <c r="H4299" s="200">
        <v>10</v>
      </c>
      <c r="I4299" s="200">
        <v>8</v>
      </c>
      <c r="J4299" s="200">
        <v>7</v>
      </c>
      <c r="M4299" s="204">
        <f t="shared" si="196"/>
        <v>6</v>
      </c>
      <c r="N4299" s="203">
        <f t="shared" si="197"/>
        <v>6</v>
      </c>
      <c r="O4299" s="203">
        <f t="shared" si="198"/>
        <v>8</v>
      </c>
    </row>
    <row r="4300" spans="3:15">
      <c r="C4300" s="200">
        <v>10</v>
      </c>
      <c r="D4300" s="200">
        <v>6</v>
      </c>
      <c r="F4300" s="200">
        <v>7</v>
      </c>
      <c r="G4300" s="200">
        <v>6</v>
      </c>
      <c r="H4300" s="200">
        <v>10</v>
      </c>
      <c r="I4300" s="200">
        <v>8</v>
      </c>
      <c r="J4300" s="200">
        <v>10</v>
      </c>
      <c r="M4300" s="204">
        <f t="shared" si="196"/>
        <v>6</v>
      </c>
      <c r="N4300" s="203">
        <f t="shared" si="197"/>
        <v>6</v>
      </c>
      <c r="O4300" s="203">
        <f t="shared" si="198"/>
        <v>8</v>
      </c>
    </row>
    <row r="4301" spans="3:15">
      <c r="C4301" s="200">
        <v>10</v>
      </c>
      <c r="D4301" s="200">
        <v>6</v>
      </c>
      <c r="F4301" s="200">
        <v>7</v>
      </c>
      <c r="G4301" s="200">
        <v>6</v>
      </c>
      <c r="H4301" s="200">
        <v>10</v>
      </c>
      <c r="I4301" s="200">
        <v>10</v>
      </c>
      <c r="J4301" s="200">
        <v>7</v>
      </c>
      <c r="M4301" s="204">
        <f t="shared" si="196"/>
        <v>6</v>
      </c>
      <c r="N4301" s="203">
        <f t="shared" si="197"/>
        <v>6</v>
      </c>
      <c r="O4301" s="203">
        <f t="shared" si="198"/>
        <v>8</v>
      </c>
    </row>
    <row r="4302" spans="3:15">
      <c r="C4302" s="200">
        <v>10</v>
      </c>
      <c r="D4302" s="200">
        <v>4</v>
      </c>
      <c r="F4302" s="200">
        <v>7</v>
      </c>
      <c r="G4302" s="200">
        <v>4</v>
      </c>
      <c r="H4302" s="200">
        <v>10</v>
      </c>
      <c r="I4302" s="200">
        <v>10</v>
      </c>
      <c r="J4302" s="200">
        <v>10</v>
      </c>
      <c r="M4302" s="204">
        <f t="shared" si="196"/>
        <v>4</v>
      </c>
      <c r="N4302" s="203">
        <f t="shared" si="197"/>
        <v>4</v>
      </c>
      <c r="O4302" s="203">
        <f t="shared" si="198"/>
        <v>8</v>
      </c>
    </row>
    <row r="4303" spans="3:15">
      <c r="C4303" s="200">
        <v>10</v>
      </c>
      <c r="D4303" s="200">
        <v>4</v>
      </c>
      <c r="F4303" s="200">
        <v>5</v>
      </c>
      <c r="G4303" s="200">
        <v>4</v>
      </c>
      <c r="H4303" s="200">
        <v>5</v>
      </c>
      <c r="I4303" s="200">
        <v>4</v>
      </c>
      <c r="J4303" s="200">
        <v>7</v>
      </c>
      <c r="M4303" s="204">
        <f t="shared" si="196"/>
        <v>4</v>
      </c>
      <c r="N4303" s="203">
        <f t="shared" si="197"/>
        <v>4</v>
      </c>
      <c r="O4303" s="203">
        <f t="shared" si="198"/>
        <v>6</v>
      </c>
    </row>
    <row r="4304" spans="3:15">
      <c r="C4304" s="200">
        <v>10</v>
      </c>
      <c r="D4304" s="200">
        <v>4</v>
      </c>
      <c r="F4304" s="200">
        <v>5</v>
      </c>
      <c r="G4304" s="200">
        <v>4</v>
      </c>
      <c r="H4304" s="200">
        <v>5</v>
      </c>
      <c r="I4304" s="200">
        <v>4</v>
      </c>
      <c r="J4304" s="200">
        <v>10</v>
      </c>
      <c r="M4304" s="204">
        <f t="shared" si="196"/>
        <v>4</v>
      </c>
      <c r="N4304" s="203">
        <f t="shared" si="197"/>
        <v>4</v>
      </c>
      <c r="O4304" s="203">
        <f t="shared" si="198"/>
        <v>6</v>
      </c>
    </row>
    <row r="4305" spans="3:15">
      <c r="C4305" s="200">
        <v>10</v>
      </c>
      <c r="D4305" s="200">
        <v>4</v>
      </c>
      <c r="F4305" s="200">
        <v>5</v>
      </c>
      <c r="G4305" s="200">
        <v>4</v>
      </c>
      <c r="H4305" s="200">
        <v>5</v>
      </c>
      <c r="I4305" s="200">
        <v>6</v>
      </c>
      <c r="J4305" s="200">
        <v>7</v>
      </c>
      <c r="M4305" s="204">
        <f t="shared" si="196"/>
        <v>4</v>
      </c>
      <c r="N4305" s="203">
        <f t="shared" si="197"/>
        <v>4</v>
      </c>
      <c r="O4305" s="203">
        <f t="shared" si="198"/>
        <v>6</v>
      </c>
    </row>
    <row r="4306" spans="3:15">
      <c r="C4306" s="200">
        <v>10</v>
      </c>
      <c r="D4306" s="200">
        <v>4</v>
      </c>
      <c r="F4306" s="200">
        <v>5</v>
      </c>
      <c r="G4306" s="200">
        <v>4</v>
      </c>
      <c r="H4306" s="200">
        <v>5</v>
      </c>
      <c r="I4306" s="200">
        <v>6</v>
      </c>
      <c r="J4306" s="200">
        <v>10</v>
      </c>
      <c r="M4306" s="204">
        <f t="shared" si="196"/>
        <v>4</v>
      </c>
      <c r="N4306" s="203">
        <f t="shared" si="197"/>
        <v>4</v>
      </c>
      <c r="O4306" s="203">
        <f t="shared" si="198"/>
        <v>6</v>
      </c>
    </row>
    <row r="4307" spans="3:15">
      <c r="C4307" s="200">
        <v>10</v>
      </c>
      <c r="D4307" s="200">
        <v>4</v>
      </c>
      <c r="F4307" s="200">
        <v>5</v>
      </c>
      <c r="G4307" s="200">
        <v>4</v>
      </c>
      <c r="H4307" s="200">
        <v>5</v>
      </c>
      <c r="I4307" s="200">
        <v>8</v>
      </c>
      <c r="J4307" s="200">
        <v>7</v>
      </c>
      <c r="M4307" s="204">
        <f t="shared" si="196"/>
        <v>4</v>
      </c>
      <c r="N4307" s="203">
        <f t="shared" si="197"/>
        <v>4</v>
      </c>
      <c r="O4307" s="203">
        <f t="shared" si="198"/>
        <v>6</v>
      </c>
    </row>
    <row r="4308" spans="3:15">
      <c r="C4308" s="200">
        <v>10</v>
      </c>
      <c r="D4308" s="200">
        <v>4</v>
      </c>
      <c r="F4308" s="200">
        <v>5</v>
      </c>
      <c r="G4308" s="200">
        <v>4</v>
      </c>
      <c r="H4308" s="200">
        <v>5</v>
      </c>
      <c r="I4308" s="200">
        <v>8</v>
      </c>
      <c r="J4308" s="200">
        <v>10</v>
      </c>
      <c r="M4308" s="204">
        <f t="shared" si="196"/>
        <v>4</v>
      </c>
      <c r="N4308" s="203">
        <f t="shared" si="197"/>
        <v>4</v>
      </c>
      <c r="O4308" s="203">
        <f t="shared" si="198"/>
        <v>7</v>
      </c>
    </row>
    <row r="4309" spans="3:15">
      <c r="C4309" s="200">
        <v>10</v>
      </c>
      <c r="D4309" s="200">
        <v>4</v>
      </c>
      <c r="F4309" s="200">
        <v>5</v>
      </c>
      <c r="G4309" s="200">
        <v>4</v>
      </c>
      <c r="H4309" s="200">
        <v>5</v>
      </c>
      <c r="I4309" s="200">
        <v>10</v>
      </c>
      <c r="J4309" s="200">
        <v>7</v>
      </c>
      <c r="M4309" s="204">
        <f t="shared" si="196"/>
        <v>4</v>
      </c>
      <c r="N4309" s="203">
        <f t="shared" si="197"/>
        <v>4</v>
      </c>
      <c r="O4309" s="203">
        <f t="shared" si="198"/>
        <v>6</v>
      </c>
    </row>
    <row r="4310" spans="3:15">
      <c r="C4310" s="200">
        <v>10</v>
      </c>
      <c r="D4310" s="200">
        <v>4</v>
      </c>
      <c r="F4310" s="200">
        <v>5</v>
      </c>
      <c r="G4310" s="200">
        <v>4</v>
      </c>
      <c r="H4310" s="200">
        <v>5</v>
      </c>
      <c r="I4310" s="200">
        <v>10</v>
      </c>
      <c r="J4310" s="200">
        <v>10</v>
      </c>
      <c r="M4310" s="204">
        <f t="shared" si="196"/>
        <v>4</v>
      </c>
      <c r="N4310" s="203">
        <f t="shared" si="197"/>
        <v>4</v>
      </c>
      <c r="O4310" s="203">
        <f t="shared" si="198"/>
        <v>7</v>
      </c>
    </row>
    <row r="4311" spans="3:15">
      <c r="C4311" s="200">
        <v>10</v>
      </c>
      <c r="D4311" s="200">
        <v>4</v>
      </c>
      <c r="F4311" s="200">
        <v>7</v>
      </c>
      <c r="G4311" s="200">
        <v>4</v>
      </c>
      <c r="H4311" s="200">
        <v>10</v>
      </c>
      <c r="I4311" s="200">
        <v>4</v>
      </c>
      <c r="J4311" s="200">
        <v>7</v>
      </c>
      <c r="M4311" s="204">
        <f t="shared" si="196"/>
        <v>4</v>
      </c>
      <c r="N4311" s="203">
        <f t="shared" si="197"/>
        <v>4</v>
      </c>
      <c r="O4311" s="203">
        <f t="shared" si="198"/>
        <v>7</v>
      </c>
    </row>
    <row r="4312" spans="3:15">
      <c r="C4312" s="200">
        <v>10</v>
      </c>
      <c r="D4312" s="200">
        <v>4</v>
      </c>
      <c r="F4312" s="200">
        <v>7</v>
      </c>
      <c r="G4312" s="200">
        <v>4</v>
      </c>
      <c r="H4312" s="200">
        <v>10</v>
      </c>
      <c r="I4312" s="200">
        <v>4</v>
      </c>
      <c r="J4312" s="200">
        <v>10</v>
      </c>
      <c r="M4312" s="204">
        <f t="shared" si="196"/>
        <v>4</v>
      </c>
      <c r="N4312" s="203">
        <f t="shared" si="197"/>
        <v>4</v>
      </c>
      <c r="O4312" s="203">
        <f t="shared" si="198"/>
        <v>7</v>
      </c>
    </row>
    <row r="4313" spans="3:15">
      <c r="C4313" s="200">
        <v>10</v>
      </c>
      <c r="D4313" s="200">
        <v>4</v>
      </c>
      <c r="F4313" s="200">
        <v>7</v>
      </c>
      <c r="G4313" s="200">
        <v>4</v>
      </c>
      <c r="H4313" s="200">
        <v>10</v>
      </c>
      <c r="I4313" s="200">
        <v>6</v>
      </c>
      <c r="J4313" s="200">
        <v>7</v>
      </c>
      <c r="M4313" s="204">
        <f t="shared" si="196"/>
        <v>4</v>
      </c>
      <c r="N4313" s="203">
        <f t="shared" si="197"/>
        <v>4</v>
      </c>
      <c r="O4313" s="203">
        <f t="shared" si="198"/>
        <v>7</v>
      </c>
    </row>
    <row r="4314" spans="3:15">
      <c r="C4314" s="200">
        <v>10</v>
      </c>
      <c r="D4314" s="200">
        <v>4</v>
      </c>
      <c r="F4314" s="200">
        <v>7</v>
      </c>
      <c r="G4314" s="200">
        <v>4</v>
      </c>
      <c r="H4314" s="200">
        <v>10</v>
      </c>
      <c r="I4314" s="200">
        <v>6</v>
      </c>
      <c r="J4314" s="200">
        <v>10</v>
      </c>
      <c r="M4314" s="204">
        <f t="shared" si="196"/>
        <v>4</v>
      </c>
      <c r="N4314" s="203">
        <f t="shared" si="197"/>
        <v>4</v>
      </c>
      <c r="O4314" s="203">
        <f t="shared" si="198"/>
        <v>7</v>
      </c>
    </row>
    <row r="4315" spans="3:15">
      <c r="C4315" s="200">
        <v>10</v>
      </c>
      <c r="D4315" s="200">
        <v>4</v>
      </c>
      <c r="F4315" s="200">
        <v>7</v>
      </c>
      <c r="G4315" s="200">
        <v>4</v>
      </c>
      <c r="H4315" s="200">
        <v>10</v>
      </c>
      <c r="I4315" s="200">
        <v>8</v>
      </c>
      <c r="J4315" s="200">
        <v>7</v>
      </c>
      <c r="M4315" s="204">
        <f t="shared" si="196"/>
        <v>4</v>
      </c>
      <c r="N4315" s="203">
        <f t="shared" si="197"/>
        <v>4</v>
      </c>
      <c r="O4315" s="203">
        <f t="shared" si="198"/>
        <v>7</v>
      </c>
    </row>
    <row r="4316" spans="3:15">
      <c r="C4316" s="200">
        <v>10</v>
      </c>
      <c r="D4316" s="200">
        <v>4</v>
      </c>
      <c r="F4316" s="200">
        <v>7</v>
      </c>
      <c r="G4316" s="200">
        <v>4</v>
      </c>
      <c r="H4316" s="200">
        <v>10</v>
      </c>
      <c r="I4316" s="200">
        <v>8</v>
      </c>
      <c r="J4316" s="200">
        <v>10</v>
      </c>
      <c r="M4316" s="204">
        <f t="shared" si="196"/>
        <v>4</v>
      </c>
      <c r="N4316" s="203">
        <f t="shared" si="197"/>
        <v>4</v>
      </c>
      <c r="O4316" s="203">
        <f t="shared" si="198"/>
        <v>8</v>
      </c>
    </row>
    <row r="4317" spans="3:15">
      <c r="C4317" s="200">
        <v>10</v>
      </c>
      <c r="D4317" s="200">
        <v>4</v>
      </c>
      <c r="F4317" s="200">
        <v>7</v>
      </c>
      <c r="G4317" s="200">
        <v>4</v>
      </c>
      <c r="H4317" s="200">
        <v>10</v>
      </c>
      <c r="I4317" s="200">
        <v>10</v>
      </c>
      <c r="J4317" s="200">
        <v>7</v>
      </c>
      <c r="M4317" s="204">
        <f t="shared" si="196"/>
        <v>4</v>
      </c>
      <c r="N4317" s="203">
        <f t="shared" si="197"/>
        <v>4</v>
      </c>
      <c r="O4317" s="203">
        <f t="shared" si="198"/>
        <v>7</v>
      </c>
    </row>
    <row r="4318" spans="3:15">
      <c r="C4318" s="200">
        <v>10</v>
      </c>
      <c r="D4318" s="200">
        <v>4</v>
      </c>
      <c r="F4318" s="200">
        <v>7</v>
      </c>
      <c r="G4318" s="200">
        <v>4</v>
      </c>
      <c r="H4318" s="200">
        <v>10</v>
      </c>
      <c r="I4318" s="200">
        <v>10</v>
      </c>
      <c r="J4318" s="200">
        <v>10</v>
      </c>
      <c r="M4318" s="204">
        <f t="shared" si="196"/>
        <v>4</v>
      </c>
      <c r="N4318" s="203">
        <f t="shared" si="197"/>
        <v>4</v>
      </c>
      <c r="O4318" s="203">
        <f t="shared" si="198"/>
        <v>8</v>
      </c>
    </row>
    <row r="4319" spans="3:15">
      <c r="C4319" s="200">
        <v>10</v>
      </c>
      <c r="D4319" s="200">
        <v>4</v>
      </c>
      <c r="F4319" s="200">
        <v>5</v>
      </c>
      <c r="G4319" s="200">
        <v>4</v>
      </c>
      <c r="H4319" s="200">
        <v>5</v>
      </c>
      <c r="I4319" s="200">
        <v>4</v>
      </c>
      <c r="J4319" s="200">
        <v>7</v>
      </c>
      <c r="M4319" s="204">
        <f t="shared" ref="M4319:M4382" si="199">MIN(C4319:L4319)</f>
        <v>4</v>
      </c>
      <c r="N4319" s="203">
        <f t="shared" si="197"/>
        <v>4</v>
      </c>
      <c r="O4319" s="203">
        <f t="shared" si="198"/>
        <v>6</v>
      </c>
    </row>
    <row r="4320" spans="3:15">
      <c r="C4320" s="200">
        <v>10</v>
      </c>
      <c r="D4320" s="200">
        <v>4</v>
      </c>
      <c r="F4320" s="200">
        <v>5</v>
      </c>
      <c r="G4320" s="200">
        <v>4</v>
      </c>
      <c r="H4320" s="200">
        <v>5</v>
      </c>
      <c r="I4320" s="200">
        <v>4</v>
      </c>
      <c r="J4320" s="200">
        <v>10</v>
      </c>
      <c r="M4320" s="204">
        <f t="shared" si="199"/>
        <v>4</v>
      </c>
      <c r="N4320" s="203">
        <f t="shared" ref="N4320:N4383" si="200">IF(SMALL(C4320:J4320,2)&gt;M4320,M4320+1,M4320)</f>
        <v>4</v>
      </c>
      <c r="O4320" s="203">
        <f t="shared" ref="O4320:O4383" si="201">ROUND(AVERAGE(C4320:J4320),0)</f>
        <v>6</v>
      </c>
    </row>
    <row r="4321" spans="3:15">
      <c r="C4321" s="200">
        <v>10</v>
      </c>
      <c r="D4321" s="200">
        <v>4</v>
      </c>
      <c r="F4321" s="200">
        <v>5</v>
      </c>
      <c r="G4321" s="200">
        <v>4</v>
      </c>
      <c r="H4321" s="200">
        <v>5</v>
      </c>
      <c r="I4321" s="200">
        <v>6</v>
      </c>
      <c r="J4321" s="200">
        <v>7</v>
      </c>
      <c r="M4321" s="204">
        <f t="shared" si="199"/>
        <v>4</v>
      </c>
      <c r="N4321" s="203">
        <f t="shared" si="200"/>
        <v>4</v>
      </c>
      <c r="O4321" s="203">
        <f t="shared" si="201"/>
        <v>6</v>
      </c>
    </row>
    <row r="4322" spans="3:15">
      <c r="C4322" s="200">
        <v>10</v>
      </c>
      <c r="D4322" s="200">
        <v>4</v>
      </c>
      <c r="F4322" s="200">
        <v>5</v>
      </c>
      <c r="G4322" s="200">
        <v>4</v>
      </c>
      <c r="H4322" s="200">
        <v>5</v>
      </c>
      <c r="I4322" s="200">
        <v>6</v>
      </c>
      <c r="J4322" s="200">
        <v>10</v>
      </c>
      <c r="M4322" s="204">
        <f t="shared" si="199"/>
        <v>4</v>
      </c>
      <c r="N4322" s="203">
        <f t="shared" si="200"/>
        <v>4</v>
      </c>
      <c r="O4322" s="203">
        <f t="shared" si="201"/>
        <v>6</v>
      </c>
    </row>
    <row r="4323" spans="3:15">
      <c r="C4323" s="200">
        <v>10</v>
      </c>
      <c r="D4323" s="200">
        <v>4</v>
      </c>
      <c r="F4323" s="200">
        <v>5</v>
      </c>
      <c r="G4323" s="200">
        <v>4</v>
      </c>
      <c r="H4323" s="200">
        <v>5</v>
      </c>
      <c r="I4323" s="200">
        <v>8</v>
      </c>
      <c r="J4323" s="200">
        <v>7</v>
      </c>
      <c r="M4323" s="204">
        <f t="shared" si="199"/>
        <v>4</v>
      </c>
      <c r="N4323" s="203">
        <f t="shared" si="200"/>
        <v>4</v>
      </c>
      <c r="O4323" s="203">
        <f t="shared" si="201"/>
        <v>6</v>
      </c>
    </row>
    <row r="4324" spans="3:15">
      <c r="C4324" s="200">
        <v>10</v>
      </c>
      <c r="D4324" s="200">
        <v>4</v>
      </c>
      <c r="F4324" s="200">
        <v>5</v>
      </c>
      <c r="G4324" s="200">
        <v>4</v>
      </c>
      <c r="H4324" s="200">
        <v>5</v>
      </c>
      <c r="I4324" s="200">
        <v>8</v>
      </c>
      <c r="J4324" s="200">
        <v>10</v>
      </c>
      <c r="M4324" s="204">
        <f t="shared" si="199"/>
        <v>4</v>
      </c>
      <c r="N4324" s="203">
        <f t="shared" si="200"/>
        <v>4</v>
      </c>
      <c r="O4324" s="203">
        <f t="shared" si="201"/>
        <v>7</v>
      </c>
    </row>
    <row r="4325" spans="3:15">
      <c r="C4325" s="200">
        <v>10</v>
      </c>
      <c r="D4325" s="200">
        <v>4</v>
      </c>
      <c r="F4325" s="200">
        <v>5</v>
      </c>
      <c r="G4325" s="200">
        <v>4</v>
      </c>
      <c r="H4325" s="200">
        <v>5</v>
      </c>
      <c r="I4325" s="200">
        <v>10</v>
      </c>
      <c r="J4325" s="200">
        <v>7</v>
      </c>
      <c r="M4325" s="204">
        <f t="shared" si="199"/>
        <v>4</v>
      </c>
      <c r="N4325" s="203">
        <f t="shared" si="200"/>
        <v>4</v>
      </c>
      <c r="O4325" s="203">
        <f t="shared" si="201"/>
        <v>6</v>
      </c>
    </row>
    <row r="4326" spans="3:15">
      <c r="C4326" s="200">
        <v>10</v>
      </c>
      <c r="D4326" s="200">
        <v>4</v>
      </c>
      <c r="F4326" s="200">
        <v>5</v>
      </c>
      <c r="G4326" s="200">
        <v>4</v>
      </c>
      <c r="H4326" s="200">
        <v>5</v>
      </c>
      <c r="I4326" s="200">
        <v>10</v>
      </c>
      <c r="J4326" s="200">
        <v>10</v>
      </c>
      <c r="M4326" s="204">
        <f t="shared" si="199"/>
        <v>4</v>
      </c>
      <c r="N4326" s="203">
        <f t="shared" si="200"/>
        <v>4</v>
      </c>
      <c r="O4326" s="203">
        <f t="shared" si="201"/>
        <v>7</v>
      </c>
    </row>
    <row r="4327" spans="3:15">
      <c r="C4327" s="200">
        <v>10</v>
      </c>
      <c r="D4327" s="200">
        <v>4</v>
      </c>
      <c r="F4327" s="200">
        <v>7</v>
      </c>
      <c r="G4327" s="200">
        <v>4</v>
      </c>
      <c r="H4327" s="200">
        <v>10</v>
      </c>
      <c r="I4327" s="200">
        <v>4</v>
      </c>
      <c r="J4327" s="200">
        <v>7</v>
      </c>
      <c r="M4327" s="204">
        <f t="shared" si="199"/>
        <v>4</v>
      </c>
      <c r="N4327" s="203">
        <f t="shared" si="200"/>
        <v>4</v>
      </c>
      <c r="O4327" s="203">
        <f t="shared" si="201"/>
        <v>7</v>
      </c>
    </row>
    <row r="4328" spans="3:15">
      <c r="C4328" s="200">
        <v>10</v>
      </c>
      <c r="D4328" s="200">
        <v>4</v>
      </c>
      <c r="F4328" s="200">
        <v>7</v>
      </c>
      <c r="G4328" s="200">
        <v>4</v>
      </c>
      <c r="H4328" s="200">
        <v>10</v>
      </c>
      <c r="I4328" s="200">
        <v>4</v>
      </c>
      <c r="J4328" s="200">
        <v>10</v>
      </c>
      <c r="M4328" s="204">
        <f t="shared" si="199"/>
        <v>4</v>
      </c>
      <c r="N4328" s="203">
        <f t="shared" si="200"/>
        <v>4</v>
      </c>
      <c r="O4328" s="203">
        <f t="shared" si="201"/>
        <v>7</v>
      </c>
    </row>
    <row r="4329" spans="3:15">
      <c r="C4329" s="200">
        <v>10</v>
      </c>
      <c r="D4329" s="200">
        <v>4</v>
      </c>
      <c r="F4329" s="200">
        <v>7</v>
      </c>
      <c r="G4329" s="200">
        <v>4</v>
      </c>
      <c r="H4329" s="200">
        <v>10</v>
      </c>
      <c r="I4329" s="200">
        <v>6</v>
      </c>
      <c r="J4329" s="200">
        <v>7</v>
      </c>
      <c r="M4329" s="204">
        <f t="shared" si="199"/>
        <v>4</v>
      </c>
      <c r="N4329" s="203">
        <f t="shared" si="200"/>
        <v>4</v>
      </c>
      <c r="O4329" s="203">
        <f t="shared" si="201"/>
        <v>7</v>
      </c>
    </row>
    <row r="4330" spans="3:15">
      <c r="C4330" s="200">
        <v>10</v>
      </c>
      <c r="D4330" s="200">
        <v>4</v>
      </c>
      <c r="F4330" s="200">
        <v>7</v>
      </c>
      <c r="G4330" s="200">
        <v>4</v>
      </c>
      <c r="H4330" s="200">
        <v>10</v>
      </c>
      <c r="I4330" s="200">
        <v>6</v>
      </c>
      <c r="J4330" s="200">
        <v>10</v>
      </c>
      <c r="M4330" s="204">
        <f t="shared" si="199"/>
        <v>4</v>
      </c>
      <c r="N4330" s="203">
        <f t="shared" si="200"/>
        <v>4</v>
      </c>
      <c r="O4330" s="203">
        <f t="shared" si="201"/>
        <v>7</v>
      </c>
    </row>
    <row r="4331" spans="3:15">
      <c r="C4331" s="200">
        <v>10</v>
      </c>
      <c r="D4331" s="200">
        <v>4</v>
      </c>
      <c r="F4331" s="200">
        <v>7</v>
      </c>
      <c r="G4331" s="200">
        <v>4</v>
      </c>
      <c r="H4331" s="200">
        <v>10</v>
      </c>
      <c r="I4331" s="200">
        <v>8</v>
      </c>
      <c r="J4331" s="200">
        <v>7</v>
      </c>
      <c r="M4331" s="204">
        <f t="shared" si="199"/>
        <v>4</v>
      </c>
      <c r="N4331" s="203">
        <f t="shared" si="200"/>
        <v>4</v>
      </c>
      <c r="O4331" s="203">
        <f t="shared" si="201"/>
        <v>7</v>
      </c>
    </row>
    <row r="4332" spans="3:15">
      <c r="C4332" s="200">
        <v>10</v>
      </c>
      <c r="D4332" s="200">
        <v>4</v>
      </c>
      <c r="F4332" s="200">
        <v>7</v>
      </c>
      <c r="G4332" s="200">
        <v>4</v>
      </c>
      <c r="H4332" s="200">
        <v>10</v>
      </c>
      <c r="I4332" s="200">
        <v>8</v>
      </c>
      <c r="J4332" s="200">
        <v>10</v>
      </c>
      <c r="M4332" s="204">
        <f t="shared" si="199"/>
        <v>4</v>
      </c>
      <c r="N4332" s="203">
        <f t="shared" si="200"/>
        <v>4</v>
      </c>
      <c r="O4332" s="203">
        <f t="shared" si="201"/>
        <v>8</v>
      </c>
    </row>
    <row r="4333" spans="3:15">
      <c r="C4333" s="200">
        <v>10</v>
      </c>
      <c r="D4333" s="200">
        <v>4</v>
      </c>
      <c r="F4333" s="200">
        <v>7</v>
      </c>
      <c r="G4333" s="200">
        <v>4</v>
      </c>
      <c r="H4333" s="200">
        <v>10</v>
      </c>
      <c r="I4333" s="200">
        <v>10</v>
      </c>
      <c r="J4333" s="200">
        <v>7</v>
      </c>
      <c r="M4333" s="204">
        <f t="shared" si="199"/>
        <v>4</v>
      </c>
      <c r="N4333" s="203">
        <f t="shared" si="200"/>
        <v>4</v>
      </c>
      <c r="O4333" s="203">
        <f t="shared" si="201"/>
        <v>7</v>
      </c>
    </row>
    <row r="4334" spans="3:15">
      <c r="C4334" s="200">
        <v>10</v>
      </c>
      <c r="D4334" s="200">
        <v>4</v>
      </c>
      <c r="F4334" s="200">
        <v>7</v>
      </c>
      <c r="G4334" s="200">
        <v>4</v>
      </c>
      <c r="H4334" s="200">
        <v>10</v>
      </c>
      <c r="I4334" s="200">
        <v>10</v>
      </c>
      <c r="J4334" s="200">
        <v>10</v>
      </c>
      <c r="M4334" s="204">
        <f t="shared" si="199"/>
        <v>4</v>
      </c>
      <c r="N4334" s="203">
        <f t="shared" si="200"/>
        <v>4</v>
      </c>
      <c r="O4334" s="203">
        <f t="shared" si="201"/>
        <v>8</v>
      </c>
    </row>
    <row r="4335" spans="3:15">
      <c r="C4335" s="200">
        <v>10</v>
      </c>
      <c r="D4335" s="200">
        <v>4</v>
      </c>
      <c r="F4335" s="200">
        <v>10</v>
      </c>
      <c r="G4335" s="200">
        <v>4</v>
      </c>
      <c r="H4335" s="200">
        <v>7</v>
      </c>
      <c r="I4335" s="200">
        <v>4</v>
      </c>
      <c r="J4335" s="200">
        <v>7</v>
      </c>
      <c r="M4335" s="204">
        <f t="shared" si="199"/>
        <v>4</v>
      </c>
      <c r="N4335" s="203">
        <f t="shared" si="200"/>
        <v>4</v>
      </c>
      <c r="O4335" s="203">
        <f t="shared" si="201"/>
        <v>7</v>
      </c>
    </row>
    <row r="4336" spans="3:15">
      <c r="C4336" s="200">
        <v>10</v>
      </c>
      <c r="D4336" s="200">
        <v>4</v>
      </c>
      <c r="F4336" s="200">
        <v>10</v>
      </c>
      <c r="G4336" s="200">
        <v>4</v>
      </c>
      <c r="H4336" s="200">
        <v>7</v>
      </c>
      <c r="I4336" s="200">
        <v>4</v>
      </c>
      <c r="J4336" s="200">
        <v>10</v>
      </c>
      <c r="M4336" s="204">
        <f t="shared" si="199"/>
        <v>4</v>
      </c>
      <c r="N4336" s="203">
        <f t="shared" si="200"/>
        <v>4</v>
      </c>
      <c r="O4336" s="203">
        <f t="shared" si="201"/>
        <v>7</v>
      </c>
    </row>
    <row r="4337" spans="3:15">
      <c r="C4337" s="200">
        <v>10</v>
      </c>
      <c r="D4337" s="200">
        <v>4</v>
      </c>
      <c r="F4337" s="200">
        <v>10</v>
      </c>
      <c r="G4337" s="200">
        <v>4</v>
      </c>
      <c r="H4337" s="200">
        <v>7</v>
      </c>
      <c r="I4337" s="200">
        <v>6</v>
      </c>
      <c r="J4337" s="200">
        <v>7</v>
      </c>
      <c r="M4337" s="204">
        <f t="shared" si="199"/>
        <v>4</v>
      </c>
      <c r="N4337" s="203">
        <f t="shared" si="200"/>
        <v>4</v>
      </c>
      <c r="O4337" s="203">
        <f t="shared" si="201"/>
        <v>7</v>
      </c>
    </row>
    <row r="4338" spans="3:15">
      <c r="C4338" s="200">
        <v>10</v>
      </c>
      <c r="D4338" s="200">
        <v>4</v>
      </c>
      <c r="F4338" s="200">
        <v>10</v>
      </c>
      <c r="G4338" s="200">
        <v>4</v>
      </c>
      <c r="H4338" s="200">
        <v>7</v>
      </c>
      <c r="I4338" s="200">
        <v>6</v>
      </c>
      <c r="J4338" s="200">
        <v>10</v>
      </c>
      <c r="M4338" s="204">
        <f t="shared" si="199"/>
        <v>4</v>
      </c>
      <c r="N4338" s="203">
        <f t="shared" si="200"/>
        <v>4</v>
      </c>
      <c r="O4338" s="203">
        <f t="shared" si="201"/>
        <v>7</v>
      </c>
    </row>
    <row r="4339" spans="3:15">
      <c r="C4339" s="200">
        <v>10</v>
      </c>
      <c r="D4339" s="200">
        <v>4</v>
      </c>
      <c r="F4339" s="200">
        <v>10</v>
      </c>
      <c r="G4339" s="200">
        <v>4</v>
      </c>
      <c r="H4339" s="200">
        <v>7</v>
      </c>
      <c r="I4339" s="200">
        <v>8</v>
      </c>
      <c r="J4339" s="200">
        <v>7</v>
      </c>
      <c r="M4339" s="204">
        <f t="shared" si="199"/>
        <v>4</v>
      </c>
      <c r="N4339" s="203">
        <f t="shared" si="200"/>
        <v>4</v>
      </c>
      <c r="O4339" s="203">
        <f t="shared" si="201"/>
        <v>7</v>
      </c>
    </row>
    <row r="4340" spans="3:15">
      <c r="C4340" s="200">
        <v>10</v>
      </c>
      <c r="D4340" s="200">
        <v>4</v>
      </c>
      <c r="F4340" s="200">
        <v>10</v>
      </c>
      <c r="G4340" s="200">
        <v>4</v>
      </c>
      <c r="H4340" s="200">
        <v>7</v>
      </c>
      <c r="I4340" s="200">
        <v>8</v>
      </c>
      <c r="J4340" s="200">
        <v>10</v>
      </c>
      <c r="M4340" s="204">
        <f t="shared" si="199"/>
        <v>4</v>
      </c>
      <c r="N4340" s="203">
        <f t="shared" si="200"/>
        <v>4</v>
      </c>
      <c r="O4340" s="203">
        <f t="shared" si="201"/>
        <v>8</v>
      </c>
    </row>
    <row r="4341" spans="3:15">
      <c r="C4341" s="200">
        <v>10</v>
      </c>
      <c r="D4341" s="200">
        <v>4</v>
      </c>
      <c r="F4341" s="200">
        <v>10</v>
      </c>
      <c r="G4341" s="200">
        <v>4</v>
      </c>
      <c r="H4341" s="200">
        <v>7</v>
      </c>
      <c r="I4341" s="200">
        <v>10</v>
      </c>
      <c r="J4341" s="200">
        <v>7</v>
      </c>
      <c r="M4341" s="204">
        <f t="shared" si="199"/>
        <v>4</v>
      </c>
      <c r="N4341" s="203">
        <f t="shared" si="200"/>
        <v>4</v>
      </c>
      <c r="O4341" s="203">
        <f t="shared" si="201"/>
        <v>7</v>
      </c>
    </row>
    <row r="4342" spans="3:15">
      <c r="C4342" s="200">
        <v>10</v>
      </c>
      <c r="D4342" s="200">
        <v>4</v>
      </c>
      <c r="F4342" s="200">
        <v>10</v>
      </c>
      <c r="G4342" s="200">
        <v>4</v>
      </c>
      <c r="H4342" s="200">
        <v>7</v>
      </c>
      <c r="I4342" s="200">
        <v>10</v>
      </c>
      <c r="J4342" s="200">
        <v>10</v>
      </c>
      <c r="M4342" s="204">
        <f t="shared" si="199"/>
        <v>4</v>
      </c>
      <c r="N4342" s="203">
        <f t="shared" si="200"/>
        <v>4</v>
      </c>
      <c r="O4342" s="203">
        <f t="shared" si="201"/>
        <v>8</v>
      </c>
    </row>
    <row r="4343" spans="3:15">
      <c r="C4343" s="200">
        <v>10</v>
      </c>
      <c r="D4343" s="200">
        <v>4</v>
      </c>
      <c r="F4343" s="200">
        <v>10</v>
      </c>
      <c r="G4343" s="200">
        <v>4</v>
      </c>
      <c r="H4343" s="200">
        <v>10</v>
      </c>
      <c r="I4343" s="200">
        <v>4</v>
      </c>
      <c r="J4343" s="200">
        <v>7</v>
      </c>
      <c r="M4343" s="204">
        <f t="shared" si="199"/>
        <v>4</v>
      </c>
      <c r="N4343" s="203">
        <f t="shared" si="200"/>
        <v>4</v>
      </c>
      <c r="O4343" s="203">
        <f t="shared" si="201"/>
        <v>7</v>
      </c>
    </row>
    <row r="4344" spans="3:15">
      <c r="C4344" s="200">
        <v>10</v>
      </c>
      <c r="D4344" s="200">
        <v>4</v>
      </c>
      <c r="F4344" s="200">
        <v>10</v>
      </c>
      <c r="G4344" s="200">
        <v>4</v>
      </c>
      <c r="H4344" s="200">
        <v>10</v>
      </c>
      <c r="I4344" s="200">
        <v>4</v>
      </c>
      <c r="J4344" s="200">
        <v>10</v>
      </c>
      <c r="M4344" s="204">
        <f t="shared" si="199"/>
        <v>4</v>
      </c>
      <c r="N4344" s="203">
        <f t="shared" si="200"/>
        <v>4</v>
      </c>
      <c r="O4344" s="203">
        <f t="shared" si="201"/>
        <v>7</v>
      </c>
    </row>
    <row r="4345" spans="3:15">
      <c r="C4345" s="200">
        <v>10</v>
      </c>
      <c r="D4345" s="200">
        <v>4</v>
      </c>
      <c r="F4345" s="200">
        <v>10</v>
      </c>
      <c r="G4345" s="200">
        <v>4</v>
      </c>
      <c r="H4345" s="200">
        <v>10</v>
      </c>
      <c r="I4345" s="200">
        <v>6</v>
      </c>
      <c r="J4345" s="200">
        <v>7</v>
      </c>
      <c r="M4345" s="204">
        <f t="shared" si="199"/>
        <v>4</v>
      </c>
      <c r="N4345" s="203">
        <f t="shared" si="200"/>
        <v>4</v>
      </c>
      <c r="O4345" s="203">
        <f t="shared" si="201"/>
        <v>7</v>
      </c>
    </row>
    <row r="4346" spans="3:15">
      <c r="C4346" s="200">
        <v>10</v>
      </c>
      <c r="D4346" s="200">
        <v>4</v>
      </c>
      <c r="F4346" s="200">
        <v>10</v>
      </c>
      <c r="G4346" s="200">
        <v>4</v>
      </c>
      <c r="H4346" s="200">
        <v>10</v>
      </c>
      <c r="I4346" s="200">
        <v>6</v>
      </c>
      <c r="J4346" s="200">
        <v>10</v>
      </c>
      <c r="M4346" s="204">
        <f t="shared" si="199"/>
        <v>4</v>
      </c>
      <c r="N4346" s="203">
        <f t="shared" si="200"/>
        <v>4</v>
      </c>
      <c r="O4346" s="203">
        <f t="shared" si="201"/>
        <v>8</v>
      </c>
    </row>
    <row r="4347" spans="3:15">
      <c r="C4347" s="200">
        <v>10</v>
      </c>
      <c r="D4347" s="200">
        <v>4</v>
      </c>
      <c r="F4347" s="200">
        <v>10</v>
      </c>
      <c r="G4347" s="200">
        <v>4</v>
      </c>
      <c r="H4347" s="200">
        <v>10</v>
      </c>
      <c r="I4347" s="200">
        <v>8</v>
      </c>
      <c r="J4347" s="200">
        <v>7</v>
      </c>
      <c r="M4347" s="204">
        <f t="shared" si="199"/>
        <v>4</v>
      </c>
      <c r="N4347" s="203">
        <f t="shared" si="200"/>
        <v>4</v>
      </c>
      <c r="O4347" s="203">
        <f t="shared" si="201"/>
        <v>8</v>
      </c>
    </row>
    <row r="4348" spans="3:15">
      <c r="C4348" s="200">
        <v>10</v>
      </c>
      <c r="D4348" s="200">
        <v>4</v>
      </c>
      <c r="F4348" s="200">
        <v>10</v>
      </c>
      <c r="G4348" s="200">
        <v>4</v>
      </c>
      <c r="H4348" s="200">
        <v>10</v>
      </c>
      <c r="I4348" s="200">
        <v>8</v>
      </c>
      <c r="J4348" s="200">
        <v>10</v>
      </c>
      <c r="M4348" s="204">
        <f t="shared" si="199"/>
        <v>4</v>
      </c>
      <c r="N4348" s="203">
        <f t="shared" si="200"/>
        <v>4</v>
      </c>
      <c r="O4348" s="203">
        <f t="shared" si="201"/>
        <v>8</v>
      </c>
    </row>
    <row r="4349" spans="3:15">
      <c r="C4349" s="200">
        <v>10</v>
      </c>
      <c r="D4349" s="200">
        <v>4</v>
      </c>
      <c r="F4349" s="200">
        <v>10</v>
      </c>
      <c r="G4349" s="200">
        <v>4</v>
      </c>
      <c r="H4349" s="200">
        <v>10</v>
      </c>
      <c r="I4349" s="200">
        <v>10</v>
      </c>
      <c r="J4349" s="200">
        <v>7</v>
      </c>
      <c r="M4349" s="204">
        <f t="shared" si="199"/>
        <v>4</v>
      </c>
      <c r="N4349" s="203">
        <f t="shared" si="200"/>
        <v>4</v>
      </c>
      <c r="O4349" s="203">
        <f t="shared" si="201"/>
        <v>8</v>
      </c>
    </row>
    <row r="4350" spans="3:15">
      <c r="C4350" s="200">
        <v>10</v>
      </c>
      <c r="D4350" s="200">
        <v>4</v>
      </c>
      <c r="F4350" s="200">
        <v>10</v>
      </c>
      <c r="G4350" s="200">
        <v>4</v>
      </c>
      <c r="H4350" s="200">
        <v>10</v>
      </c>
      <c r="I4350" s="200">
        <v>10</v>
      </c>
      <c r="J4350" s="200">
        <v>10</v>
      </c>
      <c r="M4350" s="204">
        <f t="shared" si="199"/>
        <v>4</v>
      </c>
      <c r="N4350" s="203">
        <f t="shared" si="200"/>
        <v>4</v>
      </c>
      <c r="O4350" s="203">
        <f t="shared" si="201"/>
        <v>8</v>
      </c>
    </row>
    <row r="4351" spans="3:15">
      <c r="C4351" s="200">
        <v>10</v>
      </c>
      <c r="D4351" s="200">
        <v>4</v>
      </c>
      <c r="F4351" s="200">
        <v>10</v>
      </c>
      <c r="G4351" s="200">
        <v>4</v>
      </c>
      <c r="H4351" s="200">
        <v>7</v>
      </c>
      <c r="I4351" s="200">
        <v>4</v>
      </c>
      <c r="J4351" s="200">
        <v>7</v>
      </c>
      <c r="M4351" s="204">
        <f t="shared" si="199"/>
        <v>4</v>
      </c>
      <c r="N4351" s="203">
        <f t="shared" si="200"/>
        <v>4</v>
      </c>
      <c r="O4351" s="203">
        <f t="shared" si="201"/>
        <v>7</v>
      </c>
    </row>
    <row r="4352" spans="3:15">
      <c r="C4352" s="200">
        <v>10</v>
      </c>
      <c r="D4352" s="200">
        <v>4</v>
      </c>
      <c r="F4352" s="200">
        <v>10</v>
      </c>
      <c r="G4352" s="200">
        <v>4</v>
      </c>
      <c r="H4352" s="200">
        <v>7</v>
      </c>
      <c r="I4352" s="200">
        <v>4</v>
      </c>
      <c r="J4352" s="200">
        <v>10</v>
      </c>
      <c r="M4352" s="204">
        <f t="shared" si="199"/>
        <v>4</v>
      </c>
      <c r="N4352" s="203">
        <f t="shared" si="200"/>
        <v>4</v>
      </c>
      <c r="O4352" s="203">
        <f t="shared" si="201"/>
        <v>7</v>
      </c>
    </row>
    <row r="4353" spans="3:15">
      <c r="C4353" s="200">
        <v>10</v>
      </c>
      <c r="D4353" s="200">
        <v>4</v>
      </c>
      <c r="F4353" s="200">
        <v>10</v>
      </c>
      <c r="G4353" s="200">
        <v>4</v>
      </c>
      <c r="H4353" s="200">
        <v>7</v>
      </c>
      <c r="I4353" s="200">
        <v>6</v>
      </c>
      <c r="J4353" s="200">
        <v>7</v>
      </c>
      <c r="M4353" s="204">
        <f t="shared" si="199"/>
        <v>4</v>
      </c>
      <c r="N4353" s="203">
        <f t="shared" si="200"/>
        <v>4</v>
      </c>
      <c r="O4353" s="203">
        <f t="shared" si="201"/>
        <v>7</v>
      </c>
    </row>
    <row r="4354" spans="3:15">
      <c r="C4354" s="200">
        <v>10</v>
      </c>
      <c r="D4354" s="200">
        <v>4</v>
      </c>
      <c r="F4354" s="200">
        <v>10</v>
      </c>
      <c r="G4354" s="200">
        <v>4</v>
      </c>
      <c r="H4354" s="200">
        <v>7</v>
      </c>
      <c r="I4354" s="200">
        <v>6</v>
      </c>
      <c r="J4354" s="200">
        <v>10</v>
      </c>
      <c r="M4354" s="204">
        <f t="shared" si="199"/>
        <v>4</v>
      </c>
      <c r="N4354" s="203">
        <f t="shared" si="200"/>
        <v>4</v>
      </c>
      <c r="O4354" s="203">
        <f t="shared" si="201"/>
        <v>7</v>
      </c>
    </row>
    <row r="4355" spans="3:15">
      <c r="C4355" s="200">
        <v>10</v>
      </c>
      <c r="D4355" s="200">
        <v>4</v>
      </c>
      <c r="F4355" s="200">
        <v>10</v>
      </c>
      <c r="G4355" s="200">
        <v>4</v>
      </c>
      <c r="H4355" s="200">
        <v>7</v>
      </c>
      <c r="I4355" s="200">
        <v>8</v>
      </c>
      <c r="J4355" s="200">
        <v>7</v>
      </c>
      <c r="M4355" s="204">
        <f t="shared" si="199"/>
        <v>4</v>
      </c>
      <c r="N4355" s="203">
        <f t="shared" si="200"/>
        <v>4</v>
      </c>
      <c r="O4355" s="203">
        <f t="shared" si="201"/>
        <v>7</v>
      </c>
    </row>
    <row r="4356" spans="3:15">
      <c r="C4356" s="200">
        <v>10</v>
      </c>
      <c r="D4356" s="200">
        <v>4</v>
      </c>
      <c r="F4356" s="200">
        <v>10</v>
      </c>
      <c r="G4356" s="200">
        <v>4</v>
      </c>
      <c r="H4356" s="200">
        <v>7</v>
      </c>
      <c r="I4356" s="200">
        <v>8</v>
      </c>
      <c r="J4356" s="200">
        <v>10</v>
      </c>
      <c r="M4356" s="204">
        <f t="shared" si="199"/>
        <v>4</v>
      </c>
      <c r="N4356" s="203">
        <f t="shared" si="200"/>
        <v>4</v>
      </c>
      <c r="O4356" s="203">
        <f t="shared" si="201"/>
        <v>8</v>
      </c>
    </row>
    <row r="4357" spans="3:15">
      <c r="C4357" s="200">
        <v>10</v>
      </c>
      <c r="D4357" s="200">
        <v>4</v>
      </c>
      <c r="F4357" s="200">
        <v>10</v>
      </c>
      <c r="G4357" s="200">
        <v>4</v>
      </c>
      <c r="H4357" s="200">
        <v>7</v>
      </c>
      <c r="I4357" s="200">
        <v>10</v>
      </c>
      <c r="J4357" s="200">
        <v>7</v>
      </c>
      <c r="M4357" s="204">
        <f t="shared" si="199"/>
        <v>4</v>
      </c>
      <c r="N4357" s="203">
        <f t="shared" si="200"/>
        <v>4</v>
      </c>
      <c r="O4357" s="203">
        <f t="shared" si="201"/>
        <v>7</v>
      </c>
    </row>
    <row r="4358" spans="3:15">
      <c r="C4358" s="200">
        <v>10</v>
      </c>
      <c r="D4358" s="200">
        <v>4</v>
      </c>
      <c r="F4358" s="200">
        <v>10</v>
      </c>
      <c r="G4358" s="200">
        <v>4</v>
      </c>
      <c r="H4358" s="200">
        <v>7</v>
      </c>
      <c r="I4358" s="200">
        <v>10</v>
      </c>
      <c r="J4358" s="200">
        <v>10</v>
      </c>
      <c r="M4358" s="204">
        <f t="shared" si="199"/>
        <v>4</v>
      </c>
      <c r="N4358" s="203">
        <f t="shared" si="200"/>
        <v>4</v>
      </c>
      <c r="O4358" s="203">
        <f t="shared" si="201"/>
        <v>8</v>
      </c>
    </row>
    <row r="4359" spans="3:15">
      <c r="C4359" s="200">
        <v>10</v>
      </c>
      <c r="D4359" s="200">
        <v>4</v>
      </c>
      <c r="F4359" s="200">
        <v>10</v>
      </c>
      <c r="G4359" s="200">
        <v>4</v>
      </c>
      <c r="H4359" s="200">
        <v>10</v>
      </c>
      <c r="I4359" s="200">
        <v>4</v>
      </c>
      <c r="J4359" s="200">
        <v>7</v>
      </c>
      <c r="M4359" s="204">
        <f t="shared" si="199"/>
        <v>4</v>
      </c>
      <c r="N4359" s="203">
        <f t="shared" si="200"/>
        <v>4</v>
      </c>
      <c r="O4359" s="203">
        <f t="shared" si="201"/>
        <v>7</v>
      </c>
    </row>
    <row r="4360" spans="3:15">
      <c r="C4360" s="200">
        <v>10</v>
      </c>
      <c r="D4360" s="200">
        <v>4</v>
      </c>
      <c r="F4360" s="200">
        <v>10</v>
      </c>
      <c r="G4360" s="200">
        <v>4</v>
      </c>
      <c r="H4360" s="200">
        <v>10</v>
      </c>
      <c r="I4360" s="200">
        <v>4</v>
      </c>
      <c r="J4360" s="200">
        <v>10</v>
      </c>
      <c r="M4360" s="204">
        <f t="shared" si="199"/>
        <v>4</v>
      </c>
      <c r="N4360" s="203">
        <f t="shared" si="200"/>
        <v>4</v>
      </c>
      <c r="O4360" s="203">
        <f t="shared" si="201"/>
        <v>7</v>
      </c>
    </row>
    <row r="4361" spans="3:15">
      <c r="C4361" s="200">
        <v>10</v>
      </c>
      <c r="D4361" s="200">
        <v>4</v>
      </c>
      <c r="F4361" s="200">
        <v>10</v>
      </c>
      <c r="G4361" s="200">
        <v>4</v>
      </c>
      <c r="H4361" s="200">
        <v>10</v>
      </c>
      <c r="I4361" s="200">
        <v>6</v>
      </c>
      <c r="J4361" s="200">
        <v>7</v>
      </c>
      <c r="M4361" s="204">
        <f t="shared" si="199"/>
        <v>4</v>
      </c>
      <c r="N4361" s="203">
        <f t="shared" si="200"/>
        <v>4</v>
      </c>
      <c r="O4361" s="203">
        <f t="shared" si="201"/>
        <v>7</v>
      </c>
    </row>
    <row r="4362" spans="3:15">
      <c r="C4362" s="200">
        <v>10</v>
      </c>
      <c r="D4362" s="200">
        <v>4</v>
      </c>
      <c r="F4362" s="200">
        <v>10</v>
      </c>
      <c r="G4362" s="200">
        <v>4</v>
      </c>
      <c r="H4362" s="200">
        <v>10</v>
      </c>
      <c r="I4362" s="200">
        <v>6</v>
      </c>
      <c r="J4362" s="200">
        <v>10</v>
      </c>
      <c r="M4362" s="204">
        <f t="shared" si="199"/>
        <v>4</v>
      </c>
      <c r="N4362" s="203">
        <f t="shared" si="200"/>
        <v>4</v>
      </c>
      <c r="O4362" s="203">
        <f t="shared" si="201"/>
        <v>8</v>
      </c>
    </row>
    <row r="4363" spans="3:15">
      <c r="C4363" s="200">
        <v>10</v>
      </c>
      <c r="D4363" s="200">
        <v>4</v>
      </c>
      <c r="F4363" s="200">
        <v>10</v>
      </c>
      <c r="G4363" s="200">
        <v>4</v>
      </c>
      <c r="H4363" s="200">
        <v>10</v>
      </c>
      <c r="I4363" s="200">
        <v>8</v>
      </c>
      <c r="J4363" s="200">
        <v>7</v>
      </c>
      <c r="M4363" s="204">
        <f t="shared" si="199"/>
        <v>4</v>
      </c>
      <c r="N4363" s="203">
        <f t="shared" si="200"/>
        <v>4</v>
      </c>
      <c r="O4363" s="203">
        <f t="shared" si="201"/>
        <v>8</v>
      </c>
    </row>
    <row r="4364" spans="3:15">
      <c r="C4364" s="200">
        <v>10</v>
      </c>
      <c r="D4364" s="200">
        <v>4</v>
      </c>
      <c r="F4364" s="200">
        <v>10</v>
      </c>
      <c r="G4364" s="200">
        <v>4</v>
      </c>
      <c r="H4364" s="200">
        <v>10</v>
      </c>
      <c r="I4364" s="200">
        <v>8</v>
      </c>
      <c r="J4364" s="200">
        <v>10</v>
      </c>
      <c r="M4364" s="204">
        <f t="shared" si="199"/>
        <v>4</v>
      </c>
      <c r="N4364" s="203">
        <f t="shared" si="200"/>
        <v>4</v>
      </c>
      <c r="O4364" s="203">
        <f t="shared" si="201"/>
        <v>8</v>
      </c>
    </row>
    <row r="4365" spans="3:15">
      <c r="C4365" s="200">
        <v>10</v>
      </c>
      <c r="D4365" s="200">
        <v>4</v>
      </c>
      <c r="F4365" s="200">
        <v>10</v>
      </c>
      <c r="G4365" s="200">
        <v>4</v>
      </c>
      <c r="H4365" s="200">
        <v>10</v>
      </c>
      <c r="I4365" s="200">
        <v>10</v>
      </c>
      <c r="J4365" s="200">
        <v>7</v>
      </c>
      <c r="M4365" s="204">
        <f t="shared" si="199"/>
        <v>4</v>
      </c>
      <c r="N4365" s="203">
        <f t="shared" si="200"/>
        <v>4</v>
      </c>
      <c r="O4365" s="203">
        <f t="shared" si="201"/>
        <v>8</v>
      </c>
    </row>
    <row r="4366" spans="3:15">
      <c r="C4366" s="200">
        <v>10</v>
      </c>
      <c r="D4366" s="200">
        <v>6</v>
      </c>
      <c r="F4366" s="200">
        <v>10</v>
      </c>
      <c r="G4366" s="200">
        <v>6</v>
      </c>
      <c r="H4366" s="200">
        <v>10</v>
      </c>
      <c r="I4366" s="200">
        <v>10</v>
      </c>
      <c r="J4366" s="200">
        <v>10</v>
      </c>
      <c r="M4366" s="204">
        <f t="shared" si="199"/>
        <v>6</v>
      </c>
      <c r="N4366" s="203">
        <f t="shared" si="200"/>
        <v>6</v>
      </c>
      <c r="O4366" s="203">
        <f t="shared" si="201"/>
        <v>9</v>
      </c>
    </row>
    <row r="4367" spans="3:15">
      <c r="C4367" s="200">
        <v>10</v>
      </c>
      <c r="D4367" s="200">
        <v>6</v>
      </c>
      <c r="F4367" s="200">
        <v>10</v>
      </c>
      <c r="G4367" s="200">
        <v>6</v>
      </c>
      <c r="H4367" s="200">
        <v>7</v>
      </c>
      <c r="I4367" s="200">
        <v>4</v>
      </c>
      <c r="J4367" s="200">
        <v>7</v>
      </c>
      <c r="M4367" s="204">
        <f t="shared" si="199"/>
        <v>4</v>
      </c>
      <c r="N4367" s="203">
        <f t="shared" si="200"/>
        <v>5</v>
      </c>
      <c r="O4367" s="203">
        <f t="shared" si="201"/>
        <v>7</v>
      </c>
    </row>
    <row r="4368" spans="3:15">
      <c r="C4368" s="200">
        <v>10</v>
      </c>
      <c r="D4368" s="200">
        <v>6</v>
      </c>
      <c r="F4368" s="200">
        <v>10</v>
      </c>
      <c r="G4368" s="200">
        <v>6</v>
      </c>
      <c r="H4368" s="200">
        <v>7</v>
      </c>
      <c r="I4368" s="200">
        <v>4</v>
      </c>
      <c r="J4368" s="200">
        <v>10</v>
      </c>
      <c r="M4368" s="204">
        <f t="shared" si="199"/>
        <v>4</v>
      </c>
      <c r="N4368" s="203">
        <f t="shared" si="200"/>
        <v>5</v>
      </c>
      <c r="O4368" s="203">
        <f t="shared" si="201"/>
        <v>8</v>
      </c>
    </row>
    <row r="4369" spans="3:15">
      <c r="C4369" s="200">
        <v>10</v>
      </c>
      <c r="D4369" s="200">
        <v>6</v>
      </c>
      <c r="F4369" s="200">
        <v>10</v>
      </c>
      <c r="G4369" s="200">
        <v>6</v>
      </c>
      <c r="H4369" s="200">
        <v>7</v>
      </c>
      <c r="I4369" s="200">
        <v>6</v>
      </c>
      <c r="J4369" s="200">
        <v>7</v>
      </c>
      <c r="M4369" s="204">
        <f t="shared" si="199"/>
        <v>6</v>
      </c>
      <c r="N4369" s="203">
        <f t="shared" si="200"/>
        <v>6</v>
      </c>
      <c r="O4369" s="203">
        <f t="shared" si="201"/>
        <v>7</v>
      </c>
    </row>
    <row r="4370" spans="3:15">
      <c r="C4370" s="200">
        <v>10</v>
      </c>
      <c r="D4370" s="200">
        <v>6</v>
      </c>
      <c r="F4370" s="200">
        <v>10</v>
      </c>
      <c r="G4370" s="200">
        <v>6</v>
      </c>
      <c r="H4370" s="200">
        <v>7</v>
      </c>
      <c r="I4370" s="200">
        <v>6</v>
      </c>
      <c r="J4370" s="200">
        <v>10</v>
      </c>
      <c r="M4370" s="204">
        <f t="shared" si="199"/>
        <v>6</v>
      </c>
      <c r="N4370" s="203">
        <f t="shared" si="200"/>
        <v>6</v>
      </c>
      <c r="O4370" s="203">
        <f t="shared" si="201"/>
        <v>8</v>
      </c>
    </row>
    <row r="4371" spans="3:15">
      <c r="C4371" s="200">
        <v>10</v>
      </c>
      <c r="D4371" s="200">
        <v>6</v>
      </c>
      <c r="F4371" s="200">
        <v>10</v>
      </c>
      <c r="G4371" s="200">
        <v>6</v>
      </c>
      <c r="H4371" s="200">
        <v>7</v>
      </c>
      <c r="I4371" s="200">
        <v>8</v>
      </c>
      <c r="J4371" s="200">
        <v>7</v>
      </c>
      <c r="M4371" s="204">
        <f t="shared" si="199"/>
        <v>6</v>
      </c>
      <c r="N4371" s="203">
        <f t="shared" si="200"/>
        <v>6</v>
      </c>
      <c r="O4371" s="203">
        <f t="shared" si="201"/>
        <v>8</v>
      </c>
    </row>
    <row r="4372" spans="3:15">
      <c r="C4372" s="200">
        <v>10</v>
      </c>
      <c r="D4372" s="200">
        <v>6</v>
      </c>
      <c r="F4372" s="200">
        <v>10</v>
      </c>
      <c r="G4372" s="200">
        <v>6</v>
      </c>
      <c r="H4372" s="200">
        <v>7</v>
      </c>
      <c r="I4372" s="200">
        <v>8</v>
      </c>
      <c r="J4372" s="200">
        <v>10</v>
      </c>
      <c r="M4372" s="204">
        <f t="shared" si="199"/>
        <v>6</v>
      </c>
      <c r="N4372" s="203">
        <f t="shared" si="200"/>
        <v>6</v>
      </c>
      <c r="O4372" s="203">
        <f t="shared" si="201"/>
        <v>8</v>
      </c>
    </row>
    <row r="4373" spans="3:15">
      <c r="C4373" s="200">
        <v>10</v>
      </c>
      <c r="D4373" s="200">
        <v>6</v>
      </c>
      <c r="F4373" s="200">
        <v>10</v>
      </c>
      <c r="G4373" s="200">
        <v>6</v>
      </c>
      <c r="H4373" s="200">
        <v>7</v>
      </c>
      <c r="I4373" s="200">
        <v>10</v>
      </c>
      <c r="J4373" s="200">
        <v>7</v>
      </c>
      <c r="M4373" s="204">
        <f t="shared" si="199"/>
        <v>6</v>
      </c>
      <c r="N4373" s="203">
        <f t="shared" si="200"/>
        <v>6</v>
      </c>
      <c r="O4373" s="203">
        <f t="shared" si="201"/>
        <v>8</v>
      </c>
    </row>
    <row r="4374" spans="3:15">
      <c r="C4374" s="200">
        <v>10</v>
      </c>
      <c r="D4374" s="200">
        <v>6</v>
      </c>
      <c r="F4374" s="200">
        <v>10</v>
      </c>
      <c r="G4374" s="200">
        <v>6</v>
      </c>
      <c r="H4374" s="200">
        <v>7</v>
      </c>
      <c r="I4374" s="200">
        <v>10</v>
      </c>
      <c r="J4374" s="200">
        <v>10</v>
      </c>
      <c r="M4374" s="204">
        <f t="shared" si="199"/>
        <v>6</v>
      </c>
      <c r="N4374" s="203">
        <f t="shared" si="200"/>
        <v>6</v>
      </c>
      <c r="O4374" s="203">
        <f t="shared" si="201"/>
        <v>8</v>
      </c>
    </row>
    <row r="4375" spans="3:15">
      <c r="C4375" s="200">
        <v>10</v>
      </c>
      <c r="D4375" s="200">
        <v>6</v>
      </c>
      <c r="F4375" s="200">
        <v>10</v>
      </c>
      <c r="G4375" s="200">
        <v>6</v>
      </c>
      <c r="H4375" s="200">
        <v>10</v>
      </c>
      <c r="I4375" s="200">
        <v>4</v>
      </c>
      <c r="J4375" s="200">
        <v>7</v>
      </c>
      <c r="M4375" s="204">
        <f t="shared" si="199"/>
        <v>4</v>
      </c>
      <c r="N4375" s="203">
        <f t="shared" si="200"/>
        <v>5</v>
      </c>
      <c r="O4375" s="203">
        <f t="shared" si="201"/>
        <v>8</v>
      </c>
    </row>
    <row r="4376" spans="3:15">
      <c r="C4376" s="200">
        <v>10</v>
      </c>
      <c r="D4376" s="200">
        <v>6</v>
      </c>
      <c r="F4376" s="200">
        <v>10</v>
      </c>
      <c r="G4376" s="200">
        <v>6</v>
      </c>
      <c r="H4376" s="200">
        <v>10</v>
      </c>
      <c r="I4376" s="200">
        <v>4</v>
      </c>
      <c r="J4376" s="200">
        <v>10</v>
      </c>
      <c r="M4376" s="204">
        <f t="shared" si="199"/>
        <v>4</v>
      </c>
      <c r="N4376" s="203">
        <f t="shared" si="200"/>
        <v>5</v>
      </c>
      <c r="O4376" s="203">
        <f t="shared" si="201"/>
        <v>8</v>
      </c>
    </row>
    <row r="4377" spans="3:15">
      <c r="C4377" s="200">
        <v>10</v>
      </c>
      <c r="D4377" s="200">
        <v>6</v>
      </c>
      <c r="F4377" s="200">
        <v>10</v>
      </c>
      <c r="G4377" s="200">
        <v>6</v>
      </c>
      <c r="H4377" s="200">
        <v>10</v>
      </c>
      <c r="I4377" s="200">
        <v>6</v>
      </c>
      <c r="J4377" s="200">
        <v>7</v>
      </c>
      <c r="M4377" s="204">
        <f t="shared" si="199"/>
        <v>6</v>
      </c>
      <c r="N4377" s="203">
        <f t="shared" si="200"/>
        <v>6</v>
      </c>
      <c r="O4377" s="203">
        <f t="shared" si="201"/>
        <v>8</v>
      </c>
    </row>
    <row r="4378" spans="3:15">
      <c r="C4378" s="200">
        <v>10</v>
      </c>
      <c r="D4378" s="200">
        <v>6</v>
      </c>
      <c r="F4378" s="200">
        <v>10</v>
      </c>
      <c r="G4378" s="200">
        <v>6</v>
      </c>
      <c r="H4378" s="200">
        <v>10</v>
      </c>
      <c r="I4378" s="200">
        <v>6</v>
      </c>
      <c r="J4378" s="200">
        <v>10</v>
      </c>
      <c r="M4378" s="204">
        <f t="shared" si="199"/>
        <v>6</v>
      </c>
      <c r="N4378" s="203">
        <f t="shared" si="200"/>
        <v>6</v>
      </c>
      <c r="O4378" s="203">
        <f t="shared" si="201"/>
        <v>8</v>
      </c>
    </row>
    <row r="4379" spans="3:15">
      <c r="C4379" s="200">
        <v>10</v>
      </c>
      <c r="D4379" s="200">
        <v>6</v>
      </c>
      <c r="F4379" s="200">
        <v>10</v>
      </c>
      <c r="G4379" s="200">
        <v>6</v>
      </c>
      <c r="H4379" s="200">
        <v>10</v>
      </c>
      <c r="I4379" s="200">
        <v>8</v>
      </c>
      <c r="J4379" s="200">
        <v>7</v>
      </c>
      <c r="M4379" s="204">
        <f t="shared" si="199"/>
        <v>6</v>
      </c>
      <c r="N4379" s="203">
        <f t="shared" si="200"/>
        <v>6</v>
      </c>
      <c r="O4379" s="203">
        <f t="shared" si="201"/>
        <v>8</v>
      </c>
    </row>
    <row r="4380" spans="3:15">
      <c r="C4380" s="200">
        <v>10</v>
      </c>
      <c r="D4380" s="200">
        <v>6</v>
      </c>
      <c r="F4380" s="200">
        <v>10</v>
      </c>
      <c r="G4380" s="200">
        <v>6</v>
      </c>
      <c r="H4380" s="200">
        <v>10</v>
      </c>
      <c r="I4380" s="200">
        <v>8</v>
      </c>
      <c r="J4380" s="200">
        <v>10</v>
      </c>
      <c r="M4380" s="204">
        <f t="shared" si="199"/>
        <v>6</v>
      </c>
      <c r="N4380" s="203">
        <f t="shared" si="200"/>
        <v>6</v>
      </c>
      <c r="O4380" s="203">
        <f t="shared" si="201"/>
        <v>9</v>
      </c>
    </row>
    <row r="4381" spans="3:15">
      <c r="C4381" s="200">
        <v>10</v>
      </c>
      <c r="D4381" s="200">
        <v>6</v>
      </c>
      <c r="F4381" s="200">
        <v>10</v>
      </c>
      <c r="G4381" s="200">
        <v>6</v>
      </c>
      <c r="H4381" s="200">
        <v>10</v>
      </c>
      <c r="I4381" s="200">
        <v>10</v>
      </c>
      <c r="J4381" s="200">
        <v>7</v>
      </c>
      <c r="M4381" s="204">
        <f t="shared" si="199"/>
        <v>6</v>
      </c>
      <c r="N4381" s="203">
        <f t="shared" si="200"/>
        <v>6</v>
      </c>
      <c r="O4381" s="203">
        <f t="shared" si="201"/>
        <v>8</v>
      </c>
    </row>
    <row r="4382" spans="3:15">
      <c r="C4382" s="200">
        <v>10</v>
      </c>
      <c r="D4382" s="200">
        <v>4</v>
      </c>
      <c r="F4382" s="200">
        <v>10</v>
      </c>
      <c r="G4382" s="200">
        <v>4</v>
      </c>
      <c r="H4382" s="200">
        <v>10</v>
      </c>
      <c r="I4382" s="200">
        <v>10</v>
      </c>
      <c r="J4382" s="200">
        <v>10</v>
      </c>
      <c r="M4382" s="204">
        <f t="shared" si="199"/>
        <v>4</v>
      </c>
      <c r="N4382" s="203">
        <f t="shared" si="200"/>
        <v>4</v>
      </c>
      <c r="O4382" s="203">
        <f t="shared" si="201"/>
        <v>8</v>
      </c>
    </row>
    <row r="4383" spans="3:15">
      <c r="C4383" s="200">
        <v>10</v>
      </c>
      <c r="D4383" s="200">
        <v>4</v>
      </c>
      <c r="F4383" s="200">
        <v>10</v>
      </c>
      <c r="G4383" s="200">
        <v>4</v>
      </c>
      <c r="H4383" s="200">
        <v>7</v>
      </c>
      <c r="I4383" s="200">
        <v>4</v>
      </c>
      <c r="J4383" s="200">
        <v>7</v>
      </c>
      <c r="M4383" s="204">
        <f t="shared" ref="M4383:M4446" si="202">MIN(C4383:L4383)</f>
        <v>4</v>
      </c>
      <c r="N4383" s="203">
        <f t="shared" si="200"/>
        <v>4</v>
      </c>
      <c r="O4383" s="203">
        <f t="shared" si="201"/>
        <v>7</v>
      </c>
    </row>
    <row r="4384" spans="3:15">
      <c r="C4384" s="200">
        <v>10</v>
      </c>
      <c r="D4384" s="200">
        <v>4</v>
      </c>
      <c r="F4384" s="200">
        <v>10</v>
      </c>
      <c r="G4384" s="200">
        <v>4</v>
      </c>
      <c r="H4384" s="200">
        <v>7</v>
      </c>
      <c r="I4384" s="200">
        <v>4</v>
      </c>
      <c r="J4384" s="200">
        <v>10</v>
      </c>
      <c r="M4384" s="204">
        <f t="shared" si="202"/>
        <v>4</v>
      </c>
      <c r="N4384" s="203">
        <f t="shared" ref="N4384:N4447" si="203">IF(SMALL(C4384:J4384,2)&gt;M4384,M4384+1,M4384)</f>
        <v>4</v>
      </c>
      <c r="O4384" s="203">
        <f t="shared" ref="O4384:O4447" si="204">ROUND(AVERAGE(C4384:J4384),0)</f>
        <v>7</v>
      </c>
    </row>
    <row r="4385" spans="3:15">
      <c r="C4385" s="200">
        <v>10</v>
      </c>
      <c r="D4385" s="200">
        <v>4</v>
      </c>
      <c r="F4385" s="200">
        <v>10</v>
      </c>
      <c r="G4385" s="200">
        <v>4</v>
      </c>
      <c r="H4385" s="200">
        <v>7</v>
      </c>
      <c r="I4385" s="200">
        <v>6</v>
      </c>
      <c r="J4385" s="200">
        <v>7</v>
      </c>
      <c r="M4385" s="204">
        <f t="shared" si="202"/>
        <v>4</v>
      </c>
      <c r="N4385" s="203">
        <f t="shared" si="203"/>
        <v>4</v>
      </c>
      <c r="O4385" s="203">
        <f t="shared" si="204"/>
        <v>7</v>
      </c>
    </row>
    <row r="4386" spans="3:15">
      <c r="C4386" s="200">
        <v>10</v>
      </c>
      <c r="D4386" s="200">
        <v>4</v>
      </c>
      <c r="F4386" s="200">
        <v>10</v>
      </c>
      <c r="G4386" s="200">
        <v>4</v>
      </c>
      <c r="H4386" s="200">
        <v>7</v>
      </c>
      <c r="I4386" s="200">
        <v>6</v>
      </c>
      <c r="J4386" s="200">
        <v>10</v>
      </c>
      <c r="M4386" s="204">
        <f t="shared" si="202"/>
        <v>4</v>
      </c>
      <c r="N4386" s="203">
        <f t="shared" si="203"/>
        <v>4</v>
      </c>
      <c r="O4386" s="203">
        <f t="shared" si="204"/>
        <v>7</v>
      </c>
    </row>
    <row r="4387" spans="3:15">
      <c r="C4387" s="200">
        <v>10</v>
      </c>
      <c r="D4387" s="200">
        <v>4</v>
      </c>
      <c r="F4387" s="200">
        <v>10</v>
      </c>
      <c r="G4387" s="200">
        <v>4</v>
      </c>
      <c r="H4387" s="200">
        <v>7</v>
      </c>
      <c r="I4387" s="200">
        <v>8</v>
      </c>
      <c r="J4387" s="200">
        <v>7</v>
      </c>
      <c r="M4387" s="204">
        <f t="shared" si="202"/>
        <v>4</v>
      </c>
      <c r="N4387" s="203">
        <f t="shared" si="203"/>
        <v>4</v>
      </c>
      <c r="O4387" s="203">
        <f t="shared" si="204"/>
        <v>7</v>
      </c>
    </row>
    <row r="4388" spans="3:15">
      <c r="C4388" s="200">
        <v>10</v>
      </c>
      <c r="D4388" s="200">
        <v>4</v>
      </c>
      <c r="F4388" s="200">
        <v>10</v>
      </c>
      <c r="G4388" s="200">
        <v>4</v>
      </c>
      <c r="H4388" s="200">
        <v>7</v>
      </c>
      <c r="I4388" s="200">
        <v>8</v>
      </c>
      <c r="J4388" s="200">
        <v>10</v>
      </c>
      <c r="M4388" s="204">
        <f t="shared" si="202"/>
        <v>4</v>
      </c>
      <c r="N4388" s="203">
        <f t="shared" si="203"/>
        <v>4</v>
      </c>
      <c r="O4388" s="203">
        <f t="shared" si="204"/>
        <v>8</v>
      </c>
    </row>
    <row r="4389" spans="3:15">
      <c r="C4389" s="200">
        <v>10</v>
      </c>
      <c r="D4389" s="200">
        <v>4</v>
      </c>
      <c r="F4389" s="200">
        <v>10</v>
      </c>
      <c r="G4389" s="200">
        <v>4</v>
      </c>
      <c r="H4389" s="200">
        <v>7</v>
      </c>
      <c r="I4389" s="200">
        <v>10</v>
      </c>
      <c r="J4389" s="200">
        <v>7</v>
      </c>
      <c r="M4389" s="204">
        <f t="shared" si="202"/>
        <v>4</v>
      </c>
      <c r="N4389" s="203">
        <f t="shared" si="203"/>
        <v>4</v>
      </c>
      <c r="O4389" s="203">
        <f t="shared" si="204"/>
        <v>7</v>
      </c>
    </row>
    <row r="4390" spans="3:15">
      <c r="C4390" s="200">
        <v>10</v>
      </c>
      <c r="D4390" s="200">
        <v>4</v>
      </c>
      <c r="F4390" s="200">
        <v>10</v>
      </c>
      <c r="G4390" s="200">
        <v>4</v>
      </c>
      <c r="H4390" s="200">
        <v>7</v>
      </c>
      <c r="I4390" s="200">
        <v>10</v>
      </c>
      <c r="J4390" s="200">
        <v>10</v>
      </c>
      <c r="M4390" s="204">
        <f t="shared" si="202"/>
        <v>4</v>
      </c>
      <c r="N4390" s="203">
        <f t="shared" si="203"/>
        <v>4</v>
      </c>
      <c r="O4390" s="203">
        <f t="shared" si="204"/>
        <v>8</v>
      </c>
    </row>
    <row r="4391" spans="3:15">
      <c r="C4391" s="200">
        <v>10</v>
      </c>
      <c r="D4391" s="200">
        <v>4</v>
      </c>
      <c r="F4391" s="200">
        <v>10</v>
      </c>
      <c r="G4391" s="200">
        <v>4</v>
      </c>
      <c r="H4391" s="200">
        <v>10</v>
      </c>
      <c r="I4391" s="200">
        <v>4</v>
      </c>
      <c r="J4391" s="200">
        <v>7</v>
      </c>
      <c r="M4391" s="204">
        <f t="shared" si="202"/>
        <v>4</v>
      </c>
      <c r="N4391" s="203">
        <f t="shared" si="203"/>
        <v>4</v>
      </c>
      <c r="O4391" s="203">
        <f t="shared" si="204"/>
        <v>7</v>
      </c>
    </row>
    <row r="4392" spans="3:15">
      <c r="C4392" s="200">
        <v>10</v>
      </c>
      <c r="D4392" s="200">
        <v>4</v>
      </c>
      <c r="F4392" s="200">
        <v>10</v>
      </c>
      <c r="G4392" s="200">
        <v>4</v>
      </c>
      <c r="H4392" s="200">
        <v>10</v>
      </c>
      <c r="I4392" s="200">
        <v>4</v>
      </c>
      <c r="J4392" s="200">
        <v>10</v>
      </c>
      <c r="M4392" s="204">
        <f t="shared" si="202"/>
        <v>4</v>
      </c>
      <c r="N4392" s="203">
        <f t="shared" si="203"/>
        <v>4</v>
      </c>
      <c r="O4392" s="203">
        <f t="shared" si="204"/>
        <v>7</v>
      </c>
    </row>
    <row r="4393" spans="3:15">
      <c r="C4393" s="200">
        <v>10</v>
      </c>
      <c r="D4393" s="200">
        <v>4</v>
      </c>
      <c r="F4393" s="200">
        <v>10</v>
      </c>
      <c r="G4393" s="200">
        <v>4</v>
      </c>
      <c r="H4393" s="200">
        <v>10</v>
      </c>
      <c r="I4393" s="200">
        <v>6</v>
      </c>
      <c r="J4393" s="200">
        <v>7</v>
      </c>
      <c r="M4393" s="204">
        <f t="shared" si="202"/>
        <v>4</v>
      </c>
      <c r="N4393" s="203">
        <f t="shared" si="203"/>
        <v>4</v>
      </c>
      <c r="O4393" s="203">
        <f t="shared" si="204"/>
        <v>7</v>
      </c>
    </row>
    <row r="4394" spans="3:15">
      <c r="C4394" s="200">
        <v>10</v>
      </c>
      <c r="D4394" s="200">
        <v>4</v>
      </c>
      <c r="F4394" s="200">
        <v>10</v>
      </c>
      <c r="G4394" s="200">
        <v>4</v>
      </c>
      <c r="H4394" s="200">
        <v>10</v>
      </c>
      <c r="I4394" s="200">
        <v>6</v>
      </c>
      <c r="J4394" s="200">
        <v>10</v>
      </c>
      <c r="M4394" s="204">
        <f t="shared" si="202"/>
        <v>4</v>
      </c>
      <c r="N4394" s="203">
        <f t="shared" si="203"/>
        <v>4</v>
      </c>
      <c r="O4394" s="203">
        <f t="shared" si="204"/>
        <v>8</v>
      </c>
    </row>
    <row r="4395" spans="3:15">
      <c r="C4395" s="200">
        <v>10</v>
      </c>
      <c r="D4395" s="200">
        <v>4</v>
      </c>
      <c r="F4395" s="200">
        <v>10</v>
      </c>
      <c r="G4395" s="200">
        <v>4</v>
      </c>
      <c r="H4395" s="200">
        <v>10</v>
      </c>
      <c r="I4395" s="200">
        <v>8</v>
      </c>
      <c r="J4395" s="200">
        <v>7</v>
      </c>
      <c r="M4395" s="204">
        <f t="shared" si="202"/>
        <v>4</v>
      </c>
      <c r="N4395" s="203">
        <f t="shared" si="203"/>
        <v>4</v>
      </c>
      <c r="O4395" s="203">
        <f t="shared" si="204"/>
        <v>8</v>
      </c>
    </row>
    <row r="4396" spans="3:15">
      <c r="C4396" s="200">
        <v>10</v>
      </c>
      <c r="D4396" s="200">
        <v>4</v>
      </c>
      <c r="F4396" s="200">
        <v>10</v>
      </c>
      <c r="G4396" s="200">
        <v>4</v>
      </c>
      <c r="H4396" s="200">
        <v>10</v>
      </c>
      <c r="I4396" s="200">
        <v>8</v>
      </c>
      <c r="J4396" s="200">
        <v>10</v>
      </c>
      <c r="M4396" s="204">
        <f t="shared" si="202"/>
        <v>4</v>
      </c>
      <c r="N4396" s="203">
        <f t="shared" si="203"/>
        <v>4</v>
      </c>
      <c r="O4396" s="203">
        <f t="shared" si="204"/>
        <v>8</v>
      </c>
    </row>
    <row r="4397" spans="3:15">
      <c r="C4397" s="200">
        <v>10</v>
      </c>
      <c r="D4397" s="200">
        <v>4</v>
      </c>
      <c r="F4397" s="200">
        <v>10</v>
      </c>
      <c r="G4397" s="200">
        <v>4</v>
      </c>
      <c r="H4397" s="200">
        <v>10</v>
      </c>
      <c r="I4397" s="200">
        <v>10</v>
      </c>
      <c r="J4397" s="200">
        <v>7</v>
      </c>
      <c r="M4397" s="204">
        <f t="shared" si="202"/>
        <v>4</v>
      </c>
      <c r="N4397" s="203">
        <f t="shared" si="203"/>
        <v>4</v>
      </c>
      <c r="O4397" s="203">
        <f t="shared" si="204"/>
        <v>8</v>
      </c>
    </row>
    <row r="4398" spans="3:15">
      <c r="C4398" s="200">
        <v>10</v>
      </c>
      <c r="D4398" s="200">
        <v>4</v>
      </c>
      <c r="F4398" s="200">
        <v>10</v>
      </c>
      <c r="G4398" s="200">
        <v>4</v>
      </c>
      <c r="H4398" s="200">
        <v>10</v>
      </c>
      <c r="I4398" s="200">
        <v>10</v>
      </c>
      <c r="J4398" s="200">
        <v>10</v>
      </c>
      <c r="M4398" s="204">
        <f t="shared" si="202"/>
        <v>4</v>
      </c>
      <c r="N4398" s="203">
        <f t="shared" si="203"/>
        <v>4</v>
      </c>
      <c r="O4398" s="203">
        <f t="shared" si="204"/>
        <v>8</v>
      </c>
    </row>
    <row r="4399" spans="3:15">
      <c r="C4399" s="200">
        <v>10</v>
      </c>
      <c r="D4399" s="200">
        <v>4</v>
      </c>
      <c r="F4399" s="200">
        <v>10</v>
      </c>
      <c r="G4399" s="200">
        <v>4</v>
      </c>
      <c r="H4399" s="200">
        <v>7</v>
      </c>
      <c r="I4399" s="200">
        <v>4</v>
      </c>
      <c r="J4399" s="200">
        <v>7</v>
      </c>
      <c r="M4399" s="204">
        <f t="shared" si="202"/>
        <v>4</v>
      </c>
      <c r="N4399" s="203">
        <f t="shared" si="203"/>
        <v>4</v>
      </c>
      <c r="O4399" s="203">
        <f t="shared" si="204"/>
        <v>7</v>
      </c>
    </row>
    <row r="4400" spans="3:15">
      <c r="C4400" s="200">
        <v>10</v>
      </c>
      <c r="D4400" s="200">
        <v>4</v>
      </c>
      <c r="F4400" s="200">
        <v>10</v>
      </c>
      <c r="G4400" s="200">
        <v>4</v>
      </c>
      <c r="H4400" s="200">
        <v>7</v>
      </c>
      <c r="I4400" s="200">
        <v>4</v>
      </c>
      <c r="J4400" s="200">
        <v>10</v>
      </c>
      <c r="M4400" s="204">
        <f t="shared" si="202"/>
        <v>4</v>
      </c>
      <c r="N4400" s="203">
        <f t="shared" si="203"/>
        <v>4</v>
      </c>
      <c r="O4400" s="203">
        <f t="shared" si="204"/>
        <v>7</v>
      </c>
    </row>
    <row r="4401" spans="3:15">
      <c r="C4401" s="200">
        <v>10</v>
      </c>
      <c r="D4401" s="200">
        <v>4</v>
      </c>
      <c r="F4401" s="200">
        <v>10</v>
      </c>
      <c r="G4401" s="200">
        <v>4</v>
      </c>
      <c r="H4401" s="200">
        <v>7</v>
      </c>
      <c r="I4401" s="200">
        <v>6</v>
      </c>
      <c r="J4401" s="200">
        <v>7</v>
      </c>
      <c r="M4401" s="204">
        <f t="shared" si="202"/>
        <v>4</v>
      </c>
      <c r="N4401" s="203">
        <f t="shared" si="203"/>
        <v>4</v>
      </c>
      <c r="O4401" s="203">
        <f t="shared" si="204"/>
        <v>7</v>
      </c>
    </row>
    <row r="4402" spans="3:15">
      <c r="C4402" s="200">
        <v>10</v>
      </c>
      <c r="D4402" s="200">
        <v>4</v>
      </c>
      <c r="F4402" s="200">
        <v>10</v>
      </c>
      <c r="G4402" s="200">
        <v>4</v>
      </c>
      <c r="H4402" s="200">
        <v>7</v>
      </c>
      <c r="I4402" s="200">
        <v>6</v>
      </c>
      <c r="J4402" s="200">
        <v>10</v>
      </c>
      <c r="M4402" s="204">
        <f t="shared" si="202"/>
        <v>4</v>
      </c>
      <c r="N4402" s="203">
        <f t="shared" si="203"/>
        <v>4</v>
      </c>
      <c r="O4402" s="203">
        <f t="shared" si="204"/>
        <v>7</v>
      </c>
    </row>
    <row r="4403" spans="3:15">
      <c r="C4403" s="200">
        <v>10</v>
      </c>
      <c r="D4403" s="200">
        <v>4</v>
      </c>
      <c r="F4403" s="200">
        <v>10</v>
      </c>
      <c r="G4403" s="200">
        <v>4</v>
      </c>
      <c r="H4403" s="200">
        <v>7</v>
      </c>
      <c r="I4403" s="200">
        <v>8</v>
      </c>
      <c r="J4403" s="200">
        <v>7</v>
      </c>
      <c r="M4403" s="204">
        <f t="shared" si="202"/>
        <v>4</v>
      </c>
      <c r="N4403" s="203">
        <f t="shared" si="203"/>
        <v>4</v>
      </c>
      <c r="O4403" s="203">
        <f t="shared" si="204"/>
        <v>7</v>
      </c>
    </row>
    <row r="4404" spans="3:15">
      <c r="C4404" s="200">
        <v>10</v>
      </c>
      <c r="D4404" s="200">
        <v>4</v>
      </c>
      <c r="F4404" s="200">
        <v>10</v>
      </c>
      <c r="G4404" s="200">
        <v>4</v>
      </c>
      <c r="H4404" s="200">
        <v>7</v>
      </c>
      <c r="I4404" s="200">
        <v>8</v>
      </c>
      <c r="J4404" s="200">
        <v>10</v>
      </c>
      <c r="M4404" s="204">
        <f t="shared" si="202"/>
        <v>4</v>
      </c>
      <c r="N4404" s="203">
        <f t="shared" si="203"/>
        <v>4</v>
      </c>
      <c r="O4404" s="203">
        <f t="shared" si="204"/>
        <v>8</v>
      </c>
    </row>
    <row r="4405" spans="3:15">
      <c r="C4405" s="200">
        <v>10</v>
      </c>
      <c r="D4405" s="200">
        <v>4</v>
      </c>
      <c r="F4405" s="200">
        <v>10</v>
      </c>
      <c r="G4405" s="200">
        <v>4</v>
      </c>
      <c r="H4405" s="200">
        <v>7</v>
      </c>
      <c r="I4405" s="200">
        <v>10</v>
      </c>
      <c r="J4405" s="200">
        <v>7</v>
      </c>
      <c r="M4405" s="204">
        <f t="shared" si="202"/>
        <v>4</v>
      </c>
      <c r="N4405" s="203">
        <f t="shared" si="203"/>
        <v>4</v>
      </c>
      <c r="O4405" s="203">
        <f t="shared" si="204"/>
        <v>7</v>
      </c>
    </row>
    <row r="4406" spans="3:15">
      <c r="C4406" s="200">
        <v>10</v>
      </c>
      <c r="D4406" s="200">
        <v>4</v>
      </c>
      <c r="F4406" s="200">
        <v>10</v>
      </c>
      <c r="G4406" s="200">
        <v>4</v>
      </c>
      <c r="H4406" s="200">
        <v>7</v>
      </c>
      <c r="I4406" s="200">
        <v>10</v>
      </c>
      <c r="J4406" s="200">
        <v>10</v>
      </c>
      <c r="M4406" s="204">
        <f t="shared" si="202"/>
        <v>4</v>
      </c>
      <c r="N4406" s="203">
        <f t="shared" si="203"/>
        <v>4</v>
      </c>
      <c r="O4406" s="203">
        <f t="shared" si="204"/>
        <v>8</v>
      </c>
    </row>
    <row r="4407" spans="3:15">
      <c r="C4407" s="200">
        <v>10</v>
      </c>
      <c r="D4407" s="200">
        <v>4</v>
      </c>
      <c r="F4407" s="200">
        <v>10</v>
      </c>
      <c r="G4407" s="200">
        <v>4</v>
      </c>
      <c r="H4407" s="200">
        <v>10</v>
      </c>
      <c r="I4407" s="200">
        <v>4</v>
      </c>
      <c r="J4407" s="200">
        <v>7</v>
      </c>
      <c r="M4407" s="204">
        <f t="shared" si="202"/>
        <v>4</v>
      </c>
      <c r="N4407" s="203">
        <f t="shared" si="203"/>
        <v>4</v>
      </c>
      <c r="O4407" s="203">
        <f t="shared" si="204"/>
        <v>7</v>
      </c>
    </row>
    <row r="4408" spans="3:15">
      <c r="C4408" s="200">
        <v>10</v>
      </c>
      <c r="D4408" s="200">
        <v>4</v>
      </c>
      <c r="F4408" s="200">
        <v>10</v>
      </c>
      <c r="G4408" s="200">
        <v>4</v>
      </c>
      <c r="H4408" s="200">
        <v>10</v>
      </c>
      <c r="I4408" s="200">
        <v>4</v>
      </c>
      <c r="J4408" s="200">
        <v>10</v>
      </c>
      <c r="M4408" s="204">
        <f t="shared" si="202"/>
        <v>4</v>
      </c>
      <c r="N4408" s="203">
        <f t="shared" si="203"/>
        <v>4</v>
      </c>
      <c r="O4408" s="203">
        <f t="shared" si="204"/>
        <v>7</v>
      </c>
    </row>
    <row r="4409" spans="3:15">
      <c r="C4409" s="200">
        <v>10</v>
      </c>
      <c r="D4409" s="200">
        <v>4</v>
      </c>
      <c r="F4409" s="200">
        <v>10</v>
      </c>
      <c r="G4409" s="200">
        <v>4</v>
      </c>
      <c r="H4409" s="200">
        <v>10</v>
      </c>
      <c r="I4409" s="200">
        <v>6</v>
      </c>
      <c r="J4409" s="200">
        <v>7</v>
      </c>
      <c r="M4409" s="204">
        <f t="shared" si="202"/>
        <v>4</v>
      </c>
      <c r="N4409" s="203">
        <f t="shared" si="203"/>
        <v>4</v>
      </c>
      <c r="O4409" s="203">
        <f t="shared" si="204"/>
        <v>7</v>
      </c>
    </row>
    <row r="4410" spans="3:15">
      <c r="C4410" s="200">
        <v>10</v>
      </c>
      <c r="D4410" s="200">
        <v>4</v>
      </c>
      <c r="F4410" s="200">
        <v>10</v>
      </c>
      <c r="G4410" s="200">
        <v>4</v>
      </c>
      <c r="H4410" s="200">
        <v>10</v>
      </c>
      <c r="I4410" s="200">
        <v>6</v>
      </c>
      <c r="J4410" s="200">
        <v>10</v>
      </c>
      <c r="M4410" s="204">
        <f t="shared" si="202"/>
        <v>4</v>
      </c>
      <c r="N4410" s="203">
        <f t="shared" si="203"/>
        <v>4</v>
      </c>
      <c r="O4410" s="203">
        <f t="shared" si="204"/>
        <v>8</v>
      </c>
    </row>
    <row r="4411" spans="3:15">
      <c r="C4411" s="200">
        <v>10</v>
      </c>
      <c r="D4411" s="200">
        <v>4</v>
      </c>
      <c r="F4411" s="200">
        <v>10</v>
      </c>
      <c r="G4411" s="200">
        <v>4</v>
      </c>
      <c r="H4411" s="200">
        <v>10</v>
      </c>
      <c r="I4411" s="200">
        <v>8</v>
      </c>
      <c r="J4411" s="200">
        <v>7</v>
      </c>
      <c r="M4411" s="204">
        <f t="shared" si="202"/>
        <v>4</v>
      </c>
      <c r="N4411" s="203">
        <f t="shared" si="203"/>
        <v>4</v>
      </c>
      <c r="O4411" s="203">
        <f t="shared" si="204"/>
        <v>8</v>
      </c>
    </row>
    <row r="4412" spans="3:15">
      <c r="C4412" s="200">
        <v>10</v>
      </c>
      <c r="D4412" s="200">
        <v>4</v>
      </c>
      <c r="F4412" s="200">
        <v>10</v>
      </c>
      <c r="G4412" s="200">
        <v>4</v>
      </c>
      <c r="H4412" s="200">
        <v>10</v>
      </c>
      <c r="I4412" s="200">
        <v>8</v>
      </c>
      <c r="J4412" s="200">
        <v>10</v>
      </c>
      <c r="M4412" s="204">
        <f t="shared" si="202"/>
        <v>4</v>
      </c>
      <c r="N4412" s="203">
        <f t="shared" si="203"/>
        <v>4</v>
      </c>
      <c r="O4412" s="203">
        <f t="shared" si="204"/>
        <v>8</v>
      </c>
    </row>
    <row r="4413" spans="3:15">
      <c r="C4413" s="200">
        <v>10</v>
      </c>
      <c r="D4413" s="200">
        <v>4</v>
      </c>
      <c r="F4413" s="200">
        <v>10</v>
      </c>
      <c r="G4413" s="200">
        <v>4</v>
      </c>
      <c r="H4413" s="200">
        <v>10</v>
      </c>
      <c r="I4413" s="200">
        <v>10</v>
      </c>
      <c r="J4413" s="200">
        <v>7</v>
      </c>
      <c r="M4413" s="204">
        <f t="shared" si="202"/>
        <v>4</v>
      </c>
      <c r="N4413" s="203">
        <f t="shared" si="203"/>
        <v>4</v>
      </c>
      <c r="O4413" s="203">
        <f t="shared" si="204"/>
        <v>8</v>
      </c>
    </row>
    <row r="4414" spans="3:15">
      <c r="C4414" s="200">
        <v>10</v>
      </c>
      <c r="D4414" s="200">
        <v>6</v>
      </c>
      <c r="F4414" s="200">
        <v>10</v>
      </c>
      <c r="G4414" s="200">
        <v>6</v>
      </c>
      <c r="H4414" s="200">
        <v>10</v>
      </c>
      <c r="I4414" s="200">
        <v>10</v>
      </c>
      <c r="J4414" s="200">
        <v>10</v>
      </c>
      <c r="M4414" s="204">
        <f t="shared" si="202"/>
        <v>6</v>
      </c>
      <c r="N4414" s="203">
        <f t="shared" si="203"/>
        <v>6</v>
      </c>
      <c r="O4414" s="203">
        <f t="shared" si="204"/>
        <v>9</v>
      </c>
    </row>
    <row r="4415" spans="3:15">
      <c r="C4415" s="200">
        <v>10</v>
      </c>
      <c r="D4415" s="200">
        <v>6</v>
      </c>
      <c r="F4415" s="200">
        <v>5</v>
      </c>
      <c r="G4415" s="200">
        <v>6</v>
      </c>
      <c r="H4415" s="200">
        <v>5</v>
      </c>
      <c r="I4415" s="200">
        <v>4</v>
      </c>
      <c r="J4415" s="200">
        <v>7</v>
      </c>
      <c r="M4415" s="204">
        <f t="shared" si="202"/>
        <v>4</v>
      </c>
      <c r="N4415" s="203">
        <f t="shared" si="203"/>
        <v>5</v>
      </c>
      <c r="O4415" s="203">
        <f t="shared" si="204"/>
        <v>6</v>
      </c>
    </row>
    <row r="4416" spans="3:15">
      <c r="C4416" s="200">
        <v>10</v>
      </c>
      <c r="D4416" s="200">
        <v>6</v>
      </c>
      <c r="F4416" s="200">
        <v>5</v>
      </c>
      <c r="G4416" s="200">
        <v>6</v>
      </c>
      <c r="H4416" s="200">
        <v>5</v>
      </c>
      <c r="I4416" s="200">
        <v>4</v>
      </c>
      <c r="J4416" s="200">
        <v>10</v>
      </c>
      <c r="M4416" s="204">
        <f t="shared" si="202"/>
        <v>4</v>
      </c>
      <c r="N4416" s="203">
        <f t="shared" si="203"/>
        <v>5</v>
      </c>
      <c r="O4416" s="203">
        <f t="shared" si="204"/>
        <v>7</v>
      </c>
    </row>
    <row r="4417" spans="3:15">
      <c r="C4417" s="200">
        <v>10</v>
      </c>
      <c r="D4417" s="200">
        <v>6</v>
      </c>
      <c r="F4417" s="200">
        <v>5</v>
      </c>
      <c r="G4417" s="200">
        <v>6</v>
      </c>
      <c r="H4417" s="200">
        <v>5</v>
      </c>
      <c r="I4417" s="200">
        <v>6</v>
      </c>
      <c r="J4417" s="200">
        <v>7</v>
      </c>
      <c r="M4417" s="204">
        <f t="shared" si="202"/>
        <v>5</v>
      </c>
      <c r="N4417" s="203">
        <f t="shared" si="203"/>
        <v>5</v>
      </c>
      <c r="O4417" s="203">
        <f t="shared" si="204"/>
        <v>6</v>
      </c>
    </row>
    <row r="4418" spans="3:15">
      <c r="C4418" s="200">
        <v>10</v>
      </c>
      <c r="D4418" s="200">
        <v>6</v>
      </c>
      <c r="F4418" s="200">
        <v>5</v>
      </c>
      <c r="G4418" s="200">
        <v>6</v>
      </c>
      <c r="H4418" s="200">
        <v>5</v>
      </c>
      <c r="I4418" s="200">
        <v>6</v>
      </c>
      <c r="J4418" s="200">
        <v>10</v>
      </c>
      <c r="M4418" s="204">
        <f t="shared" si="202"/>
        <v>5</v>
      </c>
      <c r="N4418" s="203">
        <f t="shared" si="203"/>
        <v>5</v>
      </c>
      <c r="O4418" s="203">
        <f t="shared" si="204"/>
        <v>7</v>
      </c>
    </row>
    <row r="4419" spans="3:15">
      <c r="C4419" s="200">
        <v>10</v>
      </c>
      <c r="D4419" s="200">
        <v>6</v>
      </c>
      <c r="F4419" s="200">
        <v>5</v>
      </c>
      <c r="G4419" s="200">
        <v>6</v>
      </c>
      <c r="H4419" s="200">
        <v>5</v>
      </c>
      <c r="I4419" s="200">
        <v>8</v>
      </c>
      <c r="J4419" s="200">
        <v>7</v>
      </c>
      <c r="M4419" s="204">
        <f t="shared" si="202"/>
        <v>5</v>
      </c>
      <c r="N4419" s="203">
        <f t="shared" si="203"/>
        <v>5</v>
      </c>
      <c r="O4419" s="203">
        <f t="shared" si="204"/>
        <v>7</v>
      </c>
    </row>
    <row r="4420" spans="3:15">
      <c r="C4420" s="200">
        <v>10</v>
      </c>
      <c r="D4420" s="200">
        <v>6</v>
      </c>
      <c r="F4420" s="200">
        <v>5</v>
      </c>
      <c r="G4420" s="200">
        <v>6</v>
      </c>
      <c r="H4420" s="200">
        <v>5</v>
      </c>
      <c r="I4420" s="200">
        <v>8</v>
      </c>
      <c r="J4420" s="200">
        <v>10</v>
      </c>
      <c r="M4420" s="204">
        <f t="shared" si="202"/>
        <v>5</v>
      </c>
      <c r="N4420" s="203">
        <f t="shared" si="203"/>
        <v>5</v>
      </c>
      <c r="O4420" s="203">
        <f t="shared" si="204"/>
        <v>7</v>
      </c>
    </row>
    <row r="4421" spans="3:15">
      <c r="C4421" s="200">
        <v>10</v>
      </c>
      <c r="D4421" s="200">
        <v>6</v>
      </c>
      <c r="F4421" s="200">
        <v>5</v>
      </c>
      <c r="G4421" s="200">
        <v>6</v>
      </c>
      <c r="H4421" s="200">
        <v>5</v>
      </c>
      <c r="I4421" s="200">
        <v>10</v>
      </c>
      <c r="J4421" s="200">
        <v>7</v>
      </c>
      <c r="M4421" s="204">
        <f t="shared" si="202"/>
        <v>5</v>
      </c>
      <c r="N4421" s="203">
        <f t="shared" si="203"/>
        <v>5</v>
      </c>
      <c r="O4421" s="203">
        <f t="shared" si="204"/>
        <v>7</v>
      </c>
    </row>
    <row r="4422" spans="3:15">
      <c r="C4422" s="200">
        <v>10</v>
      </c>
      <c r="D4422" s="200">
        <v>6</v>
      </c>
      <c r="F4422" s="200">
        <v>5</v>
      </c>
      <c r="G4422" s="200">
        <v>6</v>
      </c>
      <c r="H4422" s="200">
        <v>5</v>
      </c>
      <c r="I4422" s="200">
        <v>10</v>
      </c>
      <c r="J4422" s="200">
        <v>10</v>
      </c>
      <c r="M4422" s="204">
        <f t="shared" si="202"/>
        <v>5</v>
      </c>
      <c r="N4422" s="203">
        <f t="shared" si="203"/>
        <v>5</v>
      </c>
      <c r="O4422" s="203">
        <f t="shared" si="204"/>
        <v>7</v>
      </c>
    </row>
    <row r="4423" spans="3:15">
      <c r="C4423" s="200">
        <v>10</v>
      </c>
      <c r="D4423" s="200">
        <v>6</v>
      </c>
      <c r="F4423" s="200">
        <v>7</v>
      </c>
      <c r="G4423" s="200">
        <v>6</v>
      </c>
      <c r="H4423" s="200">
        <v>10</v>
      </c>
      <c r="I4423" s="200">
        <v>4</v>
      </c>
      <c r="J4423" s="200">
        <v>7</v>
      </c>
      <c r="M4423" s="204">
        <f t="shared" si="202"/>
        <v>4</v>
      </c>
      <c r="N4423" s="203">
        <f t="shared" si="203"/>
        <v>5</v>
      </c>
      <c r="O4423" s="203">
        <f t="shared" si="204"/>
        <v>7</v>
      </c>
    </row>
    <row r="4424" spans="3:15">
      <c r="C4424" s="200">
        <v>10</v>
      </c>
      <c r="D4424" s="200">
        <v>6</v>
      </c>
      <c r="F4424" s="200">
        <v>7</v>
      </c>
      <c r="G4424" s="200">
        <v>6</v>
      </c>
      <c r="H4424" s="200">
        <v>10</v>
      </c>
      <c r="I4424" s="200">
        <v>4</v>
      </c>
      <c r="J4424" s="200">
        <v>10</v>
      </c>
      <c r="M4424" s="204">
        <f t="shared" si="202"/>
        <v>4</v>
      </c>
      <c r="N4424" s="203">
        <f t="shared" si="203"/>
        <v>5</v>
      </c>
      <c r="O4424" s="203">
        <f t="shared" si="204"/>
        <v>8</v>
      </c>
    </row>
    <row r="4425" spans="3:15">
      <c r="C4425" s="200">
        <v>10</v>
      </c>
      <c r="D4425" s="200">
        <v>6</v>
      </c>
      <c r="F4425" s="200">
        <v>7</v>
      </c>
      <c r="G4425" s="200">
        <v>6</v>
      </c>
      <c r="H4425" s="200">
        <v>10</v>
      </c>
      <c r="I4425" s="200">
        <v>6</v>
      </c>
      <c r="J4425" s="200">
        <v>7</v>
      </c>
      <c r="M4425" s="204">
        <f t="shared" si="202"/>
        <v>6</v>
      </c>
      <c r="N4425" s="203">
        <f t="shared" si="203"/>
        <v>6</v>
      </c>
      <c r="O4425" s="203">
        <f t="shared" si="204"/>
        <v>7</v>
      </c>
    </row>
    <row r="4426" spans="3:15">
      <c r="C4426" s="200">
        <v>10</v>
      </c>
      <c r="D4426" s="200">
        <v>6</v>
      </c>
      <c r="F4426" s="200">
        <v>7</v>
      </c>
      <c r="G4426" s="200">
        <v>6</v>
      </c>
      <c r="H4426" s="200">
        <v>10</v>
      </c>
      <c r="I4426" s="200">
        <v>6</v>
      </c>
      <c r="J4426" s="200">
        <v>10</v>
      </c>
      <c r="M4426" s="204">
        <f t="shared" si="202"/>
        <v>6</v>
      </c>
      <c r="N4426" s="203">
        <f t="shared" si="203"/>
        <v>6</v>
      </c>
      <c r="O4426" s="203">
        <f t="shared" si="204"/>
        <v>8</v>
      </c>
    </row>
    <row r="4427" spans="3:15">
      <c r="C4427" s="200">
        <v>10</v>
      </c>
      <c r="D4427" s="200">
        <v>6</v>
      </c>
      <c r="F4427" s="200">
        <v>7</v>
      </c>
      <c r="G4427" s="200">
        <v>6</v>
      </c>
      <c r="H4427" s="200">
        <v>10</v>
      </c>
      <c r="I4427" s="200">
        <v>8</v>
      </c>
      <c r="J4427" s="200">
        <v>7</v>
      </c>
      <c r="M4427" s="204">
        <f t="shared" si="202"/>
        <v>6</v>
      </c>
      <c r="N4427" s="203">
        <f t="shared" si="203"/>
        <v>6</v>
      </c>
      <c r="O4427" s="203">
        <f t="shared" si="204"/>
        <v>8</v>
      </c>
    </row>
    <row r="4428" spans="3:15">
      <c r="C4428" s="200">
        <v>10</v>
      </c>
      <c r="D4428" s="200">
        <v>6</v>
      </c>
      <c r="F4428" s="200">
        <v>7</v>
      </c>
      <c r="G4428" s="200">
        <v>6</v>
      </c>
      <c r="H4428" s="200">
        <v>10</v>
      </c>
      <c r="I4428" s="200">
        <v>8</v>
      </c>
      <c r="J4428" s="200">
        <v>10</v>
      </c>
      <c r="M4428" s="204">
        <f t="shared" si="202"/>
        <v>6</v>
      </c>
      <c r="N4428" s="203">
        <f t="shared" si="203"/>
        <v>6</v>
      </c>
      <c r="O4428" s="203">
        <f t="shared" si="204"/>
        <v>8</v>
      </c>
    </row>
    <row r="4429" spans="3:15">
      <c r="C4429" s="200">
        <v>10</v>
      </c>
      <c r="D4429" s="200">
        <v>6</v>
      </c>
      <c r="F4429" s="200">
        <v>7</v>
      </c>
      <c r="G4429" s="200">
        <v>6</v>
      </c>
      <c r="H4429" s="200">
        <v>10</v>
      </c>
      <c r="I4429" s="200">
        <v>10</v>
      </c>
      <c r="J4429" s="200">
        <v>7</v>
      </c>
      <c r="M4429" s="204">
        <f t="shared" si="202"/>
        <v>6</v>
      </c>
      <c r="N4429" s="203">
        <f t="shared" si="203"/>
        <v>6</v>
      </c>
      <c r="O4429" s="203">
        <f t="shared" si="204"/>
        <v>8</v>
      </c>
    </row>
    <row r="4430" spans="3:15">
      <c r="C4430" s="200">
        <v>10</v>
      </c>
      <c r="D4430" s="200">
        <v>6</v>
      </c>
      <c r="F4430" s="200">
        <v>7</v>
      </c>
      <c r="G4430" s="200">
        <v>6</v>
      </c>
      <c r="H4430" s="200">
        <v>10</v>
      </c>
      <c r="I4430" s="200">
        <v>10</v>
      </c>
      <c r="J4430" s="200">
        <v>10</v>
      </c>
      <c r="M4430" s="204">
        <f t="shared" si="202"/>
        <v>6</v>
      </c>
      <c r="N4430" s="203">
        <f t="shared" si="203"/>
        <v>6</v>
      </c>
      <c r="O4430" s="203">
        <f t="shared" si="204"/>
        <v>8</v>
      </c>
    </row>
    <row r="4431" spans="3:15">
      <c r="C4431" s="200">
        <v>10</v>
      </c>
      <c r="D4431" s="200">
        <v>6</v>
      </c>
      <c r="F4431" s="200">
        <v>5</v>
      </c>
      <c r="G4431" s="200">
        <v>6</v>
      </c>
      <c r="H4431" s="200">
        <v>5</v>
      </c>
      <c r="I4431" s="200">
        <v>4</v>
      </c>
      <c r="J4431" s="200">
        <v>7</v>
      </c>
      <c r="M4431" s="204">
        <f t="shared" si="202"/>
        <v>4</v>
      </c>
      <c r="N4431" s="203">
        <f t="shared" si="203"/>
        <v>5</v>
      </c>
      <c r="O4431" s="203">
        <f t="shared" si="204"/>
        <v>6</v>
      </c>
    </row>
    <row r="4432" spans="3:15">
      <c r="C4432" s="200">
        <v>10</v>
      </c>
      <c r="D4432" s="200">
        <v>6</v>
      </c>
      <c r="F4432" s="200">
        <v>5</v>
      </c>
      <c r="G4432" s="200">
        <v>6</v>
      </c>
      <c r="H4432" s="200">
        <v>5</v>
      </c>
      <c r="I4432" s="200">
        <v>4</v>
      </c>
      <c r="J4432" s="200">
        <v>10</v>
      </c>
      <c r="M4432" s="204">
        <f t="shared" si="202"/>
        <v>4</v>
      </c>
      <c r="N4432" s="203">
        <f t="shared" si="203"/>
        <v>5</v>
      </c>
      <c r="O4432" s="203">
        <f t="shared" si="204"/>
        <v>7</v>
      </c>
    </row>
    <row r="4433" spans="3:15">
      <c r="C4433" s="200">
        <v>10</v>
      </c>
      <c r="D4433" s="200">
        <v>6</v>
      </c>
      <c r="F4433" s="200">
        <v>5</v>
      </c>
      <c r="G4433" s="200">
        <v>6</v>
      </c>
      <c r="H4433" s="200">
        <v>5</v>
      </c>
      <c r="I4433" s="200">
        <v>6</v>
      </c>
      <c r="J4433" s="200">
        <v>7</v>
      </c>
      <c r="M4433" s="204">
        <f t="shared" si="202"/>
        <v>5</v>
      </c>
      <c r="N4433" s="203">
        <f t="shared" si="203"/>
        <v>5</v>
      </c>
      <c r="O4433" s="203">
        <f t="shared" si="204"/>
        <v>6</v>
      </c>
    </row>
    <row r="4434" spans="3:15">
      <c r="C4434" s="200">
        <v>10</v>
      </c>
      <c r="D4434" s="200">
        <v>6</v>
      </c>
      <c r="F4434" s="200">
        <v>5</v>
      </c>
      <c r="G4434" s="200">
        <v>6</v>
      </c>
      <c r="H4434" s="200">
        <v>5</v>
      </c>
      <c r="I4434" s="200">
        <v>6</v>
      </c>
      <c r="J4434" s="200">
        <v>10</v>
      </c>
      <c r="M4434" s="204">
        <f t="shared" si="202"/>
        <v>5</v>
      </c>
      <c r="N4434" s="203">
        <f t="shared" si="203"/>
        <v>5</v>
      </c>
      <c r="O4434" s="203">
        <f t="shared" si="204"/>
        <v>7</v>
      </c>
    </row>
    <row r="4435" spans="3:15">
      <c r="C4435" s="200">
        <v>10</v>
      </c>
      <c r="D4435" s="200">
        <v>6</v>
      </c>
      <c r="F4435" s="200">
        <v>5</v>
      </c>
      <c r="G4435" s="200">
        <v>6</v>
      </c>
      <c r="H4435" s="200">
        <v>5</v>
      </c>
      <c r="I4435" s="200">
        <v>8</v>
      </c>
      <c r="J4435" s="200">
        <v>7</v>
      </c>
      <c r="M4435" s="204">
        <f t="shared" si="202"/>
        <v>5</v>
      </c>
      <c r="N4435" s="203">
        <f t="shared" si="203"/>
        <v>5</v>
      </c>
      <c r="O4435" s="203">
        <f t="shared" si="204"/>
        <v>7</v>
      </c>
    </row>
    <row r="4436" spans="3:15">
      <c r="C4436" s="200">
        <v>10</v>
      </c>
      <c r="D4436" s="200">
        <v>6</v>
      </c>
      <c r="F4436" s="200">
        <v>5</v>
      </c>
      <c r="G4436" s="200">
        <v>6</v>
      </c>
      <c r="H4436" s="200">
        <v>5</v>
      </c>
      <c r="I4436" s="200">
        <v>8</v>
      </c>
      <c r="J4436" s="200">
        <v>10</v>
      </c>
      <c r="M4436" s="204">
        <f t="shared" si="202"/>
        <v>5</v>
      </c>
      <c r="N4436" s="203">
        <f t="shared" si="203"/>
        <v>5</v>
      </c>
      <c r="O4436" s="203">
        <f t="shared" si="204"/>
        <v>7</v>
      </c>
    </row>
    <row r="4437" spans="3:15">
      <c r="C4437" s="200">
        <v>10</v>
      </c>
      <c r="D4437" s="200">
        <v>6</v>
      </c>
      <c r="F4437" s="200">
        <v>5</v>
      </c>
      <c r="G4437" s="200">
        <v>6</v>
      </c>
      <c r="H4437" s="200">
        <v>5</v>
      </c>
      <c r="I4437" s="200">
        <v>10</v>
      </c>
      <c r="J4437" s="200">
        <v>7</v>
      </c>
      <c r="M4437" s="204">
        <f t="shared" si="202"/>
        <v>5</v>
      </c>
      <c r="N4437" s="203">
        <f t="shared" si="203"/>
        <v>5</v>
      </c>
      <c r="O4437" s="203">
        <f t="shared" si="204"/>
        <v>7</v>
      </c>
    </row>
    <row r="4438" spans="3:15">
      <c r="C4438" s="200">
        <v>10</v>
      </c>
      <c r="D4438" s="200">
        <v>6</v>
      </c>
      <c r="F4438" s="200">
        <v>5</v>
      </c>
      <c r="G4438" s="200">
        <v>6</v>
      </c>
      <c r="H4438" s="200">
        <v>5</v>
      </c>
      <c r="I4438" s="200">
        <v>10</v>
      </c>
      <c r="J4438" s="200">
        <v>10</v>
      </c>
      <c r="M4438" s="204">
        <f t="shared" si="202"/>
        <v>5</v>
      </c>
      <c r="N4438" s="203">
        <f t="shared" si="203"/>
        <v>5</v>
      </c>
      <c r="O4438" s="203">
        <f t="shared" si="204"/>
        <v>7</v>
      </c>
    </row>
    <row r="4439" spans="3:15">
      <c r="C4439" s="200">
        <v>10</v>
      </c>
      <c r="D4439" s="200">
        <v>6</v>
      </c>
      <c r="F4439" s="200">
        <v>7</v>
      </c>
      <c r="G4439" s="200">
        <v>6</v>
      </c>
      <c r="H4439" s="200">
        <v>10</v>
      </c>
      <c r="I4439" s="200">
        <v>4</v>
      </c>
      <c r="J4439" s="200">
        <v>7</v>
      </c>
      <c r="M4439" s="204">
        <f t="shared" si="202"/>
        <v>4</v>
      </c>
      <c r="N4439" s="203">
        <f t="shared" si="203"/>
        <v>5</v>
      </c>
      <c r="O4439" s="203">
        <f t="shared" si="204"/>
        <v>7</v>
      </c>
    </row>
    <row r="4440" spans="3:15">
      <c r="C4440" s="200">
        <v>10</v>
      </c>
      <c r="D4440" s="200">
        <v>6</v>
      </c>
      <c r="F4440" s="200">
        <v>7</v>
      </c>
      <c r="G4440" s="200">
        <v>6</v>
      </c>
      <c r="H4440" s="200">
        <v>10</v>
      </c>
      <c r="I4440" s="200">
        <v>4</v>
      </c>
      <c r="J4440" s="200">
        <v>10</v>
      </c>
      <c r="M4440" s="204">
        <f t="shared" si="202"/>
        <v>4</v>
      </c>
      <c r="N4440" s="203">
        <f t="shared" si="203"/>
        <v>5</v>
      </c>
      <c r="O4440" s="203">
        <f t="shared" si="204"/>
        <v>8</v>
      </c>
    </row>
    <row r="4441" spans="3:15">
      <c r="C4441" s="200">
        <v>10</v>
      </c>
      <c r="D4441" s="200">
        <v>6</v>
      </c>
      <c r="F4441" s="200">
        <v>7</v>
      </c>
      <c r="G4441" s="200">
        <v>6</v>
      </c>
      <c r="H4441" s="200">
        <v>10</v>
      </c>
      <c r="I4441" s="200">
        <v>6</v>
      </c>
      <c r="J4441" s="200">
        <v>7</v>
      </c>
      <c r="M4441" s="204">
        <f t="shared" si="202"/>
        <v>6</v>
      </c>
      <c r="N4441" s="203">
        <f t="shared" si="203"/>
        <v>6</v>
      </c>
      <c r="O4441" s="203">
        <f t="shared" si="204"/>
        <v>7</v>
      </c>
    </row>
    <row r="4442" spans="3:15">
      <c r="C4442" s="200">
        <v>10</v>
      </c>
      <c r="D4442" s="200">
        <v>6</v>
      </c>
      <c r="F4442" s="200">
        <v>7</v>
      </c>
      <c r="G4442" s="200">
        <v>6</v>
      </c>
      <c r="H4442" s="200">
        <v>10</v>
      </c>
      <c r="I4442" s="200">
        <v>6</v>
      </c>
      <c r="J4442" s="200">
        <v>10</v>
      </c>
      <c r="M4442" s="204">
        <f t="shared" si="202"/>
        <v>6</v>
      </c>
      <c r="N4442" s="203">
        <f t="shared" si="203"/>
        <v>6</v>
      </c>
      <c r="O4442" s="203">
        <f t="shared" si="204"/>
        <v>8</v>
      </c>
    </row>
    <row r="4443" spans="3:15">
      <c r="C4443" s="200">
        <v>10</v>
      </c>
      <c r="D4443" s="200">
        <v>6</v>
      </c>
      <c r="F4443" s="200">
        <v>7</v>
      </c>
      <c r="G4443" s="200">
        <v>6</v>
      </c>
      <c r="H4443" s="200">
        <v>10</v>
      </c>
      <c r="I4443" s="200">
        <v>8</v>
      </c>
      <c r="J4443" s="200">
        <v>7</v>
      </c>
      <c r="M4443" s="204">
        <f t="shared" si="202"/>
        <v>6</v>
      </c>
      <c r="N4443" s="203">
        <f t="shared" si="203"/>
        <v>6</v>
      </c>
      <c r="O4443" s="203">
        <f t="shared" si="204"/>
        <v>8</v>
      </c>
    </row>
    <row r="4444" spans="3:15">
      <c r="C4444" s="200">
        <v>10</v>
      </c>
      <c r="D4444" s="200">
        <v>6</v>
      </c>
      <c r="F4444" s="200">
        <v>7</v>
      </c>
      <c r="G4444" s="200">
        <v>6</v>
      </c>
      <c r="H4444" s="200">
        <v>10</v>
      </c>
      <c r="I4444" s="200">
        <v>8</v>
      </c>
      <c r="J4444" s="200">
        <v>10</v>
      </c>
      <c r="M4444" s="204">
        <f t="shared" si="202"/>
        <v>6</v>
      </c>
      <c r="N4444" s="203">
        <f t="shared" si="203"/>
        <v>6</v>
      </c>
      <c r="O4444" s="203">
        <f t="shared" si="204"/>
        <v>8</v>
      </c>
    </row>
    <row r="4445" spans="3:15">
      <c r="C4445" s="200">
        <v>10</v>
      </c>
      <c r="D4445" s="200">
        <v>6</v>
      </c>
      <c r="F4445" s="200">
        <v>7</v>
      </c>
      <c r="G4445" s="200">
        <v>6</v>
      </c>
      <c r="H4445" s="200">
        <v>10</v>
      </c>
      <c r="I4445" s="200">
        <v>10</v>
      </c>
      <c r="J4445" s="200">
        <v>7</v>
      </c>
      <c r="M4445" s="204">
        <f t="shared" si="202"/>
        <v>6</v>
      </c>
      <c r="N4445" s="203">
        <f t="shared" si="203"/>
        <v>6</v>
      </c>
      <c r="O4445" s="203">
        <f t="shared" si="204"/>
        <v>8</v>
      </c>
    </row>
    <row r="4446" spans="3:15">
      <c r="C4446" s="200">
        <v>10</v>
      </c>
      <c r="D4446" s="200">
        <v>6</v>
      </c>
      <c r="F4446" s="200">
        <v>7</v>
      </c>
      <c r="G4446" s="200">
        <v>6</v>
      </c>
      <c r="H4446" s="200">
        <v>10</v>
      </c>
      <c r="I4446" s="200">
        <v>10</v>
      </c>
      <c r="J4446" s="200">
        <v>10</v>
      </c>
      <c r="M4446" s="204">
        <f t="shared" si="202"/>
        <v>6</v>
      </c>
      <c r="N4446" s="203">
        <f t="shared" si="203"/>
        <v>6</v>
      </c>
      <c r="O4446" s="203">
        <f t="shared" si="204"/>
        <v>8</v>
      </c>
    </row>
    <row r="4447" spans="3:15">
      <c r="C4447" s="200">
        <v>10</v>
      </c>
      <c r="D4447" s="200">
        <v>6</v>
      </c>
      <c r="F4447" s="200">
        <v>5</v>
      </c>
      <c r="G4447" s="200">
        <v>6</v>
      </c>
      <c r="H4447" s="200">
        <v>5</v>
      </c>
      <c r="I4447" s="200">
        <v>4</v>
      </c>
      <c r="J4447" s="200">
        <v>7</v>
      </c>
      <c r="M4447" s="204">
        <f t="shared" ref="M4447:M4510" si="205">MIN(C4447:L4447)</f>
        <v>4</v>
      </c>
      <c r="N4447" s="203">
        <f t="shared" si="203"/>
        <v>5</v>
      </c>
      <c r="O4447" s="203">
        <f t="shared" si="204"/>
        <v>6</v>
      </c>
    </row>
    <row r="4448" spans="3:15">
      <c r="C4448" s="200">
        <v>10</v>
      </c>
      <c r="D4448" s="200">
        <v>6</v>
      </c>
      <c r="F4448" s="200">
        <v>5</v>
      </c>
      <c r="G4448" s="200">
        <v>6</v>
      </c>
      <c r="H4448" s="200">
        <v>5</v>
      </c>
      <c r="I4448" s="200">
        <v>4</v>
      </c>
      <c r="J4448" s="200">
        <v>10</v>
      </c>
      <c r="M4448" s="204">
        <f t="shared" si="205"/>
        <v>4</v>
      </c>
      <c r="N4448" s="203">
        <f t="shared" ref="N4448:N4511" si="206">IF(SMALL(C4448:J4448,2)&gt;M4448,M4448+1,M4448)</f>
        <v>5</v>
      </c>
      <c r="O4448" s="203">
        <f t="shared" ref="O4448:O4511" si="207">ROUND(AVERAGE(C4448:J4448),0)</f>
        <v>7</v>
      </c>
    </row>
    <row r="4449" spans="3:15">
      <c r="C4449" s="200">
        <v>10</v>
      </c>
      <c r="D4449" s="200">
        <v>6</v>
      </c>
      <c r="F4449" s="200">
        <v>5</v>
      </c>
      <c r="G4449" s="200">
        <v>6</v>
      </c>
      <c r="H4449" s="200">
        <v>5</v>
      </c>
      <c r="I4449" s="200">
        <v>6</v>
      </c>
      <c r="J4449" s="200">
        <v>7</v>
      </c>
      <c r="M4449" s="204">
        <f t="shared" si="205"/>
        <v>5</v>
      </c>
      <c r="N4449" s="203">
        <f t="shared" si="206"/>
        <v>5</v>
      </c>
      <c r="O4449" s="203">
        <f t="shared" si="207"/>
        <v>6</v>
      </c>
    </row>
    <row r="4450" spans="3:15">
      <c r="C4450" s="200">
        <v>10</v>
      </c>
      <c r="D4450" s="200">
        <v>6</v>
      </c>
      <c r="F4450" s="200">
        <v>5</v>
      </c>
      <c r="G4450" s="200">
        <v>6</v>
      </c>
      <c r="H4450" s="200">
        <v>5</v>
      </c>
      <c r="I4450" s="200">
        <v>6</v>
      </c>
      <c r="J4450" s="200">
        <v>10</v>
      </c>
      <c r="M4450" s="204">
        <f t="shared" si="205"/>
        <v>5</v>
      </c>
      <c r="N4450" s="203">
        <f t="shared" si="206"/>
        <v>5</v>
      </c>
      <c r="O4450" s="203">
        <f t="shared" si="207"/>
        <v>7</v>
      </c>
    </row>
    <row r="4451" spans="3:15">
      <c r="C4451" s="200">
        <v>10</v>
      </c>
      <c r="D4451" s="200">
        <v>6</v>
      </c>
      <c r="F4451" s="200">
        <v>5</v>
      </c>
      <c r="G4451" s="200">
        <v>6</v>
      </c>
      <c r="H4451" s="200">
        <v>5</v>
      </c>
      <c r="I4451" s="200">
        <v>8</v>
      </c>
      <c r="J4451" s="200">
        <v>7</v>
      </c>
      <c r="M4451" s="204">
        <f t="shared" si="205"/>
        <v>5</v>
      </c>
      <c r="N4451" s="203">
        <f t="shared" si="206"/>
        <v>5</v>
      </c>
      <c r="O4451" s="203">
        <f t="shared" si="207"/>
        <v>7</v>
      </c>
    </row>
    <row r="4452" spans="3:15">
      <c r="C4452" s="200">
        <v>10</v>
      </c>
      <c r="D4452" s="200">
        <v>6</v>
      </c>
      <c r="F4452" s="200">
        <v>5</v>
      </c>
      <c r="G4452" s="200">
        <v>6</v>
      </c>
      <c r="H4452" s="200">
        <v>5</v>
      </c>
      <c r="I4452" s="200">
        <v>8</v>
      </c>
      <c r="J4452" s="200">
        <v>10</v>
      </c>
      <c r="M4452" s="204">
        <f t="shared" si="205"/>
        <v>5</v>
      </c>
      <c r="N4452" s="203">
        <f t="shared" si="206"/>
        <v>5</v>
      </c>
      <c r="O4452" s="203">
        <f t="shared" si="207"/>
        <v>7</v>
      </c>
    </row>
    <row r="4453" spans="3:15">
      <c r="C4453" s="200">
        <v>10</v>
      </c>
      <c r="D4453" s="200">
        <v>6</v>
      </c>
      <c r="F4453" s="200">
        <v>5</v>
      </c>
      <c r="G4453" s="200">
        <v>6</v>
      </c>
      <c r="H4453" s="200">
        <v>5</v>
      </c>
      <c r="I4453" s="200">
        <v>10</v>
      </c>
      <c r="J4453" s="200">
        <v>7</v>
      </c>
      <c r="M4453" s="204">
        <f t="shared" si="205"/>
        <v>5</v>
      </c>
      <c r="N4453" s="203">
        <f t="shared" si="206"/>
        <v>5</v>
      </c>
      <c r="O4453" s="203">
        <f t="shared" si="207"/>
        <v>7</v>
      </c>
    </row>
    <row r="4454" spans="3:15">
      <c r="C4454" s="200">
        <v>10</v>
      </c>
      <c r="D4454" s="200">
        <v>6</v>
      </c>
      <c r="F4454" s="200">
        <v>5</v>
      </c>
      <c r="G4454" s="200">
        <v>6</v>
      </c>
      <c r="H4454" s="200">
        <v>5</v>
      </c>
      <c r="I4454" s="200">
        <v>10</v>
      </c>
      <c r="J4454" s="200">
        <v>10</v>
      </c>
      <c r="M4454" s="204">
        <f t="shared" si="205"/>
        <v>5</v>
      </c>
      <c r="N4454" s="203">
        <f t="shared" si="206"/>
        <v>5</v>
      </c>
      <c r="O4454" s="203">
        <f t="shared" si="207"/>
        <v>7</v>
      </c>
    </row>
    <row r="4455" spans="3:15">
      <c r="C4455" s="200">
        <v>10</v>
      </c>
      <c r="D4455" s="200">
        <v>6</v>
      </c>
      <c r="F4455" s="200">
        <v>7</v>
      </c>
      <c r="G4455" s="200">
        <v>6</v>
      </c>
      <c r="H4455" s="200">
        <v>10</v>
      </c>
      <c r="I4455" s="200">
        <v>4</v>
      </c>
      <c r="J4455" s="200">
        <v>7</v>
      </c>
      <c r="M4455" s="204">
        <f t="shared" si="205"/>
        <v>4</v>
      </c>
      <c r="N4455" s="203">
        <f t="shared" si="206"/>
        <v>5</v>
      </c>
      <c r="O4455" s="203">
        <f t="shared" si="207"/>
        <v>7</v>
      </c>
    </row>
    <row r="4456" spans="3:15">
      <c r="C4456" s="200">
        <v>10</v>
      </c>
      <c r="D4456" s="200">
        <v>6</v>
      </c>
      <c r="F4456" s="200">
        <v>7</v>
      </c>
      <c r="G4456" s="200">
        <v>6</v>
      </c>
      <c r="H4456" s="200">
        <v>10</v>
      </c>
      <c r="I4456" s="200">
        <v>4</v>
      </c>
      <c r="J4456" s="200">
        <v>10</v>
      </c>
      <c r="M4456" s="204">
        <f t="shared" si="205"/>
        <v>4</v>
      </c>
      <c r="N4456" s="203">
        <f t="shared" si="206"/>
        <v>5</v>
      </c>
      <c r="O4456" s="203">
        <f t="shared" si="207"/>
        <v>8</v>
      </c>
    </row>
    <row r="4457" spans="3:15">
      <c r="C4457" s="200">
        <v>10</v>
      </c>
      <c r="D4457" s="200">
        <v>6</v>
      </c>
      <c r="F4457" s="200">
        <v>7</v>
      </c>
      <c r="G4457" s="200">
        <v>6</v>
      </c>
      <c r="H4457" s="200">
        <v>10</v>
      </c>
      <c r="I4457" s="200">
        <v>6</v>
      </c>
      <c r="J4457" s="200">
        <v>7</v>
      </c>
      <c r="M4457" s="204">
        <f t="shared" si="205"/>
        <v>6</v>
      </c>
      <c r="N4457" s="203">
        <f t="shared" si="206"/>
        <v>6</v>
      </c>
      <c r="O4457" s="203">
        <f t="shared" si="207"/>
        <v>7</v>
      </c>
    </row>
    <row r="4458" spans="3:15">
      <c r="C4458" s="200">
        <v>10</v>
      </c>
      <c r="D4458" s="200">
        <v>6</v>
      </c>
      <c r="F4458" s="200">
        <v>7</v>
      </c>
      <c r="G4458" s="200">
        <v>6</v>
      </c>
      <c r="H4458" s="200">
        <v>10</v>
      </c>
      <c r="I4458" s="200">
        <v>6</v>
      </c>
      <c r="J4458" s="200">
        <v>10</v>
      </c>
      <c r="M4458" s="204">
        <f t="shared" si="205"/>
        <v>6</v>
      </c>
      <c r="N4458" s="203">
        <f t="shared" si="206"/>
        <v>6</v>
      </c>
      <c r="O4458" s="203">
        <f t="shared" si="207"/>
        <v>8</v>
      </c>
    </row>
    <row r="4459" spans="3:15">
      <c r="C4459" s="200">
        <v>10</v>
      </c>
      <c r="D4459" s="200">
        <v>6</v>
      </c>
      <c r="F4459" s="200">
        <v>7</v>
      </c>
      <c r="G4459" s="200">
        <v>6</v>
      </c>
      <c r="H4459" s="200">
        <v>10</v>
      </c>
      <c r="I4459" s="200">
        <v>8</v>
      </c>
      <c r="J4459" s="200">
        <v>7</v>
      </c>
      <c r="M4459" s="204">
        <f t="shared" si="205"/>
        <v>6</v>
      </c>
      <c r="N4459" s="203">
        <f t="shared" si="206"/>
        <v>6</v>
      </c>
      <c r="O4459" s="203">
        <f t="shared" si="207"/>
        <v>8</v>
      </c>
    </row>
    <row r="4460" spans="3:15">
      <c r="C4460" s="200">
        <v>10</v>
      </c>
      <c r="D4460" s="200">
        <v>6</v>
      </c>
      <c r="F4460" s="200">
        <v>7</v>
      </c>
      <c r="G4460" s="200">
        <v>6</v>
      </c>
      <c r="H4460" s="200">
        <v>10</v>
      </c>
      <c r="I4460" s="200">
        <v>8</v>
      </c>
      <c r="J4460" s="200">
        <v>10</v>
      </c>
      <c r="M4460" s="204">
        <f t="shared" si="205"/>
        <v>6</v>
      </c>
      <c r="N4460" s="203">
        <f t="shared" si="206"/>
        <v>6</v>
      </c>
      <c r="O4460" s="203">
        <f t="shared" si="207"/>
        <v>8</v>
      </c>
    </row>
    <row r="4461" spans="3:15">
      <c r="C4461" s="200">
        <v>10</v>
      </c>
      <c r="D4461" s="200">
        <v>6</v>
      </c>
      <c r="F4461" s="200">
        <v>7</v>
      </c>
      <c r="G4461" s="200">
        <v>6</v>
      </c>
      <c r="H4461" s="200">
        <v>10</v>
      </c>
      <c r="I4461" s="200">
        <v>10</v>
      </c>
      <c r="J4461" s="200">
        <v>7</v>
      </c>
      <c r="M4461" s="204">
        <f t="shared" si="205"/>
        <v>6</v>
      </c>
      <c r="N4461" s="203">
        <f t="shared" si="206"/>
        <v>6</v>
      </c>
      <c r="O4461" s="203">
        <f t="shared" si="207"/>
        <v>8</v>
      </c>
    </row>
    <row r="4462" spans="3:15">
      <c r="C4462" s="200">
        <v>10</v>
      </c>
      <c r="D4462" s="200">
        <v>6</v>
      </c>
      <c r="F4462" s="200">
        <v>7</v>
      </c>
      <c r="G4462" s="200">
        <v>6</v>
      </c>
      <c r="H4462" s="200">
        <v>10</v>
      </c>
      <c r="I4462" s="200">
        <v>10</v>
      </c>
      <c r="J4462" s="200">
        <v>10</v>
      </c>
      <c r="M4462" s="204">
        <f t="shared" si="205"/>
        <v>6</v>
      </c>
      <c r="N4462" s="203">
        <f t="shared" si="206"/>
        <v>6</v>
      </c>
      <c r="O4462" s="203">
        <f t="shared" si="207"/>
        <v>8</v>
      </c>
    </row>
    <row r="4463" spans="3:15">
      <c r="C4463" s="200">
        <v>10</v>
      </c>
      <c r="D4463" s="200">
        <v>6</v>
      </c>
      <c r="F4463" s="200">
        <v>5</v>
      </c>
      <c r="G4463" s="200">
        <v>6</v>
      </c>
      <c r="H4463" s="200">
        <v>5</v>
      </c>
      <c r="I4463" s="200">
        <v>4</v>
      </c>
      <c r="J4463" s="200">
        <v>7</v>
      </c>
      <c r="M4463" s="204">
        <f t="shared" si="205"/>
        <v>4</v>
      </c>
      <c r="N4463" s="203">
        <f t="shared" si="206"/>
        <v>5</v>
      </c>
      <c r="O4463" s="203">
        <f t="shared" si="207"/>
        <v>6</v>
      </c>
    </row>
    <row r="4464" spans="3:15">
      <c r="C4464" s="200">
        <v>10</v>
      </c>
      <c r="D4464" s="200">
        <v>6</v>
      </c>
      <c r="F4464" s="200">
        <v>5</v>
      </c>
      <c r="G4464" s="200">
        <v>6</v>
      </c>
      <c r="H4464" s="200">
        <v>5</v>
      </c>
      <c r="I4464" s="200">
        <v>4</v>
      </c>
      <c r="J4464" s="200">
        <v>10</v>
      </c>
      <c r="M4464" s="204">
        <f t="shared" si="205"/>
        <v>4</v>
      </c>
      <c r="N4464" s="203">
        <f t="shared" si="206"/>
        <v>5</v>
      </c>
      <c r="O4464" s="203">
        <f t="shared" si="207"/>
        <v>7</v>
      </c>
    </row>
    <row r="4465" spans="3:15">
      <c r="C4465" s="200">
        <v>10</v>
      </c>
      <c r="D4465" s="200">
        <v>6</v>
      </c>
      <c r="F4465" s="200">
        <v>5</v>
      </c>
      <c r="G4465" s="200">
        <v>6</v>
      </c>
      <c r="H4465" s="200">
        <v>5</v>
      </c>
      <c r="I4465" s="200">
        <v>6</v>
      </c>
      <c r="J4465" s="200">
        <v>7</v>
      </c>
      <c r="M4465" s="204">
        <f t="shared" si="205"/>
        <v>5</v>
      </c>
      <c r="N4465" s="203">
        <f t="shared" si="206"/>
        <v>5</v>
      </c>
      <c r="O4465" s="203">
        <f t="shared" si="207"/>
        <v>6</v>
      </c>
    </row>
    <row r="4466" spans="3:15">
      <c r="C4466" s="200">
        <v>10</v>
      </c>
      <c r="D4466" s="200">
        <v>6</v>
      </c>
      <c r="F4466" s="200">
        <v>5</v>
      </c>
      <c r="G4466" s="200">
        <v>6</v>
      </c>
      <c r="H4466" s="200">
        <v>5</v>
      </c>
      <c r="I4466" s="200">
        <v>6</v>
      </c>
      <c r="J4466" s="200">
        <v>10</v>
      </c>
      <c r="M4466" s="204">
        <f t="shared" si="205"/>
        <v>5</v>
      </c>
      <c r="N4466" s="203">
        <f t="shared" si="206"/>
        <v>5</v>
      </c>
      <c r="O4466" s="203">
        <f t="shared" si="207"/>
        <v>7</v>
      </c>
    </row>
    <row r="4467" spans="3:15">
      <c r="C4467" s="200">
        <v>10</v>
      </c>
      <c r="D4467" s="200">
        <v>6</v>
      </c>
      <c r="F4467" s="200">
        <v>5</v>
      </c>
      <c r="G4467" s="200">
        <v>6</v>
      </c>
      <c r="H4467" s="200">
        <v>5</v>
      </c>
      <c r="I4467" s="200">
        <v>8</v>
      </c>
      <c r="J4467" s="200">
        <v>7</v>
      </c>
      <c r="M4467" s="204">
        <f t="shared" si="205"/>
        <v>5</v>
      </c>
      <c r="N4467" s="203">
        <f t="shared" si="206"/>
        <v>5</v>
      </c>
      <c r="O4467" s="203">
        <f t="shared" si="207"/>
        <v>7</v>
      </c>
    </row>
    <row r="4468" spans="3:15">
      <c r="C4468" s="200">
        <v>10</v>
      </c>
      <c r="D4468" s="200">
        <v>6</v>
      </c>
      <c r="F4468" s="200">
        <v>5</v>
      </c>
      <c r="G4468" s="200">
        <v>6</v>
      </c>
      <c r="H4468" s="200">
        <v>5</v>
      </c>
      <c r="I4468" s="200">
        <v>8</v>
      </c>
      <c r="J4468" s="200">
        <v>10</v>
      </c>
      <c r="M4468" s="204">
        <f t="shared" si="205"/>
        <v>5</v>
      </c>
      <c r="N4468" s="203">
        <f t="shared" si="206"/>
        <v>5</v>
      </c>
      <c r="O4468" s="203">
        <f t="shared" si="207"/>
        <v>7</v>
      </c>
    </row>
    <row r="4469" spans="3:15">
      <c r="C4469" s="200">
        <v>10</v>
      </c>
      <c r="D4469" s="200">
        <v>6</v>
      </c>
      <c r="F4469" s="200">
        <v>5</v>
      </c>
      <c r="G4469" s="200">
        <v>6</v>
      </c>
      <c r="H4469" s="200">
        <v>5</v>
      </c>
      <c r="I4469" s="200">
        <v>10</v>
      </c>
      <c r="J4469" s="200">
        <v>7</v>
      </c>
      <c r="M4469" s="204">
        <f t="shared" si="205"/>
        <v>5</v>
      </c>
      <c r="N4469" s="203">
        <f t="shared" si="206"/>
        <v>5</v>
      </c>
      <c r="O4469" s="203">
        <f t="shared" si="207"/>
        <v>7</v>
      </c>
    </row>
    <row r="4470" spans="3:15">
      <c r="C4470" s="200">
        <v>10</v>
      </c>
      <c r="D4470" s="200">
        <v>6</v>
      </c>
      <c r="F4470" s="200">
        <v>5</v>
      </c>
      <c r="G4470" s="200">
        <v>6</v>
      </c>
      <c r="H4470" s="200">
        <v>5</v>
      </c>
      <c r="I4470" s="200">
        <v>10</v>
      </c>
      <c r="J4470" s="200">
        <v>10</v>
      </c>
      <c r="M4470" s="204">
        <f t="shared" si="205"/>
        <v>5</v>
      </c>
      <c r="N4470" s="203">
        <f t="shared" si="206"/>
        <v>5</v>
      </c>
      <c r="O4470" s="203">
        <f t="shared" si="207"/>
        <v>7</v>
      </c>
    </row>
    <row r="4471" spans="3:15">
      <c r="C4471" s="200">
        <v>10</v>
      </c>
      <c r="D4471" s="200">
        <v>6</v>
      </c>
      <c r="F4471" s="200">
        <v>7</v>
      </c>
      <c r="G4471" s="200">
        <v>6</v>
      </c>
      <c r="H4471" s="200">
        <v>10</v>
      </c>
      <c r="I4471" s="200">
        <v>4</v>
      </c>
      <c r="J4471" s="200">
        <v>7</v>
      </c>
      <c r="M4471" s="204">
        <f t="shared" si="205"/>
        <v>4</v>
      </c>
      <c r="N4471" s="203">
        <f t="shared" si="206"/>
        <v>5</v>
      </c>
      <c r="O4471" s="203">
        <f t="shared" si="207"/>
        <v>7</v>
      </c>
    </row>
    <row r="4472" spans="3:15">
      <c r="C4472" s="200">
        <v>10</v>
      </c>
      <c r="D4472" s="200">
        <v>6</v>
      </c>
      <c r="F4472" s="200">
        <v>7</v>
      </c>
      <c r="G4472" s="200">
        <v>6</v>
      </c>
      <c r="H4472" s="200">
        <v>10</v>
      </c>
      <c r="I4472" s="200">
        <v>4</v>
      </c>
      <c r="J4472" s="200">
        <v>10</v>
      </c>
      <c r="M4472" s="204">
        <f t="shared" si="205"/>
        <v>4</v>
      </c>
      <c r="N4472" s="203">
        <f t="shared" si="206"/>
        <v>5</v>
      </c>
      <c r="O4472" s="203">
        <f t="shared" si="207"/>
        <v>8</v>
      </c>
    </row>
    <row r="4473" spans="3:15">
      <c r="C4473" s="200">
        <v>10</v>
      </c>
      <c r="D4473" s="200">
        <v>6</v>
      </c>
      <c r="F4473" s="200">
        <v>7</v>
      </c>
      <c r="G4473" s="200">
        <v>6</v>
      </c>
      <c r="H4473" s="200">
        <v>10</v>
      </c>
      <c r="I4473" s="200">
        <v>6</v>
      </c>
      <c r="J4473" s="200">
        <v>7</v>
      </c>
      <c r="M4473" s="204">
        <f t="shared" si="205"/>
        <v>6</v>
      </c>
      <c r="N4473" s="203">
        <f t="shared" si="206"/>
        <v>6</v>
      </c>
      <c r="O4473" s="203">
        <f t="shared" si="207"/>
        <v>7</v>
      </c>
    </row>
    <row r="4474" spans="3:15">
      <c r="C4474" s="200">
        <v>10</v>
      </c>
      <c r="D4474" s="200">
        <v>6</v>
      </c>
      <c r="F4474" s="200">
        <v>7</v>
      </c>
      <c r="G4474" s="200">
        <v>6</v>
      </c>
      <c r="H4474" s="200">
        <v>10</v>
      </c>
      <c r="I4474" s="200">
        <v>6</v>
      </c>
      <c r="J4474" s="200">
        <v>10</v>
      </c>
      <c r="M4474" s="204">
        <f t="shared" si="205"/>
        <v>6</v>
      </c>
      <c r="N4474" s="203">
        <f t="shared" si="206"/>
        <v>6</v>
      </c>
      <c r="O4474" s="203">
        <f t="shared" si="207"/>
        <v>8</v>
      </c>
    </row>
    <row r="4475" spans="3:15">
      <c r="C4475" s="200">
        <v>10</v>
      </c>
      <c r="D4475" s="200">
        <v>6</v>
      </c>
      <c r="F4475" s="200">
        <v>7</v>
      </c>
      <c r="G4475" s="200">
        <v>6</v>
      </c>
      <c r="H4475" s="200">
        <v>10</v>
      </c>
      <c r="I4475" s="200">
        <v>8</v>
      </c>
      <c r="J4475" s="200">
        <v>7</v>
      </c>
      <c r="M4475" s="204">
        <f t="shared" si="205"/>
        <v>6</v>
      </c>
      <c r="N4475" s="203">
        <f t="shared" si="206"/>
        <v>6</v>
      </c>
      <c r="O4475" s="203">
        <f t="shared" si="207"/>
        <v>8</v>
      </c>
    </row>
    <row r="4476" spans="3:15">
      <c r="C4476" s="200">
        <v>10</v>
      </c>
      <c r="D4476" s="200">
        <v>6</v>
      </c>
      <c r="F4476" s="200">
        <v>7</v>
      </c>
      <c r="G4476" s="200">
        <v>6</v>
      </c>
      <c r="H4476" s="200">
        <v>10</v>
      </c>
      <c r="I4476" s="200">
        <v>8</v>
      </c>
      <c r="J4476" s="200">
        <v>10</v>
      </c>
      <c r="M4476" s="204">
        <f t="shared" si="205"/>
        <v>6</v>
      </c>
      <c r="N4476" s="203">
        <f t="shared" si="206"/>
        <v>6</v>
      </c>
      <c r="O4476" s="203">
        <f t="shared" si="207"/>
        <v>8</v>
      </c>
    </row>
    <row r="4477" spans="3:15">
      <c r="C4477" s="200">
        <v>10</v>
      </c>
      <c r="D4477" s="200">
        <v>6</v>
      </c>
      <c r="F4477" s="200">
        <v>7</v>
      </c>
      <c r="G4477" s="200">
        <v>6</v>
      </c>
      <c r="H4477" s="200">
        <v>10</v>
      </c>
      <c r="I4477" s="200">
        <v>10</v>
      </c>
      <c r="J4477" s="200">
        <v>7</v>
      </c>
      <c r="M4477" s="204">
        <f t="shared" si="205"/>
        <v>6</v>
      </c>
      <c r="N4477" s="203">
        <f t="shared" si="206"/>
        <v>6</v>
      </c>
      <c r="O4477" s="203">
        <f t="shared" si="207"/>
        <v>8</v>
      </c>
    </row>
    <row r="4478" spans="3:15">
      <c r="C4478" s="200">
        <v>10</v>
      </c>
      <c r="D4478" s="200">
        <v>6</v>
      </c>
      <c r="F4478" s="200">
        <v>7</v>
      </c>
      <c r="G4478" s="200">
        <v>6</v>
      </c>
      <c r="H4478" s="200">
        <v>10</v>
      </c>
      <c r="I4478" s="200">
        <v>10</v>
      </c>
      <c r="J4478" s="200">
        <v>10</v>
      </c>
      <c r="M4478" s="204">
        <f t="shared" si="205"/>
        <v>6</v>
      </c>
      <c r="N4478" s="203">
        <f t="shared" si="206"/>
        <v>6</v>
      </c>
      <c r="O4478" s="203">
        <f t="shared" si="207"/>
        <v>8</v>
      </c>
    </row>
    <row r="4479" spans="3:15">
      <c r="C4479" s="200">
        <v>10</v>
      </c>
      <c r="D4479" s="200">
        <v>6</v>
      </c>
      <c r="F4479" s="200">
        <v>5</v>
      </c>
      <c r="G4479" s="200">
        <v>6</v>
      </c>
      <c r="H4479" s="200">
        <v>5</v>
      </c>
      <c r="I4479" s="200">
        <v>4</v>
      </c>
      <c r="J4479" s="200">
        <v>7</v>
      </c>
      <c r="M4479" s="204">
        <f t="shared" si="205"/>
        <v>4</v>
      </c>
      <c r="N4479" s="203">
        <f t="shared" si="206"/>
        <v>5</v>
      </c>
      <c r="O4479" s="203">
        <f t="shared" si="207"/>
        <v>6</v>
      </c>
    </row>
    <row r="4480" spans="3:15">
      <c r="C4480" s="200">
        <v>10</v>
      </c>
      <c r="D4480" s="200">
        <v>6</v>
      </c>
      <c r="F4480" s="200">
        <v>5</v>
      </c>
      <c r="G4480" s="200">
        <v>6</v>
      </c>
      <c r="H4480" s="200">
        <v>5</v>
      </c>
      <c r="I4480" s="200">
        <v>4</v>
      </c>
      <c r="J4480" s="200">
        <v>10</v>
      </c>
      <c r="M4480" s="204">
        <f t="shared" si="205"/>
        <v>4</v>
      </c>
      <c r="N4480" s="203">
        <f t="shared" si="206"/>
        <v>5</v>
      </c>
      <c r="O4480" s="203">
        <f t="shared" si="207"/>
        <v>7</v>
      </c>
    </row>
    <row r="4481" spans="3:15">
      <c r="C4481" s="200">
        <v>10</v>
      </c>
      <c r="D4481" s="200">
        <v>6</v>
      </c>
      <c r="F4481" s="200">
        <v>5</v>
      </c>
      <c r="G4481" s="200">
        <v>6</v>
      </c>
      <c r="H4481" s="200">
        <v>5</v>
      </c>
      <c r="I4481" s="200">
        <v>6</v>
      </c>
      <c r="J4481" s="200">
        <v>7</v>
      </c>
      <c r="M4481" s="204">
        <f t="shared" si="205"/>
        <v>5</v>
      </c>
      <c r="N4481" s="203">
        <f t="shared" si="206"/>
        <v>5</v>
      </c>
      <c r="O4481" s="203">
        <f t="shared" si="207"/>
        <v>6</v>
      </c>
    </row>
    <row r="4482" spans="3:15">
      <c r="C4482" s="200">
        <v>10</v>
      </c>
      <c r="D4482" s="200">
        <v>6</v>
      </c>
      <c r="F4482" s="200">
        <v>5</v>
      </c>
      <c r="G4482" s="200">
        <v>6</v>
      </c>
      <c r="H4482" s="200">
        <v>5</v>
      </c>
      <c r="I4482" s="200">
        <v>6</v>
      </c>
      <c r="J4482" s="200">
        <v>10</v>
      </c>
      <c r="M4482" s="204">
        <f t="shared" si="205"/>
        <v>5</v>
      </c>
      <c r="N4482" s="203">
        <f t="shared" si="206"/>
        <v>5</v>
      </c>
      <c r="O4482" s="203">
        <f t="shared" si="207"/>
        <v>7</v>
      </c>
    </row>
    <row r="4483" spans="3:15">
      <c r="C4483" s="200">
        <v>10</v>
      </c>
      <c r="D4483" s="200">
        <v>6</v>
      </c>
      <c r="F4483" s="200">
        <v>5</v>
      </c>
      <c r="G4483" s="200">
        <v>6</v>
      </c>
      <c r="H4483" s="200">
        <v>5</v>
      </c>
      <c r="I4483" s="200">
        <v>8</v>
      </c>
      <c r="J4483" s="200">
        <v>7</v>
      </c>
      <c r="M4483" s="204">
        <f t="shared" si="205"/>
        <v>5</v>
      </c>
      <c r="N4483" s="203">
        <f t="shared" si="206"/>
        <v>5</v>
      </c>
      <c r="O4483" s="203">
        <f t="shared" si="207"/>
        <v>7</v>
      </c>
    </row>
    <row r="4484" spans="3:15">
      <c r="C4484" s="200">
        <v>10</v>
      </c>
      <c r="D4484" s="200">
        <v>6</v>
      </c>
      <c r="F4484" s="200">
        <v>5</v>
      </c>
      <c r="G4484" s="200">
        <v>6</v>
      </c>
      <c r="H4484" s="200">
        <v>5</v>
      </c>
      <c r="I4484" s="200">
        <v>8</v>
      </c>
      <c r="J4484" s="200">
        <v>10</v>
      </c>
      <c r="M4484" s="204">
        <f t="shared" si="205"/>
        <v>5</v>
      </c>
      <c r="N4484" s="203">
        <f t="shared" si="206"/>
        <v>5</v>
      </c>
      <c r="O4484" s="203">
        <f t="shared" si="207"/>
        <v>7</v>
      </c>
    </row>
    <row r="4485" spans="3:15">
      <c r="C4485" s="200">
        <v>10</v>
      </c>
      <c r="D4485" s="200">
        <v>6</v>
      </c>
      <c r="F4485" s="200">
        <v>5</v>
      </c>
      <c r="G4485" s="200">
        <v>6</v>
      </c>
      <c r="H4485" s="200">
        <v>5</v>
      </c>
      <c r="I4485" s="200">
        <v>10</v>
      </c>
      <c r="J4485" s="200">
        <v>7</v>
      </c>
      <c r="M4485" s="204">
        <f t="shared" si="205"/>
        <v>5</v>
      </c>
      <c r="N4485" s="203">
        <f t="shared" si="206"/>
        <v>5</v>
      </c>
      <c r="O4485" s="203">
        <f t="shared" si="207"/>
        <v>7</v>
      </c>
    </row>
    <row r="4486" spans="3:15">
      <c r="C4486" s="200">
        <v>10</v>
      </c>
      <c r="D4486" s="200">
        <v>6</v>
      </c>
      <c r="F4486" s="200">
        <v>5</v>
      </c>
      <c r="G4486" s="200">
        <v>6</v>
      </c>
      <c r="H4486" s="200">
        <v>5</v>
      </c>
      <c r="I4486" s="200">
        <v>10</v>
      </c>
      <c r="J4486" s="200">
        <v>10</v>
      </c>
      <c r="M4486" s="204">
        <f t="shared" si="205"/>
        <v>5</v>
      </c>
      <c r="N4486" s="203">
        <f t="shared" si="206"/>
        <v>5</v>
      </c>
      <c r="O4486" s="203">
        <f t="shared" si="207"/>
        <v>7</v>
      </c>
    </row>
    <row r="4487" spans="3:15">
      <c r="C4487" s="200">
        <v>10</v>
      </c>
      <c r="D4487" s="200">
        <v>6</v>
      </c>
      <c r="F4487" s="200">
        <v>7</v>
      </c>
      <c r="G4487" s="200">
        <v>6</v>
      </c>
      <c r="H4487" s="200">
        <v>10</v>
      </c>
      <c r="I4487" s="200">
        <v>4</v>
      </c>
      <c r="J4487" s="200">
        <v>7</v>
      </c>
      <c r="M4487" s="204">
        <f t="shared" si="205"/>
        <v>4</v>
      </c>
      <c r="N4487" s="203">
        <f t="shared" si="206"/>
        <v>5</v>
      </c>
      <c r="O4487" s="203">
        <f t="shared" si="207"/>
        <v>7</v>
      </c>
    </row>
    <row r="4488" spans="3:15">
      <c r="C4488" s="200">
        <v>10</v>
      </c>
      <c r="D4488" s="200">
        <v>6</v>
      </c>
      <c r="F4488" s="200">
        <v>7</v>
      </c>
      <c r="G4488" s="200">
        <v>6</v>
      </c>
      <c r="H4488" s="200">
        <v>10</v>
      </c>
      <c r="I4488" s="200">
        <v>4</v>
      </c>
      <c r="J4488" s="200">
        <v>10</v>
      </c>
      <c r="M4488" s="204">
        <f t="shared" si="205"/>
        <v>4</v>
      </c>
      <c r="N4488" s="203">
        <f t="shared" si="206"/>
        <v>5</v>
      </c>
      <c r="O4488" s="203">
        <f t="shared" si="207"/>
        <v>8</v>
      </c>
    </row>
    <row r="4489" spans="3:15">
      <c r="C4489" s="200">
        <v>10</v>
      </c>
      <c r="D4489" s="200">
        <v>6</v>
      </c>
      <c r="F4489" s="200">
        <v>7</v>
      </c>
      <c r="G4489" s="200">
        <v>6</v>
      </c>
      <c r="H4489" s="200">
        <v>10</v>
      </c>
      <c r="I4489" s="200">
        <v>6</v>
      </c>
      <c r="J4489" s="200">
        <v>7</v>
      </c>
      <c r="M4489" s="204">
        <f t="shared" si="205"/>
        <v>6</v>
      </c>
      <c r="N4489" s="203">
        <f t="shared" si="206"/>
        <v>6</v>
      </c>
      <c r="O4489" s="203">
        <f t="shared" si="207"/>
        <v>7</v>
      </c>
    </row>
    <row r="4490" spans="3:15">
      <c r="C4490" s="200">
        <v>10</v>
      </c>
      <c r="D4490" s="200">
        <v>6</v>
      </c>
      <c r="F4490" s="200">
        <v>7</v>
      </c>
      <c r="G4490" s="200">
        <v>6</v>
      </c>
      <c r="H4490" s="200">
        <v>10</v>
      </c>
      <c r="I4490" s="200">
        <v>6</v>
      </c>
      <c r="J4490" s="200">
        <v>10</v>
      </c>
      <c r="M4490" s="204">
        <f t="shared" si="205"/>
        <v>6</v>
      </c>
      <c r="N4490" s="203">
        <f t="shared" si="206"/>
        <v>6</v>
      </c>
      <c r="O4490" s="203">
        <f t="shared" si="207"/>
        <v>8</v>
      </c>
    </row>
    <row r="4491" spans="3:15">
      <c r="C4491" s="200">
        <v>10</v>
      </c>
      <c r="D4491" s="200">
        <v>6</v>
      </c>
      <c r="F4491" s="200">
        <v>7</v>
      </c>
      <c r="G4491" s="200">
        <v>6</v>
      </c>
      <c r="H4491" s="200">
        <v>10</v>
      </c>
      <c r="I4491" s="200">
        <v>8</v>
      </c>
      <c r="J4491" s="200">
        <v>7</v>
      </c>
      <c r="M4491" s="204">
        <f t="shared" si="205"/>
        <v>6</v>
      </c>
      <c r="N4491" s="203">
        <f t="shared" si="206"/>
        <v>6</v>
      </c>
      <c r="O4491" s="203">
        <f t="shared" si="207"/>
        <v>8</v>
      </c>
    </row>
    <row r="4492" spans="3:15">
      <c r="C4492" s="200">
        <v>10</v>
      </c>
      <c r="D4492" s="200">
        <v>6</v>
      </c>
      <c r="F4492" s="200">
        <v>7</v>
      </c>
      <c r="G4492" s="200">
        <v>6</v>
      </c>
      <c r="H4492" s="200">
        <v>10</v>
      </c>
      <c r="I4492" s="200">
        <v>8</v>
      </c>
      <c r="J4492" s="200">
        <v>10</v>
      </c>
      <c r="M4492" s="204">
        <f t="shared" si="205"/>
        <v>6</v>
      </c>
      <c r="N4492" s="203">
        <f t="shared" si="206"/>
        <v>6</v>
      </c>
      <c r="O4492" s="203">
        <f t="shared" si="207"/>
        <v>8</v>
      </c>
    </row>
    <row r="4493" spans="3:15">
      <c r="C4493" s="200">
        <v>10</v>
      </c>
      <c r="D4493" s="200">
        <v>6</v>
      </c>
      <c r="F4493" s="200">
        <v>7</v>
      </c>
      <c r="G4493" s="200">
        <v>6</v>
      </c>
      <c r="H4493" s="200">
        <v>10</v>
      </c>
      <c r="I4493" s="200">
        <v>10</v>
      </c>
      <c r="J4493" s="200">
        <v>7</v>
      </c>
      <c r="M4493" s="204">
        <f t="shared" si="205"/>
        <v>6</v>
      </c>
      <c r="N4493" s="203">
        <f t="shared" si="206"/>
        <v>6</v>
      </c>
      <c r="O4493" s="203">
        <f t="shared" si="207"/>
        <v>8</v>
      </c>
    </row>
    <row r="4494" spans="3:15">
      <c r="C4494" s="200">
        <v>10</v>
      </c>
      <c r="D4494" s="200">
        <v>6</v>
      </c>
      <c r="F4494" s="200">
        <v>7</v>
      </c>
      <c r="G4494" s="200">
        <v>6</v>
      </c>
      <c r="H4494" s="200">
        <v>10</v>
      </c>
      <c r="I4494" s="200">
        <v>10</v>
      </c>
      <c r="J4494" s="200">
        <v>10</v>
      </c>
      <c r="M4494" s="204">
        <f t="shared" si="205"/>
        <v>6</v>
      </c>
      <c r="N4494" s="203">
        <f t="shared" si="206"/>
        <v>6</v>
      </c>
      <c r="O4494" s="203">
        <f t="shared" si="207"/>
        <v>8</v>
      </c>
    </row>
    <row r="4495" spans="3:15">
      <c r="C4495" s="200">
        <v>10</v>
      </c>
      <c r="D4495" s="200">
        <v>6</v>
      </c>
      <c r="F4495" s="200">
        <v>10</v>
      </c>
      <c r="G4495" s="200">
        <v>6</v>
      </c>
      <c r="H4495" s="200">
        <v>7</v>
      </c>
      <c r="I4495" s="200">
        <v>4</v>
      </c>
      <c r="J4495" s="200">
        <v>7</v>
      </c>
      <c r="M4495" s="204">
        <f t="shared" si="205"/>
        <v>4</v>
      </c>
      <c r="N4495" s="203">
        <f t="shared" si="206"/>
        <v>5</v>
      </c>
      <c r="O4495" s="203">
        <f t="shared" si="207"/>
        <v>7</v>
      </c>
    </row>
    <row r="4496" spans="3:15">
      <c r="C4496" s="200">
        <v>10</v>
      </c>
      <c r="D4496" s="200">
        <v>6</v>
      </c>
      <c r="F4496" s="200">
        <v>10</v>
      </c>
      <c r="G4496" s="200">
        <v>6</v>
      </c>
      <c r="H4496" s="200">
        <v>7</v>
      </c>
      <c r="I4496" s="200">
        <v>4</v>
      </c>
      <c r="J4496" s="200">
        <v>10</v>
      </c>
      <c r="M4496" s="204">
        <f t="shared" si="205"/>
        <v>4</v>
      </c>
      <c r="N4496" s="203">
        <f t="shared" si="206"/>
        <v>5</v>
      </c>
      <c r="O4496" s="203">
        <f t="shared" si="207"/>
        <v>8</v>
      </c>
    </row>
    <row r="4497" spans="3:15">
      <c r="C4497" s="200">
        <v>10</v>
      </c>
      <c r="D4497" s="200">
        <v>6</v>
      </c>
      <c r="F4497" s="200">
        <v>10</v>
      </c>
      <c r="G4497" s="200">
        <v>6</v>
      </c>
      <c r="H4497" s="200">
        <v>7</v>
      </c>
      <c r="I4497" s="200">
        <v>6</v>
      </c>
      <c r="J4497" s="200">
        <v>7</v>
      </c>
      <c r="M4497" s="204">
        <f t="shared" si="205"/>
        <v>6</v>
      </c>
      <c r="N4497" s="203">
        <f t="shared" si="206"/>
        <v>6</v>
      </c>
      <c r="O4497" s="203">
        <f t="shared" si="207"/>
        <v>7</v>
      </c>
    </row>
    <row r="4498" spans="3:15">
      <c r="C4498" s="200">
        <v>10</v>
      </c>
      <c r="D4498" s="200">
        <v>6</v>
      </c>
      <c r="F4498" s="200">
        <v>10</v>
      </c>
      <c r="G4498" s="200">
        <v>6</v>
      </c>
      <c r="H4498" s="200">
        <v>7</v>
      </c>
      <c r="I4498" s="200">
        <v>6</v>
      </c>
      <c r="J4498" s="200">
        <v>10</v>
      </c>
      <c r="M4498" s="204">
        <f t="shared" si="205"/>
        <v>6</v>
      </c>
      <c r="N4498" s="203">
        <f t="shared" si="206"/>
        <v>6</v>
      </c>
      <c r="O4498" s="203">
        <f t="shared" si="207"/>
        <v>8</v>
      </c>
    </row>
    <row r="4499" spans="3:15">
      <c r="C4499" s="200">
        <v>10</v>
      </c>
      <c r="D4499" s="200">
        <v>6</v>
      </c>
      <c r="F4499" s="200">
        <v>10</v>
      </c>
      <c r="G4499" s="200">
        <v>6</v>
      </c>
      <c r="H4499" s="200">
        <v>7</v>
      </c>
      <c r="I4499" s="200">
        <v>8</v>
      </c>
      <c r="J4499" s="200">
        <v>7</v>
      </c>
      <c r="M4499" s="204">
        <f t="shared" si="205"/>
        <v>6</v>
      </c>
      <c r="N4499" s="203">
        <f t="shared" si="206"/>
        <v>6</v>
      </c>
      <c r="O4499" s="203">
        <f t="shared" si="207"/>
        <v>8</v>
      </c>
    </row>
    <row r="4500" spans="3:15">
      <c r="C4500" s="200">
        <v>10</v>
      </c>
      <c r="D4500" s="200">
        <v>6</v>
      </c>
      <c r="F4500" s="200">
        <v>10</v>
      </c>
      <c r="G4500" s="200">
        <v>6</v>
      </c>
      <c r="H4500" s="200">
        <v>7</v>
      </c>
      <c r="I4500" s="200">
        <v>8</v>
      </c>
      <c r="J4500" s="200">
        <v>10</v>
      </c>
      <c r="M4500" s="204">
        <f t="shared" si="205"/>
        <v>6</v>
      </c>
      <c r="N4500" s="203">
        <f t="shared" si="206"/>
        <v>6</v>
      </c>
      <c r="O4500" s="203">
        <f t="shared" si="207"/>
        <v>8</v>
      </c>
    </row>
    <row r="4501" spans="3:15">
      <c r="C4501" s="200">
        <v>10</v>
      </c>
      <c r="D4501" s="200">
        <v>6</v>
      </c>
      <c r="F4501" s="200">
        <v>10</v>
      </c>
      <c r="G4501" s="200">
        <v>6</v>
      </c>
      <c r="H4501" s="200">
        <v>7</v>
      </c>
      <c r="I4501" s="200">
        <v>10</v>
      </c>
      <c r="J4501" s="200">
        <v>7</v>
      </c>
      <c r="M4501" s="204">
        <f t="shared" si="205"/>
        <v>6</v>
      </c>
      <c r="N4501" s="203">
        <f t="shared" si="206"/>
        <v>6</v>
      </c>
      <c r="O4501" s="203">
        <f t="shared" si="207"/>
        <v>8</v>
      </c>
    </row>
    <row r="4502" spans="3:15">
      <c r="C4502" s="200">
        <v>10</v>
      </c>
      <c r="D4502" s="200">
        <v>6</v>
      </c>
      <c r="F4502" s="200">
        <v>10</v>
      </c>
      <c r="G4502" s="200">
        <v>6</v>
      </c>
      <c r="H4502" s="200">
        <v>7</v>
      </c>
      <c r="I4502" s="200">
        <v>10</v>
      </c>
      <c r="J4502" s="200">
        <v>10</v>
      </c>
      <c r="M4502" s="204">
        <f t="shared" si="205"/>
        <v>6</v>
      </c>
      <c r="N4502" s="203">
        <f t="shared" si="206"/>
        <v>6</v>
      </c>
      <c r="O4502" s="203">
        <f t="shared" si="207"/>
        <v>8</v>
      </c>
    </row>
    <row r="4503" spans="3:15">
      <c r="C4503" s="200">
        <v>10</v>
      </c>
      <c r="D4503" s="200">
        <v>6</v>
      </c>
      <c r="F4503" s="200">
        <v>10</v>
      </c>
      <c r="G4503" s="200">
        <v>6</v>
      </c>
      <c r="H4503" s="200">
        <v>10</v>
      </c>
      <c r="I4503" s="200">
        <v>4</v>
      </c>
      <c r="J4503" s="200">
        <v>7</v>
      </c>
      <c r="M4503" s="204">
        <f t="shared" si="205"/>
        <v>4</v>
      </c>
      <c r="N4503" s="203">
        <f t="shared" si="206"/>
        <v>5</v>
      </c>
      <c r="O4503" s="203">
        <f t="shared" si="207"/>
        <v>8</v>
      </c>
    </row>
    <row r="4504" spans="3:15">
      <c r="C4504" s="200">
        <v>10</v>
      </c>
      <c r="D4504" s="200">
        <v>6</v>
      </c>
      <c r="F4504" s="200">
        <v>10</v>
      </c>
      <c r="G4504" s="200">
        <v>6</v>
      </c>
      <c r="H4504" s="200">
        <v>10</v>
      </c>
      <c r="I4504" s="200">
        <v>4</v>
      </c>
      <c r="J4504" s="200">
        <v>10</v>
      </c>
      <c r="M4504" s="204">
        <f t="shared" si="205"/>
        <v>4</v>
      </c>
      <c r="N4504" s="203">
        <f t="shared" si="206"/>
        <v>5</v>
      </c>
      <c r="O4504" s="203">
        <f t="shared" si="207"/>
        <v>8</v>
      </c>
    </row>
    <row r="4505" spans="3:15">
      <c r="C4505" s="200">
        <v>10</v>
      </c>
      <c r="D4505" s="200">
        <v>6</v>
      </c>
      <c r="F4505" s="200">
        <v>10</v>
      </c>
      <c r="G4505" s="200">
        <v>6</v>
      </c>
      <c r="H4505" s="200">
        <v>10</v>
      </c>
      <c r="I4505" s="200">
        <v>6</v>
      </c>
      <c r="J4505" s="200">
        <v>7</v>
      </c>
      <c r="M4505" s="204">
        <f t="shared" si="205"/>
        <v>6</v>
      </c>
      <c r="N4505" s="203">
        <f t="shared" si="206"/>
        <v>6</v>
      </c>
      <c r="O4505" s="203">
        <f t="shared" si="207"/>
        <v>8</v>
      </c>
    </row>
    <row r="4506" spans="3:15">
      <c r="C4506" s="200">
        <v>10</v>
      </c>
      <c r="D4506" s="200">
        <v>6</v>
      </c>
      <c r="F4506" s="200">
        <v>10</v>
      </c>
      <c r="G4506" s="200">
        <v>6</v>
      </c>
      <c r="H4506" s="200">
        <v>10</v>
      </c>
      <c r="I4506" s="200">
        <v>6</v>
      </c>
      <c r="J4506" s="200">
        <v>10</v>
      </c>
      <c r="M4506" s="204">
        <f t="shared" si="205"/>
        <v>6</v>
      </c>
      <c r="N4506" s="203">
        <f t="shared" si="206"/>
        <v>6</v>
      </c>
      <c r="O4506" s="203">
        <f t="shared" si="207"/>
        <v>8</v>
      </c>
    </row>
    <row r="4507" spans="3:15">
      <c r="C4507" s="200">
        <v>10</v>
      </c>
      <c r="D4507" s="200">
        <v>6</v>
      </c>
      <c r="F4507" s="200">
        <v>10</v>
      </c>
      <c r="G4507" s="200">
        <v>6</v>
      </c>
      <c r="H4507" s="200">
        <v>10</v>
      </c>
      <c r="I4507" s="200">
        <v>8</v>
      </c>
      <c r="J4507" s="200">
        <v>7</v>
      </c>
      <c r="M4507" s="204">
        <f t="shared" si="205"/>
        <v>6</v>
      </c>
      <c r="N4507" s="203">
        <f t="shared" si="206"/>
        <v>6</v>
      </c>
      <c r="O4507" s="203">
        <f t="shared" si="207"/>
        <v>8</v>
      </c>
    </row>
    <row r="4508" spans="3:15">
      <c r="C4508" s="200">
        <v>10</v>
      </c>
      <c r="D4508" s="200">
        <v>6</v>
      </c>
      <c r="F4508" s="200">
        <v>10</v>
      </c>
      <c r="G4508" s="200">
        <v>6</v>
      </c>
      <c r="H4508" s="200">
        <v>10</v>
      </c>
      <c r="I4508" s="200">
        <v>8</v>
      </c>
      <c r="J4508" s="200">
        <v>10</v>
      </c>
      <c r="M4508" s="204">
        <f t="shared" si="205"/>
        <v>6</v>
      </c>
      <c r="N4508" s="203">
        <f t="shared" si="206"/>
        <v>6</v>
      </c>
      <c r="O4508" s="203">
        <f t="shared" si="207"/>
        <v>9</v>
      </c>
    </row>
    <row r="4509" spans="3:15">
      <c r="C4509" s="200">
        <v>10</v>
      </c>
      <c r="D4509" s="200">
        <v>6</v>
      </c>
      <c r="F4509" s="200">
        <v>10</v>
      </c>
      <c r="G4509" s="200">
        <v>6</v>
      </c>
      <c r="H4509" s="200">
        <v>10</v>
      </c>
      <c r="I4509" s="200">
        <v>10</v>
      </c>
      <c r="J4509" s="200">
        <v>7</v>
      </c>
      <c r="M4509" s="204">
        <f t="shared" si="205"/>
        <v>6</v>
      </c>
      <c r="N4509" s="203">
        <f t="shared" si="206"/>
        <v>6</v>
      </c>
      <c r="O4509" s="203">
        <f t="shared" si="207"/>
        <v>8</v>
      </c>
    </row>
    <row r="4510" spans="3:15">
      <c r="C4510" s="200">
        <v>10</v>
      </c>
      <c r="D4510" s="200">
        <v>6</v>
      </c>
      <c r="F4510" s="200">
        <v>10</v>
      </c>
      <c r="G4510" s="200">
        <v>6</v>
      </c>
      <c r="H4510" s="200">
        <v>10</v>
      </c>
      <c r="I4510" s="200">
        <v>10</v>
      </c>
      <c r="J4510" s="200">
        <v>10</v>
      </c>
      <c r="M4510" s="204">
        <f t="shared" si="205"/>
        <v>6</v>
      </c>
      <c r="N4510" s="203">
        <f t="shared" si="206"/>
        <v>6</v>
      </c>
      <c r="O4510" s="203">
        <f t="shared" si="207"/>
        <v>9</v>
      </c>
    </row>
    <row r="4511" spans="3:15">
      <c r="C4511" s="200">
        <v>10</v>
      </c>
      <c r="D4511" s="200">
        <v>6</v>
      </c>
      <c r="F4511" s="200">
        <v>10</v>
      </c>
      <c r="G4511" s="200">
        <v>6</v>
      </c>
      <c r="H4511" s="200">
        <v>7</v>
      </c>
      <c r="I4511" s="200">
        <v>4</v>
      </c>
      <c r="J4511" s="200">
        <v>7</v>
      </c>
      <c r="M4511" s="204">
        <f t="shared" ref="M4511:M4574" si="208">MIN(C4511:L4511)</f>
        <v>4</v>
      </c>
      <c r="N4511" s="203">
        <f t="shared" si="206"/>
        <v>5</v>
      </c>
      <c r="O4511" s="203">
        <f t="shared" si="207"/>
        <v>7</v>
      </c>
    </row>
    <row r="4512" spans="3:15">
      <c r="C4512" s="200">
        <v>10</v>
      </c>
      <c r="D4512" s="200">
        <v>6</v>
      </c>
      <c r="F4512" s="200">
        <v>10</v>
      </c>
      <c r="G4512" s="200">
        <v>6</v>
      </c>
      <c r="H4512" s="200">
        <v>7</v>
      </c>
      <c r="I4512" s="200">
        <v>4</v>
      </c>
      <c r="J4512" s="200">
        <v>10</v>
      </c>
      <c r="M4512" s="204">
        <f t="shared" si="208"/>
        <v>4</v>
      </c>
      <c r="N4512" s="203">
        <f t="shared" ref="N4512:N4575" si="209">IF(SMALL(C4512:J4512,2)&gt;M4512,M4512+1,M4512)</f>
        <v>5</v>
      </c>
      <c r="O4512" s="203">
        <f t="shared" ref="O4512:O4575" si="210">ROUND(AVERAGE(C4512:J4512),0)</f>
        <v>8</v>
      </c>
    </row>
    <row r="4513" spans="3:15">
      <c r="C4513" s="200">
        <v>10</v>
      </c>
      <c r="D4513" s="200">
        <v>6</v>
      </c>
      <c r="F4513" s="200">
        <v>10</v>
      </c>
      <c r="G4513" s="200">
        <v>6</v>
      </c>
      <c r="H4513" s="200">
        <v>7</v>
      </c>
      <c r="I4513" s="200">
        <v>6</v>
      </c>
      <c r="J4513" s="200">
        <v>7</v>
      </c>
      <c r="M4513" s="204">
        <f t="shared" si="208"/>
        <v>6</v>
      </c>
      <c r="N4513" s="203">
        <f t="shared" si="209"/>
        <v>6</v>
      </c>
      <c r="O4513" s="203">
        <f t="shared" si="210"/>
        <v>7</v>
      </c>
    </row>
    <row r="4514" spans="3:15">
      <c r="C4514" s="200">
        <v>10</v>
      </c>
      <c r="D4514" s="200">
        <v>6</v>
      </c>
      <c r="F4514" s="200">
        <v>10</v>
      </c>
      <c r="G4514" s="200">
        <v>6</v>
      </c>
      <c r="H4514" s="200">
        <v>7</v>
      </c>
      <c r="I4514" s="200">
        <v>6</v>
      </c>
      <c r="J4514" s="200">
        <v>10</v>
      </c>
      <c r="M4514" s="204">
        <f t="shared" si="208"/>
        <v>6</v>
      </c>
      <c r="N4514" s="203">
        <f t="shared" si="209"/>
        <v>6</v>
      </c>
      <c r="O4514" s="203">
        <f t="shared" si="210"/>
        <v>8</v>
      </c>
    </row>
    <row r="4515" spans="3:15">
      <c r="C4515" s="200">
        <v>10</v>
      </c>
      <c r="D4515" s="200">
        <v>6</v>
      </c>
      <c r="F4515" s="200">
        <v>10</v>
      </c>
      <c r="G4515" s="200">
        <v>6</v>
      </c>
      <c r="H4515" s="200">
        <v>7</v>
      </c>
      <c r="I4515" s="200">
        <v>8</v>
      </c>
      <c r="J4515" s="200">
        <v>7</v>
      </c>
      <c r="M4515" s="204">
        <f t="shared" si="208"/>
        <v>6</v>
      </c>
      <c r="N4515" s="203">
        <f t="shared" si="209"/>
        <v>6</v>
      </c>
      <c r="O4515" s="203">
        <f t="shared" si="210"/>
        <v>8</v>
      </c>
    </row>
    <row r="4516" spans="3:15">
      <c r="C4516" s="200">
        <v>10</v>
      </c>
      <c r="D4516" s="200">
        <v>6</v>
      </c>
      <c r="F4516" s="200">
        <v>10</v>
      </c>
      <c r="G4516" s="200">
        <v>6</v>
      </c>
      <c r="H4516" s="200">
        <v>7</v>
      </c>
      <c r="I4516" s="200">
        <v>8</v>
      </c>
      <c r="J4516" s="200">
        <v>10</v>
      </c>
      <c r="M4516" s="204">
        <f t="shared" si="208"/>
        <v>6</v>
      </c>
      <c r="N4516" s="203">
        <f t="shared" si="209"/>
        <v>6</v>
      </c>
      <c r="O4516" s="203">
        <f t="shared" si="210"/>
        <v>8</v>
      </c>
    </row>
    <row r="4517" spans="3:15">
      <c r="C4517" s="200">
        <v>10</v>
      </c>
      <c r="D4517" s="200">
        <v>6</v>
      </c>
      <c r="F4517" s="200">
        <v>10</v>
      </c>
      <c r="G4517" s="200">
        <v>6</v>
      </c>
      <c r="H4517" s="200">
        <v>7</v>
      </c>
      <c r="I4517" s="200">
        <v>10</v>
      </c>
      <c r="J4517" s="200">
        <v>7</v>
      </c>
      <c r="M4517" s="204">
        <f t="shared" si="208"/>
        <v>6</v>
      </c>
      <c r="N4517" s="203">
        <f t="shared" si="209"/>
        <v>6</v>
      </c>
      <c r="O4517" s="203">
        <f t="shared" si="210"/>
        <v>8</v>
      </c>
    </row>
    <row r="4518" spans="3:15">
      <c r="C4518" s="200">
        <v>10</v>
      </c>
      <c r="D4518" s="200">
        <v>6</v>
      </c>
      <c r="F4518" s="200">
        <v>10</v>
      </c>
      <c r="G4518" s="200">
        <v>6</v>
      </c>
      <c r="H4518" s="200">
        <v>7</v>
      </c>
      <c r="I4518" s="200">
        <v>10</v>
      </c>
      <c r="J4518" s="200">
        <v>10</v>
      </c>
      <c r="M4518" s="204">
        <f t="shared" si="208"/>
        <v>6</v>
      </c>
      <c r="N4518" s="203">
        <f t="shared" si="209"/>
        <v>6</v>
      </c>
      <c r="O4518" s="203">
        <f t="shared" si="210"/>
        <v>8</v>
      </c>
    </row>
    <row r="4519" spans="3:15">
      <c r="C4519" s="200">
        <v>10</v>
      </c>
      <c r="D4519" s="200">
        <v>6</v>
      </c>
      <c r="F4519" s="200">
        <v>10</v>
      </c>
      <c r="G4519" s="200">
        <v>6</v>
      </c>
      <c r="H4519" s="200">
        <v>10</v>
      </c>
      <c r="I4519" s="200">
        <v>4</v>
      </c>
      <c r="J4519" s="200">
        <v>7</v>
      </c>
      <c r="M4519" s="204">
        <f t="shared" si="208"/>
        <v>4</v>
      </c>
      <c r="N4519" s="203">
        <f t="shared" si="209"/>
        <v>5</v>
      </c>
      <c r="O4519" s="203">
        <f t="shared" si="210"/>
        <v>8</v>
      </c>
    </row>
    <row r="4520" spans="3:15">
      <c r="C4520" s="200">
        <v>10</v>
      </c>
      <c r="D4520" s="200">
        <v>6</v>
      </c>
      <c r="F4520" s="200">
        <v>10</v>
      </c>
      <c r="G4520" s="200">
        <v>6</v>
      </c>
      <c r="H4520" s="200">
        <v>10</v>
      </c>
      <c r="I4520" s="200">
        <v>4</v>
      </c>
      <c r="J4520" s="200">
        <v>10</v>
      </c>
      <c r="M4520" s="204">
        <f t="shared" si="208"/>
        <v>4</v>
      </c>
      <c r="N4520" s="203">
        <f t="shared" si="209"/>
        <v>5</v>
      </c>
      <c r="O4520" s="203">
        <f t="shared" si="210"/>
        <v>8</v>
      </c>
    </row>
    <row r="4521" spans="3:15">
      <c r="C4521" s="200">
        <v>10</v>
      </c>
      <c r="D4521" s="200">
        <v>6</v>
      </c>
      <c r="F4521" s="200">
        <v>10</v>
      </c>
      <c r="G4521" s="200">
        <v>6</v>
      </c>
      <c r="H4521" s="200">
        <v>10</v>
      </c>
      <c r="I4521" s="200">
        <v>6</v>
      </c>
      <c r="J4521" s="200">
        <v>7</v>
      </c>
      <c r="M4521" s="204">
        <f t="shared" si="208"/>
        <v>6</v>
      </c>
      <c r="N4521" s="203">
        <f t="shared" si="209"/>
        <v>6</v>
      </c>
      <c r="O4521" s="203">
        <f t="shared" si="210"/>
        <v>8</v>
      </c>
    </row>
    <row r="4522" spans="3:15">
      <c r="C4522" s="200">
        <v>10</v>
      </c>
      <c r="D4522" s="200">
        <v>6</v>
      </c>
      <c r="F4522" s="200">
        <v>10</v>
      </c>
      <c r="G4522" s="200">
        <v>6</v>
      </c>
      <c r="H4522" s="200">
        <v>10</v>
      </c>
      <c r="I4522" s="200">
        <v>6</v>
      </c>
      <c r="J4522" s="200">
        <v>10</v>
      </c>
      <c r="M4522" s="204">
        <f t="shared" si="208"/>
        <v>6</v>
      </c>
      <c r="N4522" s="203">
        <f t="shared" si="209"/>
        <v>6</v>
      </c>
      <c r="O4522" s="203">
        <f t="shared" si="210"/>
        <v>8</v>
      </c>
    </row>
    <row r="4523" spans="3:15">
      <c r="C4523" s="200">
        <v>10</v>
      </c>
      <c r="D4523" s="200">
        <v>6</v>
      </c>
      <c r="F4523" s="200">
        <v>10</v>
      </c>
      <c r="G4523" s="200">
        <v>6</v>
      </c>
      <c r="H4523" s="200">
        <v>10</v>
      </c>
      <c r="I4523" s="200">
        <v>8</v>
      </c>
      <c r="J4523" s="200">
        <v>7</v>
      </c>
      <c r="M4523" s="204">
        <f t="shared" si="208"/>
        <v>6</v>
      </c>
      <c r="N4523" s="203">
        <f t="shared" si="209"/>
        <v>6</v>
      </c>
      <c r="O4523" s="203">
        <f t="shared" si="210"/>
        <v>8</v>
      </c>
    </row>
    <row r="4524" spans="3:15">
      <c r="C4524" s="200">
        <v>10</v>
      </c>
      <c r="D4524" s="200">
        <v>6</v>
      </c>
      <c r="F4524" s="200">
        <v>10</v>
      </c>
      <c r="G4524" s="200">
        <v>6</v>
      </c>
      <c r="H4524" s="200">
        <v>10</v>
      </c>
      <c r="I4524" s="200">
        <v>8</v>
      </c>
      <c r="J4524" s="200">
        <v>10</v>
      </c>
      <c r="M4524" s="204">
        <f t="shared" si="208"/>
        <v>6</v>
      </c>
      <c r="N4524" s="203">
        <f t="shared" si="209"/>
        <v>6</v>
      </c>
      <c r="O4524" s="203">
        <f t="shared" si="210"/>
        <v>9</v>
      </c>
    </row>
    <row r="4525" spans="3:15">
      <c r="C4525" s="200">
        <v>10</v>
      </c>
      <c r="D4525" s="200">
        <v>6</v>
      </c>
      <c r="F4525" s="200">
        <v>10</v>
      </c>
      <c r="G4525" s="200">
        <v>6</v>
      </c>
      <c r="H4525" s="200">
        <v>10</v>
      </c>
      <c r="I4525" s="200">
        <v>10</v>
      </c>
      <c r="J4525" s="200">
        <v>7</v>
      </c>
      <c r="M4525" s="204">
        <f t="shared" si="208"/>
        <v>6</v>
      </c>
      <c r="N4525" s="203">
        <f t="shared" si="209"/>
        <v>6</v>
      </c>
      <c r="O4525" s="203">
        <f t="shared" si="210"/>
        <v>8</v>
      </c>
    </row>
    <row r="4526" spans="3:15">
      <c r="C4526" s="200">
        <v>10</v>
      </c>
      <c r="D4526" s="200">
        <v>6</v>
      </c>
      <c r="F4526" s="200">
        <v>10</v>
      </c>
      <c r="G4526" s="200">
        <v>6</v>
      </c>
      <c r="H4526" s="200">
        <v>10</v>
      </c>
      <c r="I4526" s="200">
        <v>10</v>
      </c>
      <c r="J4526" s="200">
        <v>10</v>
      </c>
      <c r="M4526" s="204">
        <f t="shared" si="208"/>
        <v>6</v>
      </c>
      <c r="N4526" s="203">
        <f t="shared" si="209"/>
        <v>6</v>
      </c>
      <c r="O4526" s="203">
        <f t="shared" si="210"/>
        <v>9</v>
      </c>
    </row>
    <row r="4527" spans="3:15">
      <c r="C4527" s="200">
        <v>10</v>
      </c>
      <c r="D4527" s="200">
        <v>6</v>
      </c>
      <c r="F4527" s="200">
        <v>10</v>
      </c>
      <c r="G4527" s="200">
        <v>6</v>
      </c>
      <c r="H4527" s="200">
        <v>7</v>
      </c>
      <c r="I4527" s="200">
        <v>4</v>
      </c>
      <c r="J4527" s="200">
        <v>7</v>
      </c>
      <c r="M4527" s="204">
        <f t="shared" si="208"/>
        <v>4</v>
      </c>
      <c r="N4527" s="203">
        <f t="shared" si="209"/>
        <v>5</v>
      </c>
      <c r="O4527" s="203">
        <f t="shared" si="210"/>
        <v>7</v>
      </c>
    </row>
    <row r="4528" spans="3:15">
      <c r="C4528" s="200">
        <v>10</v>
      </c>
      <c r="D4528" s="200">
        <v>6</v>
      </c>
      <c r="F4528" s="200">
        <v>10</v>
      </c>
      <c r="G4528" s="200">
        <v>6</v>
      </c>
      <c r="H4528" s="200">
        <v>7</v>
      </c>
      <c r="I4528" s="200">
        <v>4</v>
      </c>
      <c r="J4528" s="200">
        <v>10</v>
      </c>
      <c r="M4528" s="204">
        <f t="shared" si="208"/>
        <v>4</v>
      </c>
      <c r="N4528" s="203">
        <f t="shared" si="209"/>
        <v>5</v>
      </c>
      <c r="O4528" s="203">
        <f t="shared" si="210"/>
        <v>8</v>
      </c>
    </row>
    <row r="4529" spans="3:15">
      <c r="C4529" s="200">
        <v>10</v>
      </c>
      <c r="D4529" s="200">
        <v>6</v>
      </c>
      <c r="F4529" s="200">
        <v>10</v>
      </c>
      <c r="G4529" s="200">
        <v>6</v>
      </c>
      <c r="H4529" s="200">
        <v>7</v>
      </c>
      <c r="I4529" s="200">
        <v>6</v>
      </c>
      <c r="J4529" s="200">
        <v>7</v>
      </c>
      <c r="M4529" s="204">
        <f t="shared" si="208"/>
        <v>6</v>
      </c>
      <c r="N4529" s="203">
        <f t="shared" si="209"/>
        <v>6</v>
      </c>
      <c r="O4529" s="203">
        <f t="shared" si="210"/>
        <v>7</v>
      </c>
    </row>
    <row r="4530" spans="3:15">
      <c r="C4530" s="200">
        <v>10</v>
      </c>
      <c r="D4530" s="200">
        <v>6</v>
      </c>
      <c r="F4530" s="200">
        <v>10</v>
      </c>
      <c r="G4530" s="200">
        <v>6</v>
      </c>
      <c r="H4530" s="200">
        <v>7</v>
      </c>
      <c r="I4530" s="200">
        <v>6</v>
      </c>
      <c r="J4530" s="200">
        <v>10</v>
      </c>
      <c r="M4530" s="204">
        <f t="shared" si="208"/>
        <v>6</v>
      </c>
      <c r="N4530" s="203">
        <f t="shared" si="209"/>
        <v>6</v>
      </c>
      <c r="O4530" s="203">
        <f t="shared" si="210"/>
        <v>8</v>
      </c>
    </row>
    <row r="4531" spans="3:15">
      <c r="C4531" s="200">
        <v>10</v>
      </c>
      <c r="D4531" s="200">
        <v>6</v>
      </c>
      <c r="F4531" s="200">
        <v>10</v>
      </c>
      <c r="G4531" s="200">
        <v>6</v>
      </c>
      <c r="H4531" s="200">
        <v>7</v>
      </c>
      <c r="I4531" s="200">
        <v>8</v>
      </c>
      <c r="J4531" s="200">
        <v>7</v>
      </c>
      <c r="M4531" s="204">
        <f t="shared" si="208"/>
        <v>6</v>
      </c>
      <c r="N4531" s="203">
        <f t="shared" si="209"/>
        <v>6</v>
      </c>
      <c r="O4531" s="203">
        <f t="shared" si="210"/>
        <v>8</v>
      </c>
    </row>
    <row r="4532" spans="3:15">
      <c r="C4532" s="200">
        <v>10</v>
      </c>
      <c r="D4532" s="200">
        <v>6</v>
      </c>
      <c r="F4532" s="200">
        <v>10</v>
      </c>
      <c r="G4532" s="200">
        <v>6</v>
      </c>
      <c r="H4532" s="200">
        <v>7</v>
      </c>
      <c r="I4532" s="200">
        <v>8</v>
      </c>
      <c r="J4532" s="200">
        <v>10</v>
      </c>
      <c r="M4532" s="204">
        <f t="shared" si="208"/>
        <v>6</v>
      </c>
      <c r="N4532" s="203">
        <f t="shared" si="209"/>
        <v>6</v>
      </c>
      <c r="O4532" s="203">
        <f t="shared" si="210"/>
        <v>8</v>
      </c>
    </row>
    <row r="4533" spans="3:15">
      <c r="C4533" s="200">
        <v>10</v>
      </c>
      <c r="D4533" s="200">
        <v>6</v>
      </c>
      <c r="F4533" s="200">
        <v>10</v>
      </c>
      <c r="G4533" s="200">
        <v>6</v>
      </c>
      <c r="H4533" s="200">
        <v>7</v>
      </c>
      <c r="I4533" s="200">
        <v>10</v>
      </c>
      <c r="J4533" s="200">
        <v>7</v>
      </c>
      <c r="M4533" s="204">
        <f t="shared" si="208"/>
        <v>6</v>
      </c>
      <c r="N4533" s="203">
        <f t="shared" si="209"/>
        <v>6</v>
      </c>
      <c r="O4533" s="203">
        <f t="shared" si="210"/>
        <v>8</v>
      </c>
    </row>
    <row r="4534" spans="3:15">
      <c r="C4534" s="200">
        <v>10</v>
      </c>
      <c r="D4534" s="200">
        <v>6</v>
      </c>
      <c r="F4534" s="200">
        <v>10</v>
      </c>
      <c r="G4534" s="200">
        <v>6</v>
      </c>
      <c r="H4534" s="200">
        <v>7</v>
      </c>
      <c r="I4534" s="200">
        <v>10</v>
      </c>
      <c r="J4534" s="200">
        <v>10</v>
      </c>
      <c r="M4534" s="204">
        <f t="shared" si="208"/>
        <v>6</v>
      </c>
      <c r="N4534" s="203">
        <f t="shared" si="209"/>
        <v>6</v>
      </c>
      <c r="O4534" s="203">
        <f t="shared" si="210"/>
        <v>8</v>
      </c>
    </row>
    <row r="4535" spans="3:15">
      <c r="C4535" s="200">
        <v>10</v>
      </c>
      <c r="D4535" s="200">
        <v>6</v>
      </c>
      <c r="F4535" s="200">
        <v>10</v>
      </c>
      <c r="G4535" s="200">
        <v>6</v>
      </c>
      <c r="H4535" s="200">
        <v>10</v>
      </c>
      <c r="I4535" s="200">
        <v>4</v>
      </c>
      <c r="J4535" s="200">
        <v>7</v>
      </c>
      <c r="M4535" s="204">
        <f t="shared" si="208"/>
        <v>4</v>
      </c>
      <c r="N4535" s="203">
        <f t="shared" si="209"/>
        <v>5</v>
      </c>
      <c r="O4535" s="203">
        <f t="shared" si="210"/>
        <v>8</v>
      </c>
    </row>
    <row r="4536" spans="3:15">
      <c r="C4536" s="200">
        <v>10</v>
      </c>
      <c r="D4536" s="200">
        <v>6</v>
      </c>
      <c r="F4536" s="200">
        <v>10</v>
      </c>
      <c r="G4536" s="200">
        <v>6</v>
      </c>
      <c r="H4536" s="200">
        <v>10</v>
      </c>
      <c r="I4536" s="200">
        <v>4</v>
      </c>
      <c r="J4536" s="200">
        <v>10</v>
      </c>
      <c r="M4536" s="204">
        <f t="shared" si="208"/>
        <v>4</v>
      </c>
      <c r="N4536" s="203">
        <f t="shared" si="209"/>
        <v>5</v>
      </c>
      <c r="O4536" s="203">
        <f t="shared" si="210"/>
        <v>8</v>
      </c>
    </row>
    <row r="4537" spans="3:15">
      <c r="C4537" s="200">
        <v>10</v>
      </c>
      <c r="D4537" s="200">
        <v>6</v>
      </c>
      <c r="F4537" s="200">
        <v>10</v>
      </c>
      <c r="G4537" s="200">
        <v>6</v>
      </c>
      <c r="H4537" s="200">
        <v>10</v>
      </c>
      <c r="I4537" s="200">
        <v>6</v>
      </c>
      <c r="J4537" s="200">
        <v>7</v>
      </c>
      <c r="M4537" s="204">
        <f t="shared" si="208"/>
        <v>6</v>
      </c>
      <c r="N4537" s="203">
        <f t="shared" si="209"/>
        <v>6</v>
      </c>
      <c r="O4537" s="203">
        <f t="shared" si="210"/>
        <v>8</v>
      </c>
    </row>
    <row r="4538" spans="3:15">
      <c r="C4538" s="200">
        <v>10</v>
      </c>
      <c r="D4538" s="200">
        <v>6</v>
      </c>
      <c r="F4538" s="200">
        <v>10</v>
      </c>
      <c r="G4538" s="200">
        <v>6</v>
      </c>
      <c r="H4538" s="200">
        <v>10</v>
      </c>
      <c r="I4538" s="200">
        <v>6</v>
      </c>
      <c r="J4538" s="200">
        <v>10</v>
      </c>
      <c r="M4538" s="204">
        <f t="shared" si="208"/>
        <v>6</v>
      </c>
      <c r="N4538" s="203">
        <f t="shared" si="209"/>
        <v>6</v>
      </c>
      <c r="O4538" s="203">
        <f t="shared" si="210"/>
        <v>8</v>
      </c>
    </row>
    <row r="4539" spans="3:15">
      <c r="C4539" s="200">
        <v>10</v>
      </c>
      <c r="D4539" s="200">
        <v>6</v>
      </c>
      <c r="F4539" s="200">
        <v>10</v>
      </c>
      <c r="G4539" s="200">
        <v>6</v>
      </c>
      <c r="H4539" s="200">
        <v>10</v>
      </c>
      <c r="I4539" s="200">
        <v>8</v>
      </c>
      <c r="J4539" s="200">
        <v>7</v>
      </c>
      <c r="M4539" s="204">
        <f t="shared" si="208"/>
        <v>6</v>
      </c>
      <c r="N4539" s="203">
        <f t="shared" si="209"/>
        <v>6</v>
      </c>
      <c r="O4539" s="203">
        <f t="shared" si="210"/>
        <v>8</v>
      </c>
    </row>
    <row r="4540" spans="3:15">
      <c r="C4540" s="200">
        <v>10</v>
      </c>
      <c r="D4540" s="200">
        <v>6</v>
      </c>
      <c r="F4540" s="200">
        <v>10</v>
      </c>
      <c r="G4540" s="200">
        <v>6</v>
      </c>
      <c r="H4540" s="200">
        <v>10</v>
      </c>
      <c r="I4540" s="200">
        <v>8</v>
      </c>
      <c r="J4540" s="200">
        <v>10</v>
      </c>
      <c r="M4540" s="204">
        <f t="shared" si="208"/>
        <v>6</v>
      </c>
      <c r="N4540" s="203">
        <f t="shared" si="209"/>
        <v>6</v>
      </c>
      <c r="O4540" s="203">
        <f t="shared" si="210"/>
        <v>9</v>
      </c>
    </row>
    <row r="4541" spans="3:15">
      <c r="C4541" s="200">
        <v>10</v>
      </c>
      <c r="D4541" s="200">
        <v>6</v>
      </c>
      <c r="F4541" s="200">
        <v>10</v>
      </c>
      <c r="G4541" s="200">
        <v>6</v>
      </c>
      <c r="H4541" s="200">
        <v>10</v>
      </c>
      <c r="I4541" s="200">
        <v>10</v>
      </c>
      <c r="J4541" s="200">
        <v>7</v>
      </c>
      <c r="M4541" s="204">
        <f t="shared" si="208"/>
        <v>6</v>
      </c>
      <c r="N4541" s="203">
        <f t="shared" si="209"/>
        <v>6</v>
      </c>
      <c r="O4541" s="203">
        <f t="shared" si="210"/>
        <v>8</v>
      </c>
    </row>
    <row r="4542" spans="3:15">
      <c r="C4542" s="200">
        <v>10</v>
      </c>
      <c r="D4542" s="200">
        <v>6</v>
      </c>
      <c r="F4542" s="200">
        <v>10</v>
      </c>
      <c r="G4542" s="200">
        <v>6</v>
      </c>
      <c r="H4542" s="200">
        <v>10</v>
      </c>
      <c r="I4542" s="200">
        <v>10</v>
      </c>
      <c r="J4542" s="200">
        <v>10</v>
      </c>
      <c r="M4542" s="204">
        <f t="shared" si="208"/>
        <v>6</v>
      </c>
      <c r="N4542" s="203">
        <f t="shared" si="209"/>
        <v>6</v>
      </c>
      <c r="O4542" s="203">
        <f t="shared" si="210"/>
        <v>9</v>
      </c>
    </row>
    <row r="4543" spans="3:15">
      <c r="C4543" s="200">
        <v>10</v>
      </c>
      <c r="D4543" s="200">
        <v>6</v>
      </c>
      <c r="F4543" s="200">
        <v>10</v>
      </c>
      <c r="G4543" s="200">
        <v>6</v>
      </c>
      <c r="H4543" s="200">
        <v>7</v>
      </c>
      <c r="I4543" s="200">
        <v>4</v>
      </c>
      <c r="J4543" s="200">
        <v>7</v>
      </c>
      <c r="M4543" s="204">
        <f t="shared" si="208"/>
        <v>4</v>
      </c>
      <c r="N4543" s="203">
        <f t="shared" si="209"/>
        <v>5</v>
      </c>
      <c r="O4543" s="203">
        <f t="shared" si="210"/>
        <v>7</v>
      </c>
    </row>
    <row r="4544" spans="3:15">
      <c r="C4544" s="200">
        <v>10</v>
      </c>
      <c r="D4544" s="200">
        <v>6</v>
      </c>
      <c r="F4544" s="200">
        <v>10</v>
      </c>
      <c r="G4544" s="200">
        <v>6</v>
      </c>
      <c r="H4544" s="200">
        <v>7</v>
      </c>
      <c r="I4544" s="200">
        <v>4</v>
      </c>
      <c r="J4544" s="200">
        <v>10</v>
      </c>
      <c r="M4544" s="204">
        <f t="shared" si="208"/>
        <v>4</v>
      </c>
      <c r="N4544" s="203">
        <f t="shared" si="209"/>
        <v>5</v>
      </c>
      <c r="O4544" s="203">
        <f t="shared" si="210"/>
        <v>8</v>
      </c>
    </row>
    <row r="4545" spans="3:15">
      <c r="C4545" s="200">
        <v>10</v>
      </c>
      <c r="D4545" s="200">
        <v>6</v>
      </c>
      <c r="F4545" s="200">
        <v>10</v>
      </c>
      <c r="G4545" s="200">
        <v>6</v>
      </c>
      <c r="H4545" s="200">
        <v>7</v>
      </c>
      <c r="I4545" s="200">
        <v>6</v>
      </c>
      <c r="J4545" s="200">
        <v>7</v>
      </c>
      <c r="M4545" s="204">
        <f t="shared" si="208"/>
        <v>6</v>
      </c>
      <c r="N4545" s="203">
        <f t="shared" si="209"/>
        <v>6</v>
      </c>
      <c r="O4545" s="203">
        <f t="shared" si="210"/>
        <v>7</v>
      </c>
    </row>
    <row r="4546" spans="3:15">
      <c r="C4546" s="200">
        <v>10</v>
      </c>
      <c r="D4546" s="200">
        <v>6</v>
      </c>
      <c r="F4546" s="200">
        <v>10</v>
      </c>
      <c r="G4546" s="200">
        <v>6</v>
      </c>
      <c r="H4546" s="200">
        <v>7</v>
      </c>
      <c r="I4546" s="200">
        <v>6</v>
      </c>
      <c r="J4546" s="200">
        <v>10</v>
      </c>
      <c r="M4546" s="204">
        <f t="shared" si="208"/>
        <v>6</v>
      </c>
      <c r="N4546" s="203">
        <f t="shared" si="209"/>
        <v>6</v>
      </c>
      <c r="O4546" s="203">
        <f t="shared" si="210"/>
        <v>8</v>
      </c>
    </row>
    <row r="4547" spans="3:15">
      <c r="C4547" s="200">
        <v>10</v>
      </c>
      <c r="D4547" s="200">
        <v>6</v>
      </c>
      <c r="F4547" s="200">
        <v>10</v>
      </c>
      <c r="G4547" s="200">
        <v>6</v>
      </c>
      <c r="H4547" s="200">
        <v>7</v>
      </c>
      <c r="I4547" s="200">
        <v>8</v>
      </c>
      <c r="J4547" s="200">
        <v>7</v>
      </c>
      <c r="M4547" s="204">
        <f t="shared" si="208"/>
        <v>6</v>
      </c>
      <c r="N4547" s="203">
        <f t="shared" si="209"/>
        <v>6</v>
      </c>
      <c r="O4547" s="203">
        <f t="shared" si="210"/>
        <v>8</v>
      </c>
    </row>
    <row r="4548" spans="3:15">
      <c r="C4548" s="200">
        <v>10</v>
      </c>
      <c r="D4548" s="200">
        <v>6</v>
      </c>
      <c r="F4548" s="200">
        <v>10</v>
      </c>
      <c r="G4548" s="200">
        <v>6</v>
      </c>
      <c r="H4548" s="200">
        <v>7</v>
      </c>
      <c r="I4548" s="200">
        <v>8</v>
      </c>
      <c r="J4548" s="200">
        <v>10</v>
      </c>
      <c r="M4548" s="204">
        <f t="shared" si="208"/>
        <v>6</v>
      </c>
      <c r="N4548" s="203">
        <f t="shared" si="209"/>
        <v>6</v>
      </c>
      <c r="O4548" s="203">
        <f t="shared" si="210"/>
        <v>8</v>
      </c>
    </row>
    <row r="4549" spans="3:15">
      <c r="C4549" s="200">
        <v>10</v>
      </c>
      <c r="D4549" s="200">
        <v>6</v>
      </c>
      <c r="F4549" s="200">
        <v>10</v>
      </c>
      <c r="G4549" s="200">
        <v>6</v>
      </c>
      <c r="H4549" s="200">
        <v>7</v>
      </c>
      <c r="I4549" s="200">
        <v>10</v>
      </c>
      <c r="J4549" s="200">
        <v>7</v>
      </c>
      <c r="M4549" s="204">
        <f t="shared" si="208"/>
        <v>6</v>
      </c>
      <c r="N4549" s="203">
        <f t="shared" si="209"/>
        <v>6</v>
      </c>
      <c r="O4549" s="203">
        <f t="shared" si="210"/>
        <v>8</v>
      </c>
    </row>
    <row r="4550" spans="3:15">
      <c r="C4550" s="200">
        <v>10</v>
      </c>
      <c r="D4550" s="200">
        <v>6</v>
      </c>
      <c r="F4550" s="200">
        <v>10</v>
      </c>
      <c r="G4550" s="200">
        <v>6</v>
      </c>
      <c r="H4550" s="200">
        <v>7</v>
      </c>
      <c r="I4550" s="200">
        <v>10</v>
      </c>
      <c r="J4550" s="200">
        <v>10</v>
      </c>
      <c r="M4550" s="204">
        <f t="shared" si="208"/>
        <v>6</v>
      </c>
      <c r="N4550" s="203">
        <f t="shared" si="209"/>
        <v>6</v>
      </c>
      <c r="O4550" s="203">
        <f t="shared" si="210"/>
        <v>8</v>
      </c>
    </row>
    <row r="4551" spans="3:15">
      <c r="C4551" s="200">
        <v>10</v>
      </c>
      <c r="D4551" s="200">
        <v>6</v>
      </c>
      <c r="F4551" s="200">
        <v>10</v>
      </c>
      <c r="G4551" s="200">
        <v>6</v>
      </c>
      <c r="H4551" s="200">
        <v>10</v>
      </c>
      <c r="I4551" s="200">
        <v>4</v>
      </c>
      <c r="J4551" s="200">
        <v>7</v>
      </c>
      <c r="M4551" s="204">
        <f t="shared" si="208"/>
        <v>4</v>
      </c>
      <c r="N4551" s="203">
        <f t="shared" si="209"/>
        <v>5</v>
      </c>
      <c r="O4551" s="203">
        <f t="shared" si="210"/>
        <v>8</v>
      </c>
    </row>
    <row r="4552" spans="3:15">
      <c r="C4552" s="200">
        <v>10</v>
      </c>
      <c r="D4552" s="200">
        <v>6</v>
      </c>
      <c r="F4552" s="200">
        <v>10</v>
      </c>
      <c r="G4552" s="200">
        <v>6</v>
      </c>
      <c r="H4552" s="200">
        <v>10</v>
      </c>
      <c r="I4552" s="200">
        <v>4</v>
      </c>
      <c r="J4552" s="200">
        <v>10</v>
      </c>
      <c r="M4552" s="204">
        <f t="shared" si="208"/>
        <v>4</v>
      </c>
      <c r="N4552" s="203">
        <f t="shared" si="209"/>
        <v>5</v>
      </c>
      <c r="O4552" s="203">
        <f t="shared" si="210"/>
        <v>8</v>
      </c>
    </row>
    <row r="4553" spans="3:15">
      <c r="C4553" s="200">
        <v>10</v>
      </c>
      <c r="D4553" s="200">
        <v>6</v>
      </c>
      <c r="F4553" s="200">
        <v>10</v>
      </c>
      <c r="G4553" s="200">
        <v>6</v>
      </c>
      <c r="H4553" s="200">
        <v>10</v>
      </c>
      <c r="I4553" s="200">
        <v>6</v>
      </c>
      <c r="J4553" s="200">
        <v>7</v>
      </c>
      <c r="M4553" s="204">
        <f t="shared" si="208"/>
        <v>6</v>
      </c>
      <c r="N4553" s="203">
        <f t="shared" si="209"/>
        <v>6</v>
      </c>
      <c r="O4553" s="203">
        <f t="shared" si="210"/>
        <v>8</v>
      </c>
    </row>
    <row r="4554" spans="3:15">
      <c r="C4554" s="200">
        <v>10</v>
      </c>
      <c r="D4554" s="200">
        <v>6</v>
      </c>
      <c r="F4554" s="200">
        <v>10</v>
      </c>
      <c r="G4554" s="200">
        <v>6</v>
      </c>
      <c r="H4554" s="200">
        <v>10</v>
      </c>
      <c r="I4554" s="200">
        <v>6</v>
      </c>
      <c r="J4554" s="200">
        <v>10</v>
      </c>
      <c r="M4554" s="204">
        <f t="shared" si="208"/>
        <v>6</v>
      </c>
      <c r="N4554" s="203">
        <f t="shared" si="209"/>
        <v>6</v>
      </c>
      <c r="O4554" s="203">
        <f t="shared" si="210"/>
        <v>8</v>
      </c>
    </row>
    <row r="4555" spans="3:15">
      <c r="C4555" s="200">
        <v>10</v>
      </c>
      <c r="D4555" s="200">
        <v>6</v>
      </c>
      <c r="F4555" s="200">
        <v>10</v>
      </c>
      <c r="G4555" s="200">
        <v>6</v>
      </c>
      <c r="H4555" s="200">
        <v>10</v>
      </c>
      <c r="I4555" s="200">
        <v>8</v>
      </c>
      <c r="J4555" s="200">
        <v>7</v>
      </c>
      <c r="M4555" s="204">
        <f t="shared" si="208"/>
        <v>6</v>
      </c>
      <c r="N4555" s="203">
        <f t="shared" si="209"/>
        <v>6</v>
      </c>
      <c r="O4555" s="203">
        <f t="shared" si="210"/>
        <v>8</v>
      </c>
    </row>
    <row r="4556" spans="3:15">
      <c r="C4556" s="200">
        <v>10</v>
      </c>
      <c r="D4556" s="200">
        <v>6</v>
      </c>
      <c r="F4556" s="200">
        <v>10</v>
      </c>
      <c r="G4556" s="200">
        <v>6</v>
      </c>
      <c r="H4556" s="200">
        <v>10</v>
      </c>
      <c r="I4556" s="200">
        <v>8</v>
      </c>
      <c r="J4556" s="200">
        <v>10</v>
      </c>
      <c r="M4556" s="204">
        <f t="shared" si="208"/>
        <v>6</v>
      </c>
      <c r="N4556" s="203">
        <f t="shared" si="209"/>
        <v>6</v>
      </c>
      <c r="O4556" s="203">
        <f t="shared" si="210"/>
        <v>9</v>
      </c>
    </row>
    <row r="4557" spans="3:15">
      <c r="C4557" s="200">
        <v>10</v>
      </c>
      <c r="D4557" s="200">
        <v>6</v>
      </c>
      <c r="F4557" s="200">
        <v>10</v>
      </c>
      <c r="G4557" s="200">
        <v>6</v>
      </c>
      <c r="H4557" s="200">
        <v>10</v>
      </c>
      <c r="I4557" s="200">
        <v>10</v>
      </c>
      <c r="J4557" s="200">
        <v>7</v>
      </c>
      <c r="M4557" s="204">
        <f t="shared" si="208"/>
        <v>6</v>
      </c>
      <c r="N4557" s="203">
        <f t="shared" si="209"/>
        <v>6</v>
      </c>
      <c r="O4557" s="203">
        <f t="shared" si="210"/>
        <v>8</v>
      </c>
    </row>
    <row r="4558" spans="3:15">
      <c r="C4558" s="200">
        <v>10</v>
      </c>
      <c r="D4558" s="200">
        <v>6</v>
      </c>
      <c r="F4558" s="200">
        <v>10</v>
      </c>
      <c r="G4558" s="200">
        <v>6</v>
      </c>
      <c r="H4558" s="200">
        <v>10</v>
      </c>
      <c r="I4558" s="200">
        <v>10</v>
      </c>
      <c r="J4558" s="200">
        <v>10</v>
      </c>
      <c r="M4558" s="204">
        <f t="shared" si="208"/>
        <v>6</v>
      </c>
      <c r="N4558" s="203">
        <f t="shared" si="209"/>
        <v>6</v>
      </c>
      <c r="O4558" s="203">
        <f t="shared" si="210"/>
        <v>9</v>
      </c>
    </row>
    <row r="4559" spans="3:15">
      <c r="C4559" s="200">
        <v>10</v>
      </c>
      <c r="D4559" s="200">
        <v>6</v>
      </c>
      <c r="F4559" s="200">
        <v>10</v>
      </c>
      <c r="G4559" s="200">
        <v>6</v>
      </c>
      <c r="H4559" s="200">
        <v>7</v>
      </c>
      <c r="I4559" s="200">
        <v>4</v>
      </c>
      <c r="J4559" s="200">
        <v>7</v>
      </c>
      <c r="M4559" s="204">
        <f t="shared" si="208"/>
        <v>4</v>
      </c>
      <c r="N4559" s="203">
        <f t="shared" si="209"/>
        <v>5</v>
      </c>
      <c r="O4559" s="203">
        <f t="shared" si="210"/>
        <v>7</v>
      </c>
    </row>
    <row r="4560" spans="3:15">
      <c r="C4560" s="200">
        <v>10</v>
      </c>
      <c r="D4560" s="200">
        <v>6</v>
      </c>
      <c r="F4560" s="200">
        <v>10</v>
      </c>
      <c r="G4560" s="200">
        <v>6</v>
      </c>
      <c r="H4560" s="200">
        <v>7</v>
      </c>
      <c r="I4560" s="200">
        <v>4</v>
      </c>
      <c r="J4560" s="200">
        <v>10</v>
      </c>
      <c r="M4560" s="204">
        <f t="shared" si="208"/>
        <v>4</v>
      </c>
      <c r="N4560" s="203">
        <f t="shared" si="209"/>
        <v>5</v>
      </c>
      <c r="O4560" s="203">
        <f t="shared" si="210"/>
        <v>8</v>
      </c>
    </row>
    <row r="4561" spans="3:15">
      <c r="C4561" s="200">
        <v>10</v>
      </c>
      <c r="D4561" s="200">
        <v>6</v>
      </c>
      <c r="F4561" s="200">
        <v>10</v>
      </c>
      <c r="G4561" s="200">
        <v>6</v>
      </c>
      <c r="H4561" s="200">
        <v>7</v>
      </c>
      <c r="I4561" s="200">
        <v>6</v>
      </c>
      <c r="J4561" s="200">
        <v>7</v>
      </c>
      <c r="M4561" s="204">
        <f t="shared" si="208"/>
        <v>6</v>
      </c>
      <c r="N4561" s="203">
        <f t="shared" si="209"/>
        <v>6</v>
      </c>
      <c r="O4561" s="203">
        <f t="shared" si="210"/>
        <v>7</v>
      </c>
    </row>
    <row r="4562" spans="3:15">
      <c r="C4562" s="200">
        <v>10</v>
      </c>
      <c r="D4562" s="200">
        <v>6</v>
      </c>
      <c r="F4562" s="200">
        <v>10</v>
      </c>
      <c r="G4562" s="200">
        <v>6</v>
      </c>
      <c r="H4562" s="200">
        <v>7</v>
      </c>
      <c r="I4562" s="200">
        <v>6</v>
      </c>
      <c r="J4562" s="200">
        <v>10</v>
      </c>
      <c r="M4562" s="204">
        <f t="shared" si="208"/>
        <v>6</v>
      </c>
      <c r="N4562" s="203">
        <f t="shared" si="209"/>
        <v>6</v>
      </c>
      <c r="O4562" s="203">
        <f t="shared" si="210"/>
        <v>8</v>
      </c>
    </row>
    <row r="4563" spans="3:15">
      <c r="C4563" s="200">
        <v>10</v>
      </c>
      <c r="D4563" s="200">
        <v>6</v>
      </c>
      <c r="F4563" s="200">
        <v>10</v>
      </c>
      <c r="G4563" s="200">
        <v>6</v>
      </c>
      <c r="H4563" s="200">
        <v>7</v>
      </c>
      <c r="I4563" s="200">
        <v>8</v>
      </c>
      <c r="J4563" s="200">
        <v>7</v>
      </c>
      <c r="M4563" s="204">
        <f t="shared" si="208"/>
        <v>6</v>
      </c>
      <c r="N4563" s="203">
        <f t="shared" si="209"/>
        <v>6</v>
      </c>
      <c r="O4563" s="203">
        <f t="shared" si="210"/>
        <v>8</v>
      </c>
    </row>
    <row r="4564" spans="3:15">
      <c r="C4564" s="200">
        <v>10</v>
      </c>
      <c r="D4564" s="200">
        <v>6</v>
      </c>
      <c r="F4564" s="200">
        <v>10</v>
      </c>
      <c r="G4564" s="200">
        <v>6</v>
      </c>
      <c r="H4564" s="200">
        <v>7</v>
      </c>
      <c r="I4564" s="200">
        <v>8</v>
      </c>
      <c r="J4564" s="200">
        <v>10</v>
      </c>
      <c r="M4564" s="204">
        <f t="shared" si="208"/>
        <v>6</v>
      </c>
      <c r="N4564" s="203">
        <f t="shared" si="209"/>
        <v>6</v>
      </c>
      <c r="O4564" s="203">
        <f t="shared" si="210"/>
        <v>8</v>
      </c>
    </row>
    <row r="4565" spans="3:15">
      <c r="C4565" s="200">
        <v>10</v>
      </c>
      <c r="D4565" s="200">
        <v>6</v>
      </c>
      <c r="F4565" s="200">
        <v>10</v>
      </c>
      <c r="G4565" s="200">
        <v>6</v>
      </c>
      <c r="H4565" s="200">
        <v>7</v>
      </c>
      <c r="I4565" s="200">
        <v>10</v>
      </c>
      <c r="J4565" s="200">
        <v>7</v>
      </c>
      <c r="M4565" s="204">
        <f t="shared" si="208"/>
        <v>6</v>
      </c>
      <c r="N4565" s="203">
        <f t="shared" si="209"/>
        <v>6</v>
      </c>
      <c r="O4565" s="203">
        <f t="shared" si="210"/>
        <v>8</v>
      </c>
    </row>
    <row r="4566" spans="3:15">
      <c r="C4566" s="200">
        <v>10</v>
      </c>
      <c r="D4566" s="200">
        <v>6</v>
      </c>
      <c r="F4566" s="200">
        <v>10</v>
      </c>
      <c r="G4566" s="200">
        <v>6</v>
      </c>
      <c r="H4566" s="200">
        <v>7</v>
      </c>
      <c r="I4566" s="200">
        <v>10</v>
      </c>
      <c r="J4566" s="200">
        <v>10</v>
      </c>
      <c r="M4566" s="204">
        <f t="shared" si="208"/>
        <v>6</v>
      </c>
      <c r="N4566" s="203">
        <f t="shared" si="209"/>
        <v>6</v>
      </c>
      <c r="O4566" s="203">
        <f t="shared" si="210"/>
        <v>8</v>
      </c>
    </row>
    <row r="4567" spans="3:15">
      <c r="C4567" s="200">
        <v>10</v>
      </c>
      <c r="D4567" s="200">
        <v>6</v>
      </c>
      <c r="F4567" s="200">
        <v>10</v>
      </c>
      <c r="G4567" s="200">
        <v>6</v>
      </c>
      <c r="H4567" s="200">
        <v>10</v>
      </c>
      <c r="I4567" s="200">
        <v>4</v>
      </c>
      <c r="J4567" s="200">
        <v>7</v>
      </c>
      <c r="M4567" s="204">
        <f t="shared" si="208"/>
        <v>4</v>
      </c>
      <c r="N4567" s="203">
        <f t="shared" si="209"/>
        <v>5</v>
      </c>
      <c r="O4567" s="203">
        <f t="shared" si="210"/>
        <v>8</v>
      </c>
    </row>
    <row r="4568" spans="3:15">
      <c r="C4568" s="200">
        <v>10</v>
      </c>
      <c r="D4568" s="200">
        <v>6</v>
      </c>
      <c r="F4568" s="200">
        <v>10</v>
      </c>
      <c r="G4568" s="200">
        <v>6</v>
      </c>
      <c r="H4568" s="200">
        <v>10</v>
      </c>
      <c r="I4568" s="200">
        <v>4</v>
      </c>
      <c r="J4568" s="200">
        <v>10</v>
      </c>
      <c r="M4568" s="204">
        <f t="shared" si="208"/>
        <v>4</v>
      </c>
      <c r="N4568" s="203">
        <f t="shared" si="209"/>
        <v>5</v>
      </c>
      <c r="O4568" s="203">
        <f t="shared" si="210"/>
        <v>8</v>
      </c>
    </row>
    <row r="4569" spans="3:15">
      <c r="C4569" s="200">
        <v>10</v>
      </c>
      <c r="D4569" s="200">
        <v>6</v>
      </c>
      <c r="F4569" s="200">
        <v>10</v>
      </c>
      <c r="G4569" s="200">
        <v>6</v>
      </c>
      <c r="H4569" s="200">
        <v>10</v>
      </c>
      <c r="I4569" s="200">
        <v>6</v>
      </c>
      <c r="J4569" s="200">
        <v>7</v>
      </c>
      <c r="M4569" s="204">
        <f t="shared" si="208"/>
        <v>6</v>
      </c>
      <c r="N4569" s="203">
        <f t="shared" si="209"/>
        <v>6</v>
      </c>
      <c r="O4569" s="203">
        <f t="shared" si="210"/>
        <v>8</v>
      </c>
    </row>
    <row r="4570" spans="3:15">
      <c r="C4570" s="200">
        <v>10</v>
      </c>
      <c r="D4570" s="200">
        <v>6</v>
      </c>
      <c r="F4570" s="200">
        <v>10</v>
      </c>
      <c r="G4570" s="200">
        <v>6</v>
      </c>
      <c r="H4570" s="200">
        <v>10</v>
      </c>
      <c r="I4570" s="200">
        <v>6</v>
      </c>
      <c r="J4570" s="200">
        <v>10</v>
      </c>
      <c r="M4570" s="204">
        <f t="shared" si="208"/>
        <v>6</v>
      </c>
      <c r="N4570" s="203">
        <f t="shared" si="209"/>
        <v>6</v>
      </c>
      <c r="O4570" s="203">
        <f t="shared" si="210"/>
        <v>8</v>
      </c>
    </row>
    <row r="4571" spans="3:15">
      <c r="C4571" s="200">
        <v>10</v>
      </c>
      <c r="D4571" s="200">
        <v>6</v>
      </c>
      <c r="F4571" s="200">
        <v>10</v>
      </c>
      <c r="G4571" s="200">
        <v>6</v>
      </c>
      <c r="H4571" s="200">
        <v>10</v>
      </c>
      <c r="I4571" s="200">
        <v>8</v>
      </c>
      <c r="J4571" s="200">
        <v>7</v>
      </c>
      <c r="M4571" s="204">
        <f t="shared" si="208"/>
        <v>6</v>
      </c>
      <c r="N4571" s="203">
        <f t="shared" si="209"/>
        <v>6</v>
      </c>
      <c r="O4571" s="203">
        <f t="shared" si="210"/>
        <v>8</v>
      </c>
    </row>
    <row r="4572" spans="3:15">
      <c r="C4572" s="200">
        <v>10</v>
      </c>
      <c r="D4572" s="200">
        <v>6</v>
      </c>
      <c r="F4572" s="200">
        <v>10</v>
      </c>
      <c r="G4572" s="200">
        <v>6</v>
      </c>
      <c r="H4572" s="200">
        <v>10</v>
      </c>
      <c r="I4572" s="200">
        <v>8</v>
      </c>
      <c r="J4572" s="200">
        <v>10</v>
      </c>
      <c r="M4572" s="204">
        <f t="shared" si="208"/>
        <v>6</v>
      </c>
      <c r="N4572" s="203">
        <f t="shared" si="209"/>
        <v>6</v>
      </c>
      <c r="O4572" s="203">
        <f t="shared" si="210"/>
        <v>9</v>
      </c>
    </row>
    <row r="4573" spans="3:15">
      <c r="C4573" s="200">
        <v>10</v>
      </c>
      <c r="D4573" s="200">
        <v>6</v>
      </c>
      <c r="F4573" s="200">
        <v>10</v>
      </c>
      <c r="G4573" s="200">
        <v>6</v>
      </c>
      <c r="H4573" s="200">
        <v>10</v>
      </c>
      <c r="I4573" s="200">
        <v>10</v>
      </c>
      <c r="J4573" s="200">
        <v>7</v>
      </c>
      <c r="M4573" s="204">
        <f t="shared" si="208"/>
        <v>6</v>
      </c>
      <c r="N4573" s="203">
        <f t="shared" si="209"/>
        <v>6</v>
      </c>
      <c r="O4573" s="203">
        <f t="shared" si="210"/>
        <v>8</v>
      </c>
    </row>
    <row r="4574" spans="3:15">
      <c r="C4574" s="200">
        <v>10</v>
      </c>
      <c r="D4574" s="200">
        <v>8</v>
      </c>
      <c r="F4574" s="200">
        <v>10</v>
      </c>
      <c r="G4574" s="200">
        <v>8</v>
      </c>
      <c r="H4574" s="200">
        <v>10</v>
      </c>
      <c r="I4574" s="200">
        <v>10</v>
      </c>
      <c r="J4574" s="200">
        <v>10</v>
      </c>
      <c r="M4574" s="204">
        <f t="shared" si="208"/>
        <v>8</v>
      </c>
      <c r="N4574" s="203">
        <f t="shared" si="209"/>
        <v>8</v>
      </c>
      <c r="O4574" s="203">
        <f t="shared" si="210"/>
        <v>9</v>
      </c>
    </row>
    <row r="4575" spans="3:15">
      <c r="C4575" s="200">
        <v>10</v>
      </c>
      <c r="D4575" s="200">
        <v>8</v>
      </c>
      <c r="F4575" s="200">
        <v>5</v>
      </c>
      <c r="G4575" s="200">
        <v>8</v>
      </c>
      <c r="H4575" s="200">
        <v>5</v>
      </c>
      <c r="I4575" s="200">
        <v>4</v>
      </c>
      <c r="J4575" s="200">
        <v>7</v>
      </c>
      <c r="M4575" s="204">
        <f t="shared" ref="M4575:M4638" si="211">MIN(C4575:L4575)</f>
        <v>4</v>
      </c>
      <c r="N4575" s="203">
        <f t="shared" si="209"/>
        <v>5</v>
      </c>
      <c r="O4575" s="203">
        <f t="shared" si="210"/>
        <v>7</v>
      </c>
    </row>
    <row r="4576" spans="3:15">
      <c r="C4576" s="200">
        <v>10</v>
      </c>
      <c r="D4576" s="200">
        <v>8</v>
      </c>
      <c r="F4576" s="200">
        <v>5</v>
      </c>
      <c r="G4576" s="200">
        <v>8</v>
      </c>
      <c r="H4576" s="200">
        <v>5</v>
      </c>
      <c r="I4576" s="200">
        <v>4</v>
      </c>
      <c r="J4576" s="200">
        <v>10</v>
      </c>
      <c r="M4576" s="204">
        <f t="shared" si="211"/>
        <v>4</v>
      </c>
      <c r="N4576" s="203">
        <f t="shared" ref="N4576:N4639" si="212">IF(SMALL(C4576:J4576,2)&gt;M4576,M4576+1,M4576)</f>
        <v>5</v>
      </c>
      <c r="O4576" s="203">
        <f t="shared" ref="O4576:O4639" si="213">ROUND(AVERAGE(C4576:J4576),0)</f>
        <v>7</v>
      </c>
    </row>
    <row r="4577" spans="3:15">
      <c r="C4577" s="200">
        <v>10</v>
      </c>
      <c r="D4577" s="200">
        <v>8</v>
      </c>
      <c r="F4577" s="200">
        <v>5</v>
      </c>
      <c r="G4577" s="200">
        <v>8</v>
      </c>
      <c r="H4577" s="200">
        <v>5</v>
      </c>
      <c r="I4577" s="200">
        <v>6</v>
      </c>
      <c r="J4577" s="200">
        <v>7</v>
      </c>
      <c r="M4577" s="204">
        <f t="shared" si="211"/>
        <v>5</v>
      </c>
      <c r="N4577" s="203">
        <f t="shared" si="212"/>
        <v>5</v>
      </c>
      <c r="O4577" s="203">
        <f t="shared" si="213"/>
        <v>7</v>
      </c>
    </row>
    <row r="4578" spans="3:15">
      <c r="C4578" s="200">
        <v>10</v>
      </c>
      <c r="D4578" s="200">
        <v>8</v>
      </c>
      <c r="F4578" s="200">
        <v>5</v>
      </c>
      <c r="G4578" s="200">
        <v>8</v>
      </c>
      <c r="H4578" s="200">
        <v>5</v>
      </c>
      <c r="I4578" s="200">
        <v>6</v>
      </c>
      <c r="J4578" s="200">
        <v>10</v>
      </c>
      <c r="M4578" s="204">
        <f t="shared" si="211"/>
        <v>5</v>
      </c>
      <c r="N4578" s="203">
        <f t="shared" si="212"/>
        <v>5</v>
      </c>
      <c r="O4578" s="203">
        <f t="shared" si="213"/>
        <v>7</v>
      </c>
    </row>
    <row r="4579" spans="3:15">
      <c r="C4579" s="200">
        <v>10</v>
      </c>
      <c r="D4579" s="200">
        <v>8</v>
      </c>
      <c r="F4579" s="200">
        <v>5</v>
      </c>
      <c r="G4579" s="200">
        <v>8</v>
      </c>
      <c r="H4579" s="200">
        <v>5</v>
      </c>
      <c r="I4579" s="200">
        <v>8</v>
      </c>
      <c r="J4579" s="200">
        <v>7</v>
      </c>
      <c r="M4579" s="204">
        <f t="shared" si="211"/>
        <v>5</v>
      </c>
      <c r="N4579" s="203">
        <f t="shared" si="212"/>
        <v>5</v>
      </c>
      <c r="O4579" s="203">
        <f t="shared" si="213"/>
        <v>7</v>
      </c>
    </row>
    <row r="4580" spans="3:15">
      <c r="C4580" s="200">
        <v>10</v>
      </c>
      <c r="D4580" s="200">
        <v>8</v>
      </c>
      <c r="F4580" s="200">
        <v>5</v>
      </c>
      <c r="G4580" s="200">
        <v>8</v>
      </c>
      <c r="H4580" s="200">
        <v>5</v>
      </c>
      <c r="I4580" s="200">
        <v>8</v>
      </c>
      <c r="J4580" s="200">
        <v>10</v>
      </c>
      <c r="M4580" s="204">
        <f t="shared" si="211"/>
        <v>5</v>
      </c>
      <c r="N4580" s="203">
        <f t="shared" si="212"/>
        <v>5</v>
      </c>
      <c r="O4580" s="203">
        <f t="shared" si="213"/>
        <v>8</v>
      </c>
    </row>
    <row r="4581" spans="3:15">
      <c r="C4581" s="200">
        <v>10</v>
      </c>
      <c r="D4581" s="200">
        <v>8</v>
      </c>
      <c r="F4581" s="200">
        <v>5</v>
      </c>
      <c r="G4581" s="200">
        <v>8</v>
      </c>
      <c r="H4581" s="200">
        <v>5</v>
      </c>
      <c r="I4581" s="200">
        <v>10</v>
      </c>
      <c r="J4581" s="200">
        <v>7</v>
      </c>
      <c r="M4581" s="204">
        <f t="shared" si="211"/>
        <v>5</v>
      </c>
      <c r="N4581" s="203">
        <f t="shared" si="212"/>
        <v>5</v>
      </c>
      <c r="O4581" s="203">
        <f t="shared" si="213"/>
        <v>8</v>
      </c>
    </row>
    <row r="4582" spans="3:15">
      <c r="C4582" s="200">
        <v>10</v>
      </c>
      <c r="D4582" s="200">
        <v>8</v>
      </c>
      <c r="F4582" s="200">
        <v>5</v>
      </c>
      <c r="G4582" s="200">
        <v>8</v>
      </c>
      <c r="H4582" s="200">
        <v>5</v>
      </c>
      <c r="I4582" s="200">
        <v>10</v>
      </c>
      <c r="J4582" s="200">
        <v>10</v>
      </c>
      <c r="M4582" s="204">
        <f t="shared" si="211"/>
        <v>5</v>
      </c>
      <c r="N4582" s="203">
        <f t="shared" si="212"/>
        <v>5</v>
      </c>
      <c r="O4582" s="203">
        <f t="shared" si="213"/>
        <v>8</v>
      </c>
    </row>
    <row r="4583" spans="3:15">
      <c r="C4583" s="200">
        <v>10</v>
      </c>
      <c r="D4583" s="200">
        <v>8</v>
      </c>
      <c r="F4583" s="200">
        <v>7</v>
      </c>
      <c r="G4583" s="200">
        <v>8</v>
      </c>
      <c r="H4583" s="200">
        <v>10</v>
      </c>
      <c r="I4583" s="200">
        <v>4</v>
      </c>
      <c r="J4583" s="200">
        <v>7</v>
      </c>
      <c r="M4583" s="204">
        <f t="shared" si="211"/>
        <v>4</v>
      </c>
      <c r="N4583" s="203">
        <f t="shared" si="212"/>
        <v>5</v>
      </c>
      <c r="O4583" s="203">
        <f t="shared" si="213"/>
        <v>8</v>
      </c>
    </row>
    <row r="4584" spans="3:15">
      <c r="C4584" s="200">
        <v>10</v>
      </c>
      <c r="D4584" s="200">
        <v>8</v>
      </c>
      <c r="F4584" s="200">
        <v>7</v>
      </c>
      <c r="G4584" s="200">
        <v>8</v>
      </c>
      <c r="H4584" s="200">
        <v>10</v>
      </c>
      <c r="I4584" s="200">
        <v>4</v>
      </c>
      <c r="J4584" s="200">
        <v>10</v>
      </c>
      <c r="M4584" s="204">
        <f t="shared" si="211"/>
        <v>4</v>
      </c>
      <c r="N4584" s="203">
        <f t="shared" si="212"/>
        <v>5</v>
      </c>
      <c r="O4584" s="203">
        <f t="shared" si="213"/>
        <v>8</v>
      </c>
    </row>
    <row r="4585" spans="3:15">
      <c r="C4585" s="200">
        <v>10</v>
      </c>
      <c r="D4585" s="200">
        <v>8</v>
      </c>
      <c r="F4585" s="200">
        <v>7</v>
      </c>
      <c r="G4585" s="200">
        <v>8</v>
      </c>
      <c r="H4585" s="200">
        <v>10</v>
      </c>
      <c r="I4585" s="200">
        <v>6</v>
      </c>
      <c r="J4585" s="200">
        <v>7</v>
      </c>
      <c r="M4585" s="204">
        <f t="shared" si="211"/>
        <v>6</v>
      </c>
      <c r="N4585" s="203">
        <f t="shared" si="212"/>
        <v>7</v>
      </c>
      <c r="O4585" s="203">
        <f t="shared" si="213"/>
        <v>8</v>
      </c>
    </row>
    <row r="4586" spans="3:15">
      <c r="C4586" s="200">
        <v>10</v>
      </c>
      <c r="D4586" s="200">
        <v>8</v>
      </c>
      <c r="F4586" s="200">
        <v>7</v>
      </c>
      <c r="G4586" s="200">
        <v>8</v>
      </c>
      <c r="H4586" s="200">
        <v>10</v>
      </c>
      <c r="I4586" s="200">
        <v>6</v>
      </c>
      <c r="J4586" s="200">
        <v>10</v>
      </c>
      <c r="M4586" s="204">
        <f t="shared" si="211"/>
        <v>6</v>
      </c>
      <c r="N4586" s="203">
        <f t="shared" si="212"/>
        <v>7</v>
      </c>
      <c r="O4586" s="203">
        <f t="shared" si="213"/>
        <v>8</v>
      </c>
    </row>
    <row r="4587" spans="3:15">
      <c r="C4587" s="200">
        <v>10</v>
      </c>
      <c r="D4587" s="200">
        <v>8</v>
      </c>
      <c r="F4587" s="200">
        <v>7</v>
      </c>
      <c r="G4587" s="200">
        <v>8</v>
      </c>
      <c r="H4587" s="200">
        <v>10</v>
      </c>
      <c r="I4587" s="200">
        <v>8</v>
      </c>
      <c r="J4587" s="200">
        <v>7</v>
      </c>
      <c r="M4587" s="204">
        <f t="shared" si="211"/>
        <v>7</v>
      </c>
      <c r="N4587" s="203">
        <f t="shared" si="212"/>
        <v>7</v>
      </c>
      <c r="O4587" s="203">
        <f t="shared" si="213"/>
        <v>8</v>
      </c>
    </row>
    <row r="4588" spans="3:15">
      <c r="C4588" s="200">
        <v>10</v>
      </c>
      <c r="D4588" s="200">
        <v>8</v>
      </c>
      <c r="F4588" s="200">
        <v>7</v>
      </c>
      <c r="G4588" s="200">
        <v>8</v>
      </c>
      <c r="H4588" s="200">
        <v>10</v>
      </c>
      <c r="I4588" s="200">
        <v>8</v>
      </c>
      <c r="J4588" s="200">
        <v>10</v>
      </c>
      <c r="M4588" s="204">
        <f t="shared" si="211"/>
        <v>7</v>
      </c>
      <c r="N4588" s="203">
        <f t="shared" si="212"/>
        <v>8</v>
      </c>
      <c r="O4588" s="203">
        <f t="shared" si="213"/>
        <v>9</v>
      </c>
    </row>
    <row r="4589" spans="3:15">
      <c r="C4589" s="200">
        <v>10</v>
      </c>
      <c r="D4589" s="200">
        <v>8</v>
      </c>
      <c r="F4589" s="200">
        <v>7</v>
      </c>
      <c r="G4589" s="200">
        <v>8</v>
      </c>
      <c r="H4589" s="200">
        <v>10</v>
      </c>
      <c r="I4589" s="200">
        <v>10</v>
      </c>
      <c r="J4589" s="200">
        <v>7</v>
      </c>
      <c r="M4589" s="204">
        <f t="shared" si="211"/>
        <v>7</v>
      </c>
      <c r="N4589" s="203">
        <f t="shared" si="212"/>
        <v>7</v>
      </c>
      <c r="O4589" s="203">
        <f t="shared" si="213"/>
        <v>9</v>
      </c>
    </row>
    <row r="4590" spans="3:15">
      <c r="C4590" s="200">
        <v>10</v>
      </c>
      <c r="D4590" s="200">
        <v>8</v>
      </c>
      <c r="F4590" s="200">
        <v>7</v>
      </c>
      <c r="G4590" s="200">
        <v>8</v>
      </c>
      <c r="H4590" s="200">
        <v>10</v>
      </c>
      <c r="I4590" s="200">
        <v>10</v>
      </c>
      <c r="J4590" s="200">
        <v>10</v>
      </c>
      <c r="M4590" s="204">
        <f t="shared" si="211"/>
        <v>7</v>
      </c>
      <c r="N4590" s="203">
        <f t="shared" si="212"/>
        <v>8</v>
      </c>
      <c r="O4590" s="203">
        <f t="shared" si="213"/>
        <v>9</v>
      </c>
    </row>
    <row r="4591" spans="3:15">
      <c r="C4591" s="200">
        <v>10</v>
      </c>
      <c r="D4591" s="200">
        <v>8</v>
      </c>
      <c r="F4591" s="200">
        <v>5</v>
      </c>
      <c r="G4591" s="200">
        <v>8</v>
      </c>
      <c r="H4591" s="200">
        <v>5</v>
      </c>
      <c r="I4591" s="200">
        <v>4</v>
      </c>
      <c r="J4591" s="200">
        <v>7</v>
      </c>
      <c r="M4591" s="204">
        <f t="shared" si="211"/>
        <v>4</v>
      </c>
      <c r="N4591" s="203">
        <f t="shared" si="212"/>
        <v>5</v>
      </c>
      <c r="O4591" s="203">
        <f t="shared" si="213"/>
        <v>7</v>
      </c>
    </row>
    <row r="4592" spans="3:15">
      <c r="C4592" s="200">
        <v>10</v>
      </c>
      <c r="D4592" s="200">
        <v>8</v>
      </c>
      <c r="F4592" s="200">
        <v>5</v>
      </c>
      <c r="G4592" s="200">
        <v>8</v>
      </c>
      <c r="H4592" s="200">
        <v>5</v>
      </c>
      <c r="I4592" s="200">
        <v>4</v>
      </c>
      <c r="J4592" s="200">
        <v>10</v>
      </c>
      <c r="M4592" s="204">
        <f t="shared" si="211"/>
        <v>4</v>
      </c>
      <c r="N4592" s="203">
        <f t="shared" si="212"/>
        <v>5</v>
      </c>
      <c r="O4592" s="203">
        <f t="shared" si="213"/>
        <v>7</v>
      </c>
    </row>
    <row r="4593" spans="3:15">
      <c r="C4593" s="200">
        <v>10</v>
      </c>
      <c r="D4593" s="200">
        <v>8</v>
      </c>
      <c r="F4593" s="200">
        <v>5</v>
      </c>
      <c r="G4593" s="200">
        <v>8</v>
      </c>
      <c r="H4593" s="200">
        <v>5</v>
      </c>
      <c r="I4593" s="200">
        <v>6</v>
      </c>
      <c r="J4593" s="200">
        <v>7</v>
      </c>
      <c r="M4593" s="204">
        <f t="shared" si="211"/>
        <v>5</v>
      </c>
      <c r="N4593" s="203">
        <f t="shared" si="212"/>
        <v>5</v>
      </c>
      <c r="O4593" s="203">
        <f t="shared" si="213"/>
        <v>7</v>
      </c>
    </row>
    <row r="4594" spans="3:15">
      <c r="C4594" s="200">
        <v>10</v>
      </c>
      <c r="D4594" s="200">
        <v>8</v>
      </c>
      <c r="F4594" s="200">
        <v>5</v>
      </c>
      <c r="G4594" s="200">
        <v>8</v>
      </c>
      <c r="H4594" s="200">
        <v>5</v>
      </c>
      <c r="I4594" s="200">
        <v>6</v>
      </c>
      <c r="J4594" s="200">
        <v>10</v>
      </c>
      <c r="M4594" s="204">
        <f t="shared" si="211"/>
        <v>5</v>
      </c>
      <c r="N4594" s="203">
        <f t="shared" si="212"/>
        <v>5</v>
      </c>
      <c r="O4594" s="203">
        <f t="shared" si="213"/>
        <v>7</v>
      </c>
    </row>
    <row r="4595" spans="3:15">
      <c r="C4595" s="200">
        <v>10</v>
      </c>
      <c r="D4595" s="200">
        <v>8</v>
      </c>
      <c r="F4595" s="200">
        <v>5</v>
      </c>
      <c r="G4595" s="200">
        <v>8</v>
      </c>
      <c r="H4595" s="200">
        <v>5</v>
      </c>
      <c r="I4595" s="200">
        <v>8</v>
      </c>
      <c r="J4595" s="200">
        <v>7</v>
      </c>
      <c r="M4595" s="204">
        <f t="shared" si="211"/>
        <v>5</v>
      </c>
      <c r="N4595" s="203">
        <f t="shared" si="212"/>
        <v>5</v>
      </c>
      <c r="O4595" s="203">
        <f t="shared" si="213"/>
        <v>7</v>
      </c>
    </row>
    <row r="4596" spans="3:15">
      <c r="C4596" s="200">
        <v>10</v>
      </c>
      <c r="D4596" s="200">
        <v>8</v>
      </c>
      <c r="F4596" s="200">
        <v>5</v>
      </c>
      <c r="G4596" s="200">
        <v>8</v>
      </c>
      <c r="H4596" s="200">
        <v>5</v>
      </c>
      <c r="I4596" s="200">
        <v>8</v>
      </c>
      <c r="J4596" s="200">
        <v>10</v>
      </c>
      <c r="M4596" s="204">
        <f t="shared" si="211"/>
        <v>5</v>
      </c>
      <c r="N4596" s="203">
        <f t="shared" si="212"/>
        <v>5</v>
      </c>
      <c r="O4596" s="203">
        <f t="shared" si="213"/>
        <v>8</v>
      </c>
    </row>
    <row r="4597" spans="3:15">
      <c r="C4597" s="200">
        <v>10</v>
      </c>
      <c r="D4597" s="200">
        <v>8</v>
      </c>
      <c r="F4597" s="200">
        <v>5</v>
      </c>
      <c r="G4597" s="200">
        <v>8</v>
      </c>
      <c r="H4597" s="200">
        <v>5</v>
      </c>
      <c r="I4597" s="200">
        <v>10</v>
      </c>
      <c r="J4597" s="200">
        <v>7</v>
      </c>
      <c r="M4597" s="204">
        <f t="shared" si="211"/>
        <v>5</v>
      </c>
      <c r="N4597" s="203">
        <f t="shared" si="212"/>
        <v>5</v>
      </c>
      <c r="O4597" s="203">
        <f t="shared" si="213"/>
        <v>8</v>
      </c>
    </row>
    <row r="4598" spans="3:15">
      <c r="C4598" s="200">
        <v>10</v>
      </c>
      <c r="D4598" s="200">
        <v>8</v>
      </c>
      <c r="F4598" s="200">
        <v>5</v>
      </c>
      <c r="G4598" s="200">
        <v>8</v>
      </c>
      <c r="H4598" s="200">
        <v>5</v>
      </c>
      <c r="I4598" s="200">
        <v>10</v>
      </c>
      <c r="J4598" s="200">
        <v>10</v>
      </c>
      <c r="M4598" s="204">
        <f t="shared" si="211"/>
        <v>5</v>
      </c>
      <c r="N4598" s="203">
        <f t="shared" si="212"/>
        <v>5</v>
      </c>
      <c r="O4598" s="203">
        <f t="shared" si="213"/>
        <v>8</v>
      </c>
    </row>
    <row r="4599" spans="3:15">
      <c r="C4599" s="200">
        <v>10</v>
      </c>
      <c r="D4599" s="200">
        <v>8</v>
      </c>
      <c r="F4599" s="200">
        <v>7</v>
      </c>
      <c r="G4599" s="200">
        <v>8</v>
      </c>
      <c r="H4599" s="200">
        <v>10</v>
      </c>
      <c r="I4599" s="200">
        <v>4</v>
      </c>
      <c r="J4599" s="200">
        <v>7</v>
      </c>
      <c r="M4599" s="204">
        <f t="shared" si="211"/>
        <v>4</v>
      </c>
      <c r="N4599" s="203">
        <f t="shared" si="212"/>
        <v>5</v>
      </c>
      <c r="O4599" s="203">
        <f t="shared" si="213"/>
        <v>8</v>
      </c>
    </row>
    <row r="4600" spans="3:15">
      <c r="C4600" s="200">
        <v>10</v>
      </c>
      <c r="D4600" s="200">
        <v>8</v>
      </c>
      <c r="F4600" s="200">
        <v>7</v>
      </c>
      <c r="G4600" s="200">
        <v>8</v>
      </c>
      <c r="H4600" s="200">
        <v>10</v>
      </c>
      <c r="I4600" s="200">
        <v>4</v>
      </c>
      <c r="J4600" s="200">
        <v>10</v>
      </c>
      <c r="M4600" s="204">
        <f t="shared" si="211"/>
        <v>4</v>
      </c>
      <c r="N4600" s="203">
        <f t="shared" si="212"/>
        <v>5</v>
      </c>
      <c r="O4600" s="203">
        <f t="shared" si="213"/>
        <v>8</v>
      </c>
    </row>
    <row r="4601" spans="3:15">
      <c r="C4601" s="200">
        <v>10</v>
      </c>
      <c r="D4601" s="200">
        <v>8</v>
      </c>
      <c r="F4601" s="200">
        <v>7</v>
      </c>
      <c r="G4601" s="200">
        <v>8</v>
      </c>
      <c r="H4601" s="200">
        <v>10</v>
      </c>
      <c r="I4601" s="200">
        <v>6</v>
      </c>
      <c r="J4601" s="200">
        <v>7</v>
      </c>
      <c r="M4601" s="204">
        <f t="shared" si="211"/>
        <v>6</v>
      </c>
      <c r="N4601" s="203">
        <f t="shared" si="212"/>
        <v>7</v>
      </c>
      <c r="O4601" s="203">
        <f t="shared" si="213"/>
        <v>8</v>
      </c>
    </row>
    <row r="4602" spans="3:15">
      <c r="C4602" s="200">
        <v>10</v>
      </c>
      <c r="D4602" s="200">
        <v>8</v>
      </c>
      <c r="F4602" s="200">
        <v>7</v>
      </c>
      <c r="G4602" s="200">
        <v>8</v>
      </c>
      <c r="H4602" s="200">
        <v>10</v>
      </c>
      <c r="I4602" s="200">
        <v>6</v>
      </c>
      <c r="J4602" s="200">
        <v>10</v>
      </c>
      <c r="M4602" s="204">
        <f t="shared" si="211"/>
        <v>6</v>
      </c>
      <c r="N4602" s="203">
        <f t="shared" si="212"/>
        <v>7</v>
      </c>
      <c r="O4602" s="203">
        <f t="shared" si="213"/>
        <v>8</v>
      </c>
    </row>
    <row r="4603" spans="3:15">
      <c r="C4603" s="200">
        <v>10</v>
      </c>
      <c r="D4603" s="200">
        <v>8</v>
      </c>
      <c r="F4603" s="200">
        <v>7</v>
      </c>
      <c r="G4603" s="200">
        <v>8</v>
      </c>
      <c r="H4603" s="200">
        <v>10</v>
      </c>
      <c r="I4603" s="200">
        <v>8</v>
      </c>
      <c r="J4603" s="200">
        <v>7</v>
      </c>
      <c r="M4603" s="204">
        <f t="shared" si="211"/>
        <v>7</v>
      </c>
      <c r="N4603" s="203">
        <f t="shared" si="212"/>
        <v>7</v>
      </c>
      <c r="O4603" s="203">
        <f t="shared" si="213"/>
        <v>8</v>
      </c>
    </row>
    <row r="4604" spans="3:15">
      <c r="C4604" s="200">
        <v>10</v>
      </c>
      <c r="D4604" s="200">
        <v>8</v>
      </c>
      <c r="F4604" s="200">
        <v>7</v>
      </c>
      <c r="G4604" s="200">
        <v>8</v>
      </c>
      <c r="H4604" s="200">
        <v>10</v>
      </c>
      <c r="I4604" s="200">
        <v>8</v>
      </c>
      <c r="J4604" s="200">
        <v>10</v>
      </c>
      <c r="M4604" s="204">
        <f t="shared" si="211"/>
        <v>7</v>
      </c>
      <c r="N4604" s="203">
        <f t="shared" si="212"/>
        <v>8</v>
      </c>
      <c r="O4604" s="203">
        <f t="shared" si="213"/>
        <v>9</v>
      </c>
    </row>
    <row r="4605" spans="3:15">
      <c r="C4605" s="200">
        <v>10</v>
      </c>
      <c r="D4605" s="200">
        <v>8</v>
      </c>
      <c r="F4605" s="200">
        <v>7</v>
      </c>
      <c r="G4605" s="200">
        <v>8</v>
      </c>
      <c r="H4605" s="200">
        <v>10</v>
      </c>
      <c r="I4605" s="200">
        <v>10</v>
      </c>
      <c r="J4605" s="200">
        <v>7</v>
      </c>
      <c r="M4605" s="204">
        <f t="shared" si="211"/>
        <v>7</v>
      </c>
      <c r="N4605" s="203">
        <f t="shared" si="212"/>
        <v>7</v>
      </c>
      <c r="O4605" s="203">
        <f t="shared" si="213"/>
        <v>9</v>
      </c>
    </row>
    <row r="4606" spans="3:15">
      <c r="C4606" s="200">
        <v>10</v>
      </c>
      <c r="D4606" s="200">
        <v>8</v>
      </c>
      <c r="F4606" s="200">
        <v>7</v>
      </c>
      <c r="G4606" s="200">
        <v>8</v>
      </c>
      <c r="H4606" s="200">
        <v>10</v>
      </c>
      <c r="I4606" s="200">
        <v>10</v>
      </c>
      <c r="J4606" s="200">
        <v>10</v>
      </c>
      <c r="M4606" s="204">
        <f t="shared" si="211"/>
        <v>7</v>
      </c>
      <c r="N4606" s="203">
        <f t="shared" si="212"/>
        <v>8</v>
      </c>
      <c r="O4606" s="203">
        <f t="shared" si="213"/>
        <v>9</v>
      </c>
    </row>
    <row r="4607" spans="3:15">
      <c r="C4607" s="200">
        <v>10</v>
      </c>
      <c r="D4607" s="200">
        <v>8</v>
      </c>
      <c r="F4607" s="200">
        <v>5</v>
      </c>
      <c r="G4607" s="200">
        <v>8</v>
      </c>
      <c r="H4607" s="200">
        <v>5</v>
      </c>
      <c r="I4607" s="200">
        <v>4</v>
      </c>
      <c r="J4607" s="200">
        <v>7</v>
      </c>
      <c r="M4607" s="204">
        <f t="shared" si="211"/>
        <v>4</v>
      </c>
      <c r="N4607" s="203">
        <f t="shared" si="212"/>
        <v>5</v>
      </c>
      <c r="O4607" s="203">
        <f t="shared" si="213"/>
        <v>7</v>
      </c>
    </row>
    <row r="4608" spans="3:15">
      <c r="C4608" s="200">
        <v>10</v>
      </c>
      <c r="D4608" s="200">
        <v>8</v>
      </c>
      <c r="F4608" s="200">
        <v>5</v>
      </c>
      <c r="G4608" s="200">
        <v>8</v>
      </c>
      <c r="H4608" s="200">
        <v>5</v>
      </c>
      <c r="I4608" s="200">
        <v>4</v>
      </c>
      <c r="J4608" s="200">
        <v>10</v>
      </c>
      <c r="M4608" s="204">
        <f t="shared" si="211"/>
        <v>4</v>
      </c>
      <c r="N4608" s="203">
        <f t="shared" si="212"/>
        <v>5</v>
      </c>
      <c r="O4608" s="203">
        <f t="shared" si="213"/>
        <v>7</v>
      </c>
    </row>
    <row r="4609" spans="3:15">
      <c r="C4609" s="200">
        <v>10</v>
      </c>
      <c r="D4609" s="200">
        <v>8</v>
      </c>
      <c r="F4609" s="200">
        <v>5</v>
      </c>
      <c r="G4609" s="200">
        <v>8</v>
      </c>
      <c r="H4609" s="200">
        <v>5</v>
      </c>
      <c r="I4609" s="200">
        <v>6</v>
      </c>
      <c r="J4609" s="200">
        <v>7</v>
      </c>
      <c r="M4609" s="204">
        <f t="shared" si="211"/>
        <v>5</v>
      </c>
      <c r="N4609" s="203">
        <f t="shared" si="212"/>
        <v>5</v>
      </c>
      <c r="O4609" s="203">
        <f t="shared" si="213"/>
        <v>7</v>
      </c>
    </row>
    <row r="4610" spans="3:15">
      <c r="C4610" s="200">
        <v>10</v>
      </c>
      <c r="D4610" s="200">
        <v>8</v>
      </c>
      <c r="F4610" s="200">
        <v>5</v>
      </c>
      <c r="G4610" s="200">
        <v>8</v>
      </c>
      <c r="H4610" s="200">
        <v>5</v>
      </c>
      <c r="I4610" s="200">
        <v>6</v>
      </c>
      <c r="J4610" s="200">
        <v>10</v>
      </c>
      <c r="M4610" s="204">
        <f t="shared" si="211"/>
        <v>5</v>
      </c>
      <c r="N4610" s="203">
        <f t="shared" si="212"/>
        <v>5</v>
      </c>
      <c r="O4610" s="203">
        <f t="shared" si="213"/>
        <v>7</v>
      </c>
    </row>
    <row r="4611" spans="3:15">
      <c r="C4611" s="200">
        <v>10</v>
      </c>
      <c r="D4611" s="200">
        <v>8</v>
      </c>
      <c r="F4611" s="200">
        <v>5</v>
      </c>
      <c r="G4611" s="200">
        <v>8</v>
      </c>
      <c r="H4611" s="200">
        <v>5</v>
      </c>
      <c r="I4611" s="200">
        <v>8</v>
      </c>
      <c r="J4611" s="200">
        <v>7</v>
      </c>
      <c r="M4611" s="204">
        <f t="shared" si="211"/>
        <v>5</v>
      </c>
      <c r="N4611" s="203">
        <f t="shared" si="212"/>
        <v>5</v>
      </c>
      <c r="O4611" s="203">
        <f t="shared" si="213"/>
        <v>7</v>
      </c>
    </row>
    <row r="4612" spans="3:15">
      <c r="C4612" s="200">
        <v>10</v>
      </c>
      <c r="D4612" s="200">
        <v>8</v>
      </c>
      <c r="F4612" s="200">
        <v>5</v>
      </c>
      <c r="G4612" s="200">
        <v>8</v>
      </c>
      <c r="H4612" s="200">
        <v>5</v>
      </c>
      <c r="I4612" s="200">
        <v>8</v>
      </c>
      <c r="J4612" s="200">
        <v>10</v>
      </c>
      <c r="M4612" s="204">
        <f t="shared" si="211"/>
        <v>5</v>
      </c>
      <c r="N4612" s="203">
        <f t="shared" si="212"/>
        <v>5</v>
      </c>
      <c r="O4612" s="203">
        <f t="shared" si="213"/>
        <v>8</v>
      </c>
    </row>
    <row r="4613" spans="3:15">
      <c r="C4613" s="200">
        <v>10</v>
      </c>
      <c r="D4613" s="200">
        <v>8</v>
      </c>
      <c r="F4613" s="200">
        <v>5</v>
      </c>
      <c r="G4613" s="200">
        <v>8</v>
      </c>
      <c r="H4613" s="200">
        <v>5</v>
      </c>
      <c r="I4613" s="200">
        <v>10</v>
      </c>
      <c r="J4613" s="200">
        <v>7</v>
      </c>
      <c r="M4613" s="204">
        <f t="shared" si="211"/>
        <v>5</v>
      </c>
      <c r="N4613" s="203">
        <f t="shared" si="212"/>
        <v>5</v>
      </c>
      <c r="O4613" s="203">
        <f t="shared" si="213"/>
        <v>8</v>
      </c>
    </row>
    <row r="4614" spans="3:15">
      <c r="C4614" s="200">
        <v>10</v>
      </c>
      <c r="D4614" s="200">
        <v>8</v>
      </c>
      <c r="F4614" s="200">
        <v>5</v>
      </c>
      <c r="G4614" s="200">
        <v>8</v>
      </c>
      <c r="H4614" s="200">
        <v>5</v>
      </c>
      <c r="I4614" s="200">
        <v>10</v>
      </c>
      <c r="J4614" s="200">
        <v>10</v>
      </c>
      <c r="M4614" s="204">
        <f t="shared" si="211"/>
        <v>5</v>
      </c>
      <c r="N4614" s="203">
        <f t="shared" si="212"/>
        <v>5</v>
      </c>
      <c r="O4614" s="203">
        <f t="shared" si="213"/>
        <v>8</v>
      </c>
    </row>
    <row r="4615" spans="3:15">
      <c r="C4615" s="200">
        <v>10</v>
      </c>
      <c r="D4615" s="200">
        <v>8</v>
      </c>
      <c r="F4615" s="200">
        <v>7</v>
      </c>
      <c r="G4615" s="200">
        <v>8</v>
      </c>
      <c r="H4615" s="200">
        <v>10</v>
      </c>
      <c r="I4615" s="200">
        <v>4</v>
      </c>
      <c r="J4615" s="200">
        <v>7</v>
      </c>
      <c r="M4615" s="204">
        <f t="shared" si="211"/>
        <v>4</v>
      </c>
      <c r="N4615" s="203">
        <f t="shared" si="212"/>
        <v>5</v>
      </c>
      <c r="O4615" s="203">
        <f t="shared" si="213"/>
        <v>8</v>
      </c>
    </row>
    <row r="4616" spans="3:15">
      <c r="C4616" s="200">
        <v>10</v>
      </c>
      <c r="D4616" s="200">
        <v>8</v>
      </c>
      <c r="F4616" s="200">
        <v>7</v>
      </c>
      <c r="G4616" s="200">
        <v>8</v>
      </c>
      <c r="H4616" s="200">
        <v>10</v>
      </c>
      <c r="I4616" s="200">
        <v>4</v>
      </c>
      <c r="J4616" s="200">
        <v>10</v>
      </c>
      <c r="M4616" s="204">
        <f t="shared" si="211"/>
        <v>4</v>
      </c>
      <c r="N4616" s="203">
        <f t="shared" si="212"/>
        <v>5</v>
      </c>
      <c r="O4616" s="203">
        <f t="shared" si="213"/>
        <v>8</v>
      </c>
    </row>
    <row r="4617" spans="3:15">
      <c r="C4617" s="200">
        <v>10</v>
      </c>
      <c r="D4617" s="200">
        <v>8</v>
      </c>
      <c r="F4617" s="200">
        <v>7</v>
      </c>
      <c r="G4617" s="200">
        <v>8</v>
      </c>
      <c r="H4617" s="200">
        <v>10</v>
      </c>
      <c r="I4617" s="200">
        <v>6</v>
      </c>
      <c r="J4617" s="200">
        <v>7</v>
      </c>
      <c r="M4617" s="204">
        <f t="shared" si="211"/>
        <v>6</v>
      </c>
      <c r="N4617" s="203">
        <f t="shared" si="212"/>
        <v>7</v>
      </c>
      <c r="O4617" s="203">
        <f t="shared" si="213"/>
        <v>8</v>
      </c>
    </row>
    <row r="4618" spans="3:15">
      <c r="C4618" s="200">
        <v>10</v>
      </c>
      <c r="D4618" s="200">
        <v>8</v>
      </c>
      <c r="F4618" s="200">
        <v>7</v>
      </c>
      <c r="G4618" s="200">
        <v>8</v>
      </c>
      <c r="H4618" s="200">
        <v>10</v>
      </c>
      <c r="I4618" s="200">
        <v>6</v>
      </c>
      <c r="J4618" s="200">
        <v>10</v>
      </c>
      <c r="M4618" s="204">
        <f t="shared" si="211"/>
        <v>6</v>
      </c>
      <c r="N4618" s="203">
        <f t="shared" si="212"/>
        <v>7</v>
      </c>
      <c r="O4618" s="203">
        <f t="shared" si="213"/>
        <v>8</v>
      </c>
    </row>
    <row r="4619" spans="3:15">
      <c r="C4619" s="200">
        <v>10</v>
      </c>
      <c r="D4619" s="200">
        <v>8</v>
      </c>
      <c r="F4619" s="200">
        <v>7</v>
      </c>
      <c r="G4619" s="200">
        <v>8</v>
      </c>
      <c r="H4619" s="200">
        <v>10</v>
      </c>
      <c r="I4619" s="200">
        <v>8</v>
      </c>
      <c r="J4619" s="200">
        <v>7</v>
      </c>
      <c r="M4619" s="204">
        <f t="shared" si="211"/>
        <v>7</v>
      </c>
      <c r="N4619" s="203">
        <f t="shared" si="212"/>
        <v>7</v>
      </c>
      <c r="O4619" s="203">
        <f t="shared" si="213"/>
        <v>8</v>
      </c>
    </row>
    <row r="4620" spans="3:15">
      <c r="C4620" s="200">
        <v>10</v>
      </c>
      <c r="D4620" s="200">
        <v>8</v>
      </c>
      <c r="F4620" s="200">
        <v>7</v>
      </c>
      <c r="G4620" s="200">
        <v>8</v>
      </c>
      <c r="H4620" s="200">
        <v>10</v>
      </c>
      <c r="I4620" s="200">
        <v>8</v>
      </c>
      <c r="J4620" s="200">
        <v>10</v>
      </c>
      <c r="M4620" s="204">
        <f t="shared" si="211"/>
        <v>7</v>
      </c>
      <c r="N4620" s="203">
        <f t="shared" si="212"/>
        <v>8</v>
      </c>
      <c r="O4620" s="203">
        <f t="shared" si="213"/>
        <v>9</v>
      </c>
    </row>
    <row r="4621" spans="3:15">
      <c r="C4621" s="200">
        <v>10</v>
      </c>
      <c r="D4621" s="200">
        <v>8</v>
      </c>
      <c r="F4621" s="200">
        <v>7</v>
      </c>
      <c r="G4621" s="200">
        <v>8</v>
      </c>
      <c r="H4621" s="200">
        <v>10</v>
      </c>
      <c r="I4621" s="200">
        <v>10</v>
      </c>
      <c r="J4621" s="200">
        <v>7</v>
      </c>
      <c r="M4621" s="204">
        <f t="shared" si="211"/>
        <v>7</v>
      </c>
      <c r="N4621" s="203">
        <f t="shared" si="212"/>
        <v>7</v>
      </c>
      <c r="O4621" s="203">
        <f t="shared" si="213"/>
        <v>9</v>
      </c>
    </row>
    <row r="4622" spans="3:15">
      <c r="C4622" s="200">
        <v>10</v>
      </c>
      <c r="D4622" s="200">
        <v>8</v>
      </c>
      <c r="F4622" s="200">
        <v>7</v>
      </c>
      <c r="G4622" s="200">
        <v>8</v>
      </c>
      <c r="H4622" s="200">
        <v>10</v>
      </c>
      <c r="I4622" s="200">
        <v>10</v>
      </c>
      <c r="J4622" s="200">
        <v>10</v>
      </c>
      <c r="M4622" s="204">
        <f t="shared" si="211"/>
        <v>7</v>
      </c>
      <c r="N4622" s="203">
        <f t="shared" si="212"/>
        <v>8</v>
      </c>
      <c r="O4622" s="203">
        <f t="shared" si="213"/>
        <v>9</v>
      </c>
    </row>
    <row r="4623" spans="3:15">
      <c r="C4623" s="200">
        <v>10</v>
      </c>
      <c r="D4623" s="200">
        <v>8</v>
      </c>
      <c r="F4623" s="200">
        <v>5</v>
      </c>
      <c r="G4623" s="200">
        <v>8</v>
      </c>
      <c r="H4623" s="200">
        <v>5</v>
      </c>
      <c r="I4623" s="200">
        <v>4</v>
      </c>
      <c r="J4623" s="200">
        <v>7</v>
      </c>
      <c r="M4623" s="204">
        <f t="shared" si="211"/>
        <v>4</v>
      </c>
      <c r="N4623" s="203">
        <f t="shared" si="212"/>
        <v>5</v>
      </c>
      <c r="O4623" s="203">
        <f t="shared" si="213"/>
        <v>7</v>
      </c>
    </row>
    <row r="4624" spans="3:15">
      <c r="C4624" s="200">
        <v>10</v>
      </c>
      <c r="D4624" s="200">
        <v>8</v>
      </c>
      <c r="F4624" s="200">
        <v>5</v>
      </c>
      <c r="G4624" s="200">
        <v>8</v>
      </c>
      <c r="H4624" s="200">
        <v>5</v>
      </c>
      <c r="I4624" s="200">
        <v>4</v>
      </c>
      <c r="J4624" s="200">
        <v>10</v>
      </c>
      <c r="M4624" s="204">
        <f t="shared" si="211"/>
        <v>4</v>
      </c>
      <c r="N4624" s="203">
        <f t="shared" si="212"/>
        <v>5</v>
      </c>
      <c r="O4624" s="203">
        <f t="shared" si="213"/>
        <v>7</v>
      </c>
    </row>
    <row r="4625" spans="3:15">
      <c r="C4625" s="200">
        <v>10</v>
      </c>
      <c r="D4625" s="200">
        <v>8</v>
      </c>
      <c r="F4625" s="200">
        <v>5</v>
      </c>
      <c r="G4625" s="200">
        <v>8</v>
      </c>
      <c r="H4625" s="200">
        <v>5</v>
      </c>
      <c r="I4625" s="200">
        <v>6</v>
      </c>
      <c r="J4625" s="200">
        <v>7</v>
      </c>
      <c r="M4625" s="204">
        <f t="shared" si="211"/>
        <v>5</v>
      </c>
      <c r="N4625" s="203">
        <f t="shared" si="212"/>
        <v>5</v>
      </c>
      <c r="O4625" s="203">
        <f t="shared" si="213"/>
        <v>7</v>
      </c>
    </row>
    <row r="4626" spans="3:15">
      <c r="C4626" s="200">
        <v>10</v>
      </c>
      <c r="D4626" s="200">
        <v>8</v>
      </c>
      <c r="F4626" s="200">
        <v>5</v>
      </c>
      <c r="G4626" s="200">
        <v>8</v>
      </c>
      <c r="H4626" s="200">
        <v>5</v>
      </c>
      <c r="I4626" s="200">
        <v>6</v>
      </c>
      <c r="J4626" s="200">
        <v>10</v>
      </c>
      <c r="M4626" s="204">
        <f t="shared" si="211"/>
        <v>5</v>
      </c>
      <c r="N4626" s="203">
        <f t="shared" si="212"/>
        <v>5</v>
      </c>
      <c r="O4626" s="203">
        <f t="shared" si="213"/>
        <v>7</v>
      </c>
    </row>
    <row r="4627" spans="3:15">
      <c r="C4627" s="200">
        <v>10</v>
      </c>
      <c r="D4627" s="200">
        <v>8</v>
      </c>
      <c r="F4627" s="200">
        <v>5</v>
      </c>
      <c r="G4627" s="200">
        <v>8</v>
      </c>
      <c r="H4627" s="200">
        <v>5</v>
      </c>
      <c r="I4627" s="200">
        <v>8</v>
      </c>
      <c r="J4627" s="200">
        <v>7</v>
      </c>
      <c r="M4627" s="204">
        <f t="shared" si="211"/>
        <v>5</v>
      </c>
      <c r="N4627" s="203">
        <f t="shared" si="212"/>
        <v>5</v>
      </c>
      <c r="O4627" s="203">
        <f t="shared" si="213"/>
        <v>7</v>
      </c>
    </row>
    <row r="4628" spans="3:15">
      <c r="C4628" s="200">
        <v>10</v>
      </c>
      <c r="D4628" s="200">
        <v>8</v>
      </c>
      <c r="F4628" s="200">
        <v>5</v>
      </c>
      <c r="G4628" s="200">
        <v>8</v>
      </c>
      <c r="H4628" s="200">
        <v>5</v>
      </c>
      <c r="I4628" s="200">
        <v>8</v>
      </c>
      <c r="J4628" s="200">
        <v>10</v>
      </c>
      <c r="M4628" s="204">
        <f t="shared" si="211"/>
        <v>5</v>
      </c>
      <c r="N4628" s="203">
        <f t="shared" si="212"/>
        <v>5</v>
      </c>
      <c r="O4628" s="203">
        <f t="shared" si="213"/>
        <v>8</v>
      </c>
    </row>
    <row r="4629" spans="3:15">
      <c r="C4629" s="200">
        <v>10</v>
      </c>
      <c r="D4629" s="200">
        <v>8</v>
      </c>
      <c r="F4629" s="200">
        <v>5</v>
      </c>
      <c r="G4629" s="200">
        <v>8</v>
      </c>
      <c r="H4629" s="200">
        <v>5</v>
      </c>
      <c r="I4629" s="200">
        <v>10</v>
      </c>
      <c r="J4629" s="200">
        <v>7</v>
      </c>
      <c r="M4629" s="204">
        <f t="shared" si="211"/>
        <v>5</v>
      </c>
      <c r="N4629" s="203">
        <f t="shared" si="212"/>
        <v>5</v>
      </c>
      <c r="O4629" s="203">
        <f t="shared" si="213"/>
        <v>8</v>
      </c>
    </row>
    <row r="4630" spans="3:15">
      <c r="C4630" s="200">
        <v>10</v>
      </c>
      <c r="D4630" s="200">
        <v>8</v>
      </c>
      <c r="F4630" s="200">
        <v>5</v>
      </c>
      <c r="G4630" s="200">
        <v>8</v>
      </c>
      <c r="H4630" s="200">
        <v>5</v>
      </c>
      <c r="I4630" s="200">
        <v>10</v>
      </c>
      <c r="J4630" s="200">
        <v>10</v>
      </c>
      <c r="M4630" s="204">
        <f t="shared" si="211"/>
        <v>5</v>
      </c>
      <c r="N4630" s="203">
        <f t="shared" si="212"/>
        <v>5</v>
      </c>
      <c r="O4630" s="203">
        <f t="shared" si="213"/>
        <v>8</v>
      </c>
    </row>
    <row r="4631" spans="3:15">
      <c r="C4631" s="200">
        <v>10</v>
      </c>
      <c r="D4631" s="200">
        <v>8</v>
      </c>
      <c r="F4631" s="200">
        <v>7</v>
      </c>
      <c r="G4631" s="200">
        <v>8</v>
      </c>
      <c r="H4631" s="200">
        <v>10</v>
      </c>
      <c r="I4631" s="200">
        <v>4</v>
      </c>
      <c r="J4631" s="200">
        <v>7</v>
      </c>
      <c r="M4631" s="204">
        <f t="shared" si="211"/>
        <v>4</v>
      </c>
      <c r="N4631" s="203">
        <f t="shared" si="212"/>
        <v>5</v>
      </c>
      <c r="O4631" s="203">
        <f t="shared" si="213"/>
        <v>8</v>
      </c>
    </row>
    <row r="4632" spans="3:15">
      <c r="C4632" s="200">
        <v>10</v>
      </c>
      <c r="D4632" s="200">
        <v>8</v>
      </c>
      <c r="F4632" s="200">
        <v>7</v>
      </c>
      <c r="G4632" s="200">
        <v>8</v>
      </c>
      <c r="H4632" s="200">
        <v>10</v>
      </c>
      <c r="I4632" s="200">
        <v>4</v>
      </c>
      <c r="J4632" s="200">
        <v>10</v>
      </c>
      <c r="M4632" s="204">
        <f t="shared" si="211"/>
        <v>4</v>
      </c>
      <c r="N4632" s="203">
        <f t="shared" si="212"/>
        <v>5</v>
      </c>
      <c r="O4632" s="203">
        <f t="shared" si="213"/>
        <v>8</v>
      </c>
    </row>
    <row r="4633" spans="3:15">
      <c r="C4633" s="200">
        <v>10</v>
      </c>
      <c r="D4633" s="200">
        <v>8</v>
      </c>
      <c r="F4633" s="200">
        <v>7</v>
      </c>
      <c r="G4633" s="200">
        <v>8</v>
      </c>
      <c r="H4633" s="200">
        <v>10</v>
      </c>
      <c r="I4633" s="200">
        <v>6</v>
      </c>
      <c r="J4633" s="200">
        <v>7</v>
      </c>
      <c r="M4633" s="204">
        <f t="shared" si="211"/>
        <v>6</v>
      </c>
      <c r="N4633" s="203">
        <f t="shared" si="212"/>
        <v>7</v>
      </c>
      <c r="O4633" s="203">
        <f t="shared" si="213"/>
        <v>8</v>
      </c>
    </row>
    <row r="4634" spans="3:15">
      <c r="C4634" s="200">
        <v>10</v>
      </c>
      <c r="D4634" s="200">
        <v>8</v>
      </c>
      <c r="F4634" s="200">
        <v>7</v>
      </c>
      <c r="G4634" s="200">
        <v>8</v>
      </c>
      <c r="H4634" s="200">
        <v>10</v>
      </c>
      <c r="I4634" s="200">
        <v>6</v>
      </c>
      <c r="J4634" s="200">
        <v>10</v>
      </c>
      <c r="M4634" s="204">
        <f t="shared" si="211"/>
        <v>6</v>
      </c>
      <c r="N4634" s="203">
        <f t="shared" si="212"/>
        <v>7</v>
      </c>
      <c r="O4634" s="203">
        <f t="shared" si="213"/>
        <v>8</v>
      </c>
    </row>
    <row r="4635" spans="3:15">
      <c r="C4635" s="200">
        <v>10</v>
      </c>
      <c r="D4635" s="200">
        <v>8</v>
      </c>
      <c r="F4635" s="200">
        <v>7</v>
      </c>
      <c r="G4635" s="200">
        <v>8</v>
      </c>
      <c r="H4635" s="200">
        <v>10</v>
      </c>
      <c r="I4635" s="200">
        <v>8</v>
      </c>
      <c r="J4635" s="200">
        <v>7</v>
      </c>
      <c r="M4635" s="204">
        <f t="shared" si="211"/>
        <v>7</v>
      </c>
      <c r="N4635" s="203">
        <f t="shared" si="212"/>
        <v>7</v>
      </c>
      <c r="O4635" s="203">
        <f t="shared" si="213"/>
        <v>8</v>
      </c>
    </row>
    <row r="4636" spans="3:15">
      <c r="C4636" s="200">
        <v>10</v>
      </c>
      <c r="D4636" s="200">
        <v>8</v>
      </c>
      <c r="F4636" s="200">
        <v>7</v>
      </c>
      <c r="G4636" s="200">
        <v>8</v>
      </c>
      <c r="H4636" s="200">
        <v>10</v>
      </c>
      <c r="I4636" s="200">
        <v>8</v>
      </c>
      <c r="J4636" s="200">
        <v>10</v>
      </c>
      <c r="M4636" s="204">
        <f t="shared" si="211"/>
        <v>7</v>
      </c>
      <c r="N4636" s="203">
        <f t="shared" si="212"/>
        <v>8</v>
      </c>
      <c r="O4636" s="203">
        <f t="shared" si="213"/>
        <v>9</v>
      </c>
    </row>
    <row r="4637" spans="3:15">
      <c r="C4637" s="200">
        <v>10</v>
      </c>
      <c r="D4637" s="200">
        <v>8</v>
      </c>
      <c r="F4637" s="200">
        <v>7</v>
      </c>
      <c r="G4637" s="200">
        <v>8</v>
      </c>
      <c r="H4637" s="200">
        <v>10</v>
      </c>
      <c r="I4637" s="200">
        <v>10</v>
      </c>
      <c r="J4637" s="200">
        <v>7</v>
      </c>
      <c r="M4637" s="204">
        <f t="shared" si="211"/>
        <v>7</v>
      </c>
      <c r="N4637" s="203">
        <f t="shared" si="212"/>
        <v>7</v>
      </c>
      <c r="O4637" s="203">
        <f t="shared" si="213"/>
        <v>9</v>
      </c>
    </row>
    <row r="4638" spans="3:15">
      <c r="C4638" s="200">
        <v>10</v>
      </c>
      <c r="D4638" s="200">
        <v>8</v>
      </c>
      <c r="F4638" s="200">
        <v>7</v>
      </c>
      <c r="G4638" s="200">
        <v>8</v>
      </c>
      <c r="H4638" s="200">
        <v>10</v>
      </c>
      <c r="I4638" s="200">
        <v>10</v>
      </c>
      <c r="J4638" s="200">
        <v>10</v>
      </c>
      <c r="M4638" s="204">
        <f t="shared" si="211"/>
        <v>7</v>
      </c>
      <c r="N4638" s="203">
        <f t="shared" si="212"/>
        <v>8</v>
      </c>
      <c r="O4638" s="203">
        <f t="shared" si="213"/>
        <v>9</v>
      </c>
    </row>
    <row r="4639" spans="3:15">
      <c r="C4639" s="200">
        <v>10</v>
      </c>
      <c r="D4639" s="200">
        <v>8</v>
      </c>
      <c r="F4639" s="200">
        <v>5</v>
      </c>
      <c r="G4639" s="200">
        <v>8</v>
      </c>
      <c r="H4639" s="200">
        <v>5</v>
      </c>
      <c r="I4639" s="200">
        <v>4</v>
      </c>
      <c r="J4639" s="200">
        <v>7</v>
      </c>
      <c r="M4639" s="204">
        <f t="shared" ref="M4639:M4702" si="214">MIN(C4639:L4639)</f>
        <v>4</v>
      </c>
      <c r="N4639" s="203">
        <f t="shared" si="212"/>
        <v>5</v>
      </c>
      <c r="O4639" s="203">
        <f t="shared" si="213"/>
        <v>7</v>
      </c>
    </row>
    <row r="4640" spans="3:15">
      <c r="C4640" s="200">
        <v>10</v>
      </c>
      <c r="D4640" s="200">
        <v>8</v>
      </c>
      <c r="F4640" s="200">
        <v>5</v>
      </c>
      <c r="G4640" s="200">
        <v>8</v>
      </c>
      <c r="H4640" s="200">
        <v>5</v>
      </c>
      <c r="I4640" s="200">
        <v>4</v>
      </c>
      <c r="J4640" s="200">
        <v>10</v>
      </c>
      <c r="M4640" s="204">
        <f t="shared" si="214"/>
        <v>4</v>
      </c>
      <c r="N4640" s="203">
        <f t="shared" ref="N4640:N4703" si="215">IF(SMALL(C4640:J4640,2)&gt;M4640,M4640+1,M4640)</f>
        <v>5</v>
      </c>
      <c r="O4640" s="203">
        <f t="shared" ref="O4640:O4703" si="216">ROUND(AVERAGE(C4640:J4640),0)</f>
        <v>7</v>
      </c>
    </row>
    <row r="4641" spans="3:15">
      <c r="C4641" s="200">
        <v>10</v>
      </c>
      <c r="D4641" s="200">
        <v>8</v>
      </c>
      <c r="F4641" s="200">
        <v>5</v>
      </c>
      <c r="G4641" s="200">
        <v>8</v>
      </c>
      <c r="H4641" s="200">
        <v>5</v>
      </c>
      <c r="I4641" s="200">
        <v>6</v>
      </c>
      <c r="J4641" s="200">
        <v>7</v>
      </c>
      <c r="M4641" s="204">
        <f t="shared" si="214"/>
        <v>5</v>
      </c>
      <c r="N4641" s="203">
        <f t="shared" si="215"/>
        <v>5</v>
      </c>
      <c r="O4641" s="203">
        <f t="shared" si="216"/>
        <v>7</v>
      </c>
    </row>
    <row r="4642" spans="3:15">
      <c r="C4642" s="200">
        <v>10</v>
      </c>
      <c r="D4642" s="200">
        <v>8</v>
      </c>
      <c r="F4642" s="200">
        <v>5</v>
      </c>
      <c r="G4642" s="200">
        <v>8</v>
      </c>
      <c r="H4642" s="200">
        <v>5</v>
      </c>
      <c r="I4642" s="200">
        <v>6</v>
      </c>
      <c r="J4642" s="200">
        <v>10</v>
      </c>
      <c r="M4642" s="204">
        <f t="shared" si="214"/>
        <v>5</v>
      </c>
      <c r="N4642" s="203">
        <f t="shared" si="215"/>
        <v>5</v>
      </c>
      <c r="O4642" s="203">
        <f t="shared" si="216"/>
        <v>7</v>
      </c>
    </row>
    <row r="4643" spans="3:15">
      <c r="C4643" s="200">
        <v>10</v>
      </c>
      <c r="D4643" s="200">
        <v>8</v>
      </c>
      <c r="F4643" s="200">
        <v>5</v>
      </c>
      <c r="G4643" s="200">
        <v>8</v>
      </c>
      <c r="H4643" s="200">
        <v>5</v>
      </c>
      <c r="I4643" s="200">
        <v>8</v>
      </c>
      <c r="J4643" s="200">
        <v>7</v>
      </c>
      <c r="M4643" s="204">
        <f t="shared" si="214"/>
        <v>5</v>
      </c>
      <c r="N4643" s="203">
        <f t="shared" si="215"/>
        <v>5</v>
      </c>
      <c r="O4643" s="203">
        <f t="shared" si="216"/>
        <v>7</v>
      </c>
    </row>
    <row r="4644" spans="3:15">
      <c r="C4644" s="200">
        <v>10</v>
      </c>
      <c r="D4644" s="200">
        <v>8</v>
      </c>
      <c r="F4644" s="200">
        <v>5</v>
      </c>
      <c r="G4644" s="200">
        <v>8</v>
      </c>
      <c r="H4644" s="200">
        <v>5</v>
      </c>
      <c r="I4644" s="200">
        <v>8</v>
      </c>
      <c r="J4644" s="200">
        <v>10</v>
      </c>
      <c r="M4644" s="204">
        <f t="shared" si="214"/>
        <v>5</v>
      </c>
      <c r="N4644" s="203">
        <f t="shared" si="215"/>
        <v>5</v>
      </c>
      <c r="O4644" s="203">
        <f t="shared" si="216"/>
        <v>8</v>
      </c>
    </row>
    <row r="4645" spans="3:15">
      <c r="C4645" s="200">
        <v>10</v>
      </c>
      <c r="D4645" s="200">
        <v>8</v>
      </c>
      <c r="F4645" s="200">
        <v>5</v>
      </c>
      <c r="G4645" s="200">
        <v>8</v>
      </c>
      <c r="H4645" s="200">
        <v>5</v>
      </c>
      <c r="I4645" s="200">
        <v>10</v>
      </c>
      <c r="J4645" s="200">
        <v>7</v>
      </c>
      <c r="M4645" s="204">
        <f t="shared" si="214"/>
        <v>5</v>
      </c>
      <c r="N4645" s="203">
        <f t="shared" si="215"/>
        <v>5</v>
      </c>
      <c r="O4645" s="203">
        <f t="shared" si="216"/>
        <v>8</v>
      </c>
    </row>
    <row r="4646" spans="3:15">
      <c r="C4646" s="200">
        <v>10</v>
      </c>
      <c r="D4646" s="200">
        <v>8</v>
      </c>
      <c r="F4646" s="200">
        <v>5</v>
      </c>
      <c r="G4646" s="200">
        <v>8</v>
      </c>
      <c r="H4646" s="200">
        <v>5</v>
      </c>
      <c r="I4646" s="200">
        <v>10</v>
      </c>
      <c r="J4646" s="200">
        <v>10</v>
      </c>
      <c r="M4646" s="204">
        <f t="shared" si="214"/>
        <v>5</v>
      </c>
      <c r="N4646" s="203">
        <f t="shared" si="215"/>
        <v>5</v>
      </c>
      <c r="O4646" s="203">
        <f t="shared" si="216"/>
        <v>8</v>
      </c>
    </row>
    <row r="4647" spans="3:15">
      <c r="C4647" s="200">
        <v>10</v>
      </c>
      <c r="D4647" s="200">
        <v>8</v>
      </c>
      <c r="F4647" s="200">
        <v>7</v>
      </c>
      <c r="G4647" s="200">
        <v>8</v>
      </c>
      <c r="H4647" s="200">
        <v>10</v>
      </c>
      <c r="I4647" s="200">
        <v>4</v>
      </c>
      <c r="J4647" s="200">
        <v>7</v>
      </c>
      <c r="M4647" s="204">
        <f t="shared" si="214"/>
        <v>4</v>
      </c>
      <c r="N4647" s="203">
        <f t="shared" si="215"/>
        <v>5</v>
      </c>
      <c r="O4647" s="203">
        <f t="shared" si="216"/>
        <v>8</v>
      </c>
    </row>
    <row r="4648" spans="3:15">
      <c r="C4648" s="200">
        <v>10</v>
      </c>
      <c r="D4648" s="200">
        <v>8</v>
      </c>
      <c r="F4648" s="200">
        <v>7</v>
      </c>
      <c r="G4648" s="200">
        <v>8</v>
      </c>
      <c r="H4648" s="200">
        <v>10</v>
      </c>
      <c r="I4648" s="200">
        <v>4</v>
      </c>
      <c r="J4648" s="200">
        <v>10</v>
      </c>
      <c r="M4648" s="204">
        <f t="shared" si="214"/>
        <v>4</v>
      </c>
      <c r="N4648" s="203">
        <f t="shared" si="215"/>
        <v>5</v>
      </c>
      <c r="O4648" s="203">
        <f t="shared" si="216"/>
        <v>8</v>
      </c>
    </row>
    <row r="4649" spans="3:15">
      <c r="C4649" s="200">
        <v>10</v>
      </c>
      <c r="D4649" s="200">
        <v>8</v>
      </c>
      <c r="F4649" s="200">
        <v>7</v>
      </c>
      <c r="G4649" s="200">
        <v>8</v>
      </c>
      <c r="H4649" s="200">
        <v>10</v>
      </c>
      <c r="I4649" s="200">
        <v>6</v>
      </c>
      <c r="J4649" s="200">
        <v>7</v>
      </c>
      <c r="M4649" s="204">
        <f t="shared" si="214"/>
        <v>6</v>
      </c>
      <c r="N4649" s="203">
        <f t="shared" si="215"/>
        <v>7</v>
      </c>
      <c r="O4649" s="203">
        <f t="shared" si="216"/>
        <v>8</v>
      </c>
    </row>
    <row r="4650" spans="3:15">
      <c r="C4650" s="200">
        <v>10</v>
      </c>
      <c r="D4650" s="200">
        <v>8</v>
      </c>
      <c r="F4650" s="200">
        <v>7</v>
      </c>
      <c r="G4650" s="200">
        <v>8</v>
      </c>
      <c r="H4650" s="200">
        <v>10</v>
      </c>
      <c r="I4650" s="200">
        <v>6</v>
      </c>
      <c r="J4650" s="200">
        <v>10</v>
      </c>
      <c r="M4650" s="204">
        <f t="shared" si="214"/>
        <v>6</v>
      </c>
      <c r="N4650" s="203">
        <f t="shared" si="215"/>
        <v>7</v>
      </c>
      <c r="O4650" s="203">
        <f t="shared" si="216"/>
        <v>8</v>
      </c>
    </row>
    <row r="4651" spans="3:15">
      <c r="C4651" s="200">
        <v>10</v>
      </c>
      <c r="D4651" s="200">
        <v>8</v>
      </c>
      <c r="F4651" s="200">
        <v>7</v>
      </c>
      <c r="G4651" s="200">
        <v>8</v>
      </c>
      <c r="H4651" s="200">
        <v>10</v>
      </c>
      <c r="I4651" s="200">
        <v>8</v>
      </c>
      <c r="J4651" s="200">
        <v>7</v>
      </c>
      <c r="M4651" s="204">
        <f t="shared" si="214"/>
        <v>7</v>
      </c>
      <c r="N4651" s="203">
        <f t="shared" si="215"/>
        <v>7</v>
      </c>
      <c r="O4651" s="203">
        <f t="shared" si="216"/>
        <v>8</v>
      </c>
    </row>
    <row r="4652" spans="3:15">
      <c r="C4652" s="200">
        <v>10</v>
      </c>
      <c r="D4652" s="200">
        <v>8</v>
      </c>
      <c r="F4652" s="200">
        <v>7</v>
      </c>
      <c r="G4652" s="200">
        <v>8</v>
      </c>
      <c r="H4652" s="200">
        <v>10</v>
      </c>
      <c r="I4652" s="200">
        <v>8</v>
      </c>
      <c r="J4652" s="200">
        <v>10</v>
      </c>
      <c r="M4652" s="204">
        <f t="shared" si="214"/>
        <v>7</v>
      </c>
      <c r="N4652" s="203">
        <f t="shared" si="215"/>
        <v>8</v>
      </c>
      <c r="O4652" s="203">
        <f t="shared" si="216"/>
        <v>9</v>
      </c>
    </row>
    <row r="4653" spans="3:15">
      <c r="C4653" s="200">
        <v>10</v>
      </c>
      <c r="D4653" s="200">
        <v>8</v>
      </c>
      <c r="F4653" s="200">
        <v>7</v>
      </c>
      <c r="G4653" s="200">
        <v>8</v>
      </c>
      <c r="H4653" s="200">
        <v>10</v>
      </c>
      <c r="I4653" s="200">
        <v>10</v>
      </c>
      <c r="J4653" s="200">
        <v>7</v>
      </c>
      <c r="M4653" s="204">
        <f t="shared" si="214"/>
        <v>7</v>
      </c>
      <c r="N4653" s="203">
        <f t="shared" si="215"/>
        <v>7</v>
      </c>
      <c r="O4653" s="203">
        <f t="shared" si="216"/>
        <v>9</v>
      </c>
    </row>
    <row r="4654" spans="3:15">
      <c r="C4654" s="200">
        <v>10</v>
      </c>
      <c r="D4654" s="200">
        <v>8</v>
      </c>
      <c r="F4654" s="200">
        <v>7</v>
      </c>
      <c r="G4654" s="200">
        <v>8</v>
      </c>
      <c r="H4654" s="200">
        <v>10</v>
      </c>
      <c r="I4654" s="200">
        <v>10</v>
      </c>
      <c r="J4654" s="200">
        <v>10</v>
      </c>
      <c r="M4654" s="204">
        <f t="shared" si="214"/>
        <v>7</v>
      </c>
      <c r="N4654" s="203">
        <f t="shared" si="215"/>
        <v>8</v>
      </c>
      <c r="O4654" s="203">
        <f t="shared" si="216"/>
        <v>9</v>
      </c>
    </row>
    <row r="4655" spans="3:15">
      <c r="C4655" s="200">
        <v>10</v>
      </c>
      <c r="D4655" s="200">
        <v>8</v>
      </c>
      <c r="F4655" s="200">
        <v>10</v>
      </c>
      <c r="G4655" s="200">
        <v>8</v>
      </c>
      <c r="H4655" s="200">
        <v>7</v>
      </c>
      <c r="I4655" s="200">
        <v>4</v>
      </c>
      <c r="J4655" s="200">
        <v>7</v>
      </c>
      <c r="M4655" s="204">
        <f t="shared" si="214"/>
        <v>4</v>
      </c>
      <c r="N4655" s="203">
        <f t="shared" si="215"/>
        <v>5</v>
      </c>
      <c r="O4655" s="203">
        <f t="shared" si="216"/>
        <v>8</v>
      </c>
    </row>
    <row r="4656" spans="3:15">
      <c r="C4656" s="200">
        <v>10</v>
      </c>
      <c r="D4656" s="200">
        <v>8</v>
      </c>
      <c r="F4656" s="200">
        <v>10</v>
      </c>
      <c r="G4656" s="200">
        <v>8</v>
      </c>
      <c r="H4656" s="200">
        <v>7</v>
      </c>
      <c r="I4656" s="200">
        <v>4</v>
      </c>
      <c r="J4656" s="200">
        <v>10</v>
      </c>
      <c r="M4656" s="204">
        <f t="shared" si="214"/>
        <v>4</v>
      </c>
      <c r="N4656" s="203">
        <f t="shared" si="215"/>
        <v>5</v>
      </c>
      <c r="O4656" s="203">
        <f t="shared" si="216"/>
        <v>8</v>
      </c>
    </row>
    <row r="4657" spans="3:15">
      <c r="C4657" s="200">
        <v>10</v>
      </c>
      <c r="D4657" s="200">
        <v>8</v>
      </c>
      <c r="F4657" s="200">
        <v>10</v>
      </c>
      <c r="G4657" s="200">
        <v>8</v>
      </c>
      <c r="H4657" s="200">
        <v>7</v>
      </c>
      <c r="I4657" s="200">
        <v>6</v>
      </c>
      <c r="J4657" s="200">
        <v>7</v>
      </c>
      <c r="M4657" s="204">
        <f t="shared" si="214"/>
        <v>6</v>
      </c>
      <c r="N4657" s="203">
        <f t="shared" si="215"/>
        <v>7</v>
      </c>
      <c r="O4657" s="203">
        <f t="shared" si="216"/>
        <v>8</v>
      </c>
    </row>
    <row r="4658" spans="3:15">
      <c r="C4658" s="200">
        <v>10</v>
      </c>
      <c r="D4658" s="200">
        <v>8</v>
      </c>
      <c r="F4658" s="200">
        <v>10</v>
      </c>
      <c r="G4658" s="200">
        <v>8</v>
      </c>
      <c r="H4658" s="200">
        <v>7</v>
      </c>
      <c r="I4658" s="200">
        <v>6</v>
      </c>
      <c r="J4658" s="200">
        <v>10</v>
      </c>
      <c r="M4658" s="204">
        <f t="shared" si="214"/>
        <v>6</v>
      </c>
      <c r="N4658" s="203">
        <f t="shared" si="215"/>
        <v>7</v>
      </c>
      <c r="O4658" s="203">
        <f t="shared" si="216"/>
        <v>8</v>
      </c>
    </row>
    <row r="4659" spans="3:15">
      <c r="C4659" s="200">
        <v>10</v>
      </c>
      <c r="D4659" s="200">
        <v>8</v>
      </c>
      <c r="F4659" s="200">
        <v>10</v>
      </c>
      <c r="G4659" s="200">
        <v>8</v>
      </c>
      <c r="H4659" s="200">
        <v>7</v>
      </c>
      <c r="I4659" s="200">
        <v>8</v>
      </c>
      <c r="J4659" s="200">
        <v>7</v>
      </c>
      <c r="M4659" s="204">
        <f t="shared" si="214"/>
        <v>7</v>
      </c>
      <c r="N4659" s="203">
        <f t="shared" si="215"/>
        <v>7</v>
      </c>
      <c r="O4659" s="203">
        <f t="shared" si="216"/>
        <v>8</v>
      </c>
    </row>
    <row r="4660" spans="3:15">
      <c r="C4660" s="200">
        <v>10</v>
      </c>
      <c r="D4660" s="200">
        <v>8</v>
      </c>
      <c r="F4660" s="200">
        <v>10</v>
      </c>
      <c r="G4660" s="200">
        <v>8</v>
      </c>
      <c r="H4660" s="200">
        <v>7</v>
      </c>
      <c r="I4660" s="200">
        <v>8</v>
      </c>
      <c r="J4660" s="200">
        <v>10</v>
      </c>
      <c r="M4660" s="204">
        <f t="shared" si="214"/>
        <v>7</v>
      </c>
      <c r="N4660" s="203">
        <f t="shared" si="215"/>
        <v>8</v>
      </c>
      <c r="O4660" s="203">
        <f t="shared" si="216"/>
        <v>9</v>
      </c>
    </row>
    <row r="4661" spans="3:15">
      <c r="C4661" s="200">
        <v>10</v>
      </c>
      <c r="D4661" s="200">
        <v>8</v>
      </c>
      <c r="F4661" s="200">
        <v>10</v>
      </c>
      <c r="G4661" s="200">
        <v>8</v>
      </c>
      <c r="H4661" s="200">
        <v>7</v>
      </c>
      <c r="I4661" s="200">
        <v>10</v>
      </c>
      <c r="J4661" s="200">
        <v>7</v>
      </c>
      <c r="M4661" s="204">
        <f t="shared" si="214"/>
        <v>7</v>
      </c>
      <c r="N4661" s="203">
        <f t="shared" si="215"/>
        <v>7</v>
      </c>
      <c r="O4661" s="203">
        <f t="shared" si="216"/>
        <v>9</v>
      </c>
    </row>
    <row r="4662" spans="3:15">
      <c r="C4662" s="200">
        <v>10</v>
      </c>
      <c r="D4662" s="200">
        <v>8</v>
      </c>
      <c r="F4662" s="200">
        <v>10</v>
      </c>
      <c r="G4662" s="200">
        <v>8</v>
      </c>
      <c r="H4662" s="200">
        <v>7</v>
      </c>
      <c r="I4662" s="200">
        <v>10</v>
      </c>
      <c r="J4662" s="200">
        <v>10</v>
      </c>
      <c r="M4662" s="204">
        <f t="shared" si="214"/>
        <v>7</v>
      </c>
      <c r="N4662" s="203">
        <f t="shared" si="215"/>
        <v>8</v>
      </c>
      <c r="O4662" s="203">
        <f t="shared" si="216"/>
        <v>9</v>
      </c>
    </row>
    <row r="4663" spans="3:15">
      <c r="C4663" s="200">
        <v>10</v>
      </c>
      <c r="D4663" s="200">
        <v>8</v>
      </c>
      <c r="F4663" s="200">
        <v>10</v>
      </c>
      <c r="G4663" s="200">
        <v>8</v>
      </c>
      <c r="H4663" s="200">
        <v>10</v>
      </c>
      <c r="I4663" s="200">
        <v>4</v>
      </c>
      <c r="J4663" s="200">
        <v>7</v>
      </c>
      <c r="M4663" s="204">
        <f t="shared" si="214"/>
        <v>4</v>
      </c>
      <c r="N4663" s="203">
        <f t="shared" si="215"/>
        <v>5</v>
      </c>
      <c r="O4663" s="203">
        <f t="shared" si="216"/>
        <v>8</v>
      </c>
    </row>
    <row r="4664" spans="3:15">
      <c r="C4664" s="200">
        <v>10</v>
      </c>
      <c r="D4664" s="200">
        <v>8</v>
      </c>
      <c r="F4664" s="200">
        <v>10</v>
      </c>
      <c r="G4664" s="200">
        <v>8</v>
      </c>
      <c r="H4664" s="200">
        <v>10</v>
      </c>
      <c r="I4664" s="200">
        <v>4</v>
      </c>
      <c r="J4664" s="200">
        <v>10</v>
      </c>
      <c r="M4664" s="204">
        <f t="shared" si="214"/>
        <v>4</v>
      </c>
      <c r="N4664" s="203">
        <f t="shared" si="215"/>
        <v>5</v>
      </c>
      <c r="O4664" s="203">
        <f t="shared" si="216"/>
        <v>9</v>
      </c>
    </row>
    <row r="4665" spans="3:15">
      <c r="C4665" s="200">
        <v>10</v>
      </c>
      <c r="D4665" s="200">
        <v>8</v>
      </c>
      <c r="F4665" s="200">
        <v>10</v>
      </c>
      <c r="G4665" s="200">
        <v>8</v>
      </c>
      <c r="H4665" s="200">
        <v>10</v>
      </c>
      <c r="I4665" s="200">
        <v>6</v>
      </c>
      <c r="J4665" s="200">
        <v>7</v>
      </c>
      <c r="M4665" s="204">
        <f t="shared" si="214"/>
        <v>6</v>
      </c>
      <c r="N4665" s="203">
        <f t="shared" si="215"/>
        <v>7</v>
      </c>
      <c r="O4665" s="203">
        <f t="shared" si="216"/>
        <v>8</v>
      </c>
    </row>
    <row r="4666" spans="3:15">
      <c r="C4666" s="200">
        <v>10</v>
      </c>
      <c r="D4666" s="200">
        <v>8</v>
      </c>
      <c r="F4666" s="200">
        <v>10</v>
      </c>
      <c r="G4666" s="200">
        <v>8</v>
      </c>
      <c r="H4666" s="200">
        <v>10</v>
      </c>
      <c r="I4666" s="200">
        <v>6</v>
      </c>
      <c r="J4666" s="200">
        <v>10</v>
      </c>
      <c r="M4666" s="204">
        <f t="shared" si="214"/>
        <v>6</v>
      </c>
      <c r="N4666" s="203">
        <f t="shared" si="215"/>
        <v>7</v>
      </c>
      <c r="O4666" s="203">
        <f t="shared" si="216"/>
        <v>9</v>
      </c>
    </row>
    <row r="4667" spans="3:15">
      <c r="C4667" s="200">
        <v>10</v>
      </c>
      <c r="D4667" s="200">
        <v>8</v>
      </c>
      <c r="F4667" s="200">
        <v>10</v>
      </c>
      <c r="G4667" s="200">
        <v>8</v>
      </c>
      <c r="H4667" s="200">
        <v>10</v>
      </c>
      <c r="I4667" s="200">
        <v>8</v>
      </c>
      <c r="J4667" s="200">
        <v>7</v>
      </c>
      <c r="M4667" s="204">
        <f t="shared" si="214"/>
        <v>7</v>
      </c>
      <c r="N4667" s="203">
        <f t="shared" si="215"/>
        <v>8</v>
      </c>
      <c r="O4667" s="203">
        <f t="shared" si="216"/>
        <v>9</v>
      </c>
    </row>
    <row r="4668" spans="3:15">
      <c r="C4668" s="200">
        <v>10</v>
      </c>
      <c r="D4668" s="200">
        <v>8</v>
      </c>
      <c r="F4668" s="200">
        <v>10</v>
      </c>
      <c r="G4668" s="200">
        <v>8</v>
      </c>
      <c r="H4668" s="200">
        <v>10</v>
      </c>
      <c r="I4668" s="200">
        <v>8</v>
      </c>
      <c r="J4668" s="200">
        <v>10</v>
      </c>
      <c r="M4668" s="204">
        <f t="shared" si="214"/>
        <v>8</v>
      </c>
      <c r="N4668" s="203">
        <f t="shared" si="215"/>
        <v>8</v>
      </c>
      <c r="O4668" s="203">
        <f t="shared" si="216"/>
        <v>9</v>
      </c>
    </row>
    <row r="4669" spans="3:15">
      <c r="C4669" s="200">
        <v>10</v>
      </c>
      <c r="D4669" s="200">
        <v>8</v>
      </c>
      <c r="F4669" s="200">
        <v>10</v>
      </c>
      <c r="G4669" s="200">
        <v>8</v>
      </c>
      <c r="H4669" s="200">
        <v>10</v>
      </c>
      <c r="I4669" s="200">
        <v>10</v>
      </c>
      <c r="J4669" s="200">
        <v>7</v>
      </c>
      <c r="M4669" s="204">
        <f t="shared" si="214"/>
        <v>7</v>
      </c>
      <c r="N4669" s="203">
        <f t="shared" si="215"/>
        <v>8</v>
      </c>
      <c r="O4669" s="203">
        <f t="shared" si="216"/>
        <v>9</v>
      </c>
    </row>
    <row r="4670" spans="3:15">
      <c r="C4670" s="200">
        <v>10</v>
      </c>
      <c r="D4670" s="200">
        <v>8</v>
      </c>
      <c r="F4670" s="200">
        <v>10</v>
      </c>
      <c r="G4670" s="200">
        <v>8</v>
      </c>
      <c r="H4670" s="200">
        <v>10</v>
      </c>
      <c r="I4670" s="200">
        <v>10</v>
      </c>
      <c r="J4670" s="200">
        <v>10</v>
      </c>
      <c r="M4670" s="204">
        <f t="shared" si="214"/>
        <v>8</v>
      </c>
      <c r="N4670" s="203">
        <f t="shared" si="215"/>
        <v>8</v>
      </c>
      <c r="O4670" s="203">
        <f t="shared" si="216"/>
        <v>9</v>
      </c>
    </row>
    <row r="4671" spans="3:15">
      <c r="C4671" s="200">
        <v>10</v>
      </c>
      <c r="D4671" s="200">
        <v>8</v>
      </c>
      <c r="F4671" s="200">
        <v>10</v>
      </c>
      <c r="G4671" s="200">
        <v>8</v>
      </c>
      <c r="H4671" s="200">
        <v>7</v>
      </c>
      <c r="I4671" s="200">
        <v>4</v>
      </c>
      <c r="J4671" s="200">
        <v>7</v>
      </c>
      <c r="M4671" s="204">
        <f t="shared" si="214"/>
        <v>4</v>
      </c>
      <c r="N4671" s="203">
        <f t="shared" si="215"/>
        <v>5</v>
      </c>
      <c r="O4671" s="203">
        <f t="shared" si="216"/>
        <v>8</v>
      </c>
    </row>
    <row r="4672" spans="3:15">
      <c r="C4672" s="200">
        <v>10</v>
      </c>
      <c r="D4672" s="200">
        <v>8</v>
      </c>
      <c r="F4672" s="200">
        <v>10</v>
      </c>
      <c r="G4672" s="200">
        <v>8</v>
      </c>
      <c r="H4672" s="200">
        <v>7</v>
      </c>
      <c r="I4672" s="200">
        <v>4</v>
      </c>
      <c r="J4672" s="200">
        <v>10</v>
      </c>
      <c r="M4672" s="204">
        <f t="shared" si="214"/>
        <v>4</v>
      </c>
      <c r="N4672" s="203">
        <f t="shared" si="215"/>
        <v>5</v>
      </c>
      <c r="O4672" s="203">
        <f t="shared" si="216"/>
        <v>8</v>
      </c>
    </row>
    <row r="4673" spans="3:15">
      <c r="C4673" s="200">
        <v>10</v>
      </c>
      <c r="D4673" s="200">
        <v>8</v>
      </c>
      <c r="F4673" s="200">
        <v>10</v>
      </c>
      <c r="G4673" s="200">
        <v>8</v>
      </c>
      <c r="H4673" s="200">
        <v>7</v>
      </c>
      <c r="I4673" s="200">
        <v>6</v>
      </c>
      <c r="J4673" s="200">
        <v>7</v>
      </c>
      <c r="M4673" s="204">
        <f t="shared" si="214"/>
        <v>6</v>
      </c>
      <c r="N4673" s="203">
        <f t="shared" si="215"/>
        <v>7</v>
      </c>
      <c r="O4673" s="203">
        <f t="shared" si="216"/>
        <v>8</v>
      </c>
    </row>
    <row r="4674" spans="3:15">
      <c r="C4674" s="200">
        <v>10</v>
      </c>
      <c r="D4674" s="200">
        <v>8</v>
      </c>
      <c r="F4674" s="200">
        <v>10</v>
      </c>
      <c r="G4674" s="200">
        <v>8</v>
      </c>
      <c r="H4674" s="200">
        <v>7</v>
      </c>
      <c r="I4674" s="200">
        <v>6</v>
      </c>
      <c r="J4674" s="200">
        <v>10</v>
      </c>
      <c r="M4674" s="204">
        <f t="shared" si="214"/>
        <v>6</v>
      </c>
      <c r="N4674" s="203">
        <f t="shared" si="215"/>
        <v>7</v>
      </c>
      <c r="O4674" s="203">
        <f t="shared" si="216"/>
        <v>8</v>
      </c>
    </row>
    <row r="4675" spans="3:15">
      <c r="C4675" s="200">
        <v>10</v>
      </c>
      <c r="D4675" s="200">
        <v>8</v>
      </c>
      <c r="F4675" s="200">
        <v>10</v>
      </c>
      <c r="G4675" s="200">
        <v>8</v>
      </c>
      <c r="H4675" s="200">
        <v>7</v>
      </c>
      <c r="I4675" s="200">
        <v>8</v>
      </c>
      <c r="J4675" s="200">
        <v>7</v>
      </c>
      <c r="M4675" s="204">
        <f t="shared" si="214"/>
        <v>7</v>
      </c>
      <c r="N4675" s="203">
        <f t="shared" si="215"/>
        <v>7</v>
      </c>
      <c r="O4675" s="203">
        <f t="shared" si="216"/>
        <v>8</v>
      </c>
    </row>
    <row r="4676" spans="3:15">
      <c r="C4676" s="200">
        <v>10</v>
      </c>
      <c r="D4676" s="200">
        <v>8</v>
      </c>
      <c r="F4676" s="200">
        <v>10</v>
      </c>
      <c r="G4676" s="200">
        <v>8</v>
      </c>
      <c r="H4676" s="200">
        <v>7</v>
      </c>
      <c r="I4676" s="200">
        <v>8</v>
      </c>
      <c r="J4676" s="200">
        <v>10</v>
      </c>
      <c r="M4676" s="204">
        <f t="shared" si="214"/>
        <v>7</v>
      </c>
      <c r="N4676" s="203">
        <f t="shared" si="215"/>
        <v>8</v>
      </c>
      <c r="O4676" s="203">
        <f t="shared" si="216"/>
        <v>9</v>
      </c>
    </row>
    <row r="4677" spans="3:15">
      <c r="C4677" s="200">
        <v>10</v>
      </c>
      <c r="D4677" s="200">
        <v>8</v>
      </c>
      <c r="F4677" s="200">
        <v>10</v>
      </c>
      <c r="G4677" s="200">
        <v>8</v>
      </c>
      <c r="H4677" s="200">
        <v>7</v>
      </c>
      <c r="I4677" s="200">
        <v>10</v>
      </c>
      <c r="J4677" s="200">
        <v>7</v>
      </c>
      <c r="M4677" s="204">
        <f t="shared" si="214"/>
        <v>7</v>
      </c>
      <c r="N4677" s="203">
        <f t="shared" si="215"/>
        <v>7</v>
      </c>
      <c r="O4677" s="203">
        <f t="shared" si="216"/>
        <v>9</v>
      </c>
    </row>
    <row r="4678" spans="3:15">
      <c r="C4678" s="200">
        <v>10</v>
      </c>
      <c r="D4678" s="200">
        <v>8</v>
      </c>
      <c r="F4678" s="200">
        <v>10</v>
      </c>
      <c r="G4678" s="200">
        <v>8</v>
      </c>
      <c r="H4678" s="200">
        <v>7</v>
      </c>
      <c r="I4678" s="200">
        <v>10</v>
      </c>
      <c r="J4678" s="200">
        <v>10</v>
      </c>
      <c r="M4678" s="204">
        <f t="shared" si="214"/>
        <v>7</v>
      </c>
      <c r="N4678" s="203">
        <f t="shared" si="215"/>
        <v>8</v>
      </c>
      <c r="O4678" s="203">
        <f t="shared" si="216"/>
        <v>9</v>
      </c>
    </row>
    <row r="4679" spans="3:15">
      <c r="C4679" s="200">
        <v>10</v>
      </c>
      <c r="D4679" s="200">
        <v>8</v>
      </c>
      <c r="F4679" s="200">
        <v>10</v>
      </c>
      <c r="G4679" s="200">
        <v>8</v>
      </c>
      <c r="H4679" s="200">
        <v>10</v>
      </c>
      <c r="I4679" s="200">
        <v>4</v>
      </c>
      <c r="J4679" s="200">
        <v>7</v>
      </c>
      <c r="M4679" s="204">
        <f t="shared" si="214"/>
        <v>4</v>
      </c>
      <c r="N4679" s="203">
        <f t="shared" si="215"/>
        <v>5</v>
      </c>
      <c r="O4679" s="203">
        <f t="shared" si="216"/>
        <v>8</v>
      </c>
    </row>
    <row r="4680" spans="3:15">
      <c r="C4680" s="200">
        <v>10</v>
      </c>
      <c r="D4680" s="200">
        <v>8</v>
      </c>
      <c r="F4680" s="200">
        <v>10</v>
      </c>
      <c r="G4680" s="200">
        <v>8</v>
      </c>
      <c r="H4680" s="200">
        <v>10</v>
      </c>
      <c r="I4680" s="200">
        <v>4</v>
      </c>
      <c r="J4680" s="200">
        <v>10</v>
      </c>
      <c r="M4680" s="204">
        <f t="shared" si="214"/>
        <v>4</v>
      </c>
      <c r="N4680" s="203">
        <f t="shared" si="215"/>
        <v>5</v>
      </c>
      <c r="O4680" s="203">
        <f t="shared" si="216"/>
        <v>9</v>
      </c>
    </row>
    <row r="4681" spans="3:15">
      <c r="C4681" s="200">
        <v>10</v>
      </c>
      <c r="D4681" s="200">
        <v>8</v>
      </c>
      <c r="F4681" s="200">
        <v>10</v>
      </c>
      <c r="G4681" s="200">
        <v>8</v>
      </c>
      <c r="H4681" s="200">
        <v>10</v>
      </c>
      <c r="I4681" s="200">
        <v>6</v>
      </c>
      <c r="J4681" s="200">
        <v>7</v>
      </c>
      <c r="M4681" s="204">
        <f t="shared" si="214"/>
        <v>6</v>
      </c>
      <c r="N4681" s="203">
        <f t="shared" si="215"/>
        <v>7</v>
      </c>
      <c r="O4681" s="203">
        <f t="shared" si="216"/>
        <v>8</v>
      </c>
    </row>
    <row r="4682" spans="3:15">
      <c r="C4682" s="200">
        <v>10</v>
      </c>
      <c r="D4682" s="200">
        <v>8</v>
      </c>
      <c r="F4682" s="200">
        <v>10</v>
      </c>
      <c r="G4682" s="200">
        <v>8</v>
      </c>
      <c r="H4682" s="200">
        <v>10</v>
      </c>
      <c r="I4682" s="200">
        <v>6</v>
      </c>
      <c r="J4682" s="200">
        <v>10</v>
      </c>
      <c r="M4682" s="204">
        <f t="shared" si="214"/>
        <v>6</v>
      </c>
      <c r="N4682" s="203">
        <f t="shared" si="215"/>
        <v>7</v>
      </c>
      <c r="O4682" s="203">
        <f t="shared" si="216"/>
        <v>9</v>
      </c>
    </row>
    <row r="4683" spans="3:15">
      <c r="C4683" s="200">
        <v>10</v>
      </c>
      <c r="D4683" s="200">
        <v>8</v>
      </c>
      <c r="F4683" s="200">
        <v>10</v>
      </c>
      <c r="G4683" s="200">
        <v>8</v>
      </c>
      <c r="H4683" s="200">
        <v>10</v>
      </c>
      <c r="I4683" s="200">
        <v>8</v>
      </c>
      <c r="J4683" s="200">
        <v>7</v>
      </c>
      <c r="M4683" s="204">
        <f t="shared" si="214"/>
        <v>7</v>
      </c>
      <c r="N4683" s="203">
        <f t="shared" si="215"/>
        <v>8</v>
      </c>
      <c r="O4683" s="203">
        <f t="shared" si="216"/>
        <v>9</v>
      </c>
    </row>
    <row r="4684" spans="3:15">
      <c r="C4684" s="200">
        <v>10</v>
      </c>
      <c r="D4684" s="200">
        <v>8</v>
      </c>
      <c r="F4684" s="200">
        <v>10</v>
      </c>
      <c r="G4684" s="200">
        <v>8</v>
      </c>
      <c r="H4684" s="200">
        <v>10</v>
      </c>
      <c r="I4684" s="200">
        <v>8</v>
      </c>
      <c r="J4684" s="200">
        <v>10</v>
      </c>
      <c r="M4684" s="204">
        <f t="shared" si="214"/>
        <v>8</v>
      </c>
      <c r="N4684" s="203">
        <f t="shared" si="215"/>
        <v>8</v>
      </c>
      <c r="O4684" s="203">
        <f t="shared" si="216"/>
        <v>9</v>
      </c>
    </row>
    <row r="4685" spans="3:15">
      <c r="C4685" s="200">
        <v>10</v>
      </c>
      <c r="D4685" s="200">
        <v>8</v>
      </c>
      <c r="F4685" s="200">
        <v>10</v>
      </c>
      <c r="G4685" s="200">
        <v>8</v>
      </c>
      <c r="H4685" s="200">
        <v>10</v>
      </c>
      <c r="I4685" s="200">
        <v>10</v>
      </c>
      <c r="J4685" s="200">
        <v>7</v>
      </c>
      <c r="M4685" s="204">
        <f t="shared" si="214"/>
        <v>7</v>
      </c>
      <c r="N4685" s="203">
        <f t="shared" si="215"/>
        <v>8</v>
      </c>
      <c r="O4685" s="203">
        <f t="shared" si="216"/>
        <v>9</v>
      </c>
    </row>
    <row r="4686" spans="3:15">
      <c r="C4686" s="200">
        <v>10</v>
      </c>
      <c r="D4686" s="200">
        <v>8</v>
      </c>
      <c r="F4686" s="200">
        <v>10</v>
      </c>
      <c r="G4686" s="200">
        <v>8</v>
      </c>
      <c r="H4686" s="200">
        <v>10</v>
      </c>
      <c r="I4686" s="200">
        <v>10</v>
      </c>
      <c r="J4686" s="200">
        <v>10</v>
      </c>
      <c r="M4686" s="204">
        <f t="shared" si="214"/>
        <v>8</v>
      </c>
      <c r="N4686" s="203">
        <f t="shared" si="215"/>
        <v>8</v>
      </c>
      <c r="O4686" s="203">
        <f t="shared" si="216"/>
        <v>9</v>
      </c>
    </row>
    <row r="4687" spans="3:15">
      <c r="C4687" s="200">
        <v>10</v>
      </c>
      <c r="D4687" s="200">
        <v>8</v>
      </c>
      <c r="F4687" s="200">
        <v>10</v>
      </c>
      <c r="G4687" s="200">
        <v>8</v>
      </c>
      <c r="H4687" s="200">
        <v>7</v>
      </c>
      <c r="I4687" s="200">
        <v>4</v>
      </c>
      <c r="J4687" s="200">
        <v>7</v>
      </c>
      <c r="M4687" s="204">
        <f t="shared" si="214"/>
        <v>4</v>
      </c>
      <c r="N4687" s="203">
        <f t="shared" si="215"/>
        <v>5</v>
      </c>
      <c r="O4687" s="203">
        <f t="shared" si="216"/>
        <v>8</v>
      </c>
    </row>
    <row r="4688" spans="3:15">
      <c r="C4688" s="200">
        <v>10</v>
      </c>
      <c r="D4688" s="200">
        <v>8</v>
      </c>
      <c r="F4688" s="200">
        <v>10</v>
      </c>
      <c r="G4688" s="200">
        <v>8</v>
      </c>
      <c r="H4688" s="200">
        <v>7</v>
      </c>
      <c r="I4688" s="200">
        <v>4</v>
      </c>
      <c r="J4688" s="200">
        <v>10</v>
      </c>
      <c r="M4688" s="204">
        <f t="shared" si="214"/>
        <v>4</v>
      </c>
      <c r="N4688" s="203">
        <f t="shared" si="215"/>
        <v>5</v>
      </c>
      <c r="O4688" s="203">
        <f t="shared" si="216"/>
        <v>8</v>
      </c>
    </row>
    <row r="4689" spans="3:15">
      <c r="C4689" s="200">
        <v>10</v>
      </c>
      <c r="D4689" s="200">
        <v>8</v>
      </c>
      <c r="F4689" s="200">
        <v>10</v>
      </c>
      <c r="G4689" s="200">
        <v>8</v>
      </c>
      <c r="H4689" s="200">
        <v>7</v>
      </c>
      <c r="I4689" s="200">
        <v>6</v>
      </c>
      <c r="J4689" s="200">
        <v>7</v>
      </c>
      <c r="M4689" s="204">
        <f t="shared" si="214"/>
        <v>6</v>
      </c>
      <c r="N4689" s="203">
        <f t="shared" si="215"/>
        <v>7</v>
      </c>
      <c r="O4689" s="203">
        <f t="shared" si="216"/>
        <v>8</v>
      </c>
    </row>
    <row r="4690" spans="3:15">
      <c r="C4690" s="200">
        <v>10</v>
      </c>
      <c r="D4690" s="200">
        <v>8</v>
      </c>
      <c r="F4690" s="200">
        <v>10</v>
      </c>
      <c r="G4690" s="200">
        <v>8</v>
      </c>
      <c r="H4690" s="200">
        <v>7</v>
      </c>
      <c r="I4690" s="200">
        <v>6</v>
      </c>
      <c r="J4690" s="200">
        <v>10</v>
      </c>
      <c r="M4690" s="204">
        <f t="shared" si="214"/>
        <v>6</v>
      </c>
      <c r="N4690" s="203">
        <f t="shared" si="215"/>
        <v>7</v>
      </c>
      <c r="O4690" s="203">
        <f t="shared" si="216"/>
        <v>8</v>
      </c>
    </row>
    <row r="4691" spans="3:15">
      <c r="C4691" s="200">
        <v>10</v>
      </c>
      <c r="D4691" s="200">
        <v>8</v>
      </c>
      <c r="F4691" s="200">
        <v>10</v>
      </c>
      <c r="G4691" s="200">
        <v>8</v>
      </c>
      <c r="H4691" s="200">
        <v>7</v>
      </c>
      <c r="I4691" s="200">
        <v>8</v>
      </c>
      <c r="J4691" s="200">
        <v>7</v>
      </c>
      <c r="M4691" s="204">
        <f t="shared" si="214"/>
        <v>7</v>
      </c>
      <c r="N4691" s="203">
        <f t="shared" si="215"/>
        <v>7</v>
      </c>
      <c r="O4691" s="203">
        <f t="shared" si="216"/>
        <v>8</v>
      </c>
    </row>
    <row r="4692" spans="3:15">
      <c r="C4692" s="200">
        <v>10</v>
      </c>
      <c r="D4692" s="200">
        <v>8</v>
      </c>
      <c r="F4692" s="200">
        <v>10</v>
      </c>
      <c r="G4692" s="200">
        <v>8</v>
      </c>
      <c r="H4692" s="200">
        <v>7</v>
      </c>
      <c r="I4692" s="200">
        <v>8</v>
      </c>
      <c r="J4692" s="200">
        <v>10</v>
      </c>
      <c r="M4692" s="204">
        <f t="shared" si="214"/>
        <v>7</v>
      </c>
      <c r="N4692" s="203">
        <f t="shared" si="215"/>
        <v>8</v>
      </c>
      <c r="O4692" s="203">
        <f t="shared" si="216"/>
        <v>9</v>
      </c>
    </row>
    <row r="4693" spans="3:15">
      <c r="C4693" s="200">
        <v>10</v>
      </c>
      <c r="D4693" s="200">
        <v>8</v>
      </c>
      <c r="F4693" s="200">
        <v>10</v>
      </c>
      <c r="G4693" s="200">
        <v>8</v>
      </c>
      <c r="H4693" s="200">
        <v>7</v>
      </c>
      <c r="I4693" s="200">
        <v>10</v>
      </c>
      <c r="J4693" s="200">
        <v>7</v>
      </c>
      <c r="M4693" s="204">
        <f t="shared" si="214"/>
        <v>7</v>
      </c>
      <c r="N4693" s="203">
        <f t="shared" si="215"/>
        <v>7</v>
      </c>
      <c r="O4693" s="203">
        <f t="shared" si="216"/>
        <v>9</v>
      </c>
    </row>
    <row r="4694" spans="3:15">
      <c r="C4694" s="200">
        <v>10</v>
      </c>
      <c r="D4694" s="200">
        <v>8</v>
      </c>
      <c r="F4694" s="200">
        <v>10</v>
      </c>
      <c r="G4694" s="200">
        <v>8</v>
      </c>
      <c r="H4694" s="200">
        <v>7</v>
      </c>
      <c r="I4694" s="200">
        <v>10</v>
      </c>
      <c r="J4694" s="200">
        <v>10</v>
      </c>
      <c r="M4694" s="204">
        <f t="shared" si="214"/>
        <v>7</v>
      </c>
      <c r="N4694" s="203">
        <f t="shared" si="215"/>
        <v>8</v>
      </c>
      <c r="O4694" s="203">
        <f t="shared" si="216"/>
        <v>9</v>
      </c>
    </row>
    <row r="4695" spans="3:15">
      <c r="C4695" s="200">
        <v>10</v>
      </c>
      <c r="D4695" s="200">
        <v>8</v>
      </c>
      <c r="F4695" s="200">
        <v>10</v>
      </c>
      <c r="G4695" s="200">
        <v>8</v>
      </c>
      <c r="H4695" s="200">
        <v>10</v>
      </c>
      <c r="I4695" s="200">
        <v>4</v>
      </c>
      <c r="J4695" s="200">
        <v>7</v>
      </c>
      <c r="M4695" s="204">
        <f t="shared" si="214"/>
        <v>4</v>
      </c>
      <c r="N4695" s="203">
        <f t="shared" si="215"/>
        <v>5</v>
      </c>
      <c r="O4695" s="203">
        <f t="shared" si="216"/>
        <v>8</v>
      </c>
    </row>
    <row r="4696" spans="3:15">
      <c r="C4696" s="200">
        <v>10</v>
      </c>
      <c r="D4696" s="200">
        <v>8</v>
      </c>
      <c r="F4696" s="200">
        <v>10</v>
      </c>
      <c r="G4696" s="200">
        <v>8</v>
      </c>
      <c r="H4696" s="200">
        <v>10</v>
      </c>
      <c r="I4696" s="200">
        <v>4</v>
      </c>
      <c r="J4696" s="200">
        <v>10</v>
      </c>
      <c r="M4696" s="204">
        <f t="shared" si="214"/>
        <v>4</v>
      </c>
      <c r="N4696" s="203">
        <f t="shared" si="215"/>
        <v>5</v>
      </c>
      <c r="O4696" s="203">
        <f t="shared" si="216"/>
        <v>9</v>
      </c>
    </row>
    <row r="4697" spans="3:15">
      <c r="C4697" s="200">
        <v>10</v>
      </c>
      <c r="D4697" s="200">
        <v>8</v>
      </c>
      <c r="F4697" s="200">
        <v>10</v>
      </c>
      <c r="G4697" s="200">
        <v>8</v>
      </c>
      <c r="H4697" s="200">
        <v>10</v>
      </c>
      <c r="I4697" s="200">
        <v>6</v>
      </c>
      <c r="J4697" s="200">
        <v>7</v>
      </c>
      <c r="M4697" s="204">
        <f t="shared" si="214"/>
        <v>6</v>
      </c>
      <c r="N4697" s="203">
        <f t="shared" si="215"/>
        <v>7</v>
      </c>
      <c r="O4697" s="203">
        <f t="shared" si="216"/>
        <v>8</v>
      </c>
    </row>
    <row r="4698" spans="3:15">
      <c r="C4698" s="200">
        <v>10</v>
      </c>
      <c r="D4698" s="200">
        <v>8</v>
      </c>
      <c r="F4698" s="200">
        <v>10</v>
      </c>
      <c r="G4698" s="200">
        <v>8</v>
      </c>
      <c r="H4698" s="200">
        <v>10</v>
      </c>
      <c r="I4698" s="200">
        <v>6</v>
      </c>
      <c r="J4698" s="200">
        <v>10</v>
      </c>
      <c r="M4698" s="204">
        <f t="shared" si="214"/>
        <v>6</v>
      </c>
      <c r="N4698" s="203">
        <f t="shared" si="215"/>
        <v>7</v>
      </c>
      <c r="O4698" s="203">
        <f t="shared" si="216"/>
        <v>9</v>
      </c>
    </row>
    <row r="4699" spans="3:15">
      <c r="C4699" s="200">
        <v>10</v>
      </c>
      <c r="D4699" s="200">
        <v>8</v>
      </c>
      <c r="F4699" s="200">
        <v>10</v>
      </c>
      <c r="G4699" s="200">
        <v>8</v>
      </c>
      <c r="H4699" s="200">
        <v>10</v>
      </c>
      <c r="I4699" s="200">
        <v>8</v>
      </c>
      <c r="J4699" s="200">
        <v>7</v>
      </c>
      <c r="M4699" s="204">
        <f t="shared" si="214"/>
        <v>7</v>
      </c>
      <c r="N4699" s="203">
        <f t="shared" si="215"/>
        <v>8</v>
      </c>
      <c r="O4699" s="203">
        <f t="shared" si="216"/>
        <v>9</v>
      </c>
    </row>
    <row r="4700" spans="3:15">
      <c r="C4700" s="200">
        <v>10</v>
      </c>
      <c r="D4700" s="200">
        <v>8</v>
      </c>
      <c r="F4700" s="200">
        <v>10</v>
      </c>
      <c r="G4700" s="200">
        <v>8</v>
      </c>
      <c r="H4700" s="200">
        <v>10</v>
      </c>
      <c r="I4700" s="200">
        <v>8</v>
      </c>
      <c r="J4700" s="200">
        <v>10</v>
      </c>
      <c r="M4700" s="204">
        <f t="shared" si="214"/>
        <v>8</v>
      </c>
      <c r="N4700" s="203">
        <f t="shared" si="215"/>
        <v>8</v>
      </c>
      <c r="O4700" s="203">
        <f t="shared" si="216"/>
        <v>9</v>
      </c>
    </row>
    <row r="4701" spans="3:15">
      <c r="C4701" s="200">
        <v>10</v>
      </c>
      <c r="D4701" s="200">
        <v>8</v>
      </c>
      <c r="F4701" s="200">
        <v>10</v>
      </c>
      <c r="G4701" s="200">
        <v>8</v>
      </c>
      <c r="H4701" s="200">
        <v>10</v>
      </c>
      <c r="I4701" s="200">
        <v>10</v>
      </c>
      <c r="J4701" s="200">
        <v>7</v>
      </c>
      <c r="M4701" s="204">
        <f t="shared" si="214"/>
        <v>7</v>
      </c>
      <c r="N4701" s="203">
        <f t="shared" si="215"/>
        <v>8</v>
      </c>
      <c r="O4701" s="203">
        <f t="shared" si="216"/>
        <v>9</v>
      </c>
    </row>
    <row r="4702" spans="3:15">
      <c r="C4702" s="200">
        <v>10</v>
      </c>
      <c r="D4702" s="200">
        <v>8</v>
      </c>
      <c r="F4702" s="200">
        <v>10</v>
      </c>
      <c r="G4702" s="200">
        <v>8</v>
      </c>
      <c r="H4702" s="200">
        <v>10</v>
      </c>
      <c r="I4702" s="200">
        <v>10</v>
      </c>
      <c r="J4702" s="200">
        <v>10</v>
      </c>
      <c r="M4702" s="204">
        <f t="shared" si="214"/>
        <v>8</v>
      </c>
      <c r="N4702" s="203">
        <f t="shared" si="215"/>
        <v>8</v>
      </c>
      <c r="O4702" s="203">
        <f t="shared" si="216"/>
        <v>9</v>
      </c>
    </row>
    <row r="4703" spans="3:15">
      <c r="C4703" s="200">
        <v>10</v>
      </c>
      <c r="D4703" s="200">
        <v>8</v>
      </c>
      <c r="F4703" s="200">
        <v>10</v>
      </c>
      <c r="G4703" s="200">
        <v>8</v>
      </c>
      <c r="H4703" s="200">
        <v>7</v>
      </c>
      <c r="I4703" s="200">
        <v>4</v>
      </c>
      <c r="J4703" s="200">
        <v>7</v>
      </c>
      <c r="M4703" s="204">
        <f t="shared" ref="M4703:M4766" si="217">MIN(C4703:L4703)</f>
        <v>4</v>
      </c>
      <c r="N4703" s="203">
        <f t="shared" si="215"/>
        <v>5</v>
      </c>
      <c r="O4703" s="203">
        <f t="shared" si="216"/>
        <v>8</v>
      </c>
    </row>
    <row r="4704" spans="3:15">
      <c r="C4704" s="200">
        <v>10</v>
      </c>
      <c r="D4704" s="200">
        <v>8</v>
      </c>
      <c r="F4704" s="200">
        <v>10</v>
      </c>
      <c r="G4704" s="200">
        <v>8</v>
      </c>
      <c r="H4704" s="200">
        <v>7</v>
      </c>
      <c r="I4704" s="200">
        <v>4</v>
      </c>
      <c r="J4704" s="200">
        <v>10</v>
      </c>
      <c r="M4704" s="204">
        <f t="shared" si="217"/>
        <v>4</v>
      </c>
      <c r="N4704" s="203">
        <f t="shared" ref="N4704:N4767" si="218">IF(SMALL(C4704:J4704,2)&gt;M4704,M4704+1,M4704)</f>
        <v>5</v>
      </c>
      <c r="O4704" s="203">
        <f t="shared" ref="O4704:O4767" si="219">ROUND(AVERAGE(C4704:J4704),0)</f>
        <v>8</v>
      </c>
    </row>
    <row r="4705" spans="3:15">
      <c r="C4705" s="200">
        <v>10</v>
      </c>
      <c r="D4705" s="200">
        <v>8</v>
      </c>
      <c r="F4705" s="200">
        <v>10</v>
      </c>
      <c r="G4705" s="200">
        <v>8</v>
      </c>
      <c r="H4705" s="200">
        <v>7</v>
      </c>
      <c r="I4705" s="200">
        <v>6</v>
      </c>
      <c r="J4705" s="200">
        <v>7</v>
      </c>
      <c r="M4705" s="204">
        <f t="shared" si="217"/>
        <v>6</v>
      </c>
      <c r="N4705" s="203">
        <f t="shared" si="218"/>
        <v>7</v>
      </c>
      <c r="O4705" s="203">
        <f t="shared" si="219"/>
        <v>8</v>
      </c>
    </row>
    <row r="4706" spans="3:15">
      <c r="C4706" s="200">
        <v>10</v>
      </c>
      <c r="D4706" s="200">
        <v>8</v>
      </c>
      <c r="F4706" s="200">
        <v>10</v>
      </c>
      <c r="G4706" s="200">
        <v>8</v>
      </c>
      <c r="H4706" s="200">
        <v>7</v>
      </c>
      <c r="I4706" s="200">
        <v>6</v>
      </c>
      <c r="J4706" s="200">
        <v>10</v>
      </c>
      <c r="M4706" s="204">
        <f t="shared" si="217"/>
        <v>6</v>
      </c>
      <c r="N4706" s="203">
        <f t="shared" si="218"/>
        <v>7</v>
      </c>
      <c r="O4706" s="203">
        <f t="shared" si="219"/>
        <v>8</v>
      </c>
    </row>
    <row r="4707" spans="3:15">
      <c r="C4707" s="200">
        <v>10</v>
      </c>
      <c r="D4707" s="200">
        <v>8</v>
      </c>
      <c r="F4707" s="200">
        <v>10</v>
      </c>
      <c r="G4707" s="200">
        <v>8</v>
      </c>
      <c r="H4707" s="200">
        <v>7</v>
      </c>
      <c r="I4707" s="200">
        <v>8</v>
      </c>
      <c r="J4707" s="200">
        <v>7</v>
      </c>
      <c r="M4707" s="204">
        <f t="shared" si="217"/>
        <v>7</v>
      </c>
      <c r="N4707" s="203">
        <f t="shared" si="218"/>
        <v>7</v>
      </c>
      <c r="O4707" s="203">
        <f t="shared" si="219"/>
        <v>8</v>
      </c>
    </row>
    <row r="4708" spans="3:15">
      <c r="C4708" s="200">
        <v>10</v>
      </c>
      <c r="D4708" s="200">
        <v>8</v>
      </c>
      <c r="F4708" s="200">
        <v>10</v>
      </c>
      <c r="G4708" s="200">
        <v>8</v>
      </c>
      <c r="H4708" s="200">
        <v>7</v>
      </c>
      <c r="I4708" s="200">
        <v>8</v>
      </c>
      <c r="J4708" s="200">
        <v>10</v>
      </c>
      <c r="M4708" s="204">
        <f t="shared" si="217"/>
        <v>7</v>
      </c>
      <c r="N4708" s="203">
        <f t="shared" si="218"/>
        <v>8</v>
      </c>
      <c r="O4708" s="203">
        <f t="shared" si="219"/>
        <v>9</v>
      </c>
    </row>
    <row r="4709" spans="3:15">
      <c r="C4709" s="200">
        <v>10</v>
      </c>
      <c r="D4709" s="200">
        <v>8</v>
      </c>
      <c r="F4709" s="200">
        <v>10</v>
      </c>
      <c r="G4709" s="200">
        <v>8</v>
      </c>
      <c r="H4709" s="200">
        <v>7</v>
      </c>
      <c r="I4709" s="200">
        <v>10</v>
      </c>
      <c r="J4709" s="200">
        <v>7</v>
      </c>
      <c r="M4709" s="204">
        <f t="shared" si="217"/>
        <v>7</v>
      </c>
      <c r="N4709" s="203">
        <f t="shared" si="218"/>
        <v>7</v>
      </c>
      <c r="O4709" s="203">
        <f t="shared" si="219"/>
        <v>9</v>
      </c>
    </row>
    <row r="4710" spans="3:15">
      <c r="C4710" s="200">
        <v>10</v>
      </c>
      <c r="D4710" s="200">
        <v>8</v>
      </c>
      <c r="F4710" s="200">
        <v>10</v>
      </c>
      <c r="G4710" s="200">
        <v>8</v>
      </c>
      <c r="H4710" s="200">
        <v>7</v>
      </c>
      <c r="I4710" s="200">
        <v>10</v>
      </c>
      <c r="J4710" s="200">
        <v>10</v>
      </c>
      <c r="M4710" s="204">
        <f t="shared" si="217"/>
        <v>7</v>
      </c>
      <c r="N4710" s="203">
        <f t="shared" si="218"/>
        <v>8</v>
      </c>
      <c r="O4710" s="203">
        <f t="shared" si="219"/>
        <v>9</v>
      </c>
    </row>
    <row r="4711" spans="3:15">
      <c r="C4711" s="200">
        <v>10</v>
      </c>
      <c r="D4711" s="200">
        <v>8</v>
      </c>
      <c r="F4711" s="200">
        <v>10</v>
      </c>
      <c r="G4711" s="200">
        <v>8</v>
      </c>
      <c r="H4711" s="200">
        <v>10</v>
      </c>
      <c r="I4711" s="200">
        <v>4</v>
      </c>
      <c r="J4711" s="200">
        <v>7</v>
      </c>
      <c r="M4711" s="204">
        <f t="shared" si="217"/>
        <v>4</v>
      </c>
      <c r="N4711" s="203">
        <f t="shared" si="218"/>
        <v>5</v>
      </c>
      <c r="O4711" s="203">
        <f t="shared" si="219"/>
        <v>8</v>
      </c>
    </row>
    <row r="4712" spans="3:15">
      <c r="C4712" s="200">
        <v>10</v>
      </c>
      <c r="D4712" s="200">
        <v>8</v>
      </c>
      <c r="F4712" s="200">
        <v>10</v>
      </c>
      <c r="G4712" s="200">
        <v>8</v>
      </c>
      <c r="H4712" s="200">
        <v>10</v>
      </c>
      <c r="I4712" s="200">
        <v>4</v>
      </c>
      <c r="J4712" s="200">
        <v>10</v>
      </c>
      <c r="M4712" s="204">
        <f t="shared" si="217"/>
        <v>4</v>
      </c>
      <c r="N4712" s="203">
        <f t="shared" si="218"/>
        <v>5</v>
      </c>
      <c r="O4712" s="203">
        <f t="shared" si="219"/>
        <v>9</v>
      </c>
    </row>
    <row r="4713" spans="3:15">
      <c r="C4713" s="200">
        <v>10</v>
      </c>
      <c r="D4713" s="200">
        <v>8</v>
      </c>
      <c r="F4713" s="200">
        <v>10</v>
      </c>
      <c r="G4713" s="200">
        <v>8</v>
      </c>
      <c r="H4713" s="200">
        <v>10</v>
      </c>
      <c r="I4713" s="200">
        <v>6</v>
      </c>
      <c r="J4713" s="200">
        <v>7</v>
      </c>
      <c r="M4713" s="204">
        <f t="shared" si="217"/>
        <v>6</v>
      </c>
      <c r="N4713" s="203">
        <f t="shared" si="218"/>
        <v>7</v>
      </c>
      <c r="O4713" s="203">
        <f t="shared" si="219"/>
        <v>8</v>
      </c>
    </row>
    <row r="4714" spans="3:15">
      <c r="C4714" s="200">
        <v>10</v>
      </c>
      <c r="D4714" s="200">
        <v>8</v>
      </c>
      <c r="F4714" s="200">
        <v>10</v>
      </c>
      <c r="G4714" s="200">
        <v>8</v>
      </c>
      <c r="H4714" s="200">
        <v>10</v>
      </c>
      <c r="I4714" s="200">
        <v>6</v>
      </c>
      <c r="J4714" s="200">
        <v>10</v>
      </c>
      <c r="M4714" s="204">
        <f t="shared" si="217"/>
        <v>6</v>
      </c>
      <c r="N4714" s="203">
        <f t="shared" si="218"/>
        <v>7</v>
      </c>
      <c r="O4714" s="203">
        <f t="shared" si="219"/>
        <v>9</v>
      </c>
    </row>
    <row r="4715" spans="3:15">
      <c r="C4715" s="200">
        <v>10</v>
      </c>
      <c r="D4715" s="200">
        <v>8</v>
      </c>
      <c r="F4715" s="200">
        <v>10</v>
      </c>
      <c r="G4715" s="200">
        <v>8</v>
      </c>
      <c r="H4715" s="200">
        <v>10</v>
      </c>
      <c r="I4715" s="200">
        <v>8</v>
      </c>
      <c r="J4715" s="200">
        <v>7</v>
      </c>
      <c r="M4715" s="204">
        <f t="shared" si="217"/>
        <v>7</v>
      </c>
      <c r="N4715" s="203">
        <f t="shared" si="218"/>
        <v>8</v>
      </c>
      <c r="O4715" s="203">
        <f t="shared" si="219"/>
        <v>9</v>
      </c>
    </row>
    <row r="4716" spans="3:15">
      <c r="C4716" s="200">
        <v>10</v>
      </c>
      <c r="D4716" s="200">
        <v>8</v>
      </c>
      <c r="F4716" s="200">
        <v>10</v>
      </c>
      <c r="G4716" s="200">
        <v>8</v>
      </c>
      <c r="H4716" s="200">
        <v>10</v>
      </c>
      <c r="I4716" s="200">
        <v>8</v>
      </c>
      <c r="J4716" s="200">
        <v>10</v>
      </c>
      <c r="M4716" s="204">
        <f t="shared" si="217"/>
        <v>8</v>
      </c>
      <c r="N4716" s="203">
        <f t="shared" si="218"/>
        <v>8</v>
      </c>
      <c r="O4716" s="203">
        <f t="shared" si="219"/>
        <v>9</v>
      </c>
    </row>
    <row r="4717" spans="3:15">
      <c r="C4717" s="200">
        <v>10</v>
      </c>
      <c r="D4717" s="200">
        <v>8</v>
      </c>
      <c r="F4717" s="200">
        <v>10</v>
      </c>
      <c r="G4717" s="200">
        <v>8</v>
      </c>
      <c r="H4717" s="200">
        <v>10</v>
      </c>
      <c r="I4717" s="200">
        <v>10</v>
      </c>
      <c r="J4717" s="200">
        <v>7</v>
      </c>
      <c r="M4717" s="204">
        <f t="shared" si="217"/>
        <v>7</v>
      </c>
      <c r="N4717" s="203">
        <f t="shared" si="218"/>
        <v>8</v>
      </c>
      <c r="O4717" s="203">
        <f t="shared" si="219"/>
        <v>9</v>
      </c>
    </row>
    <row r="4718" spans="3:15">
      <c r="C4718" s="200">
        <v>10</v>
      </c>
      <c r="D4718" s="200">
        <v>8</v>
      </c>
      <c r="F4718" s="200">
        <v>10</v>
      </c>
      <c r="G4718" s="200">
        <v>8</v>
      </c>
      <c r="H4718" s="200">
        <v>10</v>
      </c>
      <c r="I4718" s="200">
        <v>10</v>
      </c>
      <c r="J4718" s="200">
        <v>10</v>
      </c>
      <c r="M4718" s="204">
        <f t="shared" si="217"/>
        <v>8</v>
      </c>
      <c r="N4718" s="203">
        <f t="shared" si="218"/>
        <v>8</v>
      </c>
      <c r="O4718" s="203">
        <f t="shared" si="219"/>
        <v>9</v>
      </c>
    </row>
    <row r="4719" spans="3:15">
      <c r="C4719" s="200">
        <v>10</v>
      </c>
      <c r="D4719" s="200">
        <v>8</v>
      </c>
      <c r="F4719" s="200">
        <v>10</v>
      </c>
      <c r="G4719" s="200">
        <v>8</v>
      </c>
      <c r="H4719" s="200">
        <v>7</v>
      </c>
      <c r="I4719" s="200">
        <v>4</v>
      </c>
      <c r="J4719" s="200">
        <v>7</v>
      </c>
      <c r="M4719" s="204">
        <f t="shared" si="217"/>
        <v>4</v>
      </c>
      <c r="N4719" s="203">
        <f t="shared" si="218"/>
        <v>5</v>
      </c>
      <c r="O4719" s="203">
        <f t="shared" si="219"/>
        <v>8</v>
      </c>
    </row>
    <row r="4720" spans="3:15">
      <c r="C4720" s="200">
        <v>10</v>
      </c>
      <c r="D4720" s="200">
        <v>8</v>
      </c>
      <c r="F4720" s="200">
        <v>10</v>
      </c>
      <c r="G4720" s="200">
        <v>8</v>
      </c>
      <c r="H4720" s="200">
        <v>7</v>
      </c>
      <c r="I4720" s="200">
        <v>4</v>
      </c>
      <c r="J4720" s="200">
        <v>10</v>
      </c>
      <c r="M4720" s="204">
        <f t="shared" si="217"/>
        <v>4</v>
      </c>
      <c r="N4720" s="203">
        <f t="shared" si="218"/>
        <v>5</v>
      </c>
      <c r="O4720" s="203">
        <f t="shared" si="219"/>
        <v>8</v>
      </c>
    </row>
    <row r="4721" spans="3:15">
      <c r="C4721" s="200">
        <v>10</v>
      </c>
      <c r="D4721" s="200">
        <v>8</v>
      </c>
      <c r="F4721" s="200">
        <v>10</v>
      </c>
      <c r="G4721" s="200">
        <v>8</v>
      </c>
      <c r="H4721" s="200">
        <v>7</v>
      </c>
      <c r="I4721" s="200">
        <v>6</v>
      </c>
      <c r="J4721" s="200">
        <v>7</v>
      </c>
      <c r="M4721" s="204">
        <f t="shared" si="217"/>
        <v>6</v>
      </c>
      <c r="N4721" s="203">
        <f t="shared" si="218"/>
        <v>7</v>
      </c>
      <c r="O4721" s="203">
        <f t="shared" si="219"/>
        <v>8</v>
      </c>
    </row>
    <row r="4722" spans="3:15">
      <c r="C4722" s="200">
        <v>10</v>
      </c>
      <c r="D4722" s="200">
        <v>8</v>
      </c>
      <c r="F4722" s="200">
        <v>10</v>
      </c>
      <c r="G4722" s="200">
        <v>8</v>
      </c>
      <c r="H4722" s="200">
        <v>7</v>
      </c>
      <c r="I4722" s="200">
        <v>6</v>
      </c>
      <c r="J4722" s="200">
        <v>10</v>
      </c>
      <c r="M4722" s="204">
        <f t="shared" si="217"/>
        <v>6</v>
      </c>
      <c r="N4722" s="203">
        <f t="shared" si="218"/>
        <v>7</v>
      </c>
      <c r="O4722" s="203">
        <f t="shared" si="219"/>
        <v>8</v>
      </c>
    </row>
    <row r="4723" spans="3:15">
      <c r="C4723" s="200">
        <v>10</v>
      </c>
      <c r="D4723" s="200">
        <v>8</v>
      </c>
      <c r="F4723" s="200">
        <v>10</v>
      </c>
      <c r="G4723" s="200">
        <v>8</v>
      </c>
      <c r="H4723" s="200">
        <v>7</v>
      </c>
      <c r="I4723" s="200">
        <v>8</v>
      </c>
      <c r="J4723" s="200">
        <v>7</v>
      </c>
      <c r="M4723" s="204">
        <f t="shared" si="217"/>
        <v>7</v>
      </c>
      <c r="N4723" s="203">
        <f t="shared" si="218"/>
        <v>7</v>
      </c>
      <c r="O4723" s="203">
        <f t="shared" si="219"/>
        <v>8</v>
      </c>
    </row>
    <row r="4724" spans="3:15">
      <c r="C4724" s="200">
        <v>10</v>
      </c>
      <c r="D4724" s="200">
        <v>8</v>
      </c>
      <c r="F4724" s="200">
        <v>10</v>
      </c>
      <c r="G4724" s="200">
        <v>8</v>
      </c>
      <c r="H4724" s="200">
        <v>7</v>
      </c>
      <c r="I4724" s="200">
        <v>8</v>
      </c>
      <c r="J4724" s="200">
        <v>10</v>
      </c>
      <c r="M4724" s="204">
        <f t="shared" si="217"/>
        <v>7</v>
      </c>
      <c r="N4724" s="203">
        <f t="shared" si="218"/>
        <v>8</v>
      </c>
      <c r="O4724" s="203">
        <f t="shared" si="219"/>
        <v>9</v>
      </c>
    </row>
    <row r="4725" spans="3:15">
      <c r="C4725" s="200">
        <v>10</v>
      </c>
      <c r="D4725" s="200">
        <v>8</v>
      </c>
      <c r="F4725" s="200">
        <v>10</v>
      </c>
      <c r="G4725" s="200">
        <v>8</v>
      </c>
      <c r="H4725" s="200">
        <v>7</v>
      </c>
      <c r="I4725" s="200">
        <v>10</v>
      </c>
      <c r="J4725" s="200">
        <v>7</v>
      </c>
      <c r="M4725" s="204">
        <f t="shared" si="217"/>
        <v>7</v>
      </c>
      <c r="N4725" s="203">
        <f t="shared" si="218"/>
        <v>7</v>
      </c>
      <c r="O4725" s="203">
        <f t="shared" si="219"/>
        <v>9</v>
      </c>
    </row>
    <row r="4726" spans="3:15">
      <c r="C4726" s="200">
        <v>10</v>
      </c>
      <c r="D4726" s="200">
        <v>8</v>
      </c>
      <c r="F4726" s="200">
        <v>10</v>
      </c>
      <c r="G4726" s="200">
        <v>8</v>
      </c>
      <c r="H4726" s="200">
        <v>7</v>
      </c>
      <c r="I4726" s="200">
        <v>10</v>
      </c>
      <c r="J4726" s="200">
        <v>10</v>
      </c>
      <c r="M4726" s="204">
        <f t="shared" si="217"/>
        <v>7</v>
      </c>
      <c r="N4726" s="203">
        <f t="shared" si="218"/>
        <v>8</v>
      </c>
      <c r="O4726" s="203">
        <f t="shared" si="219"/>
        <v>9</v>
      </c>
    </row>
    <row r="4727" spans="3:15">
      <c r="C4727" s="200">
        <v>10</v>
      </c>
      <c r="D4727" s="200">
        <v>8</v>
      </c>
      <c r="F4727" s="200">
        <v>10</v>
      </c>
      <c r="G4727" s="200">
        <v>8</v>
      </c>
      <c r="H4727" s="200">
        <v>10</v>
      </c>
      <c r="I4727" s="200">
        <v>4</v>
      </c>
      <c r="J4727" s="200">
        <v>7</v>
      </c>
      <c r="M4727" s="204">
        <f t="shared" si="217"/>
        <v>4</v>
      </c>
      <c r="N4727" s="203">
        <f t="shared" si="218"/>
        <v>5</v>
      </c>
      <c r="O4727" s="203">
        <f t="shared" si="219"/>
        <v>8</v>
      </c>
    </row>
    <row r="4728" spans="3:15">
      <c r="C4728" s="200">
        <v>10</v>
      </c>
      <c r="D4728" s="200">
        <v>8</v>
      </c>
      <c r="F4728" s="200">
        <v>10</v>
      </c>
      <c r="G4728" s="200">
        <v>8</v>
      </c>
      <c r="H4728" s="200">
        <v>10</v>
      </c>
      <c r="I4728" s="200">
        <v>4</v>
      </c>
      <c r="J4728" s="200">
        <v>10</v>
      </c>
      <c r="M4728" s="204">
        <f t="shared" si="217"/>
        <v>4</v>
      </c>
      <c r="N4728" s="203">
        <f t="shared" si="218"/>
        <v>5</v>
      </c>
      <c r="O4728" s="203">
        <f t="shared" si="219"/>
        <v>9</v>
      </c>
    </row>
    <row r="4729" spans="3:15">
      <c r="C4729" s="200">
        <v>10</v>
      </c>
      <c r="D4729" s="200">
        <v>8</v>
      </c>
      <c r="F4729" s="200">
        <v>10</v>
      </c>
      <c r="G4729" s="200">
        <v>8</v>
      </c>
      <c r="H4729" s="200">
        <v>10</v>
      </c>
      <c r="I4729" s="200">
        <v>6</v>
      </c>
      <c r="J4729" s="200">
        <v>7</v>
      </c>
      <c r="M4729" s="204">
        <f t="shared" si="217"/>
        <v>6</v>
      </c>
      <c r="N4729" s="203">
        <f t="shared" si="218"/>
        <v>7</v>
      </c>
      <c r="O4729" s="203">
        <f t="shared" si="219"/>
        <v>8</v>
      </c>
    </row>
    <row r="4730" spans="3:15">
      <c r="C4730" s="200">
        <v>10</v>
      </c>
      <c r="D4730" s="200">
        <v>8</v>
      </c>
      <c r="F4730" s="200">
        <v>10</v>
      </c>
      <c r="G4730" s="200">
        <v>8</v>
      </c>
      <c r="H4730" s="200">
        <v>10</v>
      </c>
      <c r="I4730" s="200">
        <v>6</v>
      </c>
      <c r="J4730" s="200">
        <v>10</v>
      </c>
      <c r="M4730" s="204">
        <f t="shared" si="217"/>
        <v>6</v>
      </c>
      <c r="N4730" s="203">
        <f t="shared" si="218"/>
        <v>7</v>
      </c>
      <c r="O4730" s="203">
        <f t="shared" si="219"/>
        <v>9</v>
      </c>
    </row>
    <row r="4731" spans="3:15">
      <c r="C4731" s="200">
        <v>10</v>
      </c>
      <c r="D4731" s="200">
        <v>8</v>
      </c>
      <c r="F4731" s="200">
        <v>10</v>
      </c>
      <c r="G4731" s="200">
        <v>8</v>
      </c>
      <c r="H4731" s="200">
        <v>10</v>
      </c>
      <c r="I4731" s="200">
        <v>8</v>
      </c>
      <c r="J4731" s="200">
        <v>7</v>
      </c>
      <c r="M4731" s="204">
        <f t="shared" si="217"/>
        <v>7</v>
      </c>
      <c r="N4731" s="203">
        <f t="shared" si="218"/>
        <v>8</v>
      </c>
      <c r="O4731" s="203">
        <f t="shared" si="219"/>
        <v>9</v>
      </c>
    </row>
    <row r="4732" spans="3:15">
      <c r="C4732" s="200">
        <v>10</v>
      </c>
      <c r="D4732" s="200">
        <v>8</v>
      </c>
      <c r="F4732" s="200">
        <v>10</v>
      </c>
      <c r="G4732" s="200">
        <v>8</v>
      </c>
      <c r="H4732" s="200">
        <v>10</v>
      </c>
      <c r="I4732" s="200">
        <v>8</v>
      </c>
      <c r="J4732" s="200">
        <v>10</v>
      </c>
      <c r="M4732" s="204">
        <f t="shared" si="217"/>
        <v>8</v>
      </c>
      <c r="N4732" s="203">
        <f t="shared" si="218"/>
        <v>8</v>
      </c>
      <c r="O4732" s="203">
        <f t="shared" si="219"/>
        <v>9</v>
      </c>
    </row>
    <row r="4733" spans="3:15">
      <c r="C4733" s="200">
        <v>10</v>
      </c>
      <c r="D4733" s="200">
        <v>8</v>
      </c>
      <c r="F4733" s="200">
        <v>10</v>
      </c>
      <c r="G4733" s="200">
        <v>8</v>
      </c>
      <c r="H4733" s="200">
        <v>10</v>
      </c>
      <c r="I4733" s="200">
        <v>10</v>
      </c>
      <c r="J4733" s="200">
        <v>7</v>
      </c>
      <c r="M4733" s="204">
        <f t="shared" si="217"/>
        <v>7</v>
      </c>
      <c r="N4733" s="203">
        <f t="shared" si="218"/>
        <v>8</v>
      </c>
      <c r="O4733" s="203">
        <f t="shared" si="219"/>
        <v>9</v>
      </c>
    </row>
    <row r="4734" spans="3:15">
      <c r="C4734" s="200">
        <v>10</v>
      </c>
      <c r="D4734" s="200">
        <v>10</v>
      </c>
      <c r="F4734" s="200">
        <v>10</v>
      </c>
      <c r="G4734" s="200">
        <v>10</v>
      </c>
      <c r="H4734" s="200">
        <v>10</v>
      </c>
      <c r="I4734" s="200">
        <v>10</v>
      </c>
      <c r="J4734" s="200">
        <v>10</v>
      </c>
      <c r="M4734" s="204">
        <f t="shared" si="217"/>
        <v>10</v>
      </c>
      <c r="N4734" s="203">
        <f t="shared" si="218"/>
        <v>10</v>
      </c>
      <c r="O4734" s="203">
        <f t="shared" si="219"/>
        <v>10</v>
      </c>
    </row>
    <row r="4735" spans="3:15">
      <c r="C4735" s="200">
        <v>10</v>
      </c>
      <c r="D4735" s="200">
        <v>10</v>
      </c>
      <c r="F4735" s="200">
        <v>5</v>
      </c>
      <c r="G4735" s="200">
        <v>10</v>
      </c>
      <c r="H4735" s="200">
        <v>5</v>
      </c>
      <c r="I4735" s="200">
        <v>4</v>
      </c>
      <c r="J4735" s="200">
        <v>7</v>
      </c>
      <c r="M4735" s="204">
        <f t="shared" si="217"/>
        <v>4</v>
      </c>
      <c r="N4735" s="203">
        <f t="shared" si="218"/>
        <v>5</v>
      </c>
      <c r="O4735" s="203">
        <f t="shared" si="219"/>
        <v>7</v>
      </c>
    </row>
    <row r="4736" spans="3:15">
      <c r="C4736" s="200">
        <v>10</v>
      </c>
      <c r="D4736" s="200">
        <v>10</v>
      </c>
      <c r="F4736" s="200">
        <v>5</v>
      </c>
      <c r="G4736" s="200">
        <v>10</v>
      </c>
      <c r="H4736" s="200">
        <v>5</v>
      </c>
      <c r="I4736" s="200">
        <v>4</v>
      </c>
      <c r="J4736" s="200">
        <v>10</v>
      </c>
      <c r="M4736" s="204">
        <f t="shared" si="217"/>
        <v>4</v>
      </c>
      <c r="N4736" s="203">
        <f t="shared" si="218"/>
        <v>5</v>
      </c>
      <c r="O4736" s="203">
        <f t="shared" si="219"/>
        <v>8</v>
      </c>
    </row>
    <row r="4737" spans="3:15">
      <c r="C4737" s="200">
        <v>10</v>
      </c>
      <c r="D4737" s="200">
        <v>10</v>
      </c>
      <c r="F4737" s="200">
        <v>5</v>
      </c>
      <c r="G4737" s="200">
        <v>10</v>
      </c>
      <c r="H4737" s="200">
        <v>5</v>
      </c>
      <c r="I4737" s="200">
        <v>6</v>
      </c>
      <c r="J4737" s="200">
        <v>7</v>
      </c>
      <c r="M4737" s="204">
        <f t="shared" si="217"/>
        <v>5</v>
      </c>
      <c r="N4737" s="203">
        <f t="shared" si="218"/>
        <v>5</v>
      </c>
      <c r="O4737" s="203">
        <f t="shared" si="219"/>
        <v>8</v>
      </c>
    </row>
    <row r="4738" spans="3:15">
      <c r="C4738" s="200">
        <v>10</v>
      </c>
      <c r="D4738" s="200">
        <v>10</v>
      </c>
      <c r="F4738" s="200">
        <v>5</v>
      </c>
      <c r="G4738" s="200">
        <v>10</v>
      </c>
      <c r="H4738" s="200">
        <v>5</v>
      </c>
      <c r="I4738" s="200">
        <v>6</v>
      </c>
      <c r="J4738" s="200">
        <v>10</v>
      </c>
      <c r="M4738" s="204">
        <f t="shared" si="217"/>
        <v>5</v>
      </c>
      <c r="N4738" s="203">
        <f t="shared" si="218"/>
        <v>5</v>
      </c>
      <c r="O4738" s="203">
        <f t="shared" si="219"/>
        <v>8</v>
      </c>
    </row>
    <row r="4739" spans="3:15">
      <c r="C4739" s="200">
        <v>10</v>
      </c>
      <c r="D4739" s="200">
        <v>10</v>
      </c>
      <c r="F4739" s="200">
        <v>5</v>
      </c>
      <c r="G4739" s="200">
        <v>10</v>
      </c>
      <c r="H4739" s="200">
        <v>5</v>
      </c>
      <c r="I4739" s="200">
        <v>8</v>
      </c>
      <c r="J4739" s="200">
        <v>7</v>
      </c>
      <c r="M4739" s="204">
        <f t="shared" si="217"/>
        <v>5</v>
      </c>
      <c r="N4739" s="203">
        <f t="shared" si="218"/>
        <v>5</v>
      </c>
      <c r="O4739" s="203">
        <f t="shared" si="219"/>
        <v>8</v>
      </c>
    </row>
    <row r="4740" spans="3:15">
      <c r="C4740" s="200">
        <v>10</v>
      </c>
      <c r="D4740" s="200">
        <v>10</v>
      </c>
      <c r="F4740" s="200">
        <v>5</v>
      </c>
      <c r="G4740" s="200">
        <v>10</v>
      </c>
      <c r="H4740" s="200">
        <v>5</v>
      </c>
      <c r="I4740" s="200">
        <v>8</v>
      </c>
      <c r="J4740" s="200">
        <v>10</v>
      </c>
      <c r="M4740" s="204">
        <f t="shared" si="217"/>
        <v>5</v>
      </c>
      <c r="N4740" s="203">
        <f t="shared" si="218"/>
        <v>5</v>
      </c>
      <c r="O4740" s="203">
        <f t="shared" si="219"/>
        <v>8</v>
      </c>
    </row>
    <row r="4741" spans="3:15">
      <c r="C4741" s="200">
        <v>10</v>
      </c>
      <c r="D4741" s="200">
        <v>10</v>
      </c>
      <c r="F4741" s="200">
        <v>5</v>
      </c>
      <c r="G4741" s="200">
        <v>10</v>
      </c>
      <c r="H4741" s="200">
        <v>5</v>
      </c>
      <c r="I4741" s="200">
        <v>10</v>
      </c>
      <c r="J4741" s="200">
        <v>7</v>
      </c>
      <c r="M4741" s="204">
        <f t="shared" si="217"/>
        <v>5</v>
      </c>
      <c r="N4741" s="203">
        <f t="shared" si="218"/>
        <v>5</v>
      </c>
      <c r="O4741" s="203">
        <f t="shared" si="219"/>
        <v>8</v>
      </c>
    </row>
    <row r="4742" spans="3:15">
      <c r="C4742" s="200">
        <v>10</v>
      </c>
      <c r="D4742" s="200">
        <v>10</v>
      </c>
      <c r="F4742" s="200">
        <v>5</v>
      </c>
      <c r="G4742" s="200">
        <v>10</v>
      </c>
      <c r="H4742" s="200">
        <v>5</v>
      </c>
      <c r="I4742" s="200">
        <v>10</v>
      </c>
      <c r="J4742" s="200">
        <v>10</v>
      </c>
      <c r="M4742" s="204">
        <f t="shared" si="217"/>
        <v>5</v>
      </c>
      <c r="N4742" s="203">
        <f t="shared" si="218"/>
        <v>5</v>
      </c>
      <c r="O4742" s="203">
        <f t="shared" si="219"/>
        <v>9</v>
      </c>
    </row>
    <row r="4743" spans="3:15">
      <c r="C4743" s="200">
        <v>10</v>
      </c>
      <c r="D4743" s="200">
        <v>10</v>
      </c>
      <c r="F4743" s="200">
        <v>7</v>
      </c>
      <c r="G4743" s="200">
        <v>10</v>
      </c>
      <c r="H4743" s="200">
        <v>10</v>
      </c>
      <c r="I4743" s="200">
        <v>4</v>
      </c>
      <c r="J4743" s="200">
        <v>7</v>
      </c>
      <c r="M4743" s="204">
        <f t="shared" si="217"/>
        <v>4</v>
      </c>
      <c r="N4743" s="203">
        <f t="shared" si="218"/>
        <v>5</v>
      </c>
      <c r="O4743" s="203">
        <f t="shared" si="219"/>
        <v>8</v>
      </c>
    </row>
    <row r="4744" spans="3:15">
      <c r="C4744" s="200">
        <v>10</v>
      </c>
      <c r="D4744" s="200">
        <v>10</v>
      </c>
      <c r="F4744" s="200">
        <v>7</v>
      </c>
      <c r="G4744" s="200">
        <v>10</v>
      </c>
      <c r="H4744" s="200">
        <v>10</v>
      </c>
      <c r="I4744" s="200">
        <v>4</v>
      </c>
      <c r="J4744" s="200">
        <v>10</v>
      </c>
      <c r="M4744" s="204">
        <f t="shared" si="217"/>
        <v>4</v>
      </c>
      <c r="N4744" s="203">
        <f t="shared" si="218"/>
        <v>5</v>
      </c>
      <c r="O4744" s="203">
        <f t="shared" si="219"/>
        <v>9</v>
      </c>
    </row>
    <row r="4745" spans="3:15">
      <c r="C4745" s="200">
        <v>10</v>
      </c>
      <c r="D4745" s="200">
        <v>10</v>
      </c>
      <c r="F4745" s="200">
        <v>7</v>
      </c>
      <c r="G4745" s="200">
        <v>10</v>
      </c>
      <c r="H4745" s="200">
        <v>10</v>
      </c>
      <c r="I4745" s="200">
        <v>6</v>
      </c>
      <c r="J4745" s="200">
        <v>7</v>
      </c>
      <c r="M4745" s="204">
        <f t="shared" si="217"/>
        <v>6</v>
      </c>
      <c r="N4745" s="203">
        <f t="shared" si="218"/>
        <v>7</v>
      </c>
      <c r="O4745" s="203">
        <f t="shared" si="219"/>
        <v>9</v>
      </c>
    </row>
    <row r="4746" spans="3:15">
      <c r="C4746" s="200">
        <v>10</v>
      </c>
      <c r="D4746" s="200">
        <v>10</v>
      </c>
      <c r="F4746" s="200">
        <v>7</v>
      </c>
      <c r="G4746" s="200">
        <v>10</v>
      </c>
      <c r="H4746" s="200">
        <v>10</v>
      </c>
      <c r="I4746" s="200">
        <v>6</v>
      </c>
      <c r="J4746" s="200">
        <v>10</v>
      </c>
      <c r="M4746" s="204">
        <f t="shared" si="217"/>
        <v>6</v>
      </c>
      <c r="N4746" s="203">
        <f t="shared" si="218"/>
        <v>7</v>
      </c>
      <c r="O4746" s="203">
        <f t="shared" si="219"/>
        <v>9</v>
      </c>
    </row>
    <row r="4747" spans="3:15">
      <c r="C4747" s="200">
        <v>10</v>
      </c>
      <c r="D4747" s="200">
        <v>10</v>
      </c>
      <c r="F4747" s="200">
        <v>7</v>
      </c>
      <c r="G4747" s="200">
        <v>10</v>
      </c>
      <c r="H4747" s="200">
        <v>10</v>
      </c>
      <c r="I4747" s="200">
        <v>8</v>
      </c>
      <c r="J4747" s="200">
        <v>7</v>
      </c>
      <c r="M4747" s="204">
        <f t="shared" si="217"/>
        <v>7</v>
      </c>
      <c r="N4747" s="203">
        <f t="shared" si="218"/>
        <v>7</v>
      </c>
      <c r="O4747" s="203">
        <f t="shared" si="219"/>
        <v>9</v>
      </c>
    </row>
    <row r="4748" spans="3:15">
      <c r="C4748" s="200">
        <v>10</v>
      </c>
      <c r="D4748" s="200">
        <v>10</v>
      </c>
      <c r="F4748" s="200">
        <v>7</v>
      </c>
      <c r="G4748" s="200">
        <v>10</v>
      </c>
      <c r="H4748" s="200">
        <v>10</v>
      </c>
      <c r="I4748" s="200">
        <v>8</v>
      </c>
      <c r="J4748" s="200">
        <v>10</v>
      </c>
      <c r="M4748" s="204">
        <f t="shared" si="217"/>
        <v>7</v>
      </c>
      <c r="N4748" s="203">
        <f t="shared" si="218"/>
        <v>8</v>
      </c>
      <c r="O4748" s="203">
        <f t="shared" si="219"/>
        <v>9</v>
      </c>
    </row>
    <row r="4749" spans="3:15">
      <c r="C4749" s="200">
        <v>10</v>
      </c>
      <c r="D4749" s="200">
        <v>10</v>
      </c>
      <c r="F4749" s="200">
        <v>7</v>
      </c>
      <c r="G4749" s="200">
        <v>10</v>
      </c>
      <c r="H4749" s="200">
        <v>10</v>
      </c>
      <c r="I4749" s="200">
        <v>10</v>
      </c>
      <c r="J4749" s="200">
        <v>7</v>
      </c>
      <c r="M4749" s="204">
        <f t="shared" si="217"/>
        <v>7</v>
      </c>
      <c r="N4749" s="203">
        <f t="shared" si="218"/>
        <v>7</v>
      </c>
      <c r="O4749" s="203">
        <f t="shared" si="219"/>
        <v>9</v>
      </c>
    </row>
    <row r="4750" spans="3:15">
      <c r="C4750" s="200">
        <v>10</v>
      </c>
      <c r="D4750" s="200">
        <v>10</v>
      </c>
      <c r="F4750" s="200">
        <v>7</v>
      </c>
      <c r="G4750" s="200">
        <v>10</v>
      </c>
      <c r="H4750" s="200">
        <v>10</v>
      </c>
      <c r="I4750" s="200">
        <v>10</v>
      </c>
      <c r="J4750" s="200">
        <v>10</v>
      </c>
      <c r="M4750" s="204">
        <f t="shared" si="217"/>
        <v>7</v>
      </c>
      <c r="N4750" s="203">
        <f t="shared" si="218"/>
        <v>8</v>
      </c>
      <c r="O4750" s="203">
        <f t="shared" si="219"/>
        <v>10</v>
      </c>
    </row>
    <row r="4751" spans="3:15">
      <c r="C4751" s="200">
        <v>10</v>
      </c>
      <c r="D4751" s="200">
        <v>10</v>
      </c>
      <c r="F4751" s="200">
        <v>5</v>
      </c>
      <c r="G4751" s="200">
        <v>10</v>
      </c>
      <c r="H4751" s="200">
        <v>5</v>
      </c>
      <c r="I4751" s="200">
        <v>4</v>
      </c>
      <c r="J4751" s="200">
        <v>7</v>
      </c>
      <c r="M4751" s="204">
        <f t="shared" si="217"/>
        <v>4</v>
      </c>
      <c r="N4751" s="203">
        <f t="shared" si="218"/>
        <v>5</v>
      </c>
      <c r="O4751" s="203">
        <f t="shared" si="219"/>
        <v>7</v>
      </c>
    </row>
    <row r="4752" spans="3:15">
      <c r="C4752" s="200">
        <v>10</v>
      </c>
      <c r="D4752" s="200">
        <v>10</v>
      </c>
      <c r="F4752" s="200">
        <v>5</v>
      </c>
      <c r="G4752" s="200">
        <v>10</v>
      </c>
      <c r="H4752" s="200">
        <v>5</v>
      </c>
      <c r="I4752" s="200">
        <v>4</v>
      </c>
      <c r="J4752" s="200">
        <v>10</v>
      </c>
      <c r="M4752" s="204">
        <f t="shared" si="217"/>
        <v>4</v>
      </c>
      <c r="N4752" s="203">
        <f t="shared" si="218"/>
        <v>5</v>
      </c>
      <c r="O4752" s="203">
        <f t="shared" si="219"/>
        <v>8</v>
      </c>
    </row>
    <row r="4753" spans="3:15">
      <c r="C4753" s="200">
        <v>10</v>
      </c>
      <c r="D4753" s="200">
        <v>10</v>
      </c>
      <c r="F4753" s="200">
        <v>5</v>
      </c>
      <c r="G4753" s="200">
        <v>10</v>
      </c>
      <c r="H4753" s="200">
        <v>5</v>
      </c>
      <c r="I4753" s="200">
        <v>6</v>
      </c>
      <c r="J4753" s="200">
        <v>7</v>
      </c>
      <c r="M4753" s="204">
        <f t="shared" si="217"/>
        <v>5</v>
      </c>
      <c r="N4753" s="203">
        <f t="shared" si="218"/>
        <v>5</v>
      </c>
      <c r="O4753" s="203">
        <f t="shared" si="219"/>
        <v>8</v>
      </c>
    </row>
    <row r="4754" spans="3:15">
      <c r="C4754" s="200">
        <v>10</v>
      </c>
      <c r="D4754" s="200">
        <v>10</v>
      </c>
      <c r="F4754" s="200">
        <v>5</v>
      </c>
      <c r="G4754" s="200">
        <v>10</v>
      </c>
      <c r="H4754" s="200">
        <v>5</v>
      </c>
      <c r="I4754" s="200">
        <v>6</v>
      </c>
      <c r="J4754" s="200">
        <v>10</v>
      </c>
      <c r="M4754" s="204">
        <f t="shared" si="217"/>
        <v>5</v>
      </c>
      <c r="N4754" s="203">
        <f t="shared" si="218"/>
        <v>5</v>
      </c>
      <c r="O4754" s="203">
        <f t="shared" si="219"/>
        <v>8</v>
      </c>
    </row>
    <row r="4755" spans="3:15">
      <c r="C4755" s="200">
        <v>10</v>
      </c>
      <c r="D4755" s="200">
        <v>10</v>
      </c>
      <c r="F4755" s="200">
        <v>5</v>
      </c>
      <c r="G4755" s="200">
        <v>10</v>
      </c>
      <c r="H4755" s="200">
        <v>5</v>
      </c>
      <c r="I4755" s="200">
        <v>8</v>
      </c>
      <c r="J4755" s="200">
        <v>7</v>
      </c>
      <c r="M4755" s="204">
        <f t="shared" si="217"/>
        <v>5</v>
      </c>
      <c r="N4755" s="203">
        <f t="shared" si="218"/>
        <v>5</v>
      </c>
      <c r="O4755" s="203">
        <f t="shared" si="219"/>
        <v>8</v>
      </c>
    </row>
    <row r="4756" spans="3:15">
      <c r="C4756" s="200">
        <v>10</v>
      </c>
      <c r="D4756" s="200">
        <v>10</v>
      </c>
      <c r="F4756" s="200">
        <v>5</v>
      </c>
      <c r="G4756" s="200">
        <v>10</v>
      </c>
      <c r="H4756" s="200">
        <v>5</v>
      </c>
      <c r="I4756" s="200">
        <v>8</v>
      </c>
      <c r="J4756" s="200">
        <v>10</v>
      </c>
      <c r="M4756" s="204">
        <f t="shared" si="217"/>
        <v>5</v>
      </c>
      <c r="N4756" s="203">
        <f t="shared" si="218"/>
        <v>5</v>
      </c>
      <c r="O4756" s="203">
        <f t="shared" si="219"/>
        <v>8</v>
      </c>
    </row>
    <row r="4757" spans="3:15">
      <c r="C4757" s="200">
        <v>10</v>
      </c>
      <c r="D4757" s="200">
        <v>10</v>
      </c>
      <c r="F4757" s="200">
        <v>5</v>
      </c>
      <c r="G4757" s="200">
        <v>10</v>
      </c>
      <c r="H4757" s="200">
        <v>5</v>
      </c>
      <c r="I4757" s="200">
        <v>10</v>
      </c>
      <c r="J4757" s="200">
        <v>7</v>
      </c>
      <c r="M4757" s="204">
        <f t="shared" si="217"/>
        <v>5</v>
      </c>
      <c r="N4757" s="203">
        <f t="shared" si="218"/>
        <v>5</v>
      </c>
      <c r="O4757" s="203">
        <f t="shared" si="219"/>
        <v>8</v>
      </c>
    </row>
    <row r="4758" spans="3:15">
      <c r="C4758" s="200">
        <v>10</v>
      </c>
      <c r="D4758" s="200">
        <v>10</v>
      </c>
      <c r="F4758" s="200">
        <v>5</v>
      </c>
      <c r="G4758" s="200">
        <v>10</v>
      </c>
      <c r="H4758" s="200">
        <v>5</v>
      </c>
      <c r="I4758" s="200">
        <v>10</v>
      </c>
      <c r="J4758" s="200">
        <v>10</v>
      </c>
      <c r="M4758" s="204">
        <f t="shared" si="217"/>
        <v>5</v>
      </c>
      <c r="N4758" s="203">
        <f t="shared" si="218"/>
        <v>5</v>
      </c>
      <c r="O4758" s="203">
        <f t="shared" si="219"/>
        <v>9</v>
      </c>
    </row>
    <row r="4759" spans="3:15">
      <c r="C4759" s="200">
        <v>10</v>
      </c>
      <c r="D4759" s="200">
        <v>10</v>
      </c>
      <c r="F4759" s="200">
        <v>7</v>
      </c>
      <c r="G4759" s="200">
        <v>10</v>
      </c>
      <c r="H4759" s="200">
        <v>10</v>
      </c>
      <c r="I4759" s="200">
        <v>4</v>
      </c>
      <c r="J4759" s="200">
        <v>7</v>
      </c>
      <c r="M4759" s="204">
        <f t="shared" si="217"/>
        <v>4</v>
      </c>
      <c r="N4759" s="203">
        <f t="shared" si="218"/>
        <v>5</v>
      </c>
      <c r="O4759" s="203">
        <f t="shared" si="219"/>
        <v>8</v>
      </c>
    </row>
    <row r="4760" spans="3:15">
      <c r="C4760" s="200">
        <v>10</v>
      </c>
      <c r="D4760" s="200">
        <v>10</v>
      </c>
      <c r="F4760" s="200">
        <v>7</v>
      </c>
      <c r="G4760" s="200">
        <v>10</v>
      </c>
      <c r="H4760" s="200">
        <v>10</v>
      </c>
      <c r="I4760" s="200">
        <v>4</v>
      </c>
      <c r="J4760" s="200">
        <v>10</v>
      </c>
      <c r="M4760" s="204">
        <f t="shared" si="217"/>
        <v>4</v>
      </c>
      <c r="N4760" s="203">
        <f t="shared" si="218"/>
        <v>5</v>
      </c>
      <c r="O4760" s="203">
        <f t="shared" si="219"/>
        <v>9</v>
      </c>
    </row>
    <row r="4761" spans="3:15">
      <c r="C4761" s="200">
        <v>10</v>
      </c>
      <c r="D4761" s="200">
        <v>10</v>
      </c>
      <c r="F4761" s="200">
        <v>7</v>
      </c>
      <c r="G4761" s="200">
        <v>10</v>
      </c>
      <c r="H4761" s="200">
        <v>10</v>
      </c>
      <c r="I4761" s="200">
        <v>6</v>
      </c>
      <c r="J4761" s="200">
        <v>7</v>
      </c>
      <c r="M4761" s="204">
        <f t="shared" si="217"/>
        <v>6</v>
      </c>
      <c r="N4761" s="203">
        <f t="shared" si="218"/>
        <v>7</v>
      </c>
      <c r="O4761" s="203">
        <f t="shared" si="219"/>
        <v>9</v>
      </c>
    </row>
    <row r="4762" spans="3:15">
      <c r="C4762" s="200">
        <v>10</v>
      </c>
      <c r="D4762" s="200">
        <v>10</v>
      </c>
      <c r="F4762" s="200">
        <v>7</v>
      </c>
      <c r="G4762" s="200">
        <v>10</v>
      </c>
      <c r="H4762" s="200">
        <v>10</v>
      </c>
      <c r="I4762" s="200">
        <v>6</v>
      </c>
      <c r="J4762" s="200">
        <v>10</v>
      </c>
      <c r="M4762" s="204">
        <f t="shared" si="217"/>
        <v>6</v>
      </c>
      <c r="N4762" s="203">
        <f t="shared" si="218"/>
        <v>7</v>
      </c>
      <c r="O4762" s="203">
        <f t="shared" si="219"/>
        <v>9</v>
      </c>
    </row>
    <row r="4763" spans="3:15">
      <c r="C4763" s="200">
        <v>10</v>
      </c>
      <c r="D4763" s="200">
        <v>10</v>
      </c>
      <c r="F4763" s="200">
        <v>7</v>
      </c>
      <c r="G4763" s="200">
        <v>10</v>
      </c>
      <c r="H4763" s="200">
        <v>10</v>
      </c>
      <c r="I4763" s="200">
        <v>8</v>
      </c>
      <c r="J4763" s="200">
        <v>7</v>
      </c>
      <c r="M4763" s="204">
        <f t="shared" si="217"/>
        <v>7</v>
      </c>
      <c r="N4763" s="203">
        <f t="shared" si="218"/>
        <v>7</v>
      </c>
      <c r="O4763" s="203">
        <f t="shared" si="219"/>
        <v>9</v>
      </c>
    </row>
    <row r="4764" spans="3:15">
      <c r="C4764" s="200">
        <v>10</v>
      </c>
      <c r="D4764" s="200">
        <v>10</v>
      </c>
      <c r="F4764" s="200">
        <v>7</v>
      </c>
      <c r="G4764" s="200">
        <v>10</v>
      </c>
      <c r="H4764" s="200">
        <v>10</v>
      </c>
      <c r="I4764" s="200">
        <v>8</v>
      </c>
      <c r="J4764" s="200">
        <v>10</v>
      </c>
      <c r="M4764" s="204">
        <f t="shared" si="217"/>
        <v>7</v>
      </c>
      <c r="N4764" s="203">
        <f t="shared" si="218"/>
        <v>8</v>
      </c>
      <c r="O4764" s="203">
        <f t="shared" si="219"/>
        <v>9</v>
      </c>
    </row>
    <row r="4765" spans="3:15">
      <c r="C4765" s="200">
        <v>10</v>
      </c>
      <c r="D4765" s="200">
        <v>10</v>
      </c>
      <c r="F4765" s="200">
        <v>7</v>
      </c>
      <c r="G4765" s="200">
        <v>10</v>
      </c>
      <c r="H4765" s="200">
        <v>10</v>
      </c>
      <c r="I4765" s="200">
        <v>10</v>
      </c>
      <c r="J4765" s="200">
        <v>7</v>
      </c>
      <c r="M4765" s="204">
        <f t="shared" si="217"/>
        <v>7</v>
      </c>
      <c r="N4765" s="203">
        <f t="shared" si="218"/>
        <v>7</v>
      </c>
      <c r="O4765" s="203">
        <f t="shared" si="219"/>
        <v>9</v>
      </c>
    </row>
    <row r="4766" spans="3:15">
      <c r="C4766" s="200">
        <v>10</v>
      </c>
      <c r="D4766" s="200">
        <v>10</v>
      </c>
      <c r="F4766" s="200">
        <v>7</v>
      </c>
      <c r="G4766" s="200">
        <v>10</v>
      </c>
      <c r="H4766" s="200">
        <v>10</v>
      </c>
      <c r="I4766" s="200">
        <v>10</v>
      </c>
      <c r="J4766" s="200">
        <v>10</v>
      </c>
      <c r="M4766" s="204">
        <f t="shared" si="217"/>
        <v>7</v>
      </c>
      <c r="N4766" s="203">
        <f t="shared" si="218"/>
        <v>8</v>
      </c>
      <c r="O4766" s="203">
        <f t="shared" si="219"/>
        <v>10</v>
      </c>
    </row>
    <row r="4767" spans="3:15">
      <c r="C4767" s="200">
        <v>10</v>
      </c>
      <c r="D4767" s="200">
        <v>10</v>
      </c>
      <c r="F4767" s="200">
        <v>5</v>
      </c>
      <c r="G4767" s="200">
        <v>10</v>
      </c>
      <c r="H4767" s="200">
        <v>5</v>
      </c>
      <c r="I4767" s="200">
        <v>4</v>
      </c>
      <c r="J4767" s="200">
        <v>7</v>
      </c>
      <c r="M4767" s="204">
        <f t="shared" ref="M4767:M4830" si="220">MIN(C4767:L4767)</f>
        <v>4</v>
      </c>
      <c r="N4767" s="203">
        <f t="shared" si="218"/>
        <v>5</v>
      </c>
      <c r="O4767" s="203">
        <f t="shared" si="219"/>
        <v>7</v>
      </c>
    </row>
    <row r="4768" spans="3:15">
      <c r="C4768" s="200">
        <v>10</v>
      </c>
      <c r="D4768" s="200">
        <v>10</v>
      </c>
      <c r="F4768" s="200">
        <v>5</v>
      </c>
      <c r="G4768" s="200">
        <v>10</v>
      </c>
      <c r="H4768" s="200">
        <v>5</v>
      </c>
      <c r="I4768" s="200">
        <v>4</v>
      </c>
      <c r="J4768" s="200">
        <v>10</v>
      </c>
      <c r="M4768" s="204">
        <f t="shared" si="220"/>
        <v>4</v>
      </c>
      <c r="N4768" s="203">
        <f t="shared" ref="N4768:N4831" si="221">IF(SMALL(C4768:J4768,2)&gt;M4768,M4768+1,M4768)</f>
        <v>5</v>
      </c>
      <c r="O4768" s="203">
        <f t="shared" ref="O4768:O4831" si="222">ROUND(AVERAGE(C4768:J4768),0)</f>
        <v>8</v>
      </c>
    </row>
    <row r="4769" spans="3:15">
      <c r="C4769" s="200">
        <v>10</v>
      </c>
      <c r="D4769" s="200">
        <v>10</v>
      </c>
      <c r="F4769" s="200">
        <v>5</v>
      </c>
      <c r="G4769" s="200">
        <v>10</v>
      </c>
      <c r="H4769" s="200">
        <v>5</v>
      </c>
      <c r="I4769" s="200">
        <v>6</v>
      </c>
      <c r="J4769" s="200">
        <v>7</v>
      </c>
      <c r="M4769" s="204">
        <f t="shared" si="220"/>
        <v>5</v>
      </c>
      <c r="N4769" s="203">
        <f t="shared" si="221"/>
        <v>5</v>
      </c>
      <c r="O4769" s="203">
        <f t="shared" si="222"/>
        <v>8</v>
      </c>
    </row>
    <row r="4770" spans="3:15">
      <c r="C4770" s="200">
        <v>10</v>
      </c>
      <c r="D4770" s="200">
        <v>10</v>
      </c>
      <c r="F4770" s="200">
        <v>5</v>
      </c>
      <c r="G4770" s="200">
        <v>10</v>
      </c>
      <c r="H4770" s="200">
        <v>5</v>
      </c>
      <c r="I4770" s="200">
        <v>6</v>
      </c>
      <c r="J4770" s="200">
        <v>10</v>
      </c>
      <c r="M4770" s="204">
        <f t="shared" si="220"/>
        <v>5</v>
      </c>
      <c r="N4770" s="203">
        <f t="shared" si="221"/>
        <v>5</v>
      </c>
      <c r="O4770" s="203">
        <f t="shared" si="222"/>
        <v>8</v>
      </c>
    </row>
    <row r="4771" spans="3:15">
      <c r="C4771" s="200">
        <v>10</v>
      </c>
      <c r="D4771" s="200">
        <v>10</v>
      </c>
      <c r="F4771" s="200">
        <v>5</v>
      </c>
      <c r="G4771" s="200">
        <v>10</v>
      </c>
      <c r="H4771" s="200">
        <v>5</v>
      </c>
      <c r="I4771" s="200">
        <v>8</v>
      </c>
      <c r="J4771" s="200">
        <v>7</v>
      </c>
      <c r="M4771" s="204">
        <f t="shared" si="220"/>
        <v>5</v>
      </c>
      <c r="N4771" s="203">
        <f t="shared" si="221"/>
        <v>5</v>
      </c>
      <c r="O4771" s="203">
        <f t="shared" si="222"/>
        <v>8</v>
      </c>
    </row>
    <row r="4772" spans="3:15">
      <c r="C4772" s="200">
        <v>10</v>
      </c>
      <c r="D4772" s="200">
        <v>10</v>
      </c>
      <c r="F4772" s="200">
        <v>5</v>
      </c>
      <c r="G4772" s="200">
        <v>10</v>
      </c>
      <c r="H4772" s="200">
        <v>5</v>
      </c>
      <c r="I4772" s="200">
        <v>8</v>
      </c>
      <c r="J4772" s="200">
        <v>10</v>
      </c>
      <c r="M4772" s="204">
        <f t="shared" si="220"/>
        <v>5</v>
      </c>
      <c r="N4772" s="203">
        <f t="shared" si="221"/>
        <v>5</v>
      </c>
      <c r="O4772" s="203">
        <f t="shared" si="222"/>
        <v>8</v>
      </c>
    </row>
    <row r="4773" spans="3:15">
      <c r="C4773" s="200">
        <v>10</v>
      </c>
      <c r="D4773" s="200">
        <v>10</v>
      </c>
      <c r="F4773" s="200">
        <v>5</v>
      </c>
      <c r="G4773" s="200">
        <v>10</v>
      </c>
      <c r="H4773" s="200">
        <v>5</v>
      </c>
      <c r="I4773" s="200">
        <v>10</v>
      </c>
      <c r="J4773" s="200">
        <v>7</v>
      </c>
      <c r="M4773" s="204">
        <f t="shared" si="220"/>
        <v>5</v>
      </c>
      <c r="N4773" s="203">
        <f t="shared" si="221"/>
        <v>5</v>
      </c>
      <c r="O4773" s="203">
        <f t="shared" si="222"/>
        <v>8</v>
      </c>
    </row>
    <row r="4774" spans="3:15">
      <c r="C4774" s="200">
        <v>10</v>
      </c>
      <c r="D4774" s="200">
        <v>10</v>
      </c>
      <c r="F4774" s="200">
        <v>5</v>
      </c>
      <c r="G4774" s="200">
        <v>10</v>
      </c>
      <c r="H4774" s="200">
        <v>5</v>
      </c>
      <c r="I4774" s="200">
        <v>10</v>
      </c>
      <c r="J4774" s="200">
        <v>10</v>
      </c>
      <c r="M4774" s="204">
        <f t="shared" si="220"/>
        <v>5</v>
      </c>
      <c r="N4774" s="203">
        <f t="shared" si="221"/>
        <v>5</v>
      </c>
      <c r="O4774" s="203">
        <f t="shared" si="222"/>
        <v>9</v>
      </c>
    </row>
    <row r="4775" spans="3:15">
      <c r="C4775" s="200">
        <v>10</v>
      </c>
      <c r="D4775" s="200">
        <v>10</v>
      </c>
      <c r="F4775" s="200">
        <v>7</v>
      </c>
      <c r="G4775" s="200">
        <v>10</v>
      </c>
      <c r="H4775" s="200">
        <v>10</v>
      </c>
      <c r="I4775" s="200">
        <v>4</v>
      </c>
      <c r="J4775" s="200">
        <v>7</v>
      </c>
      <c r="M4775" s="204">
        <f t="shared" si="220"/>
        <v>4</v>
      </c>
      <c r="N4775" s="203">
        <f t="shared" si="221"/>
        <v>5</v>
      </c>
      <c r="O4775" s="203">
        <f t="shared" si="222"/>
        <v>8</v>
      </c>
    </row>
    <row r="4776" spans="3:15">
      <c r="C4776" s="200">
        <v>10</v>
      </c>
      <c r="D4776" s="200">
        <v>10</v>
      </c>
      <c r="F4776" s="200">
        <v>7</v>
      </c>
      <c r="G4776" s="200">
        <v>10</v>
      </c>
      <c r="H4776" s="200">
        <v>10</v>
      </c>
      <c r="I4776" s="200">
        <v>4</v>
      </c>
      <c r="J4776" s="200">
        <v>10</v>
      </c>
      <c r="M4776" s="204">
        <f t="shared" si="220"/>
        <v>4</v>
      </c>
      <c r="N4776" s="203">
        <f t="shared" si="221"/>
        <v>5</v>
      </c>
      <c r="O4776" s="203">
        <f t="shared" si="222"/>
        <v>9</v>
      </c>
    </row>
    <row r="4777" spans="3:15">
      <c r="C4777" s="200">
        <v>10</v>
      </c>
      <c r="D4777" s="200">
        <v>10</v>
      </c>
      <c r="F4777" s="200">
        <v>7</v>
      </c>
      <c r="G4777" s="200">
        <v>10</v>
      </c>
      <c r="H4777" s="200">
        <v>10</v>
      </c>
      <c r="I4777" s="200">
        <v>6</v>
      </c>
      <c r="J4777" s="200">
        <v>7</v>
      </c>
      <c r="M4777" s="204">
        <f t="shared" si="220"/>
        <v>6</v>
      </c>
      <c r="N4777" s="203">
        <f t="shared" si="221"/>
        <v>7</v>
      </c>
      <c r="O4777" s="203">
        <f t="shared" si="222"/>
        <v>9</v>
      </c>
    </row>
    <row r="4778" spans="3:15">
      <c r="C4778" s="200">
        <v>10</v>
      </c>
      <c r="D4778" s="200">
        <v>10</v>
      </c>
      <c r="F4778" s="200">
        <v>7</v>
      </c>
      <c r="G4778" s="200">
        <v>10</v>
      </c>
      <c r="H4778" s="200">
        <v>10</v>
      </c>
      <c r="I4778" s="200">
        <v>6</v>
      </c>
      <c r="J4778" s="200">
        <v>10</v>
      </c>
      <c r="M4778" s="204">
        <f t="shared" si="220"/>
        <v>6</v>
      </c>
      <c r="N4778" s="203">
        <f t="shared" si="221"/>
        <v>7</v>
      </c>
      <c r="O4778" s="203">
        <f t="shared" si="222"/>
        <v>9</v>
      </c>
    </row>
    <row r="4779" spans="3:15">
      <c r="C4779" s="200">
        <v>10</v>
      </c>
      <c r="D4779" s="200">
        <v>10</v>
      </c>
      <c r="F4779" s="200">
        <v>7</v>
      </c>
      <c r="G4779" s="200">
        <v>10</v>
      </c>
      <c r="H4779" s="200">
        <v>10</v>
      </c>
      <c r="I4779" s="200">
        <v>8</v>
      </c>
      <c r="J4779" s="200">
        <v>7</v>
      </c>
      <c r="M4779" s="204">
        <f t="shared" si="220"/>
        <v>7</v>
      </c>
      <c r="N4779" s="203">
        <f t="shared" si="221"/>
        <v>7</v>
      </c>
      <c r="O4779" s="203">
        <f t="shared" si="222"/>
        <v>9</v>
      </c>
    </row>
    <row r="4780" spans="3:15">
      <c r="C4780" s="200">
        <v>10</v>
      </c>
      <c r="D4780" s="200">
        <v>10</v>
      </c>
      <c r="F4780" s="200">
        <v>7</v>
      </c>
      <c r="G4780" s="200">
        <v>10</v>
      </c>
      <c r="H4780" s="200">
        <v>10</v>
      </c>
      <c r="I4780" s="200">
        <v>8</v>
      </c>
      <c r="J4780" s="200">
        <v>10</v>
      </c>
      <c r="M4780" s="204">
        <f t="shared" si="220"/>
        <v>7</v>
      </c>
      <c r="N4780" s="203">
        <f t="shared" si="221"/>
        <v>8</v>
      </c>
      <c r="O4780" s="203">
        <f t="shared" si="222"/>
        <v>9</v>
      </c>
    </row>
    <row r="4781" spans="3:15">
      <c r="C4781" s="200">
        <v>10</v>
      </c>
      <c r="D4781" s="200">
        <v>10</v>
      </c>
      <c r="F4781" s="200">
        <v>7</v>
      </c>
      <c r="G4781" s="200">
        <v>10</v>
      </c>
      <c r="H4781" s="200">
        <v>10</v>
      </c>
      <c r="I4781" s="200">
        <v>10</v>
      </c>
      <c r="J4781" s="200">
        <v>7</v>
      </c>
      <c r="M4781" s="204">
        <f t="shared" si="220"/>
        <v>7</v>
      </c>
      <c r="N4781" s="203">
        <f t="shared" si="221"/>
        <v>7</v>
      </c>
      <c r="O4781" s="203">
        <f t="shared" si="222"/>
        <v>9</v>
      </c>
    </row>
    <row r="4782" spans="3:15">
      <c r="C4782" s="200">
        <v>10</v>
      </c>
      <c r="D4782" s="200">
        <v>10</v>
      </c>
      <c r="F4782" s="200">
        <v>7</v>
      </c>
      <c r="G4782" s="200">
        <v>10</v>
      </c>
      <c r="H4782" s="200">
        <v>10</v>
      </c>
      <c r="I4782" s="200">
        <v>10</v>
      </c>
      <c r="J4782" s="200">
        <v>10</v>
      </c>
      <c r="M4782" s="204">
        <f t="shared" si="220"/>
        <v>7</v>
      </c>
      <c r="N4782" s="203">
        <f t="shared" si="221"/>
        <v>8</v>
      </c>
      <c r="O4782" s="203">
        <f t="shared" si="222"/>
        <v>10</v>
      </c>
    </row>
    <row r="4783" spans="3:15">
      <c r="C4783" s="200">
        <v>10</v>
      </c>
      <c r="D4783" s="200">
        <v>10</v>
      </c>
      <c r="F4783" s="200">
        <v>5</v>
      </c>
      <c r="G4783" s="200">
        <v>10</v>
      </c>
      <c r="H4783" s="200">
        <v>5</v>
      </c>
      <c r="I4783" s="200">
        <v>4</v>
      </c>
      <c r="J4783" s="200">
        <v>7</v>
      </c>
      <c r="M4783" s="204">
        <f t="shared" si="220"/>
        <v>4</v>
      </c>
      <c r="N4783" s="203">
        <f t="shared" si="221"/>
        <v>5</v>
      </c>
      <c r="O4783" s="203">
        <f t="shared" si="222"/>
        <v>7</v>
      </c>
    </row>
    <row r="4784" spans="3:15">
      <c r="C4784" s="200">
        <v>10</v>
      </c>
      <c r="D4784" s="200">
        <v>10</v>
      </c>
      <c r="F4784" s="200">
        <v>5</v>
      </c>
      <c r="G4784" s="200">
        <v>10</v>
      </c>
      <c r="H4784" s="200">
        <v>5</v>
      </c>
      <c r="I4784" s="200">
        <v>4</v>
      </c>
      <c r="J4784" s="200">
        <v>10</v>
      </c>
      <c r="M4784" s="204">
        <f t="shared" si="220"/>
        <v>4</v>
      </c>
      <c r="N4784" s="203">
        <f t="shared" si="221"/>
        <v>5</v>
      </c>
      <c r="O4784" s="203">
        <f t="shared" si="222"/>
        <v>8</v>
      </c>
    </row>
    <row r="4785" spans="3:15">
      <c r="C4785" s="200">
        <v>10</v>
      </c>
      <c r="D4785" s="200">
        <v>10</v>
      </c>
      <c r="F4785" s="200">
        <v>5</v>
      </c>
      <c r="G4785" s="200">
        <v>10</v>
      </c>
      <c r="H4785" s="200">
        <v>5</v>
      </c>
      <c r="I4785" s="200">
        <v>6</v>
      </c>
      <c r="J4785" s="200">
        <v>7</v>
      </c>
      <c r="M4785" s="204">
        <f t="shared" si="220"/>
        <v>5</v>
      </c>
      <c r="N4785" s="203">
        <f t="shared" si="221"/>
        <v>5</v>
      </c>
      <c r="O4785" s="203">
        <f t="shared" si="222"/>
        <v>8</v>
      </c>
    </row>
    <row r="4786" spans="3:15">
      <c r="C4786" s="200">
        <v>10</v>
      </c>
      <c r="D4786" s="200">
        <v>10</v>
      </c>
      <c r="F4786" s="200">
        <v>5</v>
      </c>
      <c r="G4786" s="200">
        <v>10</v>
      </c>
      <c r="H4786" s="200">
        <v>5</v>
      </c>
      <c r="I4786" s="200">
        <v>6</v>
      </c>
      <c r="J4786" s="200">
        <v>10</v>
      </c>
      <c r="M4786" s="204">
        <f t="shared" si="220"/>
        <v>5</v>
      </c>
      <c r="N4786" s="203">
        <f t="shared" si="221"/>
        <v>5</v>
      </c>
      <c r="O4786" s="203">
        <f t="shared" si="222"/>
        <v>8</v>
      </c>
    </row>
    <row r="4787" spans="3:15">
      <c r="C4787" s="200">
        <v>10</v>
      </c>
      <c r="D4787" s="200">
        <v>10</v>
      </c>
      <c r="F4787" s="200">
        <v>5</v>
      </c>
      <c r="G4787" s="200">
        <v>10</v>
      </c>
      <c r="H4787" s="200">
        <v>5</v>
      </c>
      <c r="I4787" s="200">
        <v>8</v>
      </c>
      <c r="J4787" s="200">
        <v>7</v>
      </c>
      <c r="M4787" s="204">
        <f t="shared" si="220"/>
        <v>5</v>
      </c>
      <c r="N4787" s="203">
        <f t="shared" si="221"/>
        <v>5</v>
      </c>
      <c r="O4787" s="203">
        <f t="shared" si="222"/>
        <v>8</v>
      </c>
    </row>
    <row r="4788" spans="3:15">
      <c r="C4788" s="200">
        <v>10</v>
      </c>
      <c r="D4788" s="200">
        <v>10</v>
      </c>
      <c r="F4788" s="200">
        <v>5</v>
      </c>
      <c r="G4788" s="200">
        <v>10</v>
      </c>
      <c r="H4788" s="200">
        <v>5</v>
      </c>
      <c r="I4788" s="200">
        <v>8</v>
      </c>
      <c r="J4788" s="200">
        <v>10</v>
      </c>
      <c r="M4788" s="204">
        <f t="shared" si="220"/>
        <v>5</v>
      </c>
      <c r="N4788" s="203">
        <f t="shared" si="221"/>
        <v>5</v>
      </c>
      <c r="O4788" s="203">
        <f t="shared" si="222"/>
        <v>8</v>
      </c>
    </row>
    <row r="4789" spans="3:15">
      <c r="C4789" s="200">
        <v>10</v>
      </c>
      <c r="D4789" s="200">
        <v>10</v>
      </c>
      <c r="F4789" s="200">
        <v>5</v>
      </c>
      <c r="G4789" s="200">
        <v>10</v>
      </c>
      <c r="H4789" s="200">
        <v>5</v>
      </c>
      <c r="I4789" s="200">
        <v>10</v>
      </c>
      <c r="J4789" s="200">
        <v>7</v>
      </c>
      <c r="M4789" s="204">
        <f t="shared" si="220"/>
        <v>5</v>
      </c>
      <c r="N4789" s="203">
        <f t="shared" si="221"/>
        <v>5</v>
      </c>
      <c r="O4789" s="203">
        <f t="shared" si="222"/>
        <v>8</v>
      </c>
    </row>
    <row r="4790" spans="3:15">
      <c r="C4790" s="200">
        <v>10</v>
      </c>
      <c r="D4790" s="200">
        <v>10</v>
      </c>
      <c r="F4790" s="200">
        <v>5</v>
      </c>
      <c r="G4790" s="200">
        <v>10</v>
      </c>
      <c r="H4790" s="200">
        <v>5</v>
      </c>
      <c r="I4790" s="200">
        <v>10</v>
      </c>
      <c r="J4790" s="200">
        <v>10</v>
      </c>
      <c r="M4790" s="204">
        <f t="shared" si="220"/>
        <v>5</v>
      </c>
      <c r="N4790" s="203">
        <f t="shared" si="221"/>
        <v>5</v>
      </c>
      <c r="O4790" s="203">
        <f t="shared" si="222"/>
        <v>9</v>
      </c>
    </row>
    <row r="4791" spans="3:15">
      <c r="C4791" s="200">
        <v>10</v>
      </c>
      <c r="D4791" s="200">
        <v>10</v>
      </c>
      <c r="F4791" s="200">
        <v>7</v>
      </c>
      <c r="G4791" s="200">
        <v>10</v>
      </c>
      <c r="H4791" s="200">
        <v>10</v>
      </c>
      <c r="I4791" s="200">
        <v>4</v>
      </c>
      <c r="J4791" s="200">
        <v>7</v>
      </c>
      <c r="M4791" s="204">
        <f t="shared" si="220"/>
        <v>4</v>
      </c>
      <c r="N4791" s="203">
        <f t="shared" si="221"/>
        <v>5</v>
      </c>
      <c r="O4791" s="203">
        <f t="shared" si="222"/>
        <v>8</v>
      </c>
    </row>
    <row r="4792" spans="3:15">
      <c r="C4792" s="200">
        <v>10</v>
      </c>
      <c r="D4792" s="200">
        <v>10</v>
      </c>
      <c r="F4792" s="200">
        <v>7</v>
      </c>
      <c r="G4792" s="200">
        <v>10</v>
      </c>
      <c r="H4792" s="200">
        <v>10</v>
      </c>
      <c r="I4792" s="200">
        <v>4</v>
      </c>
      <c r="J4792" s="200">
        <v>10</v>
      </c>
      <c r="M4792" s="204">
        <f t="shared" si="220"/>
        <v>4</v>
      </c>
      <c r="N4792" s="203">
        <f t="shared" si="221"/>
        <v>5</v>
      </c>
      <c r="O4792" s="203">
        <f t="shared" si="222"/>
        <v>9</v>
      </c>
    </row>
    <row r="4793" spans="3:15">
      <c r="C4793" s="200">
        <v>10</v>
      </c>
      <c r="D4793" s="200">
        <v>10</v>
      </c>
      <c r="F4793" s="200">
        <v>7</v>
      </c>
      <c r="G4793" s="200">
        <v>10</v>
      </c>
      <c r="H4793" s="200">
        <v>10</v>
      </c>
      <c r="I4793" s="200">
        <v>6</v>
      </c>
      <c r="J4793" s="200">
        <v>7</v>
      </c>
      <c r="M4793" s="204">
        <f t="shared" si="220"/>
        <v>6</v>
      </c>
      <c r="N4793" s="203">
        <f t="shared" si="221"/>
        <v>7</v>
      </c>
      <c r="O4793" s="203">
        <f t="shared" si="222"/>
        <v>9</v>
      </c>
    </row>
    <row r="4794" spans="3:15">
      <c r="C4794" s="200">
        <v>10</v>
      </c>
      <c r="D4794" s="200">
        <v>10</v>
      </c>
      <c r="F4794" s="200">
        <v>7</v>
      </c>
      <c r="G4794" s="200">
        <v>10</v>
      </c>
      <c r="H4794" s="200">
        <v>10</v>
      </c>
      <c r="I4794" s="200">
        <v>6</v>
      </c>
      <c r="J4794" s="200">
        <v>10</v>
      </c>
      <c r="M4794" s="204">
        <f t="shared" si="220"/>
        <v>6</v>
      </c>
      <c r="N4794" s="203">
        <f t="shared" si="221"/>
        <v>7</v>
      </c>
      <c r="O4794" s="203">
        <f t="shared" si="222"/>
        <v>9</v>
      </c>
    </row>
    <row r="4795" spans="3:15">
      <c r="C4795" s="200">
        <v>10</v>
      </c>
      <c r="D4795" s="200">
        <v>10</v>
      </c>
      <c r="F4795" s="200">
        <v>7</v>
      </c>
      <c r="G4795" s="200">
        <v>10</v>
      </c>
      <c r="H4795" s="200">
        <v>10</v>
      </c>
      <c r="I4795" s="200">
        <v>8</v>
      </c>
      <c r="J4795" s="200">
        <v>7</v>
      </c>
      <c r="M4795" s="204">
        <f t="shared" si="220"/>
        <v>7</v>
      </c>
      <c r="N4795" s="203">
        <f t="shared" si="221"/>
        <v>7</v>
      </c>
      <c r="O4795" s="203">
        <f t="shared" si="222"/>
        <v>9</v>
      </c>
    </row>
    <row r="4796" spans="3:15">
      <c r="C4796" s="200">
        <v>10</v>
      </c>
      <c r="D4796" s="200">
        <v>10</v>
      </c>
      <c r="F4796" s="200">
        <v>7</v>
      </c>
      <c r="G4796" s="200">
        <v>10</v>
      </c>
      <c r="H4796" s="200">
        <v>10</v>
      </c>
      <c r="I4796" s="200">
        <v>8</v>
      </c>
      <c r="J4796" s="200">
        <v>10</v>
      </c>
      <c r="M4796" s="204">
        <f t="shared" si="220"/>
        <v>7</v>
      </c>
      <c r="N4796" s="203">
        <f t="shared" si="221"/>
        <v>8</v>
      </c>
      <c r="O4796" s="203">
        <f t="shared" si="222"/>
        <v>9</v>
      </c>
    </row>
    <row r="4797" spans="3:15">
      <c r="C4797" s="200">
        <v>10</v>
      </c>
      <c r="D4797" s="200">
        <v>10</v>
      </c>
      <c r="F4797" s="200">
        <v>7</v>
      </c>
      <c r="G4797" s="200">
        <v>10</v>
      </c>
      <c r="H4797" s="200">
        <v>10</v>
      </c>
      <c r="I4797" s="200">
        <v>10</v>
      </c>
      <c r="J4797" s="200">
        <v>7</v>
      </c>
      <c r="M4797" s="204">
        <f t="shared" si="220"/>
        <v>7</v>
      </c>
      <c r="N4797" s="203">
        <f t="shared" si="221"/>
        <v>7</v>
      </c>
      <c r="O4797" s="203">
        <f t="shared" si="222"/>
        <v>9</v>
      </c>
    </row>
    <row r="4798" spans="3:15">
      <c r="C4798" s="200">
        <v>10</v>
      </c>
      <c r="D4798" s="200">
        <v>10</v>
      </c>
      <c r="F4798" s="200">
        <v>7</v>
      </c>
      <c r="G4798" s="200">
        <v>10</v>
      </c>
      <c r="H4798" s="200">
        <v>10</v>
      </c>
      <c r="I4798" s="200">
        <v>10</v>
      </c>
      <c r="J4798" s="200">
        <v>10</v>
      </c>
      <c r="M4798" s="204">
        <f t="shared" si="220"/>
        <v>7</v>
      </c>
      <c r="N4798" s="203">
        <f t="shared" si="221"/>
        <v>8</v>
      </c>
      <c r="O4798" s="203">
        <f t="shared" si="222"/>
        <v>10</v>
      </c>
    </row>
    <row r="4799" spans="3:15">
      <c r="C4799" s="200">
        <v>10</v>
      </c>
      <c r="D4799" s="200">
        <v>10</v>
      </c>
      <c r="F4799" s="200">
        <v>5</v>
      </c>
      <c r="G4799" s="200">
        <v>10</v>
      </c>
      <c r="H4799" s="200">
        <v>5</v>
      </c>
      <c r="I4799" s="200">
        <v>4</v>
      </c>
      <c r="J4799" s="200">
        <v>7</v>
      </c>
      <c r="M4799" s="204">
        <f t="shared" si="220"/>
        <v>4</v>
      </c>
      <c r="N4799" s="203">
        <f t="shared" si="221"/>
        <v>5</v>
      </c>
      <c r="O4799" s="203">
        <f t="shared" si="222"/>
        <v>7</v>
      </c>
    </row>
    <row r="4800" spans="3:15">
      <c r="C4800" s="200">
        <v>10</v>
      </c>
      <c r="D4800" s="200">
        <v>10</v>
      </c>
      <c r="F4800" s="200">
        <v>5</v>
      </c>
      <c r="G4800" s="200">
        <v>10</v>
      </c>
      <c r="H4800" s="200">
        <v>5</v>
      </c>
      <c r="I4800" s="200">
        <v>4</v>
      </c>
      <c r="J4800" s="200">
        <v>10</v>
      </c>
      <c r="M4800" s="204">
        <f t="shared" si="220"/>
        <v>4</v>
      </c>
      <c r="N4800" s="203">
        <f t="shared" si="221"/>
        <v>5</v>
      </c>
      <c r="O4800" s="203">
        <f t="shared" si="222"/>
        <v>8</v>
      </c>
    </row>
    <row r="4801" spans="3:15">
      <c r="C4801" s="200">
        <v>10</v>
      </c>
      <c r="D4801" s="200">
        <v>10</v>
      </c>
      <c r="F4801" s="200">
        <v>5</v>
      </c>
      <c r="G4801" s="200">
        <v>10</v>
      </c>
      <c r="H4801" s="200">
        <v>5</v>
      </c>
      <c r="I4801" s="200">
        <v>6</v>
      </c>
      <c r="J4801" s="200">
        <v>7</v>
      </c>
      <c r="M4801" s="204">
        <f t="shared" si="220"/>
        <v>5</v>
      </c>
      <c r="N4801" s="203">
        <f t="shared" si="221"/>
        <v>5</v>
      </c>
      <c r="O4801" s="203">
        <f t="shared" si="222"/>
        <v>8</v>
      </c>
    </row>
    <row r="4802" spans="3:15">
      <c r="C4802" s="200">
        <v>10</v>
      </c>
      <c r="D4802" s="200">
        <v>10</v>
      </c>
      <c r="F4802" s="200">
        <v>5</v>
      </c>
      <c r="G4802" s="200">
        <v>10</v>
      </c>
      <c r="H4802" s="200">
        <v>5</v>
      </c>
      <c r="I4802" s="200">
        <v>6</v>
      </c>
      <c r="J4802" s="200">
        <v>10</v>
      </c>
      <c r="M4802" s="204">
        <f t="shared" si="220"/>
        <v>5</v>
      </c>
      <c r="N4802" s="203">
        <f t="shared" si="221"/>
        <v>5</v>
      </c>
      <c r="O4802" s="203">
        <f t="shared" si="222"/>
        <v>8</v>
      </c>
    </row>
    <row r="4803" spans="3:15">
      <c r="C4803" s="200">
        <v>10</v>
      </c>
      <c r="D4803" s="200">
        <v>10</v>
      </c>
      <c r="F4803" s="200">
        <v>5</v>
      </c>
      <c r="G4803" s="200">
        <v>10</v>
      </c>
      <c r="H4803" s="200">
        <v>5</v>
      </c>
      <c r="I4803" s="200">
        <v>8</v>
      </c>
      <c r="J4803" s="200">
        <v>7</v>
      </c>
      <c r="M4803" s="204">
        <f t="shared" si="220"/>
        <v>5</v>
      </c>
      <c r="N4803" s="203">
        <f t="shared" si="221"/>
        <v>5</v>
      </c>
      <c r="O4803" s="203">
        <f t="shared" si="222"/>
        <v>8</v>
      </c>
    </row>
    <row r="4804" spans="3:15">
      <c r="C4804" s="200">
        <v>10</v>
      </c>
      <c r="D4804" s="200">
        <v>10</v>
      </c>
      <c r="F4804" s="200">
        <v>5</v>
      </c>
      <c r="G4804" s="200">
        <v>10</v>
      </c>
      <c r="H4804" s="200">
        <v>5</v>
      </c>
      <c r="I4804" s="200">
        <v>8</v>
      </c>
      <c r="J4804" s="200">
        <v>10</v>
      </c>
      <c r="M4804" s="204">
        <f t="shared" si="220"/>
        <v>5</v>
      </c>
      <c r="N4804" s="203">
        <f t="shared" si="221"/>
        <v>5</v>
      </c>
      <c r="O4804" s="203">
        <f t="shared" si="222"/>
        <v>8</v>
      </c>
    </row>
    <row r="4805" spans="3:15">
      <c r="C4805" s="200">
        <v>10</v>
      </c>
      <c r="D4805" s="200">
        <v>10</v>
      </c>
      <c r="F4805" s="200">
        <v>5</v>
      </c>
      <c r="G4805" s="200">
        <v>10</v>
      </c>
      <c r="H4805" s="200">
        <v>5</v>
      </c>
      <c r="I4805" s="200">
        <v>10</v>
      </c>
      <c r="J4805" s="200">
        <v>7</v>
      </c>
      <c r="M4805" s="204">
        <f t="shared" si="220"/>
        <v>5</v>
      </c>
      <c r="N4805" s="203">
        <f t="shared" si="221"/>
        <v>5</v>
      </c>
      <c r="O4805" s="203">
        <f t="shared" si="222"/>
        <v>8</v>
      </c>
    </row>
    <row r="4806" spans="3:15">
      <c r="C4806" s="200">
        <v>10</v>
      </c>
      <c r="D4806" s="200">
        <v>10</v>
      </c>
      <c r="F4806" s="200">
        <v>5</v>
      </c>
      <c r="G4806" s="200">
        <v>10</v>
      </c>
      <c r="H4806" s="200">
        <v>5</v>
      </c>
      <c r="I4806" s="200">
        <v>10</v>
      </c>
      <c r="J4806" s="200">
        <v>10</v>
      </c>
      <c r="M4806" s="204">
        <f t="shared" si="220"/>
        <v>5</v>
      </c>
      <c r="N4806" s="203">
        <f t="shared" si="221"/>
        <v>5</v>
      </c>
      <c r="O4806" s="203">
        <f t="shared" si="222"/>
        <v>9</v>
      </c>
    </row>
    <row r="4807" spans="3:15">
      <c r="C4807" s="200">
        <v>10</v>
      </c>
      <c r="D4807" s="200">
        <v>10</v>
      </c>
      <c r="F4807" s="200">
        <v>7</v>
      </c>
      <c r="G4807" s="200">
        <v>10</v>
      </c>
      <c r="H4807" s="200">
        <v>10</v>
      </c>
      <c r="I4807" s="200">
        <v>4</v>
      </c>
      <c r="J4807" s="200">
        <v>7</v>
      </c>
      <c r="M4807" s="204">
        <f t="shared" si="220"/>
        <v>4</v>
      </c>
      <c r="N4807" s="203">
        <f t="shared" si="221"/>
        <v>5</v>
      </c>
      <c r="O4807" s="203">
        <f t="shared" si="222"/>
        <v>8</v>
      </c>
    </row>
    <row r="4808" spans="3:15">
      <c r="C4808" s="200">
        <v>10</v>
      </c>
      <c r="D4808" s="200">
        <v>10</v>
      </c>
      <c r="F4808" s="200">
        <v>7</v>
      </c>
      <c r="G4808" s="200">
        <v>10</v>
      </c>
      <c r="H4808" s="200">
        <v>10</v>
      </c>
      <c r="I4808" s="200">
        <v>4</v>
      </c>
      <c r="J4808" s="200">
        <v>10</v>
      </c>
      <c r="M4808" s="204">
        <f t="shared" si="220"/>
        <v>4</v>
      </c>
      <c r="N4808" s="203">
        <f t="shared" si="221"/>
        <v>5</v>
      </c>
      <c r="O4808" s="203">
        <f t="shared" si="222"/>
        <v>9</v>
      </c>
    </row>
    <row r="4809" spans="3:15">
      <c r="C4809" s="200">
        <v>10</v>
      </c>
      <c r="D4809" s="200">
        <v>10</v>
      </c>
      <c r="F4809" s="200">
        <v>7</v>
      </c>
      <c r="G4809" s="200">
        <v>10</v>
      </c>
      <c r="H4809" s="200">
        <v>10</v>
      </c>
      <c r="I4809" s="200">
        <v>6</v>
      </c>
      <c r="J4809" s="200">
        <v>7</v>
      </c>
      <c r="M4809" s="204">
        <f t="shared" si="220"/>
        <v>6</v>
      </c>
      <c r="N4809" s="203">
        <f t="shared" si="221"/>
        <v>7</v>
      </c>
      <c r="O4809" s="203">
        <f t="shared" si="222"/>
        <v>9</v>
      </c>
    </row>
    <row r="4810" spans="3:15">
      <c r="C4810" s="200">
        <v>10</v>
      </c>
      <c r="D4810" s="200">
        <v>10</v>
      </c>
      <c r="F4810" s="200">
        <v>7</v>
      </c>
      <c r="G4810" s="200">
        <v>10</v>
      </c>
      <c r="H4810" s="200">
        <v>10</v>
      </c>
      <c r="I4810" s="200">
        <v>6</v>
      </c>
      <c r="J4810" s="200">
        <v>10</v>
      </c>
      <c r="M4810" s="204">
        <f t="shared" si="220"/>
        <v>6</v>
      </c>
      <c r="N4810" s="203">
        <f t="shared" si="221"/>
        <v>7</v>
      </c>
      <c r="O4810" s="203">
        <f t="shared" si="222"/>
        <v>9</v>
      </c>
    </row>
    <row r="4811" spans="3:15">
      <c r="C4811" s="200">
        <v>10</v>
      </c>
      <c r="D4811" s="200">
        <v>10</v>
      </c>
      <c r="F4811" s="200">
        <v>7</v>
      </c>
      <c r="G4811" s="200">
        <v>10</v>
      </c>
      <c r="H4811" s="200">
        <v>10</v>
      </c>
      <c r="I4811" s="200">
        <v>8</v>
      </c>
      <c r="J4811" s="200">
        <v>7</v>
      </c>
      <c r="M4811" s="204">
        <f t="shared" si="220"/>
        <v>7</v>
      </c>
      <c r="N4811" s="203">
        <f t="shared" si="221"/>
        <v>7</v>
      </c>
      <c r="O4811" s="203">
        <f t="shared" si="222"/>
        <v>9</v>
      </c>
    </row>
    <row r="4812" spans="3:15">
      <c r="C4812" s="200">
        <v>10</v>
      </c>
      <c r="D4812" s="200">
        <v>10</v>
      </c>
      <c r="F4812" s="200">
        <v>7</v>
      </c>
      <c r="G4812" s="200">
        <v>10</v>
      </c>
      <c r="H4812" s="200">
        <v>10</v>
      </c>
      <c r="I4812" s="200">
        <v>8</v>
      </c>
      <c r="J4812" s="200">
        <v>10</v>
      </c>
      <c r="M4812" s="204">
        <f t="shared" si="220"/>
        <v>7</v>
      </c>
      <c r="N4812" s="203">
        <f t="shared" si="221"/>
        <v>8</v>
      </c>
      <c r="O4812" s="203">
        <f t="shared" si="222"/>
        <v>9</v>
      </c>
    </row>
    <row r="4813" spans="3:15">
      <c r="C4813" s="200">
        <v>10</v>
      </c>
      <c r="D4813" s="200">
        <v>10</v>
      </c>
      <c r="F4813" s="200">
        <v>7</v>
      </c>
      <c r="G4813" s="200">
        <v>10</v>
      </c>
      <c r="H4813" s="200">
        <v>10</v>
      </c>
      <c r="I4813" s="200">
        <v>10</v>
      </c>
      <c r="J4813" s="200">
        <v>7</v>
      </c>
      <c r="M4813" s="204">
        <f t="shared" si="220"/>
        <v>7</v>
      </c>
      <c r="N4813" s="203">
        <f t="shared" si="221"/>
        <v>7</v>
      </c>
      <c r="O4813" s="203">
        <f t="shared" si="222"/>
        <v>9</v>
      </c>
    </row>
    <row r="4814" spans="3:15">
      <c r="C4814" s="200">
        <v>10</v>
      </c>
      <c r="D4814" s="200">
        <v>10</v>
      </c>
      <c r="F4814" s="200">
        <v>7</v>
      </c>
      <c r="G4814" s="200">
        <v>10</v>
      </c>
      <c r="H4814" s="200">
        <v>10</v>
      </c>
      <c r="I4814" s="200">
        <v>10</v>
      </c>
      <c r="J4814" s="200">
        <v>10</v>
      </c>
      <c r="M4814" s="204">
        <f t="shared" si="220"/>
        <v>7</v>
      </c>
      <c r="N4814" s="203">
        <f t="shared" si="221"/>
        <v>8</v>
      </c>
      <c r="O4814" s="203">
        <f t="shared" si="222"/>
        <v>10</v>
      </c>
    </row>
    <row r="4815" spans="3:15">
      <c r="C4815" s="200">
        <v>10</v>
      </c>
      <c r="D4815" s="200">
        <v>10</v>
      </c>
      <c r="F4815" s="200">
        <v>10</v>
      </c>
      <c r="G4815" s="200">
        <v>10</v>
      </c>
      <c r="H4815" s="200">
        <v>7</v>
      </c>
      <c r="I4815" s="200">
        <v>4</v>
      </c>
      <c r="J4815" s="200">
        <v>7</v>
      </c>
      <c r="M4815" s="204">
        <f t="shared" si="220"/>
        <v>4</v>
      </c>
      <c r="N4815" s="203">
        <f t="shared" si="221"/>
        <v>5</v>
      </c>
      <c r="O4815" s="203">
        <f t="shared" si="222"/>
        <v>8</v>
      </c>
    </row>
    <row r="4816" spans="3:15">
      <c r="C4816" s="200">
        <v>10</v>
      </c>
      <c r="D4816" s="200">
        <v>10</v>
      </c>
      <c r="F4816" s="200">
        <v>10</v>
      </c>
      <c r="G4816" s="200">
        <v>10</v>
      </c>
      <c r="H4816" s="200">
        <v>7</v>
      </c>
      <c r="I4816" s="200">
        <v>4</v>
      </c>
      <c r="J4816" s="200">
        <v>10</v>
      </c>
      <c r="M4816" s="204">
        <f t="shared" si="220"/>
        <v>4</v>
      </c>
      <c r="N4816" s="203">
        <f t="shared" si="221"/>
        <v>5</v>
      </c>
      <c r="O4816" s="203">
        <f t="shared" si="222"/>
        <v>9</v>
      </c>
    </row>
    <row r="4817" spans="3:15">
      <c r="C4817" s="200">
        <v>10</v>
      </c>
      <c r="D4817" s="200">
        <v>10</v>
      </c>
      <c r="F4817" s="200">
        <v>10</v>
      </c>
      <c r="G4817" s="200">
        <v>10</v>
      </c>
      <c r="H4817" s="200">
        <v>7</v>
      </c>
      <c r="I4817" s="200">
        <v>6</v>
      </c>
      <c r="J4817" s="200">
        <v>7</v>
      </c>
      <c r="M4817" s="204">
        <f t="shared" si="220"/>
        <v>6</v>
      </c>
      <c r="N4817" s="203">
        <f t="shared" si="221"/>
        <v>7</v>
      </c>
      <c r="O4817" s="203">
        <f t="shared" si="222"/>
        <v>9</v>
      </c>
    </row>
    <row r="4818" spans="3:15">
      <c r="C4818" s="200">
        <v>10</v>
      </c>
      <c r="D4818" s="200">
        <v>10</v>
      </c>
      <c r="F4818" s="200">
        <v>10</v>
      </c>
      <c r="G4818" s="200">
        <v>10</v>
      </c>
      <c r="H4818" s="200">
        <v>7</v>
      </c>
      <c r="I4818" s="200">
        <v>6</v>
      </c>
      <c r="J4818" s="200">
        <v>10</v>
      </c>
      <c r="M4818" s="204">
        <f t="shared" si="220"/>
        <v>6</v>
      </c>
      <c r="N4818" s="203">
        <f t="shared" si="221"/>
        <v>7</v>
      </c>
      <c r="O4818" s="203">
        <f t="shared" si="222"/>
        <v>9</v>
      </c>
    </row>
    <row r="4819" spans="3:15">
      <c r="C4819" s="200">
        <v>10</v>
      </c>
      <c r="D4819" s="200">
        <v>10</v>
      </c>
      <c r="F4819" s="200">
        <v>10</v>
      </c>
      <c r="G4819" s="200">
        <v>10</v>
      </c>
      <c r="H4819" s="200">
        <v>7</v>
      </c>
      <c r="I4819" s="200">
        <v>8</v>
      </c>
      <c r="J4819" s="200">
        <v>7</v>
      </c>
      <c r="M4819" s="204">
        <f t="shared" si="220"/>
        <v>7</v>
      </c>
      <c r="N4819" s="203">
        <f t="shared" si="221"/>
        <v>7</v>
      </c>
      <c r="O4819" s="203">
        <f t="shared" si="222"/>
        <v>9</v>
      </c>
    </row>
    <row r="4820" spans="3:15">
      <c r="C4820" s="200">
        <v>10</v>
      </c>
      <c r="D4820" s="200">
        <v>10</v>
      </c>
      <c r="F4820" s="200">
        <v>10</v>
      </c>
      <c r="G4820" s="200">
        <v>10</v>
      </c>
      <c r="H4820" s="200">
        <v>7</v>
      </c>
      <c r="I4820" s="200">
        <v>8</v>
      </c>
      <c r="J4820" s="200">
        <v>10</v>
      </c>
      <c r="M4820" s="204">
        <f t="shared" si="220"/>
        <v>7</v>
      </c>
      <c r="N4820" s="203">
        <f t="shared" si="221"/>
        <v>8</v>
      </c>
      <c r="O4820" s="203">
        <f t="shared" si="222"/>
        <v>9</v>
      </c>
    </row>
    <row r="4821" spans="3:15">
      <c r="C4821" s="200">
        <v>10</v>
      </c>
      <c r="D4821" s="200">
        <v>10</v>
      </c>
      <c r="F4821" s="200">
        <v>10</v>
      </c>
      <c r="G4821" s="200">
        <v>10</v>
      </c>
      <c r="H4821" s="200">
        <v>7</v>
      </c>
      <c r="I4821" s="200">
        <v>10</v>
      </c>
      <c r="J4821" s="200">
        <v>7</v>
      </c>
      <c r="M4821" s="204">
        <f t="shared" si="220"/>
        <v>7</v>
      </c>
      <c r="N4821" s="203">
        <f t="shared" si="221"/>
        <v>7</v>
      </c>
      <c r="O4821" s="203">
        <f t="shared" si="222"/>
        <v>9</v>
      </c>
    </row>
    <row r="4822" spans="3:15">
      <c r="C4822" s="200">
        <v>10</v>
      </c>
      <c r="D4822" s="200">
        <v>10</v>
      </c>
      <c r="F4822" s="200">
        <v>10</v>
      </c>
      <c r="G4822" s="200">
        <v>10</v>
      </c>
      <c r="H4822" s="200">
        <v>7</v>
      </c>
      <c r="I4822" s="200">
        <v>10</v>
      </c>
      <c r="J4822" s="200">
        <v>10</v>
      </c>
      <c r="M4822" s="204">
        <f t="shared" si="220"/>
        <v>7</v>
      </c>
      <c r="N4822" s="203">
        <f t="shared" si="221"/>
        <v>8</v>
      </c>
      <c r="O4822" s="203">
        <f t="shared" si="222"/>
        <v>10</v>
      </c>
    </row>
    <row r="4823" spans="3:15">
      <c r="C4823" s="200">
        <v>10</v>
      </c>
      <c r="D4823" s="200">
        <v>10</v>
      </c>
      <c r="F4823" s="200">
        <v>10</v>
      </c>
      <c r="G4823" s="200">
        <v>10</v>
      </c>
      <c r="H4823" s="200">
        <v>10</v>
      </c>
      <c r="I4823" s="200">
        <v>4</v>
      </c>
      <c r="J4823" s="200">
        <v>7</v>
      </c>
      <c r="M4823" s="204">
        <f t="shared" si="220"/>
        <v>4</v>
      </c>
      <c r="N4823" s="203">
        <f t="shared" si="221"/>
        <v>5</v>
      </c>
      <c r="O4823" s="203">
        <f t="shared" si="222"/>
        <v>9</v>
      </c>
    </row>
    <row r="4824" spans="3:15">
      <c r="C4824" s="200">
        <v>10</v>
      </c>
      <c r="D4824" s="200">
        <v>10</v>
      </c>
      <c r="F4824" s="200">
        <v>10</v>
      </c>
      <c r="G4824" s="200">
        <v>10</v>
      </c>
      <c r="H4824" s="200">
        <v>10</v>
      </c>
      <c r="I4824" s="200">
        <v>4</v>
      </c>
      <c r="J4824" s="200">
        <v>10</v>
      </c>
      <c r="M4824" s="204">
        <f t="shared" si="220"/>
        <v>4</v>
      </c>
      <c r="N4824" s="203">
        <f t="shared" si="221"/>
        <v>5</v>
      </c>
      <c r="O4824" s="203">
        <f t="shared" si="222"/>
        <v>9</v>
      </c>
    </row>
    <row r="4825" spans="3:15">
      <c r="C4825" s="200">
        <v>10</v>
      </c>
      <c r="D4825" s="200">
        <v>10</v>
      </c>
      <c r="F4825" s="200">
        <v>10</v>
      </c>
      <c r="G4825" s="200">
        <v>10</v>
      </c>
      <c r="H4825" s="200">
        <v>10</v>
      </c>
      <c r="I4825" s="200">
        <v>6</v>
      </c>
      <c r="J4825" s="200">
        <v>7</v>
      </c>
      <c r="M4825" s="204">
        <f t="shared" si="220"/>
        <v>6</v>
      </c>
      <c r="N4825" s="203">
        <f t="shared" si="221"/>
        <v>7</v>
      </c>
      <c r="O4825" s="203">
        <f t="shared" si="222"/>
        <v>9</v>
      </c>
    </row>
    <row r="4826" spans="3:15">
      <c r="C4826" s="200">
        <v>10</v>
      </c>
      <c r="D4826" s="200">
        <v>10</v>
      </c>
      <c r="F4826" s="200">
        <v>10</v>
      </c>
      <c r="G4826" s="200">
        <v>10</v>
      </c>
      <c r="H4826" s="200">
        <v>10</v>
      </c>
      <c r="I4826" s="200">
        <v>6</v>
      </c>
      <c r="J4826" s="200">
        <v>10</v>
      </c>
      <c r="M4826" s="204">
        <f t="shared" si="220"/>
        <v>6</v>
      </c>
      <c r="N4826" s="203">
        <f t="shared" si="221"/>
        <v>7</v>
      </c>
      <c r="O4826" s="203">
        <f t="shared" si="222"/>
        <v>9</v>
      </c>
    </row>
    <row r="4827" spans="3:15">
      <c r="C4827" s="200">
        <v>10</v>
      </c>
      <c r="D4827" s="200">
        <v>10</v>
      </c>
      <c r="F4827" s="200">
        <v>10</v>
      </c>
      <c r="G4827" s="200">
        <v>10</v>
      </c>
      <c r="H4827" s="200">
        <v>10</v>
      </c>
      <c r="I4827" s="200">
        <v>8</v>
      </c>
      <c r="J4827" s="200">
        <v>7</v>
      </c>
      <c r="M4827" s="204">
        <f t="shared" si="220"/>
        <v>7</v>
      </c>
      <c r="N4827" s="203">
        <f t="shared" si="221"/>
        <v>8</v>
      </c>
      <c r="O4827" s="203">
        <f t="shared" si="222"/>
        <v>9</v>
      </c>
    </row>
    <row r="4828" spans="3:15">
      <c r="C4828" s="200">
        <v>10</v>
      </c>
      <c r="D4828" s="200">
        <v>10</v>
      </c>
      <c r="F4828" s="200">
        <v>10</v>
      </c>
      <c r="G4828" s="200">
        <v>10</v>
      </c>
      <c r="H4828" s="200">
        <v>10</v>
      </c>
      <c r="I4828" s="200">
        <v>8</v>
      </c>
      <c r="J4828" s="200">
        <v>10</v>
      </c>
      <c r="M4828" s="204">
        <f t="shared" si="220"/>
        <v>8</v>
      </c>
      <c r="N4828" s="203">
        <f t="shared" si="221"/>
        <v>9</v>
      </c>
      <c r="O4828" s="203">
        <f t="shared" si="222"/>
        <v>10</v>
      </c>
    </row>
    <row r="4829" spans="3:15">
      <c r="C4829" s="200">
        <v>10</v>
      </c>
      <c r="D4829" s="200">
        <v>10</v>
      </c>
      <c r="F4829" s="200">
        <v>10</v>
      </c>
      <c r="G4829" s="200">
        <v>10</v>
      </c>
      <c r="H4829" s="200">
        <v>10</v>
      </c>
      <c r="I4829" s="200">
        <v>10</v>
      </c>
      <c r="J4829" s="200">
        <v>7</v>
      </c>
      <c r="M4829" s="204">
        <f t="shared" si="220"/>
        <v>7</v>
      </c>
      <c r="N4829" s="203">
        <f t="shared" si="221"/>
        <v>8</v>
      </c>
      <c r="O4829" s="203">
        <f t="shared" si="222"/>
        <v>10</v>
      </c>
    </row>
    <row r="4830" spans="3:15">
      <c r="C4830" s="200">
        <v>10</v>
      </c>
      <c r="D4830" s="200">
        <v>10</v>
      </c>
      <c r="F4830" s="200">
        <v>10</v>
      </c>
      <c r="G4830" s="200">
        <v>10</v>
      </c>
      <c r="H4830" s="200">
        <v>10</v>
      </c>
      <c r="I4830" s="200">
        <v>10</v>
      </c>
      <c r="J4830" s="200">
        <v>10</v>
      </c>
      <c r="M4830" s="204">
        <f t="shared" si="220"/>
        <v>10</v>
      </c>
      <c r="N4830" s="203">
        <f t="shared" si="221"/>
        <v>10</v>
      </c>
      <c r="O4830" s="203">
        <f t="shared" si="222"/>
        <v>10</v>
      </c>
    </row>
    <row r="4831" spans="3:15">
      <c r="C4831" s="200">
        <v>10</v>
      </c>
      <c r="D4831" s="200">
        <v>10</v>
      </c>
      <c r="F4831" s="200">
        <v>10</v>
      </c>
      <c r="G4831" s="200">
        <v>10</v>
      </c>
      <c r="H4831" s="200">
        <v>7</v>
      </c>
      <c r="I4831" s="200">
        <v>4</v>
      </c>
      <c r="J4831" s="200">
        <v>7</v>
      </c>
      <c r="M4831" s="204">
        <f t="shared" ref="M4831:M4894" si="223">MIN(C4831:L4831)</f>
        <v>4</v>
      </c>
      <c r="N4831" s="203">
        <f t="shared" si="221"/>
        <v>5</v>
      </c>
      <c r="O4831" s="203">
        <f t="shared" si="222"/>
        <v>8</v>
      </c>
    </row>
    <row r="4832" spans="3:15">
      <c r="C4832" s="200">
        <v>10</v>
      </c>
      <c r="D4832" s="200">
        <v>10</v>
      </c>
      <c r="F4832" s="200">
        <v>10</v>
      </c>
      <c r="G4832" s="200">
        <v>10</v>
      </c>
      <c r="H4832" s="200">
        <v>7</v>
      </c>
      <c r="I4832" s="200">
        <v>4</v>
      </c>
      <c r="J4832" s="200">
        <v>10</v>
      </c>
      <c r="M4832" s="204">
        <f t="shared" si="223"/>
        <v>4</v>
      </c>
      <c r="N4832" s="203">
        <f t="shared" ref="N4832:N4894" si="224">IF(SMALL(C4832:J4832,2)&gt;M4832,M4832+1,M4832)</f>
        <v>5</v>
      </c>
      <c r="O4832" s="203">
        <f t="shared" ref="O4832:O4894" si="225">ROUND(AVERAGE(C4832:J4832),0)</f>
        <v>9</v>
      </c>
    </row>
    <row r="4833" spans="3:15">
      <c r="C4833" s="200">
        <v>10</v>
      </c>
      <c r="D4833" s="200">
        <v>10</v>
      </c>
      <c r="F4833" s="200">
        <v>10</v>
      </c>
      <c r="G4833" s="200">
        <v>10</v>
      </c>
      <c r="H4833" s="200">
        <v>7</v>
      </c>
      <c r="I4833" s="200">
        <v>6</v>
      </c>
      <c r="J4833" s="200">
        <v>7</v>
      </c>
      <c r="M4833" s="204">
        <f t="shared" si="223"/>
        <v>6</v>
      </c>
      <c r="N4833" s="203">
        <f t="shared" si="224"/>
        <v>7</v>
      </c>
      <c r="O4833" s="203">
        <f t="shared" si="225"/>
        <v>9</v>
      </c>
    </row>
    <row r="4834" spans="3:15">
      <c r="C4834" s="200">
        <v>10</v>
      </c>
      <c r="D4834" s="200">
        <v>10</v>
      </c>
      <c r="F4834" s="200">
        <v>10</v>
      </c>
      <c r="G4834" s="200">
        <v>10</v>
      </c>
      <c r="H4834" s="200">
        <v>7</v>
      </c>
      <c r="I4834" s="200">
        <v>6</v>
      </c>
      <c r="J4834" s="200">
        <v>10</v>
      </c>
      <c r="M4834" s="204">
        <f t="shared" si="223"/>
        <v>6</v>
      </c>
      <c r="N4834" s="203">
        <f t="shared" si="224"/>
        <v>7</v>
      </c>
      <c r="O4834" s="203">
        <f t="shared" si="225"/>
        <v>9</v>
      </c>
    </row>
    <row r="4835" spans="3:15">
      <c r="C4835" s="200">
        <v>10</v>
      </c>
      <c r="D4835" s="200">
        <v>10</v>
      </c>
      <c r="F4835" s="200">
        <v>10</v>
      </c>
      <c r="G4835" s="200">
        <v>10</v>
      </c>
      <c r="H4835" s="200">
        <v>7</v>
      </c>
      <c r="I4835" s="200">
        <v>8</v>
      </c>
      <c r="J4835" s="200">
        <v>7</v>
      </c>
      <c r="M4835" s="204">
        <f t="shared" si="223"/>
        <v>7</v>
      </c>
      <c r="N4835" s="203">
        <f t="shared" si="224"/>
        <v>7</v>
      </c>
      <c r="O4835" s="203">
        <f t="shared" si="225"/>
        <v>9</v>
      </c>
    </row>
    <row r="4836" spans="3:15">
      <c r="C4836" s="200">
        <v>10</v>
      </c>
      <c r="D4836" s="200">
        <v>10</v>
      </c>
      <c r="F4836" s="200">
        <v>10</v>
      </c>
      <c r="G4836" s="200">
        <v>10</v>
      </c>
      <c r="H4836" s="200">
        <v>7</v>
      </c>
      <c r="I4836" s="200">
        <v>8</v>
      </c>
      <c r="J4836" s="200">
        <v>10</v>
      </c>
      <c r="M4836" s="204">
        <f t="shared" si="223"/>
        <v>7</v>
      </c>
      <c r="N4836" s="203">
        <f t="shared" si="224"/>
        <v>8</v>
      </c>
      <c r="O4836" s="203">
        <f t="shared" si="225"/>
        <v>9</v>
      </c>
    </row>
    <row r="4837" spans="3:15">
      <c r="C4837" s="200">
        <v>10</v>
      </c>
      <c r="D4837" s="200">
        <v>10</v>
      </c>
      <c r="F4837" s="200">
        <v>10</v>
      </c>
      <c r="G4837" s="200">
        <v>10</v>
      </c>
      <c r="H4837" s="200">
        <v>7</v>
      </c>
      <c r="I4837" s="200">
        <v>10</v>
      </c>
      <c r="J4837" s="200">
        <v>7</v>
      </c>
      <c r="M4837" s="204">
        <f t="shared" si="223"/>
        <v>7</v>
      </c>
      <c r="N4837" s="203">
        <f t="shared" si="224"/>
        <v>7</v>
      </c>
      <c r="O4837" s="203">
        <f t="shared" si="225"/>
        <v>9</v>
      </c>
    </row>
    <row r="4838" spans="3:15">
      <c r="C4838" s="200">
        <v>10</v>
      </c>
      <c r="D4838" s="200">
        <v>10</v>
      </c>
      <c r="F4838" s="200">
        <v>10</v>
      </c>
      <c r="G4838" s="200">
        <v>10</v>
      </c>
      <c r="H4838" s="200">
        <v>7</v>
      </c>
      <c r="I4838" s="200">
        <v>10</v>
      </c>
      <c r="J4838" s="200">
        <v>10</v>
      </c>
      <c r="M4838" s="204">
        <f t="shared" si="223"/>
        <v>7</v>
      </c>
      <c r="N4838" s="203">
        <f t="shared" si="224"/>
        <v>8</v>
      </c>
      <c r="O4838" s="203">
        <f t="shared" si="225"/>
        <v>10</v>
      </c>
    </row>
    <row r="4839" spans="3:15">
      <c r="C4839" s="200">
        <v>10</v>
      </c>
      <c r="D4839" s="200">
        <v>10</v>
      </c>
      <c r="F4839" s="200">
        <v>10</v>
      </c>
      <c r="G4839" s="200">
        <v>10</v>
      </c>
      <c r="H4839" s="200">
        <v>10</v>
      </c>
      <c r="I4839" s="200">
        <v>4</v>
      </c>
      <c r="J4839" s="200">
        <v>7</v>
      </c>
      <c r="M4839" s="204">
        <f t="shared" si="223"/>
        <v>4</v>
      </c>
      <c r="N4839" s="203">
        <f t="shared" si="224"/>
        <v>5</v>
      </c>
      <c r="O4839" s="203">
        <f t="shared" si="225"/>
        <v>9</v>
      </c>
    </row>
    <row r="4840" spans="3:15">
      <c r="C4840" s="200">
        <v>10</v>
      </c>
      <c r="D4840" s="200">
        <v>10</v>
      </c>
      <c r="F4840" s="200">
        <v>10</v>
      </c>
      <c r="G4840" s="200">
        <v>10</v>
      </c>
      <c r="H4840" s="200">
        <v>10</v>
      </c>
      <c r="I4840" s="200">
        <v>4</v>
      </c>
      <c r="J4840" s="200">
        <v>10</v>
      </c>
      <c r="M4840" s="204">
        <f t="shared" si="223"/>
        <v>4</v>
      </c>
      <c r="N4840" s="203">
        <f t="shared" si="224"/>
        <v>5</v>
      </c>
      <c r="O4840" s="203">
        <f t="shared" si="225"/>
        <v>9</v>
      </c>
    </row>
    <row r="4841" spans="3:15">
      <c r="C4841" s="200">
        <v>10</v>
      </c>
      <c r="D4841" s="200">
        <v>10</v>
      </c>
      <c r="F4841" s="200">
        <v>10</v>
      </c>
      <c r="G4841" s="200">
        <v>10</v>
      </c>
      <c r="H4841" s="200">
        <v>10</v>
      </c>
      <c r="I4841" s="200">
        <v>6</v>
      </c>
      <c r="J4841" s="200">
        <v>7</v>
      </c>
      <c r="M4841" s="204">
        <f t="shared" si="223"/>
        <v>6</v>
      </c>
      <c r="N4841" s="203">
        <f t="shared" si="224"/>
        <v>7</v>
      </c>
      <c r="O4841" s="203">
        <f t="shared" si="225"/>
        <v>9</v>
      </c>
    </row>
    <row r="4842" spans="3:15">
      <c r="C4842" s="200">
        <v>10</v>
      </c>
      <c r="D4842" s="200">
        <v>10</v>
      </c>
      <c r="F4842" s="200">
        <v>10</v>
      </c>
      <c r="G4842" s="200">
        <v>10</v>
      </c>
      <c r="H4842" s="200">
        <v>10</v>
      </c>
      <c r="I4842" s="200">
        <v>6</v>
      </c>
      <c r="J4842" s="200">
        <v>10</v>
      </c>
      <c r="M4842" s="204">
        <f t="shared" si="223"/>
        <v>6</v>
      </c>
      <c r="N4842" s="203">
        <f t="shared" si="224"/>
        <v>7</v>
      </c>
      <c r="O4842" s="203">
        <f t="shared" si="225"/>
        <v>9</v>
      </c>
    </row>
    <row r="4843" spans="3:15">
      <c r="C4843" s="200">
        <v>10</v>
      </c>
      <c r="D4843" s="200">
        <v>10</v>
      </c>
      <c r="F4843" s="200">
        <v>10</v>
      </c>
      <c r="G4843" s="200">
        <v>10</v>
      </c>
      <c r="H4843" s="200">
        <v>10</v>
      </c>
      <c r="I4843" s="200">
        <v>8</v>
      </c>
      <c r="J4843" s="200">
        <v>7</v>
      </c>
      <c r="M4843" s="204">
        <f t="shared" si="223"/>
        <v>7</v>
      </c>
      <c r="N4843" s="203">
        <f t="shared" si="224"/>
        <v>8</v>
      </c>
      <c r="O4843" s="203">
        <f t="shared" si="225"/>
        <v>9</v>
      </c>
    </row>
    <row r="4844" spans="3:15">
      <c r="C4844" s="200">
        <v>10</v>
      </c>
      <c r="D4844" s="200">
        <v>10</v>
      </c>
      <c r="F4844" s="200">
        <v>10</v>
      </c>
      <c r="G4844" s="200">
        <v>10</v>
      </c>
      <c r="H4844" s="200">
        <v>10</v>
      </c>
      <c r="I4844" s="200">
        <v>8</v>
      </c>
      <c r="J4844" s="200">
        <v>10</v>
      </c>
      <c r="M4844" s="204">
        <f t="shared" si="223"/>
        <v>8</v>
      </c>
      <c r="N4844" s="203">
        <f t="shared" si="224"/>
        <v>9</v>
      </c>
      <c r="O4844" s="203">
        <f t="shared" si="225"/>
        <v>10</v>
      </c>
    </row>
    <row r="4845" spans="3:15">
      <c r="C4845" s="200">
        <v>10</v>
      </c>
      <c r="D4845" s="200">
        <v>10</v>
      </c>
      <c r="F4845" s="200">
        <v>10</v>
      </c>
      <c r="G4845" s="200">
        <v>10</v>
      </c>
      <c r="H4845" s="200">
        <v>10</v>
      </c>
      <c r="I4845" s="200">
        <v>10</v>
      </c>
      <c r="J4845" s="200">
        <v>7</v>
      </c>
      <c r="M4845" s="204">
        <f t="shared" si="223"/>
        <v>7</v>
      </c>
      <c r="N4845" s="203">
        <f t="shared" si="224"/>
        <v>8</v>
      </c>
      <c r="O4845" s="203">
        <f t="shared" si="225"/>
        <v>10</v>
      </c>
    </row>
    <row r="4846" spans="3:15">
      <c r="C4846" s="200">
        <v>10</v>
      </c>
      <c r="D4846" s="200">
        <v>10</v>
      </c>
      <c r="F4846" s="200">
        <v>10</v>
      </c>
      <c r="G4846" s="200">
        <v>10</v>
      </c>
      <c r="H4846" s="200">
        <v>10</v>
      </c>
      <c r="I4846" s="200">
        <v>10</v>
      </c>
      <c r="J4846" s="200">
        <v>10</v>
      </c>
      <c r="M4846" s="204">
        <f t="shared" si="223"/>
        <v>10</v>
      </c>
      <c r="N4846" s="203">
        <f t="shared" si="224"/>
        <v>10</v>
      </c>
      <c r="O4846" s="203">
        <f t="shared" si="225"/>
        <v>10</v>
      </c>
    </row>
    <row r="4847" spans="3:15">
      <c r="C4847" s="200">
        <v>10</v>
      </c>
      <c r="D4847" s="200">
        <v>10</v>
      </c>
      <c r="F4847" s="200">
        <v>10</v>
      </c>
      <c r="G4847" s="200">
        <v>10</v>
      </c>
      <c r="H4847" s="200">
        <v>7</v>
      </c>
      <c r="I4847" s="200">
        <v>4</v>
      </c>
      <c r="J4847" s="200">
        <v>7</v>
      </c>
      <c r="M4847" s="204">
        <f t="shared" si="223"/>
        <v>4</v>
      </c>
      <c r="N4847" s="203">
        <f t="shared" si="224"/>
        <v>5</v>
      </c>
      <c r="O4847" s="203">
        <f t="shared" si="225"/>
        <v>8</v>
      </c>
    </row>
    <row r="4848" spans="3:15">
      <c r="C4848" s="200">
        <v>10</v>
      </c>
      <c r="D4848" s="200">
        <v>10</v>
      </c>
      <c r="F4848" s="200">
        <v>10</v>
      </c>
      <c r="G4848" s="200">
        <v>10</v>
      </c>
      <c r="H4848" s="200">
        <v>7</v>
      </c>
      <c r="I4848" s="200">
        <v>4</v>
      </c>
      <c r="J4848" s="200">
        <v>10</v>
      </c>
      <c r="M4848" s="204">
        <f t="shared" si="223"/>
        <v>4</v>
      </c>
      <c r="N4848" s="203">
        <f t="shared" si="224"/>
        <v>5</v>
      </c>
      <c r="O4848" s="203">
        <f t="shared" si="225"/>
        <v>9</v>
      </c>
    </row>
    <row r="4849" spans="3:15">
      <c r="C4849" s="200">
        <v>10</v>
      </c>
      <c r="D4849" s="200">
        <v>10</v>
      </c>
      <c r="F4849" s="200">
        <v>10</v>
      </c>
      <c r="G4849" s="200">
        <v>10</v>
      </c>
      <c r="H4849" s="200">
        <v>7</v>
      </c>
      <c r="I4849" s="200">
        <v>6</v>
      </c>
      <c r="J4849" s="200">
        <v>7</v>
      </c>
      <c r="M4849" s="204">
        <f t="shared" si="223"/>
        <v>6</v>
      </c>
      <c r="N4849" s="203">
        <f t="shared" si="224"/>
        <v>7</v>
      </c>
      <c r="O4849" s="203">
        <f t="shared" si="225"/>
        <v>9</v>
      </c>
    </row>
    <row r="4850" spans="3:15">
      <c r="C4850" s="200">
        <v>10</v>
      </c>
      <c r="D4850" s="200">
        <v>10</v>
      </c>
      <c r="F4850" s="200">
        <v>10</v>
      </c>
      <c r="G4850" s="200">
        <v>10</v>
      </c>
      <c r="H4850" s="200">
        <v>7</v>
      </c>
      <c r="I4850" s="200">
        <v>6</v>
      </c>
      <c r="J4850" s="200">
        <v>10</v>
      </c>
      <c r="M4850" s="204">
        <f t="shared" si="223"/>
        <v>6</v>
      </c>
      <c r="N4850" s="203">
        <f t="shared" si="224"/>
        <v>7</v>
      </c>
      <c r="O4850" s="203">
        <f t="shared" si="225"/>
        <v>9</v>
      </c>
    </row>
    <row r="4851" spans="3:15">
      <c r="C4851" s="200">
        <v>10</v>
      </c>
      <c r="D4851" s="200">
        <v>10</v>
      </c>
      <c r="F4851" s="200">
        <v>10</v>
      </c>
      <c r="G4851" s="200">
        <v>10</v>
      </c>
      <c r="H4851" s="200">
        <v>7</v>
      </c>
      <c r="I4851" s="200">
        <v>8</v>
      </c>
      <c r="J4851" s="200">
        <v>7</v>
      </c>
      <c r="M4851" s="204">
        <f t="shared" si="223"/>
        <v>7</v>
      </c>
      <c r="N4851" s="203">
        <f t="shared" si="224"/>
        <v>7</v>
      </c>
      <c r="O4851" s="203">
        <f t="shared" si="225"/>
        <v>9</v>
      </c>
    </row>
    <row r="4852" spans="3:15">
      <c r="C4852" s="200">
        <v>10</v>
      </c>
      <c r="D4852" s="200">
        <v>10</v>
      </c>
      <c r="F4852" s="200">
        <v>10</v>
      </c>
      <c r="G4852" s="200">
        <v>10</v>
      </c>
      <c r="H4852" s="200">
        <v>7</v>
      </c>
      <c r="I4852" s="200">
        <v>8</v>
      </c>
      <c r="J4852" s="200">
        <v>10</v>
      </c>
      <c r="M4852" s="204">
        <f t="shared" si="223"/>
        <v>7</v>
      </c>
      <c r="N4852" s="203">
        <f t="shared" si="224"/>
        <v>8</v>
      </c>
      <c r="O4852" s="203">
        <f t="shared" si="225"/>
        <v>9</v>
      </c>
    </row>
    <row r="4853" spans="3:15">
      <c r="C4853" s="200">
        <v>10</v>
      </c>
      <c r="D4853" s="200">
        <v>10</v>
      </c>
      <c r="F4853" s="200">
        <v>10</v>
      </c>
      <c r="G4853" s="200">
        <v>10</v>
      </c>
      <c r="H4853" s="200">
        <v>7</v>
      </c>
      <c r="I4853" s="200">
        <v>10</v>
      </c>
      <c r="J4853" s="200">
        <v>7</v>
      </c>
      <c r="M4853" s="204">
        <f t="shared" si="223"/>
        <v>7</v>
      </c>
      <c r="N4853" s="203">
        <f t="shared" si="224"/>
        <v>7</v>
      </c>
      <c r="O4853" s="203">
        <f t="shared" si="225"/>
        <v>9</v>
      </c>
    </row>
    <row r="4854" spans="3:15">
      <c r="C4854" s="200">
        <v>10</v>
      </c>
      <c r="D4854" s="200">
        <v>10</v>
      </c>
      <c r="F4854" s="200">
        <v>10</v>
      </c>
      <c r="G4854" s="200">
        <v>10</v>
      </c>
      <c r="H4854" s="200">
        <v>7</v>
      </c>
      <c r="I4854" s="200">
        <v>10</v>
      </c>
      <c r="J4854" s="200">
        <v>10</v>
      </c>
      <c r="M4854" s="204">
        <f t="shared" si="223"/>
        <v>7</v>
      </c>
      <c r="N4854" s="203">
        <f t="shared" si="224"/>
        <v>8</v>
      </c>
      <c r="O4854" s="203">
        <f t="shared" si="225"/>
        <v>10</v>
      </c>
    </row>
    <row r="4855" spans="3:15">
      <c r="C4855" s="200">
        <v>10</v>
      </c>
      <c r="D4855" s="200">
        <v>10</v>
      </c>
      <c r="F4855" s="200">
        <v>10</v>
      </c>
      <c r="G4855" s="200">
        <v>10</v>
      </c>
      <c r="H4855" s="200">
        <v>10</v>
      </c>
      <c r="I4855" s="200">
        <v>4</v>
      </c>
      <c r="J4855" s="200">
        <v>7</v>
      </c>
      <c r="M4855" s="204">
        <f t="shared" si="223"/>
        <v>4</v>
      </c>
      <c r="N4855" s="203">
        <f t="shared" si="224"/>
        <v>5</v>
      </c>
      <c r="O4855" s="203">
        <f t="shared" si="225"/>
        <v>9</v>
      </c>
    </row>
    <row r="4856" spans="3:15">
      <c r="C4856" s="200">
        <v>10</v>
      </c>
      <c r="D4856" s="200">
        <v>10</v>
      </c>
      <c r="F4856" s="200">
        <v>10</v>
      </c>
      <c r="G4856" s="200">
        <v>10</v>
      </c>
      <c r="H4856" s="200">
        <v>10</v>
      </c>
      <c r="I4856" s="200">
        <v>4</v>
      </c>
      <c r="J4856" s="200">
        <v>10</v>
      </c>
      <c r="M4856" s="204">
        <f t="shared" si="223"/>
        <v>4</v>
      </c>
      <c r="N4856" s="203">
        <f t="shared" si="224"/>
        <v>5</v>
      </c>
      <c r="O4856" s="203">
        <f t="shared" si="225"/>
        <v>9</v>
      </c>
    </row>
    <row r="4857" spans="3:15">
      <c r="C4857" s="200">
        <v>10</v>
      </c>
      <c r="D4857" s="200">
        <v>10</v>
      </c>
      <c r="F4857" s="200">
        <v>10</v>
      </c>
      <c r="G4857" s="200">
        <v>10</v>
      </c>
      <c r="H4857" s="200">
        <v>10</v>
      </c>
      <c r="I4857" s="200">
        <v>6</v>
      </c>
      <c r="J4857" s="200">
        <v>7</v>
      </c>
      <c r="M4857" s="204">
        <f t="shared" si="223"/>
        <v>6</v>
      </c>
      <c r="N4857" s="203">
        <f t="shared" si="224"/>
        <v>7</v>
      </c>
      <c r="O4857" s="203">
        <f t="shared" si="225"/>
        <v>9</v>
      </c>
    </row>
    <row r="4858" spans="3:15">
      <c r="C4858" s="200">
        <v>10</v>
      </c>
      <c r="D4858" s="200">
        <v>10</v>
      </c>
      <c r="F4858" s="200">
        <v>10</v>
      </c>
      <c r="G4858" s="200">
        <v>10</v>
      </c>
      <c r="H4858" s="200">
        <v>10</v>
      </c>
      <c r="I4858" s="200">
        <v>6</v>
      </c>
      <c r="J4858" s="200">
        <v>10</v>
      </c>
      <c r="M4858" s="204">
        <f t="shared" si="223"/>
        <v>6</v>
      </c>
      <c r="N4858" s="203">
        <f t="shared" si="224"/>
        <v>7</v>
      </c>
      <c r="O4858" s="203">
        <f t="shared" si="225"/>
        <v>9</v>
      </c>
    </row>
    <row r="4859" spans="3:15">
      <c r="C4859" s="200">
        <v>10</v>
      </c>
      <c r="D4859" s="200">
        <v>10</v>
      </c>
      <c r="F4859" s="200">
        <v>10</v>
      </c>
      <c r="G4859" s="200">
        <v>10</v>
      </c>
      <c r="H4859" s="200">
        <v>10</v>
      </c>
      <c r="I4859" s="200">
        <v>8</v>
      </c>
      <c r="J4859" s="200">
        <v>7</v>
      </c>
      <c r="M4859" s="204">
        <f t="shared" si="223"/>
        <v>7</v>
      </c>
      <c r="N4859" s="203">
        <f t="shared" si="224"/>
        <v>8</v>
      </c>
      <c r="O4859" s="203">
        <f t="shared" si="225"/>
        <v>9</v>
      </c>
    </row>
    <row r="4860" spans="3:15">
      <c r="C4860" s="200">
        <v>10</v>
      </c>
      <c r="D4860" s="200">
        <v>10</v>
      </c>
      <c r="F4860" s="200">
        <v>10</v>
      </c>
      <c r="G4860" s="200">
        <v>10</v>
      </c>
      <c r="H4860" s="200">
        <v>10</v>
      </c>
      <c r="I4860" s="200">
        <v>8</v>
      </c>
      <c r="J4860" s="200">
        <v>10</v>
      </c>
      <c r="M4860" s="204">
        <f t="shared" si="223"/>
        <v>8</v>
      </c>
      <c r="N4860" s="203">
        <f t="shared" si="224"/>
        <v>9</v>
      </c>
      <c r="O4860" s="203">
        <f t="shared" si="225"/>
        <v>10</v>
      </c>
    </row>
    <row r="4861" spans="3:15">
      <c r="C4861" s="200">
        <v>10</v>
      </c>
      <c r="D4861" s="200">
        <v>10</v>
      </c>
      <c r="F4861" s="200">
        <v>10</v>
      </c>
      <c r="G4861" s="200">
        <v>10</v>
      </c>
      <c r="H4861" s="200">
        <v>10</v>
      </c>
      <c r="I4861" s="200">
        <v>10</v>
      </c>
      <c r="J4861" s="200">
        <v>7</v>
      </c>
      <c r="M4861" s="204">
        <f t="shared" si="223"/>
        <v>7</v>
      </c>
      <c r="N4861" s="203">
        <f t="shared" si="224"/>
        <v>8</v>
      </c>
      <c r="O4861" s="203">
        <f t="shared" si="225"/>
        <v>10</v>
      </c>
    </row>
    <row r="4862" spans="3:15">
      <c r="C4862" s="200">
        <v>10</v>
      </c>
      <c r="D4862" s="200">
        <v>10</v>
      </c>
      <c r="F4862" s="200">
        <v>10</v>
      </c>
      <c r="G4862" s="200">
        <v>10</v>
      </c>
      <c r="H4862" s="200">
        <v>10</v>
      </c>
      <c r="I4862" s="200">
        <v>10</v>
      </c>
      <c r="J4862" s="200">
        <v>10</v>
      </c>
      <c r="M4862" s="204">
        <f t="shared" si="223"/>
        <v>10</v>
      </c>
      <c r="N4862" s="203">
        <f t="shared" si="224"/>
        <v>10</v>
      </c>
      <c r="O4862" s="203">
        <f t="shared" si="225"/>
        <v>10</v>
      </c>
    </row>
    <row r="4863" spans="3:15">
      <c r="C4863" s="200">
        <v>10</v>
      </c>
      <c r="D4863" s="200">
        <v>10</v>
      </c>
      <c r="F4863" s="200">
        <v>10</v>
      </c>
      <c r="G4863" s="200">
        <v>10</v>
      </c>
      <c r="H4863" s="200">
        <v>7</v>
      </c>
      <c r="I4863" s="200">
        <v>4</v>
      </c>
      <c r="J4863" s="200">
        <v>7</v>
      </c>
      <c r="M4863" s="204">
        <f t="shared" si="223"/>
        <v>4</v>
      </c>
      <c r="N4863" s="203">
        <f t="shared" si="224"/>
        <v>5</v>
      </c>
      <c r="O4863" s="203">
        <f t="shared" si="225"/>
        <v>8</v>
      </c>
    </row>
    <row r="4864" spans="3:15">
      <c r="C4864" s="200">
        <v>10</v>
      </c>
      <c r="D4864" s="200">
        <v>10</v>
      </c>
      <c r="F4864" s="200">
        <v>10</v>
      </c>
      <c r="G4864" s="200">
        <v>10</v>
      </c>
      <c r="H4864" s="200">
        <v>7</v>
      </c>
      <c r="I4864" s="200">
        <v>4</v>
      </c>
      <c r="J4864" s="200">
        <v>10</v>
      </c>
      <c r="M4864" s="204">
        <f t="shared" si="223"/>
        <v>4</v>
      </c>
      <c r="N4864" s="203">
        <f t="shared" si="224"/>
        <v>5</v>
      </c>
      <c r="O4864" s="203">
        <f t="shared" si="225"/>
        <v>9</v>
      </c>
    </row>
    <row r="4865" spans="3:15">
      <c r="C4865" s="200">
        <v>10</v>
      </c>
      <c r="D4865" s="200">
        <v>10</v>
      </c>
      <c r="F4865" s="200">
        <v>10</v>
      </c>
      <c r="G4865" s="200">
        <v>10</v>
      </c>
      <c r="H4865" s="200">
        <v>7</v>
      </c>
      <c r="I4865" s="200">
        <v>6</v>
      </c>
      <c r="J4865" s="200">
        <v>7</v>
      </c>
      <c r="M4865" s="204">
        <f t="shared" si="223"/>
        <v>6</v>
      </c>
      <c r="N4865" s="203">
        <f t="shared" si="224"/>
        <v>7</v>
      </c>
      <c r="O4865" s="203">
        <f t="shared" si="225"/>
        <v>9</v>
      </c>
    </row>
    <row r="4866" spans="3:15">
      <c r="C4866" s="200">
        <v>10</v>
      </c>
      <c r="D4866" s="200">
        <v>10</v>
      </c>
      <c r="F4866" s="200">
        <v>10</v>
      </c>
      <c r="G4866" s="200">
        <v>10</v>
      </c>
      <c r="H4866" s="200">
        <v>7</v>
      </c>
      <c r="I4866" s="200">
        <v>6</v>
      </c>
      <c r="J4866" s="200">
        <v>10</v>
      </c>
      <c r="M4866" s="204">
        <f t="shared" si="223"/>
        <v>6</v>
      </c>
      <c r="N4866" s="203">
        <f t="shared" si="224"/>
        <v>7</v>
      </c>
      <c r="O4866" s="203">
        <f t="shared" si="225"/>
        <v>9</v>
      </c>
    </row>
    <row r="4867" spans="3:15">
      <c r="C4867" s="200">
        <v>10</v>
      </c>
      <c r="D4867" s="200">
        <v>10</v>
      </c>
      <c r="F4867" s="200">
        <v>10</v>
      </c>
      <c r="G4867" s="200">
        <v>10</v>
      </c>
      <c r="H4867" s="200">
        <v>7</v>
      </c>
      <c r="I4867" s="200">
        <v>8</v>
      </c>
      <c r="J4867" s="200">
        <v>7</v>
      </c>
      <c r="M4867" s="204">
        <f t="shared" si="223"/>
        <v>7</v>
      </c>
      <c r="N4867" s="203">
        <f t="shared" si="224"/>
        <v>7</v>
      </c>
      <c r="O4867" s="203">
        <f t="shared" si="225"/>
        <v>9</v>
      </c>
    </row>
    <row r="4868" spans="3:15">
      <c r="C4868" s="200">
        <v>10</v>
      </c>
      <c r="D4868" s="200">
        <v>10</v>
      </c>
      <c r="F4868" s="200">
        <v>10</v>
      </c>
      <c r="G4868" s="200">
        <v>10</v>
      </c>
      <c r="H4868" s="200">
        <v>7</v>
      </c>
      <c r="I4868" s="200">
        <v>8</v>
      </c>
      <c r="J4868" s="200">
        <v>10</v>
      </c>
      <c r="M4868" s="204">
        <f t="shared" si="223"/>
        <v>7</v>
      </c>
      <c r="N4868" s="203">
        <f t="shared" si="224"/>
        <v>8</v>
      </c>
      <c r="O4868" s="203">
        <f t="shared" si="225"/>
        <v>9</v>
      </c>
    </row>
    <row r="4869" spans="3:15">
      <c r="C4869" s="200">
        <v>10</v>
      </c>
      <c r="D4869" s="200">
        <v>10</v>
      </c>
      <c r="F4869" s="200">
        <v>10</v>
      </c>
      <c r="G4869" s="200">
        <v>10</v>
      </c>
      <c r="H4869" s="200">
        <v>7</v>
      </c>
      <c r="I4869" s="200">
        <v>10</v>
      </c>
      <c r="J4869" s="200">
        <v>7</v>
      </c>
      <c r="M4869" s="204">
        <f t="shared" si="223"/>
        <v>7</v>
      </c>
      <c r="N4869" s="203">
        <f t="shared" si="224"/>
        <v>7</v>
      </c>
      <c r="O4869" s="203">
        <f t="shared" si="225"/>
        <v>9</v>
      </c>
    </row>
    <row r="4870" spans="3:15">
      <c r="C4870" s="200">
        <v>10</v>
      </c>
      <c r="D4870" s="200">
        <v>10</v>
      </c>
      <c r="F4870" s="200">
        <v>10</v>
      </c>
      <c r="G4870" s="200">
        <v>10</v>
      </c>
      <c r="H4870" s="200">
        <v>7</v>
      </c>
      <c r="I4870" s="200">
        <v>10</v>
      </c>
      <c r="J4870" s="200">
        <v>10</v>
      </c>
      <c r="M4870" s="204">
        <f t="shared" si="223"/>
        <v>7</v>
      </c>
      <c r="N4870" s="203">
        <f t="shared" si="224"/>
        <v>8</v>
      </c>
      <c r="O4870" s="203">
        <f t="shared" si="225"/>
        <v>10</v>
      </c>
    </row>
    <row r="4871" spans="3:15">
      <c r="C4871" s="200">
        <v>10</v>
      </c>
      <c r="D4871" s="200">
        <v>10</v>
      </c>
      <c r="F4871" s="200">
        <v>10</v>
      </c>
      <c r="G4871" s="200">
        <v>10</v>
      </c>
      <c r="H4871" s="200">
        <v>10</v>
      </c>
      <c r="I4871" s="200">
        <v>4</v>
      </c>
      <c r="J4871" s="200">
        <v>7</v>
      </c>
      <c r="M4871" s="204">
        <f t="shared" si="223"/>
        <v>4</v>
      </c>
      <c r="N4871" s="203">
        <f t="shared" si="224"/>
        <v>5</v>
      </c>
      <c r="O4871" s="203">
        <f t="shared" si="225"/>
        <v>9</v>
      </c>
    </row>
    <row r="4872" spans="3:15">
      <c r="C4872" s="200">
        <v>10</v>
      </c>
      <c r="D4872" s="200">
        <v>10</v>
      </c>
      <c r="F4872" s="200">
        <v>10</v>
      </c>
      <c r="G4872" s="200">
        <v>10</v>
      </c>
      <c r="H4872" s="200">
        <v>10</v>
      </c>
      <c r="I4872" s="200">
        <v>4</v>
      </c>
      <c r="J4872" s="200">
        <v>10</v>
      </c>
      <c r="M4872" s="204">
        <f t="shared" si="223"/>
        <v>4</v>
      </c>
      <c r="N4872" s="203">
        <f t="shared" si="224"/>
        <v>5</v>
      </c>
      <c r="O4872" s="203">
        <f t="shared" si="225"/>
        <v>9</v>
      </c>
    </row>
    <row r="4873" spans="3:15">
      <c r="C4873" s="200">
        <v>10</v>
      </c>
      <c r="D4873" s="200">
        <v>10</v>
      </c>
      <c r="F4873" s="200">
        <v>10</v>
      </c>
      <c r="G4873" s="200">
        <v>10</v>
      </c>
      <c r="H4873" s="200">
        <v>10</v>
      </c>
      <c r="I4873" s="200">
        <v>6</v>
      </c>
      <c r="J4873" s="200">
        <v>7</v>
      </c>
      <c r="M4873" s="204">
        <f t="shared" si="223"/>
        <v>6</v>
      </c>
      <c r="N4873" s="203">
        <f t="shared" si="224"/>
        <v>7</v>
      </c>
      <c r="O4873" s="203">
        <f t="shared" si="225"/>
        <v>9</v>
      </c>
    </row>
    <row r="4874" spans="3:15">
      <c r="C4874" s="200">
        <v>10</v>
      </c>
      <c r="D4874" s="200">
        <v>10</v>
      </c>
      <c r="F4874" s="200">
        <v>10</v>
      </c>
      <c r="G4874" s="200">
        <v>10</v>
      </c>
      <c r="H4874" s="200">
        <v>10</v>
      </c>
      <c r="I4874" s="200">
        <v>6</v>
      </c>
      <c r="J4874" s="200">
        <v>10</v>
      </c>
      <c r="M4874" s="204">
        <f t="shared" si="223"/>
        <v>6</v>
      </c>
      <c r="N4874" s="203">
        <f t="shared" si="224"/>
        <v>7</v>
      </c>
      <c r="O4874" s="203">
        <f t="shared" si="225"/>
        <v>9</v>
      </c>
    </row>
    <row r="4875" spans="3:15">
      <c r="C4875" s="200">
        <v>10</v>
      </c>
      <c r="D4875" s="200">
        <v>10</v>
      </c>
      <c r="F4875" s="200">
        <v>10</v>
      </c>
      <c r="G4875" s="200">
        <v>10</v>
      </c>
      <c r="H4875" s="200">
        <v>10</v>
      </c>
      <c r="I4875" s="200">
        <v>8</v>
      </c>
      <c r="J4875" s="200">
        <v>7</v>
      </c>
      <c r="M4875" s="204">
        <f t="shared" si="223"/>
        <v>7</v>
      </c>
      <c r="N4875" s="203">
        <f t="shared" si="224"/>
        <v>8</v>
      </c>
      <c r="O4875" s="203">
        <f t="shared" si="225"/>
        <v>9</v>
      </c>
    </row>
    <row r="4876" spans="3:15">
      <c r="C4876" s="200">
        <v>10</v>
      </c>
      <c r="D4876" s="200">
        <v>10</v>
      </c>
      <c r="F4876" s="200">
        <v>10</v>
      </c>
      <c r="G4876" s="200">
        <v>10</v>
      </c>
      <c r="H4876" s="200">
        <v>10</v>
      </c>
      <c r="I4876" s="200">
        <v>8</v>
      </c>
      <c r="J4876" s="200">
        <v>10</v>
      </c>
      <c r="M4876" s="204">
        <f t="shared" si="223"/>
        <v>8</v>
      </c>
      <c r="N4876" s="203">
        <f t="shared" si="224"/>
        <v>9</v>
      </c>
      <c r="O4876" s="203">
        <f t="shared" si="225"/>
        <v>10</v>
      </c>
    </row>
    <row r="4877" spans="3:15">
      <c r="C4877" s="200">
        <v>10</v>
      </c>
      <c r="D4877" s="200">
        <v>10</v>
      </c>
      <c r="F4877" s="200">
        <v>10</v>
      </c>
      <c r="G4877" s="200">
        <v>10</v>
      </c>
      <c r="H4877" s="200">
        <v>10</v>
      </c>
      <c r="I4877" s="200">
        <v>10</v>
      </c>
      <c r="J4877" s="200">
        <v>7</v>
      </c>
      <c r="M4877" s="204">
        <f t="shared" si="223"/>
        <v>7</v>
      </c>
      <c r="N4877" s="203">
        <f t="shared" si="224"/>
        <v>8</v>
      </c>
      <c r="O4877" s="203">
        <f t="shared" si="225"/>
        <v>10</v>
      </c>
    </row>
    <row r="4878" spans="3:15">
      <c r="C4878" s="200">
        <v>10</v>
      </c>
      <c r="D4878" s="200">
        <v>10</v>
      </c>
      <c r="F4878" s="200">
        <v>10</v>
      </c>
      <c r="G4878" s="200">
        <v>10</v>
      </c>
      <c r="H4878" s="200">
        <v>10</v>
      </c>
      <c r="I4878" s="200">
        <v>10</v>
      </c>
      <c r="J4878" s="200">
        <v>10</v>
      </c>
      <c r="M4878" s="204">
        <f t="shared" si="223"/>
        <v>10</v>
      </c>
      <c r="N4878" s="203">
        <f t="shared" si="224"/>
        <v>10</v>
      </c>
      <c r="O4878" s="203">
        <f t="shared" si="225"/>
        <v>10</v>
      </c>
    </row>
    <row r="4879" spans="3:15">
      <c r="C4879" s="200">
        <v>10</v>
      </c>
      <c r="D4879" s="200">
        <v>10</v>
      </c>
      <c r="F4879" s="200">
        <v>10</v>
      </c>
      <c r="G4879" s="200">
        <v>10</v>
      </c>
      <c r="H4879" s="200">
        <v>7</v>
      </c>
      <c r="I4879" s="200">
        <v>4</v>
      </c>
      <c r="J4879" s="200">
        <v>7</v>
      </c>
      <c r="M4879" s="204">
        <f t="shared" si="223"/>
        <v>4</v>
      </c>
      <c r="N4879" s="203">
        <f t="shared" si="224"/>
        <v>5</v>
      </c>
      <c r="O4879" s="203">
        <f t="shared" si="225"/>
        <v>8</v>
      </c>
    </row>
    <row r="4880" spans="3:15">
      <c r="C4880" s="200">
        <v>10</v>
      </c>
      <c r="D4880" s="200">
        <v>10</v>
      </c>
      <c r="F4880" s="200">
        <v>10</v>
      </c>
      <c r="G4880" s="200">
        <v>10</v>
      </c>
      <c r="H4880" s="200">
        <v>7</v>
      </c>
      <c r="I4880" s="200">
        <v>4</v>
      </c>
      <c r="J4880" s="200">
        <v>10</v>
      </c>
      <c r="M4880" s="204">
        <f t="shared" si="223"/>
        <v>4</v>
      </c>
      <c r="N4880" s="203">
        <f t="shared" si="224"/>
        <v>5</v>
      </c>
      <c r="O4880" s="203">
        <f t="shared" si="225"/>
        <v>9</v>
      </c>
    </row>
    <row r="4881" spans="3:15">
      <c r="C4881" s="200">
        <v>10</v>
      </c>
      <c r="D4881" s="200">
        <v>10</v>
      </c>
      <c r="F4881" s="200">
        <v>10</v>
      </c>
      <c r="G4881" s="200">
        <v>10</v>
      </c>
      <c r="H4881" s="200">
        <v>7</v>
      </c>
      <c r="I4881" s="200">
        <v>6</v>
      </c>
      <c r="J4881" s="200">
        <v>7</v>
      </c>
      <c r="M4881" s="204">
        <f t="shared" si="223"/>
        <v>6</v>
      </c>
      <c r="N4881" s="203">
        <f t="shared" si="224"/>
        <v>7</v>
      </c>
      <c r="O4881" s="203">
        <f t="shared" si="225"/>
        <v>9</v>
      </c>
    </row>
    <row r="4882" spans="3:15">
      <c r="C4882" s="200">
        <v>10</v>
      </c>
      <c r="D4882" s="200">
        <v>10</v>
      </c>
      <c r="F4882" s="200">
        <v>10</v>
      </c>
      <c r="G4882" s="200">
        <v>10</v>
      </c>
      <c r="H4882" s="200">
        <v>7</v>
      </c>
      <c r="I4882" s="200">
        <v>6</v>
      </c>
      <c r="J4882" s="200">
        <v>10</v>
      </c>
      <c r="M4882" s="204">
        <f t="shared" si="223"/>
        <v>6</v>
      </c>
      <c r="N4882" s="203">
        <f t="shared" si="224"/>
        <v>7</v>
      </c>
      <c r="O4882" s="203">
        <f t="shared" si="225"/>
        <v>9</v>
      </c>
    </row>
    <row r="4883" spans="3:15">
      <c r="C4883" s="200">
        <v>10</v>
      </c>
      <c r="D4883" s="200">
        <v>10</v>
      </c>
      <c r="F4883" s="200">
        <v>10</v>
      </c>
      <c r="G4883" s="200">
        <v>10</v>
      </c>
      <c r="H4883" s="200">
        <v>7</v>
      </c>
      <c r="I4883" s="200">
        <v>8</v>
      </c>
      <c r="J4883" s="200">
        <v>7</v>
      </c>
      <c r="M4883" s="204">
        <f t="shared" si="223"/>
        <v>7</v>
      </c>
      <c r="N4883" s="203">
        <f t="shared" si="224"/>
        <v>7</v>
      </c>
      <c r="O4883" s="203">
        <f t="shared" si="225"/>
        <v>9</v>
      </c>
    </row>
    <row r="4884" spans="3:15">
      <c r="C4884" s="200">
        <v>10</v>
      </c>
      <c r="D4884" s="200">
        <v>10</v>
      </c>
      <c r="F4884" s="200">
        <v>10</v>
      </c>
      <c r="G4884" s="200">
        <v>10</v>
      </c>
      <c r="H4884" s="200">
        <v>7</v>
      </c>
      <c r="I4884" s="200">
        <v>8</v>
      </c>
      <c r="J4884" s="200">
        <v>10</v>
      </c>
      <c r="M4884" s="204">
        <f t="shared" si="223"/>
        <v>7</v>
      </c>
      <c r="N4884" s="203">
        <f t="shared" si="224"/>
        <v>8</v>
      </c>
      <c r="O4884" s="203">
        <f t="shared" si="225"/>
        <v>9</v>
      </c>
    </row>
    <row r="4885" spans="3:15">
      <c r="C4885" s="200">
        <v>10</v>
      </c>
      <c r="D4885" s="200">
        <v>10</v>
      </c>
      <c r="F4885" s="200">
        <v>10</v>
      </c>
      <c r="G4885" s="200">
        <v>10</v>
      </c>
      <c r="H4885" s="200">
        <v>7</v>
      </c>
      <c r="I4885" s="200">
        <v>10</v>
      </c>
      <c r="J4885" s="200">
        <v>7</v>
      </c>
      <c r="M4885" s="204">
        <f t="shared" si="223"/>
        <v>7</v>
      </c>
      <c r="N4885" s="203">
        <f t="shared" si="224"/>
        <v>7</v>
      </c>
      <c r="O4885" s="203">
        <f t="shared" si="225"/>
        <v>9</v>
      </c>
    </row>
    <row r="4886" spans="3:15">
      <c r="C4886" s="200">
        <v>10</v>
      </c>
      <c r="D4886" s="200">
        <v>10</v>
      </c>
      <c r="F4886" s="200">
        <v>10</v>
      </c>
      <c r="G4886" s="200">
        <v>10</v>
      </c>
      <c r="H4886" s="200">
        <v>7</v>
      </c>
      <c r="I4886" s="200">
        <v>10</v>
      </c>
      <c r="J4886" s="200">
        <v>10</v>
      </c>
      <c r="M4886" s="204">
        <f t="shared" si="223"/>
        <v>7</v>
      </c>
      <c r="N4886" s="203">
        <f t="shared" si="224"/>
        <v>8</v>
      </c>
      <c r="O4886" s="203">
        <f t="shared" si="225"/>
        <v>10</v>
      </c>
    </row>
    <row r="4887" spans="3:15">
      <c r="C4887" s="200">
        <v>10</v>
      </c>
      <c r="D4887" s="200">
        <v>10</v>
      </c>
      <c r="F4887" s="200">
        <v>10</v>
      </c>
      <c r="G4887" s="200">
        <v>10</v>
      </c>
      <c r="H4887" s="200">
        <v>10</v>
      </c>
      <c r="I4887" s="200">
        <v>4</v>
      </c>
      <c r="J4887" s="200">
        <v>7</v>
      </c>
      <c r="M4887" s="204">
        <f t="shared" si="223"/>
        <v>4</v>
      </c>
      <c r="N4887" s="203">
        <f t="shared" si="224"/>
        <v>5</v>
      </c>
      <c r="O4887" s="203">
        <f t="shared" si="225"/>
        <v>9</v>
      </c>
    </row>
    <row r="4888" spans="3:15">
      <c r="C4888" s="200">
        <v>10</v>
      </c>
      <c r="D4888" s="200">
        <v>10</v>
      </c>
      <c r="F4888" s="200">
        <v>10</v>
      </c>
      <c r="G4888" s="200">
        <v>10</v>
      </c>
      <c r="H4888" s="200">
        <v>10</v>
      </c>
      <c r="I4888" s="200">
        <v>4</v>
      </c>
      <c r="J4888" s="200">
        <v>10</v>
      </c>
      <c r="M4888" s="204">
        <f t="shared" si="223"/>
        <v>4</v>
      </c>
      <c r="N4888" s="203">
        <f t="shared" si="224"/>
        <v>5</v>
      </c>
      <c r="O4888" s="203">
        <f t="shared" si="225"/>
        <v>9</v>
      </c>
    </row>
    <row r="4889" spans="3:15">
      <c r="C4889" s="200">
        <v>10</v>
      </c>
      <c r="D4889" s="200">
        <v>10</v>
      </c>
      <c r="F4889" s="200">
        <v>10</v>
      </c>
      <c r="G4889" s="200">
        <v>10</v>
      </c>
      <c r="H4889" s="200">
        <v>10</v>
      </c>
      <c r="I4889" s="200">
        <v>6</v>
      </c>
      <c r="J4889" s="200">
        <v>7</v>
      </c>
      <c r="M4889" s="204">
        <f t="shared" si="223"/>
        <v>6</v>
      </c>
      <c r="N4889" s="203">
        <f t="shared" si="224"/>
        <v>7</v>
      </c>
      <c r="O4889" s="203">
        <f t="shared" si="225"/>
        <v>9</v>
      </c>
    </row>
    <row r="4890" spans="3:15">
      <c r="C4890" s="200">
        <v>10</v>
      </c>
      <c r="D4890" s="200">
        <v>10</v>
      </c>
      <c r="F4890" s="200">
        <v>10</v>
      </c>
      <c r="G4890" s="200">
        <v>10</v>
      </c>
      <c r="H4890" s="200">
        <v>10</v>
      </c>
      <c r="I4890" s="200">
        <v>6</v>
      </c>
      <c r="J4890" s="200">
        <v>10</v>
      </c>
      <c r="M4890" s="204">
        <f t="shared" si="223"/>
        <v>6</v>
      </c>
      <c r="N4890" s="203">
        <f t="shared" si="224"/>
        <v>7</v>
      </c>
      <c r="O4890" s="203">
        <f t="shared" si="225"/>
        <v>9</v>
      </c>
    </row>
    <row r="4891" spans="3:15">
      <c r="C4891" s="200">
        <v>10</v>
      </c>
      <c r="D4891" s="200">
        <v>10</v>
      </c>
      <c r="F4891" s="200">
        <v>10</v>
      </c>
      <c r="G4891" s="200">
        <v>10</v>
      </c>
      <c r="H4891" s="200">
        <v>10</v>
      </c>
      <c r="I4891" s="200">
        <v>8</v>
      </c>
      <c r="J4891" s="200">
        <v>7</v>
      </c>
      <c r="M4891" s="204">
        <f t="shared" si="223"/>
        <v>7</v>
      </c>
      <c r="N4891" s="203">
        <f t="shared" si="224"/>
        <v>8</v>
      </c>
      <c r="O4891" s="203">
        <f t="shared" si="225"/>
        <v>9</v>
      </c>
    </row>
    <row r="4892" spans="3:15">
      <c r="C4892" s="200">
        <v>10</v>
      </c>
      <c r="D4892" s="200">
        <v>10</v>
      </c>
      <c r="F4892" s="200">
        <v>10</v>
      </c>
      <c r="G4892" s="200">
        <v>10</v>
      </c>
      <c r="H4892" s="200">
        <v>10</v>
      </c>
      <c r="I4892" s="200">
        <v>8</v>
      </c>
      <c r="J4892" s="200">
        <v>10</v>
      </c>
      <c r="M4892" s="204">
        <f t="shared" si="223"/>
        <v>8</v>
      </c>
      <c r="N4892" s="203">
        <f t="shared" si="224"/>
        <v>9</v>
      </c>
      <c r="O4892" s="203">
        <f t="shared" si="225"/>
        <v>10</v>
      </c>
    </row>
    <row r="4893" spans="3:15">
      <c r="C4893" s="200">
        <v>10</v>
      </c>
      <c r="D4893" s="200">
        <v>10</v>
      </c>
      <c r="F4893" s="200">
        <v>10</v>
      </c>
      <c r="G4893" s="200">
        <v>10</v>
      </c>
      <c r="H4893" s="200">
        <v>10</v>
      </c>
      <c r="I4893" s="200">
        <v>10</v>
      </c>
      <c r="J4893" s="200">
        <v>7</v>
      </c>
      <c r="M4893" s="204">
        <f t="shared" si="223"/>
        <v>7</v>
      </c>
      <c r="N4893" s="203">
        <f t="shared" si="224"/>
        <v>8</v>
      </c>
      <c r="O4893" s="203">
        <f t="shared" si="225"/>
        <v>10</v>
      </c>
    </row>
    <row r="4894" spans="3:15">
      <c r="C4894" s="200">
        <v>10</v>
      </c>
      <c r="F4894" s="200">
        <v>10</v>
      </c>
      <c r="H4894" s="200">
        <v>10</v>
      </c>
      <c r="I4894" s="200">
        <v>10</v>
      </c>
      <c r="J4894" s="200">
        <v>10</v>
      </c>
      <c r="M4894" s="204">
        <f t="shared" si="223"/>
        <v>10</v>
      </c>
      <c r="N4894" s="203">
        <f t="shared" si="224"/>
        <v>10</v>
      </c>
      <c r="O4894" s="203">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213"/>
    <col min="2" max="2" width="11.85546875" style="213" customWidth="1"/>
    <col min="3" max="5" width="40.42578125" style="213" customWidth="1"/>
    <col min="6" max="6" width="38.140625" style="213" bestFit="1" customWidth="1"/>
    <col min="7" max="7" width="2.85546875" style="213" bestFit="1" customWidth="1"/>
    <col min="8" max="9" width="22.85546875" style="213" customWidth="1"/>
    <col min="10" max="16384" width="9.140625" style="213"/>
  </cols>
  <sheetData>
    <row r="1" spans="2:7" ht="25.5">
      <c r="B1" s="215" t="s">
        <v>397</v>
      </c>
      <c r="E1" s="216" t="s">
        <v>315</v>
      </c>
      <c r="F1" s="216"/>
    </row>
    <row r="2" spans="2:7">
      <c r="B2" s="265" t="s">
        <v>27</v>
      </c>
      <c r="C2" s="265" t="s">
        <v>394</v>
      </c>
      <c r="D2" s="265"/>
      <c r="E2" s="265"/>
      <c r="F2" s="265"/>
    </row>
    <row r="3" spans="2:7">
      <c r="B3" s="136" t="s">
        <v>316</v>
      </c>
      <c r="C3" s="136" t="s">
        <v>389</v>
      </c>
      <c r="D3" s="136" t="s">
        <v>390</v>
      </c>
      <c r="E3" s="136" t="s">
        <v>391</v>
      </c>
      <c r="F3" s="136" t="s">
        <v>392</v>
      </c>
    </row>
    <row r="4" spans="2:7" ht="25.5">
      <c r="B4" s="136" t="s">
        <v>274</v>
      </c>
      <c r="C4" s="136" t="s">
        <v>364</v>
      </c>
      <c r="D4" s="265" t="s">
        <v>726</v>
      </c>
      <c r="E4" s="136" t="s">
        <v>331</v>
      </c>
      <c r="F4" s="136" t="s">
        <v>365</v>
      </c>
    </row>
    <row r="5" spans="2:7" ht="38.25">
      <c r="B5" s="265" t="s">
        <v>284</v>
      </c>
      <c r="C5" s="265" t="s">
        <v>398</v>
      </c>
      <c r="D5" s="885" t="s">
        <v>1077</v>
      </c>
      <c r="E5" s="885" t="s">
        <v>724</v>
      </c>
      <c r="F5" s="885" t="s">
        <v>889</v>
      </c>
    </row>
    <row r="6" spans="2:7">
      <c r="B6" s="265">
        <v>1</v>
      </c>
      <c r="C6" s="265"/>
      <c r="D6" s="265"/>
      <c r="E6" s="265"/>
      <c r="F6" s="265"/>
      <c r="G6" s="218">
        <v>1</v>
      </c>
    </row>
    <row r="7" spans="2:7">
      <c r="B7" s="265">
        <v>2</v>
      </c>
      <c r="C7" s="265"/>
      <c r="D7" s="265"/>
      <c r="E7" s="265"/>
      <c r="F7" s="265"/>
      <c r="G7" s="218">
        <v>2</v>
      </c>
    </row>
    <row r="8" spans="2:7">
      <c r="B8" s="265">
        <v>3</v>
      </c>
      <c r="C8" s="265" t="s">
        <v>267</v>
      </c>
      <c r="D8" s="265" t="s">
        <v>267</v>
      </c>
      <c r="E8" s="265"/>
      <c r="F8" s="265"/>
      <c r="G8" s="218">
        <v>3</v>
      </c>
    </row>
    <row r="9" spans="2:7">
      <c r="B9" s="265">
        <v>4</v>
      </c>
      <c r="C9" s="265"/>
      <c r="D9" s="265"/>
      <c r="E9" s="265" t="s">
        <v>267</v>
      </c>
      <c r="F9" s="265"/>
      <c r="G9" s="218">
        <v>4</v>
      </c>
    </row>
    <row r="10" spans="2:7" ht="38.25">
      <c r="B10" s="265">
        <v>5</v>
      </c>
      <c r="C10" s="265"/>
      <c r="D10" s="265" t="s">
        <v>725</v>
      </c>
      <c r="E10" s="265"/>
      <c r="F10" s="265"/>
      <c r="G10" s="218">
        <v>5</v>
      </c>
    </row>
    <row r="11" spans="2:7" ht="25.5">
      <c r="B11" s="265">
        <v>6</v>
      </c>
      <c r="C11" s="265"/>
      <c r="D11" s="265" t="s">
        <v>368</v>
      </c>
      <c r="E11" s="265"/>
      <c r="F11" s="265"/>
      <c r="G11" s="218">
        <v>6</v>
      </c>
    </row>
    <row r="12" spans="2:7">
      <c r="B12" s="265">
        <v>7</v>
      </c>
      <c r="C12" s="265" t="s">
        <v>369</v>
      </c>
      <c r="D12" s="265"/>
      <c r="E12" s="265"/>
      <c r="F12" s="265" t="s">
        <v>370</v>
      </c>
      <c r="G12" s="218">
        <v>7</v>
      </c>
    </row>
    <row r="13" spans="2:7">
      <c r="B13" s="265">
        <v>8</v>
      </c>
      <c r="C13" s="265"/>
      <c r="D13" s="265"/>
      <c r="E13" s="265"/>
      <c r="F13" s="265"/>
      <c r="G13" s="218">
        <v>8</v>
      </c>
    </row>
    <row r="14" spans="2:7">
      <c r="B14" s="265">
        <v>9</v>
      </c>
      <c r="C14" s="265"/>
      <c r="D14" s="265" t="s">
        <v>371</v>
      </c>
      <c r="E14" s="265"/>
      <c r="F14" s="265"/>
      <c r="G14" s="218">
        <v>9</v>
      </c>
    </row>
    <row r="15" spans="2:7" ht="25.5">
      <c r="B15" s="265">
        <v>10</v>
      </c>
      <c r="C15" s="265" t="s">
        <v>372</v>
      </c>
      <c r="D15" s="265" t="s">
        <v>373</v>
      </c>
      <c r="E15" s="265" t="s">
        <v>335</v>
      </c>
      <c r="F15" s="265" t="s">
        <v>374</v>
      </c>
      <c r="G15" s="218">
        <v>10</v>
      </c>
    </row>
    <row r="16" spans="2:7" ht="25.5">
      <c r="B16" s="265">
        <v>10</v>
      </c>
      <c r="C16" s="265"/>
      <c r="D16" s="265"/>
      <c r="E16" s="886" t="s">
        <v>336</v>
      </c>
      <c r="F16" s="885"/>
      <c r="G16" s="218">
        <v>10</v>
      </c>
    </row>
    <row r="23" spans="2:6">
      <c r="B23" s="204" t="s">
        <v>343</v>
      </c>
      <c r="C23" s="213" t="str">
        <f>C8</f>
        <v>No</v>
      </c>
      <c r="D23" s="213" t="str">
        <f>D8</f>
        <v>No</v>
      </c>
      <c r="E23" s="213" t="str">
        <f>E9</f>
        <v>No</v>
      </c>
      <c r="F23" s="213" t="str">
        <f>F12</f>
        <v>Exporting Utility only</v>
      </c>
    </row>
    <row r="24" spans="2:6">
      <c r="C24" s="213" t="str">
        <f>C12</f>
        <v>Yes, but not written</v>
      </c>
      <c r="D24" s="213" t="str">
        <f>D10</f>
        <v>No, but meter accuracy testing and/or electronic calibration is conducted upon request of the importing utility</v>
      </c>
      <c r="E24" s="213" t="str">
        <f>E15</f>
        <v>Yes, results are analyzed and incorporated</v>
      </c>
      <c r="F24" s="213" t="str">
        <f>F15</f>
        <v>Exporting and Importing Utility</v>
      </c>
    </row>
    <row r="25" spans="2:6">
      <c r="C25" s="213" t="str">
        <f>C15</f>
        <v>Yes, written</v>
      </c>
      <c r="D25" s="213" t="str">
        <f>D11</f>
        <v>Yes, and stipulated as less frequent than annual</v>
      </c>
      <c r="E25" s="213" t="str">
        <f>E16</f>
        <v>Yes, results are analyzed and a 'no-adjustment' was determined</v>
      </c>
    </row>
    <row r="26" spans="2:6">
      <c r="D26" s="213" t="str">
        <f>D14</f>
        <v>Yes, and stipulated frequency as annual</v>
      </c>
    </row>
    <row r="27" spans="2:6">
      <c r="D27" s="213" t="str">
        <f>D15</f>
        <v>Yes, and stipulated as more frequent than annual</v>
      </c>
    </row>
    <row r="33" spans="2:2">
      <c r="B33" s="198" t="s">
        <v>818</v>
      </c>
    </row>
    <row r="34" spans="2:2">
      <c r="B34" s="217" t="s">
        <v>398</v>
      </c>
    </row>
    <row r="35" spans="2:2">
      <c r="B35" s="217" t="s">
        <v>1077</v>
      </c>
    </row>
    <row r="36" spans="2:2">
      <c r="B36" s="217" t="s">
        <v>724</v>
      </c>
    </row>
    <row r="37" spans="2:2">
      <c r="B37" s="214" t="s">
        <v>367</v>
      </c>
    </row>
    <row r="39" spans="2:2">
      <c r="B39" s="217"/>
    </row>
    <row r="40" spans="2:2">
      <c r="B40" s="217"/>
    </row>
  </sheetData>
  <sheetProtection password="832B" sheet="1" objects="1" scenarios="1"/>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1" max="1" width="9.140625" style="64"/>
    <col min="2" max="2" width="12.85546875" style="231" customWidth="1"/>
    <col min="3" max="3" width="20.140625" style="231" customWidth="1"/>
    <col min="4" max="4" width="32.5703125" style="231" customWidth="1"/>
    <col min="5" max="5" width="19.42578125" style="231" customWidth="1"/>
    <col min="6" max="6" width="24.85546875" style="231" customWidth="1"/>
    <col min="7" max="9" width="21.85546875" style="231" customWidth="1"/>
    <col min="10" max="16384" width="9.140625" style="64"/>
  </cols>
  <sheetData>
    <row r="1" spans="1:10">
      <c r="B1" s="222" t="s">
        <v>520</v>
      </c>
      <c r="C1" s="223"/>
      <c r="D1" s="224"/>
      <c r="E1" s="224"/>
      <c r="F1" s="225"/>
      <c r="G1" s="225"/>
      <c r="H1" s="225"/>
      <c r="I1" s="225"/>
    </row>
    <row r="2" spans="1:10">
      <c r="A2" s="279" t="s">
        <v>267</v>
      </c>
      <c r="B2" s="222" t="s">
        <v>27</v>
      </c>
      <c r="C2" s="888" t="s">
        <v>887</v>
      </c>
      <c r="D2" s="224"/>
      <c r="E2" s="224"/>
      <c r="F2" s="225"/>
      <c r="G2" s="225"/>
      <c r="H2" s="225"/>
      <c r="I2" s="225"/>
    </row>
    <row r="3" spans="1:10">
      <c r="A3" s="279" t="s">
        <v>260</v>
      </c>
      <c r="B3" s="226" t="s">
        <v>316</v>
      </c>
      <c r="C3" s="227" t="s">
        <v>402</v>
      </c>
      <c r="D3" s="227" t="s">
        <v>403</v>
      </c>
      <c r="E3" s="227" t="s">
        <v>404</v>
      </c>
      <c r="F3" s="227" t="s">
        <v>405</v>
      </c>
      <c r="G3" s="227" t="s">
        <v>406</v>
      </c>
      <c r="H3" s="227" t="s">
        <v>407</v>
      </c>
      <c r="I3" s="227" t="s">
        <v>408</v>
      </c>
    </row>
    <row r="4" spans="1:10" ht="25.5">
      <c r="B4" s="228" t="s">
        <v>274</v>
      </c>
      <c r="C4" s="889" t="s">
        <v>409</v>
      </c>
      <c r="D4" s="889" t="s">
        <v>410</v>
      </c>
      <c r="E4" s="889" t="s">
        <v>411</v>
      </c>
      <c r="F4" s="889" t="s">
        <v>412</v>
      </c>
      <c r="G4" s="889"/>
      <c r="H4" s="889" t="s">
        <v>413</v>
      </c>
      <c r="I4" s="889"/>
    </row>
    <row r="5" spans="1:10" ht="76.5">
      <c r="B5" s="890" t="s">
        <v>284</v>
      </c>
      <c r="C5" s="891" t="s">
        <v>727</v>
      </c>
      <c r="D5" s="892" t="s">
        <v>821</v>
      </c>
      <c r="E5" s="891" t="s">
        <v>531</v>
      </c>
      <c r="F5" s="891" t="s">
        <v>822</v>
      </c>
      <c r="G5" s="892" t="s">
        <v>414</v>
      </c>
      <c r="H5" s="892" t="s">
        <v>823</v>
      </c>
      <c r="I5" s="892" t="s">
        <v>824</v>
      </c>
    </row>
    <row r="6" spans="1:10">
      <c r="B6" s="893">
        <v>1</v>
      </c>
      <c r="C6" s="894" t="s">
        <v>430</v>
      </c>
      <c r="D6" s="894"/>
      <c r="E6" s="894"/>
      <c r="F6" s="895" t="s">
        <v>825</v>
      </c>
      <c r="G6" s="895" t="s">
        <v>825</v>
      </c>
      <c r="H6" s="894"/>
      <c r="I6" s="894"/>
      <c r="J6" s="64">
        <v>1</v>
      </c>
    </row>
    <row r="7" spans="1:10">
      <c r="B7" s="893">
        <v>2</v>
      </c>
      <c r="C7" s="895"/>
      <c r="D7" s="894"/>
      <c r="E7" s="894"/>
      <c r="F7" s="894"/>
      <c r="G7" s="894"/>
      <c r="H7" s="894"/>
      <c r="I7" s="894"/>
      <c r="J7" s="64">
        <v>2</v>
      </c>
    </row>
    <row r="8" spans="1:10">
      <c r="B8" s="893">
        <v>3</v>
      </c>
      <c r="C8" s="894" t="s">
        <v>431</v>
      </c>
      <c r="D8" s="894"/>
      <c r="E8" s="894"/>
      <c r="F8" s="894"/>
      <c r="G8" s="894"/>
      <c r="H8" s="894"/>
      <c r="I8" s="894"/>
      <c r="J8" s="64">
        <v>3</v>
      </c>
    </row>
    <row r="9" spans="1:10" ht="25.5" customHeight="1">
      <c r="B9" s="893">
        <v>4</v>
      </c>
      <c r="C9" s="895"/>
      <c r="D9" s="894"/>
      <c r="E9" s="894"/>
      <c r="F9" s="895"/>
      <c r="G9" s="895"/>
      <c r="H9" s="894"/>
      <c r="I9" s="895"/>
      <c r="J9" s="64">
        <v>4</v>
      </c>
    </row>
    <row r="10" spans="1:10" ht="25.5">
      <c r="B10" s="893">
        <v>5</v>
      </c>
      <c r="C10" s="894" t="s">
        <v>432</v>
      </c>
      <c r="D10" s="894"/>
      <c r="E10" s="894"/>
      <c r="F10" s="894" t="s">
        <v>422</v>
      </c>
      <c r="G10" s="894"/>
      <c r="H10" s="895"/>
      <c r="I10" s="895" t="s">
        <v>334</v>
      </c>
      <c r="J10" s="64">
        <v>5</v>
      </c>
    </row>
    <row r="11" spans="1:10">
      <c r="B11" s="893">
        <v>6</v>
      </c>
      <c r="C11" s="895"/>
      <c r="D11" s="894" t="s">
        <v>415</v>
      </c>
      <c r="E11" s="894"/>
      <c r="F11" s="895"/>
      <c r="G11" s="896"/>
      <c r="H11" s="894"/>
      <c r="I11" s="894"/>
      <c r="J11" s="64">
        <v>6</v>
      </c>
    </row>
    <row r="12" spans="1:10">
      <c r="B12" s="893">
        <v>7</v>
      </c>
      <c r="C12" s="894" t="s">
        <v>445</v>
      </c>
      <c r="D12" s="894" t="s">
        <v>417</v>
      </c>
      <c r="E12" s="894"/>
      <c r="G12" s="895" t="s">
        <v>977</v>
      </c>
      <c r="H12" s="894"/>
      <c r="I12" s="894"/>
      <c r="J12" s="64">
        <v>7</v>
      </c>
    </row>
    <row r="13" spans="1:10" ht="25.5">
      <c r="B13" s="893">
        <v>8</v>
      </c>
      <c r="C13" s="894"/>
      <c r="D13" s="894" t="s">
        <v>418</v>
      </c>
      <c r="E13" s="894" t="s">
        <v>267</v>
      </c>
      <c r="F13" s="894" t="s">
        <v>269</v>
      </c>
      <c r="G13" s="897"/>
      <c r="H13" s="894" t="s">
        <v>893</v>
      </c>
      <c r="J13" s="64">
        <v>8</v>
      </c>
    </row>
    <row r="14" spans="1:10" ht="38.25">
      <c r="B14" s="893">
        <v>9</v>
      </c>
      <c r="C14" s="894"/>
      <c r="D14" s="894" t="s">
        <v>268</v>
      </c>
      <c r="E14" s="894"/>
      <c r="F14" s="894" t="s">
        <v>423</v>
      </c>
      <c r="G14" s="898" t="s">
        <v>976</v>
      </c>
      <c r="H14" s="895" t="s">
        <v>421</v>
      </c>
      <c r="I14" s="895" t="s">
        <v>894</v>
      </c>
      <c r="J14" s="64">
        <v>9</v>
      </c>
    </row>
    <row r="15" spans="1:10" ht="63.75">
      <c r="B15" s="893">
        <v>10</v>
      </c>
      <c r="C15" s="895" t="s">
        <v>659</v>
      </c>
      <c r="D15" s="894" t="s">
        <v>419</v>
      </c>
      <c r="E15" s="894" t="s">
        <v>260</v>
      </c>
      <c r="F15" s="895" t="s">
        <v>424</v>
      </c>
      <c r="G15" s="898" t="s">
        <v>979</v>
      </c>
      <c r="H15" s="894" t="s">
        <v>420</v>
      </c>
      <c r="I15" s="895" t="s">
        <v>728</v>
      </c>
      <c r="J15" s="64">
        <v>10</v>
      </c>
    </row>
    <row r="16" spans="1:10">
      <c r="B16" s="229"/>
      <c r="C16" s="226"/>
      <c r="D16" s="226"/>
      <c r="E16" s="226"/>
      <c r="F16" s="226"/>
      <c r="G16" s="226"/>
      <c r="H16" s="226"/>
      <c r="I16" s="226"/>
    </row>
    <row r="17" spans="2:15">
      <c r="B17" s="229"/>
      <c r="C17" s="226"/>
      <c r="D17" s="226"/>
      <c r="E17" s="226"/>
      <c r="F17" s="226"/>
      <c r="G17" s="226"/>
      <c r="H17" s="226"/>
      <c r="I17" s="226"/>
    </row>
    <row r="18" spans="2:15">
      <c r="B18" s="229"/>
      <c r="C18" s="226"/>
      <c r="D18" s="226"/>
      <c r="E18" s="226"/>
      <c r="F18" s="226"/>
      <c r="G18" s="226"/>
      <c r="H18" s="226"/>
      <c r="I18" s="226"/>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C6</f>
        <v>&gt;50%</v>
      </c>
      <c r="D23" s="225" t="str">
        <f>D11</f>
        <v>Less frequenty than quarterly</v>
      </c>
      <c r="E23" s="225" t="s">
        <v>267</v>
      </c>
      <c r="F23" s="225" t="str">
        <f>F6</f>
        <v>No review</v>
      </c>
      <c r="G23" s="225" t="str">
        <f>G6</f>
        <v>No review</v>
      </c>
      <c r="H23" s="231" t="s">
        <v>893</v>
      </c>
      <c r="I23" s="247" t="s">
        <v>334</v>
      </c>
    </row>
    <row r="24" spans="2:15">
      <c r="B24" s="230"/>
      <c r="C24" s="225" t="str">
        <f>C8</f>
        <v>&gt;20% up to 50%</v>
      </c>
      <c r="D24" s="225" t="str">
        <f>D12</f>
        <v>Quarterly</v>
      </c>
      <c r="E24" s="225" t="s">
        <v>260</v>
      </c>
      <c r="F24" s="225" t="str">
        <f>F10</f>
        <v>Less frequently than annually</v>
      </c>
      <c r="G24" s="225" t="str">
        <f>G12</f>
        <v>Sum total only</v>
      </c>
      <c r="H24" s="231" t="s">
        <v>421</v>
      </c>
      <c r="I24" s="231" t="s">
        <v>894</v>
      </c>
    </row>
    <row r="25" spans="2:15">
      <c r="B25" s="230"/>
      <c r="C25" s="225" t="str">
        <f>C10</f>
        <v>&gt;10% up to 20%</v>
      </c>
      <c r="D25" s="225" t="str">
        <f>D13</f>
        <v>Bi-Monthly</v>
      </c>
      <c r="E25" s="225"/>
      <c r="F25" s="225" t="str">
        <f>F13</f>
        <v>Annually</v>
      </c>
      <c r="G25" s="231" t="str">
        <f>G14</f>
        <v>Totals grouped by use type or customer class</v>
      </c>
      <c r="H25" s="231" t="s">
        <v>420</v>
      </c>
      <c r="I25" s="231" t="s">
        <v>728</v>
      </c>
    </row>
    <row r="26" spans="2:15">
      <c r="B26" s="230"/>
      <c r="C26" s="225" t="str">
        <f>C12</f>
        <v>&gt;5% up to 10%</v>
      </c>
      <c r="D26" s="225" t="str">
        <f>D14</f>
        <v>Monthly</v>
      </c>
      <c r="E26" s="225"/>
      <c r="F26" s="225" t="str">
        <f>F14</f>
        <v>More frequently than annually but less than every billing cycle</v>
      </c>
      <c r="G26" s="231" t="str">
        <f>G15</f>
        <v>Totals grouped by use type or customer class and specific accounts flagged for anomalous consumption</v>
      </c>
      <c r="H26" s="225"/>
      <c r="I26" s="225"/>
      <c r="M26" s="225"/>
      <c r="O26" s="225"/>
    </row>
    <row r="27" spans="2:15">
      <c r="B27" s="230"/>
      <c r="C27" s="225" t="str">
        <f>C15</f>
        <v>5% or less</v>
      </c>
      <c r="D27" s="225" t="str">
        <f>D15</f>
        <v>More frequently than monthly</v>
      </c>
      <c r="E27" s="225"/>
      <c r="F27" s="225" t="str">
        <f>F15</f>
        <v>Every billing cycle</v>
      </c>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1" t="s">
        <v>887</v>
      </c>
      <c r="C34" s="226"/>
      <c r="D34" s="226"/>
      <c r="E34" s="226"/>
      <c r="F34" s="226"/>
      <c r="G34" s="226"/>
      <c r="H34" s="226"/>
      <c r="I34" s="226"/>
    </row>
    <row r="35" spans="2:9">
      <c r="B35" s="234" t="s">
        <v>727</v>
      </c>
      <c r="C35" s="226"/>
      <c r="D35" s="226"/>
      <c r="E35" s="226"/>
      <c r="F35" s="226"/>
      <c r="G35" s="226"/>
      <c r="H35" s="226"/>
      <c r="I35" s="226"/>
    </row>
    <row r="36" spans="2:9">
      <c r="B36" s="234" t="s">
        <v>821</v>
      </c>
      <c r="C36" s="226"/>
      <c r="D36" s="226"/>
      <c r="E36" s="226"/>
      <c r="F36" s="226"/>
      <c r="G36" s="226"/>
      <c r="H36" s="226"/>
      <c r="I36" s="226"/>
    </row>
    <row r="37" spans="2:9">
      <c r="B37" s="234" t="s">
        <v>531</v>
      </c>
      <c r="C37" s="226"/>
      <c r="D37" s="226"/>
      <c r="E37" s="226"/>
      <c r="F37" s="226"/>
      <c r="G37" s="226"/>
      <c r="H37" s="226"/>
      <c r="I37" s="226"/>
    </row>
    <row r="38" spans="2:9">
      <c r="B38" s="234" t="s">
        <v>822</v>
      </c>
      <c r="C38" s="226"/>
      <c r="D38" s="226"/>
      <c r="E38" s="226"/>
      <c r="F38" s="226"/>
      <c r="G38" s="226"/>
      <c r="H38" s="226"/>
      <c r="I38" s="226"/>
    </row>
    <row r="39" spans="2:9">
      <c r="B39" s="234" t="s">
        <v>414</v>
      </c>
      <c r="C39" s="226"/>
      <c r="D39" s="226"/>
      <c r="E39" s="226"/>
      <c r="F39" s="226"/>
      <c r="G39" s="226"/>
      <c r="H39" s="226"/>
      <c r="I39" s="226"/>
    </row>
    <row r="40" spans="2:9">
      <c r="B40" s="234" t="s">
        <v>823</v>
      </c>
      <c r="C40" s="226"/>
      <c r="D40" s="226"/>
      <c r="E40" s="226"/>
      <c r="F40" s="226"/>
      <c r="G40" s="226"/>
      <c r="H40" s="226"/>
      <c r="I40" s="226"/>
    </row>
    <row r="41" spans="2:9">
      <c r="B41" s="234" t="s">
        <v>824</v>
      </c>
      <c r="C41" s="226"/>
      <c r="D41" s="226"/>
      <c r="E41" s="226"/>
      <c r="F41" s="226"/>
      <c r="G41" s="226"/>
      <c r="H41" s="226"/>
      <c r="I41" s="226"/>
    </row>
    <row r="42" spans="2:9">
      <c r="B42" s="229"/>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sheetData>
  <sheetProtection password="832B" sheet="1" objects="1" scenarios="1"/>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A1:O1002"/>
  <sheetViews>
    <sheetView zoomScale="115" zoomScaleNormal="115" workbookViewId="0">
      <selection activeCell="AB23" sqref="AB23:AF23"/>
    </sheetView>
  </sheetViews>
  <sheetFormatPr defaultColWidth="9.140625" defaultRowHeight="12.75"/>
  <cols>
    <col min="1" max="1" width="9.140625" style="64"/>
    <col min="2" max="2" width="12.85546875" style="231" customWidth="1"/>
    <col min="3" max="3" width="32.5703125" style="231" customWidth="1"/>
    <col min="4" max="4" width="19.42578125" style="231" customWidth="1"/>
    <col min="5" max="5" width="20.140625" style="231" customWidth="1"/>
    <col min="6" max="6" width="2.85546875" style="231" bestFit="1" customWidth="1"/>
    <col min="7" max="9" width="21.85546875" style="231" customWidth="1"/>
    <col min="10" max="16384" width="9.140625" style="64"/>
  </cols>
  <sheetData>
    <row r="1" spans="1:9">
      <c r="A1" s="221"/>
      <c r="B1" s="219" t="s">
        <v>425</v>
      </c>
      <c r="C1" s="236"/>
      <c r="D1" s="237"/>
      <c r="E1" s="236"/>
      <c r="F1" s="225"/>
      <c r="G1" s="225"/>
      <c r="H1" s="225"/>
      <c r="I1" s="225"/>
    </row>
    <row r="2" spans="1:9">
      <c r="A2" s="221"/>
      <c r="B2" s="592" t="s">
        <v>27</v>
      </c>
      <c r="C2" s="247" t="s">
        <v>935</v>
      </c>
      <c r="D2" s="247"/>
      <c r="E2" s="247"/>
      <c r="F2" s="225"/>
      <c r="G2" s="225"/>
      <c r="H2" s="225"/>
      <c r="I2" s="225"/>
    </row>
    <row r="3" spans="1:9">
      <c r="A3" s="221"/>
      <c r="B3" s="906" t="s">
        <v>316</v>
      </c>
      <c r="C3" s="906" t="s">
        <v>435</v>
      </c>
      <c r="D3" s="906" t="s">
        <v>436</v>
      </c>
      <c r="E3" s="906" t="s">
        <v>437</v>
      </c>
      <c r="F3" s="227"/>
      <c r="G3" s="227"/>
      <c r="H3" s="227"/>
      <c r="I3" s="227"/>
    </row>
    <row r="4" spans="1:9" ht="25.5">
      <c r="A4" s="221"/>
      <c r="B4" s="908" t="s">
        <v>274</v>
      </c>
      <c r="C4" s="900" t="s">
        <v>426</v>
      </c>
      <c r="D4" s="900" t="s">
        <v>427</v>
      </c>
      <c r="E4" s="900" t="s">
        <v>428</v>
      </c>
      <c r="F4" s="228"/>
      <c r="H4" s="228"/>
    </row>
    <row r="5" spans="1:9" ht="51">
      <c r="A5" s="221"/>
      <c r="B5" s="908" t="s">
        <v>284</v>
      </c>
      <c r="C5" s="902" t="s">
        <v>429</v>
      </c>
      <c r="D5" s="902" t="s">
        <v>827</v>
      </c>
      <c r="E5" s="902" t="s">
        <v>828</v>
      </c>
      <c r="F5" s="227"/>
      <c r="G5" s="227"/>
      <c r="H5" s="227"/>
      <c r="I5" s="227"/>
    </row>
    <row r="6" spans="1:9">
      <c r="A6" s="221"/>
      <c r="B6" s="909">
        <v>1</v>
      </c>
      <c r="C6" s="895"/>
      <c r="D6" s="895" t="s">
        <v>497</v>
      </c>
      <c r="E6" s="895"/>
      <c r="F6" s="220">
        <v>1</v>
      </c>
      <c r="H6" s="228"/>
    </row>
    <row r="7" spans="1:9" ht="89.25">
      <c r="A7" s="221"/>
      <c r="B7" s="909">
        <v>2</v>
      </c>
      <c r="C7" s="895"/>
      <c r="D7" s="895" t="s">
        <v>972</v>
      </c>
      <c r="E7" s="895" t="s">
        <v>269</v>
      </c>
      <c r="F7" s="220">
        <v>2</v>
      </c>
      <c r="G7" s="227"/>
      <c r="H7" s="227"/>
      <c r="I7" s="227"/>
    </row>
    <row r="8" spans="1:9">
      <c r="A8" s="221"/>
      <c r="B8" s="909">
        <v>3</v>
      </c>
      <c r="C8" s="895"/>
      <c r="D8" s="906"/>
      <c r="E8" s="895"/>
      <c r="F8" s="220">
        <v>3</v>
      </c>
      <c r="H8" s="228"/>
    </row>
    <row r="9" spans="1:9">
      <c r="A9" s="221"/>
      <c r="B9" s="909">
        <v>4</v>
      </c>
      <c r="C9" s="895"/>
      <c r="D9" s="895"/>
      <c r="E9" s="895" t="s">
        <v>433</v>
      </c>
      <c r="F9" s="220">
        <v>4</v>
      </c>
      <c r="G9" s="227"/>
      <c r="H9" s="227"/>
      <c r="I9" s="227"/>
    </row>
    <row r="10" spans="1:9" ht="76.5">
      <c r="A10" s="221"/>
      <c r="B10" s="909">
        <v>5</v>
      </c>
      <c r="C10" s="895" t="s">
        <v>430</v>
      </c>
      <c r="D10" s="895" t="s">
        <v>730</v>
      </c>
      <c r="E10" s="905"/>
      <c r="F10" s="220">
        <v>5</v>
      </c>
      <c r="H10" s="228"/>
    </row>
    <row r="11" spans="1:9">
      <c r="A11" s="221"/>
      <c r="B11" s="909">
        <v>6</v>
      </c>
      <c r="C11" s="895" t="s">
        <v>431</v>
      </c>
      <c r="D11" s="906"/>
      <c r="E11" s="895" t="s">
        <v>417</v>
      </c>
      <c r="F11" s="220">
        <v>6</v>
      </c>
      <c r="G11" s="227"/>
      <c r="H11" s="227"/>
      <c r="I11" s="227"/>
    </row>
    <row r="12" spans="1:9">
      <c r="A12" s="221"/>
      <c r="B12" s="909">
        <v>7</v>
      </c>
      <c r="C12" s="895"/>
      <c r="D12" s="895"/>
      <c r="E12" s="905"/>
      <c r="F12" s="220">
        <v>7</v>
      </c>
      <c r="H12" s="228"/>
    </row>
    <row r="13" spans="1:9">
      <c r="A13" s="221"/>
      <c r="B13" s="909">
        <v>8</v>
      </c>
      <c r="C13" s="895" t="s">
        <v>432</v>
      </c>
      <c r="D13" s="895"/>
      <c r="E13" s="895" t="s">
        <v>434</v>
      </c>
      <c r="F13" s="220">
        <v>8</v>
      </c>
      <c r="G13" s="227"/>
      <c r="H13" s="227"/>
      <c r="I13" s="227"/>
    </row>
    <row r="14" spans="1:9">
      <c r="A14" s="221"/>
      <c r="B14" s="909">
        <v>9</v>
      </c>
      <c r="C14" s="895" t="s">
        <v>445</v>
      </c>
      <c r="D14" s="895"/>
      <c r="E14" s="895"/>
      <c r="F14" s="220">
        <v>9</v>
      </c>
      <c r="H14" s="228"/>
    </row>
    <row r="15" spans="1:9" ht="76.5">
      <c r="A15" s="221"/>
      <c r="B15" s="909">
        <v>10</v>
      </c>
      <c r="C15" s="895" t="s">
        <v>659</v>
      </c>
      <c r="D15" s="895" t="s">
        <v>729</v>
      </c>
      <c r="E15" s="895" t="s">
        <v>268</v>
      </c>
      <c r="F15" s="220">
        <v>10</v>
      </c>
      <c r="G15" s="227"/>
      <c r="H15" s="227"/>
      <c r="I15" s="227"/>
    </row>
    <row r="16" spans="1:9">
      <c r="B16" s="229"/>
      <c r="C16" s="226"/>
      <c r="D16" s="226"/>
      <c r="E16" s="226"/>
      <c r="F16" s="228"/>
      <c r="H16" s="228"/>
    </row>
    <row r="17" spans="2:15">
      <c r="B17" s="229"/>
      <c r="C17" s="226"/>
      <c r="D17" s="226"/>
      <c r="E17" s="226"/>
      <c r="F17" s="227"/>
      <c r="G17" s="227"/>
      <c r="H17" s="227"/>
      <c r="I17" s="227"/>
    </row>
    <row r="18" spans="2:15">
      <c r="B18" s="229"/>
      <c r="C18" s="226"/>
      <c r="D18" s="226"/>
      <c r="E18" s="226"/>
      <c r="F18" s="228"/>
      <c r="H18" s="228"/>
    </row>
    <row r="19" spans="2:15">
      <c r="B19" s="229"/>
      <c r="C19" s="226"/>
      <c r="D19" s="226"/>
      <c r="E19" s="226"/>
      <c r="F19" s="226"/>
      <c r="G19" s="226"/>
      <c r="H19" s="226"/>
      <c r="I19" s="226"/>
    </row>
    <row r="20" spans="2:15">
      <c r="B20" s="229"/>
      <c r="C20" s="226"/>
      <c r="D20" s="226"/>
      <c r="E20" s="226"/>
      <c r="F20" s="226"/>
      <c r="G20" s="226"/>
      <c r="H20" s="226"/>
      <c r="I20" s="226"/>
    </row>
    <row r="21" spans="2:15">
      <c r="B21" s="229"/>
      <c r="C21" s="226"/>
      <c r="D21" s="226"/>
      <c r="E21" s="226"/>
      <c r="F21" s="226"/>
      <c r="G21" s="226"/>
      <c r="H21" s="226"/>
      <c r="I21" s="226"/>
    </row>
    <row r="22" spans="2:15">
      <c r="B22" s="229"/>
      <c r="C22" s="226"/>
      <c r="D22" s="226"/>
      <c r="E22" s="226"/>
      <c r="F22" s="226"/>
      <c r="G22" s="226"/>
      <c r="H22" s="226"/>
      <c r="I22" s="226"/>
    </row>
    <row r="23" spans="2:15">
      <c r="B23" s="230" t="s">
        <v>341</v>
      </c>
      <c r="C23" s="225" t="str">
        <f>C10</f>
        <v>&gt;50%</v>
      </c>
      <c r="D23" s="225" t="str">
        <f>D6</f>
        <v>Guesstimated</v>
      </c>
      <c r="E23" s="225" t="str">
        <f>E7</f>
        <v>Annually</v>
      </c>
      <c r="F23" s="225"/>
      <c r="G23" s="225"/>
      <c r="H23" s="225"/>
      <c r="I23" s="225"/>
    </row>
    <row r="24" spans="2:15">
      <c r="B24" s="230"/>
      <c r="C24" s="225" t="str">
        <f t="shared" ref="C24" si="0">C11</f>
        <v>&gt;20% up to 50%</v>
      </c>
      <c r="D24" s="225" t="str">
        <f>D7</f>
        <v>Estimated based on assumptions of consumption by customer characteristics (i.e. customer type or meter size)</v>
      </c>
      <c r="E24" s="225" t="str">
        <f>E9</f>
        <v>Semi-Annually</v>
      </c>
      <c r="F24" s="225"/>
      <c r="G24" s="225"/>
      <c r="H24" s="225"/>
      <c r="I24" s="225"/>
    </row>
    <row r="25" spans="2:15">
      <c r="B25" s="230"/>
      <c r="C25" s="225" t="str">
        <f>C13</f>
        <v>&gt;10% up to 20%</v>
      </c>
      <c r="D25" s="225" t="str">
        <f>D10</f>
        <v>Extrapolated from similar customer groups in the utility's metered population, but limited is sample sizes</v>
      </c>
      <c r="E25" s="225" t="str">
        <f>E11</f>
        <v>Quarterly</v>
      </c>
      <c r="F25" s="225"/>
      <c r="G25" s="225"/>
      <c r="H25" s="225"/>
      <c r="I25" s="225"/>
    </row>
    <row r="26" spans="2:15">
      <c r="B26" s="230"/>
      <c r="C26" s="225" t="str">
        <f t="shared" ref="C26:C27" si="1">C14</f>
        <v>&gt;5% up to 10%</v>
      </c>
      <c r="D26" s="225" t="str">
        <f>D15</f>
        <v>Estimated for each unmetered customer OR derived from representative statistical samples of the system</v>
      </c>
      <c r="E26" s="225" t="str">
        <f>E13</f>
        <v>Bi-monthly</v>
      </c>
      <c r="F26" s="225"/>
      <c r="I26" s="225"/>
      <c r="M26" s="225"/>
      <c r="O26" s="225"/>
    </row>
    <row r="27" spans="2:15">
      <c r="B27" s="230"/>
      <c r="C27" s="225" t="str">
        <f t="shared" si="1"/>
        <v>5% or less</v>
      </c>
      <c r="D27" s="225"/>
      <c r="E27" s="225" t="str">
        <f>E15</f>
        <v>Monthly</v>
      </c>
      <c r="F27" s="225"/>
      <c r="I27" s="225"/>
      <c r="O27" s="225"/>
    </row>
    <row r="28" spans="2:15">
      <c r="B28" s="230"/>
      <c r="C28" s="226"/>
      <c r="D28" s="226"/>
      <c r="E28" s="226"/>
      <c r="F28" s="226"/>
      <c r="G28" s="226"/>
      <c r="H28" s="226"/>
      <c r="I28" s="226"/>
    </row>
    <row r="29" spans="2:15">
      <c r="B29" s="230"/>
      <c r="C29" s="226"/>
      <c r="D29" s="226"/>
      <c r="E29" s="226"/>
      <c r="F29" s="226"/>
      <c r="G29" s="226"/>
      <c r="H29" s="226"/>
      <c r="I29" s="226"/>
    </row>
    <row r="30" spans="2:15">
      <c r="B30" s="232"/>
      <c r="C30" s="226"/>
      <c r="D30" s="226"/>
      <c r="E30" s="226"/>
      <c r="F30" s="226"/>
      <c r="G30" s="226"/>
      <c r="H30" s="226"/>
      <c r="I30" s="226"/>
    </row>
    <row r="31" spans="2:15">
      <c r="B31" s="232"/>
      <c r="C31" s="226"/>
      <c r="D31" s="226"/>
      <c r="E31" s="226"/>
      <c r="F31" s="226"/>
      <c r="G31" s="226"/>
      <c r="H31" s="226"/>
      <c r="I31" s="226"/>
    </row>
    <row r="32" spans="2:15">
      <c r="B32" s="230"/>
      <c r="C32" s="226"/>
      <c r="D32" s="226"/>
      <c r="E32" s="226"/>
      <c r="F32" s="226"/>
      <c r="G32" s="226"/>
      <c r="H32" s="226"/>
      <c r="I32" s="226"/>
    </row>
    <row r="33" spans="2:9">
      <c r="B33" s="198" t="s">
        <v>818</v>
      </c>
      <c r="C33" s="226"/>
      <c r="D33" s="226"/>
      <c r="E33" s="226"/>
      <c r="F33" s="226"/>
      <c r="G33" s="226"/>
      <c r="H33" s="226"/>
      <c r="I33" s="226"/>
    </row>
    <row r="34" spans="2:9">
      <c r="B34" s="234" t="s">
        <v>935</v>
      </c>
      <c r="C34" s="226"/>
      <c r="D34" s="226"/>
      <c r="E34" s="226"/>
      <c r="F34" s="226"/>
      <c r="G34" s="226"/>
      <c r="H34" s="226"/>
      <c r="I34" s="226"/>
    </row>
    <row r="35" spans="2:9">
      <c r="B35" s="234" t="s">
        <v>429</v>
      </c>
      <c r="C35" s="226"/>
      <c r="D35" s="226"/>
      <c r="E35" s="226"/>
      <c r="F35" s="226"/>
      <c r="G35" s="226"/>
      <c r="H35" s="226"/>
      <c r="I35" s="226"/>
    </row>
    <row r="36" spans="2:9">
      <c r="B36" s="234" t="s">
        <v>827</v>
      </c>
      <c r="C36" s="226"/>
      <c r="D36" s="226"/>
      <c r="E36" s="226"/>
      <c r="F36" s="226"/>
      <c r="G36" s="226"/>
      <c r="H36" s="226"/>
      <c r="I36" s="226"/>
    </row>
    <row r="37" spans="2:9">
      <c r="B37" s="234" t="s">
        <v>828</v>
      </c>
      <c r="C37" s="226"/>
      <c r="D37" s="226"/>
      <c r="E37" s="226"/>
      <c r="F37" s="226"/>
      <c r="G37" s="226"/>
      <c r="H37" s="226"/>
      <c r="I37" s="226"/>
    </row>
    <row r="38" spans="2:9">
      <c r="B38" s="234"/>
      <c r="C38" s="226"/>
      <c r="D38" s="226"/>
      <c r="E38" s="226"/>
      <c r="F38" s="226"/>
      <c r="G38" s="226"/>
      <c r="H38" s="226"/>
      <c r="I38" s="226"/>
    </row>
    <row r="39" spans="2:9">
      <c r="B39" s="234"/>
      <c r="C39" s="226"/>
      <c r="D39" s="226"/>
      <c r="E39" s="226"/>
      <c r="F39" s="226"/>
      <c r="G39" s="226"/>
      <c r="H39" s="226"/>
      <c r="I39" s="226"/>
    </row>
    <row r="40" spans="2:9">
      <c r="B40" s="234"/>
      <c r="C40" s="226"/>
      <c r="D40" s="226"/>
      <c r="E40" s="226"/>
      <c r="F40" s="226"/>
      <c r="G40" s="226"/>
      <c r="H40" s="226"/>
      <c r="I40" s="226"/>
    </row>
    <row r="41" spans="2:9">
      <c r="B41" s="234"/>
      <c r="C41" s="226"/>
      <c r="D41" s="226"/>
      <c r="E41" s="226"/>
      <c r="F41" s="226"/>
      <c r="G41" s="226"/>
      <c r="H41" s="226"/>
      <c r="I41" s="226"/>
    </row>
    <row r="42" spans="2:9">
      <c r="B42" s="234"/>
      <c r="C42" s="226"/>
      <c r="D42" s="226"/>
      <c r="E42" s="226"/>
      <c r="F42" s="226"/>
      <c r="G42" s="226"/>
      <c r="H42" s="226"/>
      <c r="I42" s="226"/>
    </row>
    <row r="43" spans="2:9">
      <c r="B43" s="229"/>
      <c r="C43" s="226"/>
      <c r="D43" s="226"/>
      <c r="E43" s="226"/>
      <c r="F43" s="226"/>
      <c r="G43" s="226"/>
      <c r="H43" s="226"/>
      <c r="I43" s="226"/>
    </row>
    <row r="44" spans="2:9">
      <c r="B44" s="229"/>
      <c r="C44" s="226"/>
      <c r="D44" s="226"/>
      <c r="E44" s="226"/>
      <c r="F44" s="226"/>
      <c r="G44" s="226"/>
      <c r="H44" s="226"/>
      <c r="I44" s="226"/>
    </row>
    <row r="45" spans="2:9">
      <c r="B45" s="229"/>
      <c r="C45" s="226"/>
      <c r="D45" s="226"/>
      <c r="E45" s="226"/>
      <c r="F45" s="226"/>
      <c r="G45" s="226"/>
      <c r="H45" s="226"/>
      <c r="I45" s="226"/>
    </row>
    <row r="46" spans="2:9">
      <c r="B46" s="229"/>
      <c r="C46" s="226"/>
      <c r="D46" s="226"/>
      <c r="E46" s="226"/>
      <c r="F46" s="226"/>
      <c r="G46" s="226"/>
      <c r="H46" s="226"/>
      <c r="I46" s="226"/>
    </row>
    <row r="47" spans="2:9">
      <c r="B47" s="229"/>
      <c r="C47" s="226"/>
      <c r="D47" s="226"/>
      <c r="E47" s="226"/>
      <c r="F47" s="226"/>
      <c r="G47" s="226"/>
      <c r="H47" s="226"/>
      <c r="I47" s="226"/>
    </row>
    <row r="48" spans="2:9">
      <c r="B48" s="229"/>
      <c r="C48" s="226"/>
      <c r="D48" s="226"/>
      <c r="E48" s="226"/>
      <c r="F48" s="226"/>
      <c r="G48" s="226"/>
      <c r="H48" s="226"/>
      <c r="I48" s="226"/>
    </row>
    <row r="49" spans="2:9">
      <c r="B49" s="229"/>
      <c r="C49" s="226"/>
      <c r="D49" s="226"/>
      <c r="E49" s="226"/>
      <c r="F49" s="226"/>
      <c r="G49" s="226"/>
      <c r="H49" s="226"/>
      <c r="I49" s="226"/>
    </row>
    <row r="50" spans="2:9">
      <c r="B50" s="229"/>
      <c r="C50" s="226"/>
      <c r="D50" s="226"/>
      <c r="E50" s="226"/>
      <c r="F50" s="226"/>
      <c r="G50" s="226"/>
      <c r="H50" s="226"/>
      <c r="I50" s="226"/>
    </row>
    <row r="51" spans="2:9">
      <c r="B51" s="229"/>
      <c r="C51" s="226"/>
      <c r="D51" s="226"/>
      <c r="E51" s="226"/>
      <c r="F51" s="226"/>
      <c r="G51" s="226"/>
      <c r="H51" s="226"/>
      <c r="I51" s="226"/>
    </row>
    <row r="52" spans="2:9">
      <c r="B52" s="229"/>
      <c r="C52" s="226"/>
      <c r="D52" s="226"/>
      <c r="E52" s="226"/>
      <c r="F52" s="226"/>
      <c r="G52" s="226"/>
      <c r="H52" s="226"/>
      <c r="I52" s="226"/>
    </row>
    <row r="53" spans="2:9">
      <c r="B53" s="229"/>
      <c r="C53" s="226"/>
      <c r="D53" s="226"/>
      <c r="E53" s="226"/>
      <c r="F53" s="226"/>
      <c r="G53" s="226"/>
      <c r="H53" s="226"/>
      <c r="I53" s="226"/>
    </row>
    <row r="54" spans="2:9">
      <c r="B54" s="229"/>
      <c r="C54" s="226"/>
      <c r="D54" s="226"/>
      <c r="E54" s="226"/>
      <c r="F54" s="226"/>
      <c r="G54" s="226"/>
      <c r="H54" s="226"/>
      <c r="I54" s="226"/>
    </row>
    <row r="55" spans="2:9">
      <c r="B55" s="229"/>
      <c r="C55" s="226"/>
      <c r="D55" s="226"/>
      <c r="E55" s="226"/>
      <c r="F55" s="226"/>
      <c r="G55" s="226"/>
      <c r="H55" s="226"/>
      <c r="I55" s="226"/>
    </row>
    <row r="56" spans="2:9">
      <c r="B56" s="229"/>
      <c r="C56" s="226"/>
      <c r="D56" s="226"/>
      <c r="E56" s="226"/>
      <c r="F56" s="226"/>
      <c r="G56" s="226"/>
      <c r="H56" s="226"/>
      <c r="I56" s="226"/>
    </row>
    <row r="57" spans="2:9">
      <c r="B57" s="229"/>
      <c r="C57" s="226"/>
      <c r="D57" s="226"/>
      <c r="E57" s="226"/>
      <c r="F57" s="226"/>
      <c r="G57" s="226"/>
      <c r="H57" s="226"/>
      <c r="I57" s="226"/>
    </row>
    <row r="58" spans="2:9">
      <c r="B58" s="229"/>
      <c r="C58" s="226"/>
      <c r="D58" s="226"/>
      <c r="E58" s="226"/>
      <c r="F58" s="226"/>
      <c r="G58" s="226"/>
      <c r="H58" s="226"/>
      <c r="I58" s="226"/>
    </row>
    <row r="59" spans="2:9">
      <c r="B59" s="229"/>
      <c r="C59" s="226"/>
      <c r="D59" s="226"/>
      <c r="E59" s="226"/>
      <c r="F59" s="226"/>
      <c r="G59" s="226"/>
      <c r="H59" s="226"/>
      <c r="I59" s="226"/>
    </row>
    <row r="60" spans="2:9">
      <c r="B60" s="229"/>
      <c r="C60" s="226"/>
      <c r="D60" s="226"/>
      <c r="E60" s="226"/>
      <c r="F60" s="226"/>
      <c r="G60" s="226"/>
      <c r="H60" s="226"/>
      <c r="I60" s="226"/>
    </row>
    <row r="61" spans="2:9">
      <c r="B61" s="229"/>
      <c r="C61" s="226"/>
      <c r="D61" s="226"/>
      <c r="E61" s="226"/>
      <c r="F61" s="226"/>
      <c r="G61" s="226"/>
      <c r="H61" s="226"/>
      <c r="I61" s="226"/>
    </row>
    <row r="62" spans="2:9">
      <c r="B62" s="229"/>
      <c r="C62" s="226"/>
      <c r="D62" s="226"/>
      <c r="E62" s="226"/>
      <c r="F62" s="226"/>
      <c r="G62" s="226"/>
      <c r="H62" s="226"/>
      <c r="I62" s="226"/>
    </row>
    <row r="63" spans="2:9">
      <c r="B63" s="229"/>
      <c r="C63" s="226"/>
      <c r="D63" s="226"/>
      <c r="E63" s="226"/>
      <c r="F63" s="226"/>
      <c r="G63" s="226"/>
      <c r="H63" s="226"/>
      <c r="I63" s="226"/>
    </row>
    <row r="64" spans="2:9">
      <c r="B64" s="229"/>
      <c r="C64" s="226"/>
      <c r="D64" s="226"/>
      <c r="E64" s="226"/>
      <c r="F64" s="226"/>
      <c r="G64" s="226"/>
      <c r="H64" s="226"/>
      <c r="I64" s="226"/>
    </row>
    <row r="65" spans="2:9">
      <c r="B65" s="229"/>
      <c r="C65" s="226"/>
      <c r="D65" s="226"/>
      <c r="E65" s="226"/>
      <c r="F65" s="226"/>
      <c r="G65" s="226"/>
      <c r="H65" s="226"/>
      <c r="I65" s="226"/>
    </row>
    <row r="66" spans="2:9">
      <c r="B66" s="229"/>
      <c r="C66" s="226"/>
      <c r="D66" s="226"/>
      <c r="E66" s="226"/>
      <c r="F66" s="226"/>
      <c r="G66" s="226"/>
      <c r="H66" s="226"/>
      <c r="I66" s="226"/>
    </row>
    <row r="67" spans="2:9">
      <c r="B67" s="229"/>
      <c r="C67" s="226"/>
      <c r="D67" s="226"/>
      <c r="E67" s="226"/>
      <c r="F67" s="226"/>
      <c r="G67" s="226"/>
      <c r="H67" s="226"/>
      <c r="I67" s="226"/>
    </row>
    <row r="68" spans="2:9">
      <c r="B68" s="229"/>
      <c r="C68" s="226"/>
      <c r="D68" s="226"/>
      <c r="E68" s="226"/>
      <c r="F68" s="226"/>
      <c r="G68" s="226"/>
      <c r="H68" s="226"/>
      <c r="I68" s="226"/>
    </row>
    <row r="69" spans="2:9">
      <c r="B69" s="229"/>
      <c r="C69" s="226"/>
      <c r="D69" s="226"/>
      <c r="E69" s="226"/>
      <c r="F69" s="226"/>
      <c r="G69" s="226"/>
      <c r="H69" s="226"/>
      <c r="I69" s="226"/>
    </row>
    <row r="70" spans="2:9">
      <c r="B70" s="229"/>
      <c r="C70" s="226"/>
      <c r="D70" s="226"/>
      <c r="E70" s="226"/>
      <c r="F70" s="226"/>
      <c r="G70" s="226"/>
      <c r="H70" s="226"/>
      <c r="I70" s="226"/>
    </row>
    <row r="71" spans="2:9">
      <c r="B71" s="229"/>
      <c r="C71" s="226"/>
      <c r="D71" s="226"/>
      <c r="E71" s="226"/>
      <c r="F71" s="226"/>
      <c r="G71" s="226"/>
      <c r="H71" s="226"/>
      <c r="I71" s="226"/>
    </row>
    <row r="72" spans="2:9">
      <c r="B72" s="229"/>
      <c r="C72" s="226"/>
      <c r="D72" s="226"/>
      <c r="E72" s="226"/>
      <c r="F72" s="226"/>
      <c r="G72" s="226"/>
      <c r="H72" s="226"/>
      <c r="I72" s="226"/>
    </row>
    <row r="73" spans="2:9">
      <c r="B73" s="229"/>
      <c r="C73" s="226"/>
      <c r="D73" s="226"/>
      <c r="E73" s="226"/>
      <c r="F73" s="226"/>
      <c r="G73" s="226"/>
      <c r="H73" s="226"/>
      <c r="I73" s="226"/>
    </row>
    <row r="74" spans="2:9">
      <c r="B74" s="229"/>
      <c r="C74" s="226"/>
      <c r="D74" s="226"/>
      <c r="E74" s="226"/>
      <c r="F74" s="226"/>
      <c r="G74" s="226"/>
      <c r="H74" s="226"/>
      <c r="I74" s="226"/>
    </row>
    <row r="75" spans="2:9">
      <c r="B75" s="229"/>
      <c r="C75" s="226"/>
      <c r="D75" s="226"/>
      <c r="E75" s="226"/>
      <c r="F75" s="226"/>
      <c r="G75" s="226"/>
      <c r="H75" s="226"/>
      <c r="I75" s="226"/>
    </row>
    <row r="76" spans="2:9">
      <c r="B76" s="229"/>
      <c r="C76" s="226"/>
      <c r="D76" s="226"/>
      <c r="E76" s="226"/>
      <c r="F76" s="226"/>
      <c r="G76" s="226"/>
      <c r="H76" s="226"/>
      <c r="I76" s="226"/>
    </row>
    <row r="77" spans="2:9">
      <c r="B77" s="229"/>
      <c r="C77" s="226"/>
      <c r="D77" s="226"/>
      <c r="E77" s="226"/>
      <c r="F77" s="226"/>
      <c r="G77" s="226"/>
      <c r="H77" s="226"/>
      <c r="I77" s="226"/>
    </row>
    <row r="78" spans="2:9">
      <c r="B78" s="229"/>
      <c r="C78" s="226"/>
      <c r="D78" s="226"/>
      <c r="E78" s="226"/>
      <c r="F78" s="226"/>
      <c r="G78" s="226"/>
      <c r="H78" s="226"/>
      <c r="I78" s="226"/>
    </row>
    <row r="79" spans="2:9">
      <c r="B79" s="229"/>
      <c r="C79" s="226"/>
      <c r="D79" s="226"/>
      <c r="E79" s="226"/>
      <c r="F79" s="226"/>
      <c r="G79" s="226"/>
      <c r="H79" s="226"/>
      <c r="I79" s="226"/>
    </row>
    <row r="80" spans="2:9">
      <c r="B80" s="229"/>
      <c r="C80" s="226"/>
      <c r="D80" s="226"/>
      <c r="E80" s="226"/>
      <c r="F80" s="226"/>
      <c r="G80" s="226"/>
      <c r="H80" s="226"/>
      <c r="I80" s="226"/>
    </row>
    <row r="81" spans="2:9">
      <c r="B81" s="229"/>
      <c r="C81" s="226"/>
      <c r="D81" s="226"/>
      <c r="E81" s="226"/>
      <c r="F81" s="226"/>
      <c r="G81" s="226"/>
      <c r="H81" s="226"/>
      <c r="I81" s="226"/>
    </row>
    <row r="82" spans="2:9">
      <c r="B82" s="229"/>
      <c r="C82" s="226"/>
      <c r="D82" s="226"/>
      <c r="E82" s="226"/>
      <c r="F82" s="226"/>
      <c r="G82" s="226"/>
      <c r="H82" s="226"/>
      <c r="I82" s="226"/>
    </row>
    <row r="83" spans="2:9">
      <c r="B83" s="229"/>
      <c r="C83" s="226"/>
      <c r="D83" s="226"/>
      <c r="E83" s="226"/>
      <c r="F83" s="226"/>
      <c r="G83" s="226"/>
      <c r="H83" s="226"/>
      <c r="I83" s="226"/>
    </row>
    <row r="84" spans="2:9">
      <c r="B84" s="229"/>
      <c r="C84" s="226"/>
      <c r="D84" s="226"/>
      <c r="E84" s="226"/>
      <c r="F84" s="226"/>
      <c r="G84" s="226"/>
      <c r="H84" s="226"/>
      <c r="I84" s="226"/>
    </row>
    <row r="85" spans="2:9">
      <c r="B85" s="229"/>
      <c r="C85" s="226"/>
      <c r="D85" s="226"/>
      <c r="E85" s="226"/>
      <c r="F85" s="226"/>
      <c r="G85" s="226"/>
      <c r="H85" s="226"/>
      <c r="I85" s="226"/>
    </row>
    <row r="86" spans="2:9">
      <c r="B86" s="229"/>
      <c r="C86" s="226"/>
      <c r="D86" s="226"/>
      <c r="E86" s="226"/>
      <c r="F86" s="226"/>
      <c r="G86" s="226"/>
      <c r="H86" s="226"/>
      <c r="I86" s="226"/>
    </row>
    <row r="87" spans="2:9">
      <c r="B87" s="229"/>
      <c r="C87" s="226"/>
      <c r="D87" s="226"/>
      <c r="E87" s="226"/>
      <c r="F87" s="226"/>
      <c r="G87" s="226"/>
      <c r="H87" s="226"/>
      <c r="I87" s="226"/>
    </row>
    <row r="88" spans="2:9">
      <c r="B88" s="229"/>
      <c r="C88" s="226"/>
      <c r="D88" s="226"/>
      <c r="E88" s="226"/>
      <c r="F88" s="226"/>
      <c r="G88" s="226"/>
      <c r="H88" s="226"/>
      <c r="I88" s="226"/>
    </row>
    <row r="89" spans="2:9">
      <c r="B89" s="229"/>
      <c r="C89" s="226"/>
      <c r="D89" s="226"/>
      <c r="E89" s="226"/>
      <c r="F89" s="226"/>
      <c r="G89" s="226"/>
      <c r="H89" s="226"/>
      <c r="I89" s="226"/>
    </row>
    <row r="90" spans="2:9">
      <c r="B90" s="229"/>
      <c r="C90" s="226"/>
      <c r="D90" s="226"/>
      <c r="E90" s="226"/>
      <c r="F90" s="226"/>
      <c r="G90" s="226"/>
      <c r="H90" s="226"/>
      <c r="I90" s="226"/>
    </row>
    <row r="91" spans="2:9">
      <c r="B91" s="229"/>
      <c r="C91" s="226"/>
      <c r="D91" s="226"/>
      <c r="E91" s="226"/>
      <c r="F91" s="226"/>
      <c r="G91" s="226"/>
      <c r="H91" s="226"/>
      <c r="I91" s="226"/>
    </row>
    <row r="92" spans="2:9">
      <c r="B92" s="229"/>
      <c r="C92" s="226"/>
      <c r="D92" s="226"/>
      <c r="E92" s="226"/>
      <c r="F92" s="226"/>
      <c r="G92" s="226"/>
      <c r="H92" s="226"/>
      <c r="I92" s="226"/>
    </row>
    <row r="93" spans="2:9">
      <c r="B93" s="229"/>
      <c r="C93" s="226"/>
      <c r="D93" s="226"/>
      <c r="E93" s="226"/>
      <c r="F93" s="226"/>
      <c r="G93" s="226"/>
      <c r="H93" s="226"/>
      <c r="I93" s="226"/>
    </row>
    <row r="94" spans="2:9">
      <c r="B94" s="229"/>
      <c r="C94" s="226"/>
      <c r="D94" s="226"/>
      <c r="E94" s="226"/>
      <c r="F94" s="226"/>
      <c r="G94" s="226"/>
      <c r="H94" s="226"/>
      <c r="I94" s="226"/>
    </row>
    <row r="95" spans="2:9">
      <c r="B95" s="229"/>
      <c r="C95" s="226"/>
      <c r="D95" s="226"/>
      <c r="E95" s="226"/>
      <c r="F95" s="226"/>
      <c r="G95" s="226"/>
      <c r="H95" s="226"/>
      <c r="I95" s="226"/>
    </row>
    <row r="96" spans="2:9">
      <c r="B96" s="229"/>
      <c r="C96" s="226"/>
      <c r="D96" s="226"/>
      <c r="E96" s="226"/>
      <c r="F96" s="226"/>
      <c r="G96" s="226"/>
      <c r="H96" s="226"/>
      <c r="I96" s="226"/>
    </row>
    <row r="97" spans="2:9">
      <c r="B97" s="229"/>
      <c r="C97" s="226"/>
      <c r="D97" s="226"/>
      <c r="E97" s="226"/>
      <c r="F97" s="226"/>
      <c r="G97" s="226"/>
      <c r="H97" s="226"/>
      <c r="I97" s="226"/>
    </row>
    <row r="98" spans="2:9">
      <c r="B98" s="229"/>
      <c r="C98" s="226"/>
      <c r="D98" s="226"/>
      <c r="E98" s="226"/>
      <c r="F98" s="226"/>
      <c r="G98" s="226"/>
      <c r="H98" s="226"/>
      <c r="I98" s="226"/>
    </row>
    <row r="99" spans="2:9">
      <c r="B99" s="229"/>
      <c r="C99" s="226"/>
      <c r="D99" s="226"/>
      <c r="E99" s="226"/>
      <c r="F99" s="226"/>
      <c r="G99" s="226"/>
      <c r="H99" s="226"/>
      <c r="I99" s="226"/>
    </row>
    <row r="100" spans="2:9">
      <c r="B100" s="229"/>
      <c r="C100" s="226"/>
      <c r="D100" s="226"/>
      <c r="E100" s="226"/>
      <c r="F100" s="226"/>
      <c r="G100" s="226"/>
      <c r="H100" s="226"/>
      <c r="I100" s="226"/>
    </row>
    <row r="101" spans="2:9">
      <c r="B101" s="229"/>
      <c r="C101" s="226"/>
      <c r="D101" s="226"/>
      <c r="E101" s="226"/>
      <c r="F101" s="226"/>
      <c r="G101" s="226"/>
      <c r="H101" s="226"/>
      <c r="I101" s="226"/>
    </row>
    <row r="102" spans="2:9">
      <c r="B102" s="229"/>
      <c r="C102" s="226"/>
      <c r="D102" s="226"/>
      <c r="E102" s="226"/>
      <c r="F102" s="226"/>
      <c r="G102" s="226"/>
      <c r="H102" s="226"/>
      <c r="I102" s="226"/>
    </row>
    <row r="103" spans="2:9">
      <c r="B103" s="229"/>
      <c r="C103" s="226"/>
      <c r="D103" s="226"/>
      <c r="E103" s="226"/>
      <c r="F103" s="226"/>
      <c r="G103" s="226"/>
      <c r="H103" s="226"/>
      <c r="I103" s="226"/>
    </row>
    <row r="104" spans="2:9">
      <c r="B104" s="229"/>
      <c r="C104" s="226"/>
      <c r="D104" s="226"/>
      <c r="E104" s="226"/>
      <c r="F104" s="226"/>
      <c r="G104" s="226"/>
      <c r="H104" s="226"/>
      <c r="I104" s="226"/>
    </row>
    <row r="105" spans="2:9">
      <c r="B105" s="229"/>
      <c r="C105" s="226"/>
      <c r="D105" s="226"/>
      <c r="E105" s="226"/>
      <c r="F105" s="226"/>
      <c r="G105" s="226"/>
      <c r="H105" s="226"/>
      <c r="I105" s="226"/>
    </row>
    <row r="106" spans="2:9">
      <c r="B106" s="229"/>
      <c r="C106" s="226"/>
      <c r="D106" s="226"/>
      <c r="E106" s="226"/>
      <c r="F106" s="226"/>
      <c r="G106" s="226"/>
      <c r="H106" s="226"/>
      <c r="I106" s="226"/>
    </row>
    <row r="107" spans="2:9">
      <c r="B107" s="229"/>
      <c r="C107" s="226"/>
      <c r="D107" s="226"/>
      <c r="E107" s="226"/>
      <c r="F107" s="226"/>
      <c r="G107" s="226"/>
      <c r="H107" s="226"/>
      <c r="I107" s="226"/>
    </row>
    <row r="108" spans="2:9">
      <c r="B108" s="229"/>
      <c r="C108" s="226"/>
      <c r="D108" s="226"/>
      <c r="E108" s="226"/>
      <c r="F108" s="226"/>
      <c r="G108" s="226"/>
      <c r="H108" s="226"/>
      <c r="I108" s="226"/>
    </row>
    <row r="109" spans="2:9">
      <c r="B109" s="229"/>
      <c r="C109" s="226"/>
      <c r="D109" s="226"/>
      <c r="E109" s="226"/>
      <c r="F109" s="226"/>
      <c r="G109" s="226"/>
      <c r="H109" s="226"/>
      <c r="I109" s="226"/>
    </row>
    <row r="110" spans="2:9">
      <c r="B110" s="229"/>
      <c r="C110" s="226"/>
      <c r="D110" s="226"/>
      <c r="E110" s="226"/>
      <c r="F110" s="226"/>
      <c r="G110" s="226"/>
      <c r="H110" s="226"/>
      <c r="I110" s="226"/>
    </row>
    <row r="111" spans="2:9">
      <c r="B111" s="229"/>
      <c r="C111" s="226"/>
      <c r="D111" s="226"/>
      <c r="E111" s="226"/>
      <c r="F111" s="226"/>
      <c r="G111" s="226"/>
      <c r="H111" s="226"/>
      <c r="I111" s="226"/>
    </row>
    <row r="112" spans="2:9">
      <c r="B112" s="229"/>
      <c r="C112" s="226"/>
      <c r="D112" s="226"/>
      <c r="E112" s="226"/>
      <c r="F112" s="226"/>
      <c r="G112" s="226"/>
      <c r="H112" s="226"/>
      <c r="I112" s="226"/>
    </row>
    <row r="113" spans="2:9">
      <c r="B113" s="229"/>
      <c r="C113" s="226"/>
      <c r="D113" s="226"/>
      <c r="E113" s="226"/>
      <c r="F113" s="226"/>
      <c r="G113" s="226"/>
      <c r="H113" s="226"/>
      <c r="I113" s="226"/>
    </row>
    <row r="114" spans="2:9">
      <c r="B114" s="229"/>
      <c r="C114" s="226"/>
      <c r="D114" s="226"/>
      <c r="E114" s="226"/>
      <c r="F114" s="226"/>
      <c r="G114" s="226"/>
      <c r="H114" s="226"/>
      <c r="I114" s="226"/>
    </row>
    <row r="115" spans="2:9">
      <c r="B115" s="229"/>
      <c r="C115" s="226"/>
      <c r="D115" s="226"/>
      <c r="E115" s="226"/>
      <c r="F115" s="226"/>
      <c r="G115" s="226"/>
      <c r="H115" s="226"/>
      <c r="I115" s="226"/>
    </row>
    <row r="116" spans="2:9">
      <c r="B116" s="229"/>
      <c r="C116" s="226"/>
      <c r="D116" s="226"/>
      <c r="E116" s="226"/>
      <c r="F116" s="226"/>
      <c r="G116" s="226"/>
      <c r="H116" s="226"/>
      <c r="I116" s="226"/>
    </row>
    <row r="117" spans="2:9">
      <c r="B117" s="229"/>
      <c r="C117" s="226"/>
      <c r="D117" s="226"/>
      <c r="E117" s="226"/>
      <c r="F117" s="226"/>
      <c r="G117" s="226"/>
      <c r="H117" s="226"/>
      <c r="I117" s="226"/>
    </row>
    <row r="118" spans="2:9">
      <c r="B118" s="229"/>
      <c r="C118" s="226"/>
      <c r="D118" s="226"/>
      <c r="E118" s="226"/>
      <c r="F118" s="226"/>
      <c r="G118" s="226"/>
      <c r="H118" s="226"/>
      <c r="I118" s="226"/>
    </row>
    <row r="119" spans="2:9">
      <c r="B119" s="229"/>
      <c r="C119" s="226"/>
      <c r="D119" s="226"/>
      <c r="E119" s="226"/>
      <c r="F119" s="226"/>
      <c r="G119" s="226"/>
      <c r="H119" s="226"/>
      <c r="I119" s="226"/>
    </row>
    <row r="120" spans="2:9">
      <c r="B120" s="229"/>
      <c r="C120" s="226"/>
      <c r="D120" s="226"/>
      <c r="E120" s="226"/>
      <c r="F120" s="226"/>
      <c r="G120" s="226"/>
      <c r="H120" s="226"/>
      <c r="I120" s="226"/>
    </row>
    <row r="121" spans="2:9">
      <c r="B121" s="229"/>
      <c r="C121" s="226"/>
      <c r="D121" s="226"/>
      <c r="E121" s="226"/>
      <c r="F121" s="226"/>
      <c r="G121" s="226"/>
      <c r="H121" s="226"/>
      <c r="I121" s="226"/>
    </row>
    <row r="122" spans="2:9">
      <c r="B122" s="229"/>
      <c r="C122" s="226"/>
      <c r="D122" s="226"/>
      <c r="E122" s="226"/>
      <c r="F122" s="226"/>
      <c r="G122" s="226"/>
      <c r="H122" s="226"/>
      <c r="I122" s="226"/>
    </row>
    <row r="123" spans="2:9">
      <c r="B123" s="229"/>
      <c r="C123" s="226"/>
      <c r="D123" s="226"/>
      <c r="E123" s="226"/>
      <c r="F123" s="226"/>
      <c r="G123" s="226"/>
      <c r="H123" s="226"/>
      <c r="I123" s="226"/>
    </row>
    <row r="124" spans="2:9">
      <c r="B124" s="229"/>
      <c r="C124" s="226"/>
      <c r="D124" s="226"/>
      <c r="E124" s="226"/>
      <c r="F124" s="226"/>
      <c r="G124" s="226"/>
      <c r="H124" s="226"/>
      <c r="I124" s="226"/>
    </row>
    <row r="125" spans="2:9">
      <c r="B125" s="229"/>
      <c r="C125" s="226"/>
      <c r="D125" s="226"/>
      <c r="E125" s="226"/>
      <c r="F125" s="226"/>
      <c r="G125" s="226"/>
      <c r="H125" s="226"/>
      <c r="I125" s="226"/>
    </row>
    <row r="126" spans="2:9">
      <c r="B126" s="229"/>
      <c r="C126" s="226"/>
      <c r="D126" s="226"/>
      <c r="E126" s="226"/>
      <c r="F126" s="226"/>
      <c r="G126" s="226"/>
      <c r="H126" s="226"/>
      <c r="I126" s="226"/>
    </row>
    <row r="127" spans="2:9">
      <c r="B127" s="229"/>
      <c r="C127" s="226"/>
      <c r="D127" s="226"/>
      <c r="E127" s="226"/>
      <c r="F127" s="226"/>
      <c r="G127" s="226"/>
      <c r="H127" s="226"/>
      <c r="I127" s="226"/>
    </row>
    <row r="128" spans="2:9">
      <c r="B128" s="229"/>
      <c r="C128" s="226"/>
      <c r="D128" s="226"/>
      <c r="E128" s="226"/>
      <c r="F128" s="226"/>
      <c r="G128" s="226"/>
      <c r="H128" s="226"/>
      <c r="I128" s="226"/>
    </row>
    <row r="129" spans="2:9">
      <c r="B129" s="229"/>
      <c r="C129" s="226"/>
      <c r="D129" s="226"/>
      <c r="E129" s="226"/>
      <c r="F129" s="226"/>
      <c r="G129" s="226"/>
      <c r="H129" s="226"/>
      <c r="I129" s="226"/>
    </row>
    <row r="130" spans="2:9">
      <c r="B130" s="229"/>
      <c r="C130" s="226"/>
      <c r="D130" s="226"/>
      <c r="E130" s="226"/>
      <c r="F130" s="226"/>
      <c r="G130" s="226"/>
      <c r="H130" s="226"/>
      <c r="I130" s="226"/>
    </row>
    <row r="131" spans="2:9">
      <c r="B131" s="229"/>
      <c r="C131" s="226"/>
      <c r="D131" s="226"/>
      <c r="E131" s="226"/>
      <c r="F131" s="226"/>
      <c r="G131" s="226"/>
      <c r="H131" s="226"/>
      <c r="I131" s="226"/>
    </row>
    <row r="132" spans="2:9">
      <c r="B132" s="229"/>
      <c r="C132" s="226"/>
      <c r="D132" s="226"/>
      <c r="E132" s="226"/>
      <c r="F132" s="226"/>
      <c r="G132" s="226"/>
      <c r="H132" s="226"/>
      <c r="I132" s="226"/>
    </row>
    <row r="133" spans="2:9">
      <c r="B133" s="229"/>
      <c r="C133" s="226"/>
      <c r="D133" s="226"/>
      <c r="E133" s="226"/>
      <c r="F133" s="226"/>
      <c r="G133" s="226"/>
      <c r="H133" s="226"/>
      <c r="I133" s="226"/>
    </row>
    <row r="134" spans="2:9">
      <c r="B134" s="229"/>
      <c r="C134" s="226"/>
      <c r="D134" s="226"/>
      <c r="E134" s="226"/>
      <c r="F134" s="226"/>
      <c r="G134" s="226"/>
      <c r="H134" s="226"/>
      <c r="I134" s="226"/>
    </row>
    <row r="135" spans="2:9">
      <c r="B135" s="229"/>
      <c r="C135" s="226"/>
      <c r="D135" s="226"/>
      <c r="E135" s="226"/>
      <c r="F135" s="226"/>
      <c r="G135" s="226"/>
      <c r="H135" s="226"/>
      <c r="I135" s="226"/>
    </row>
    <row r="136" spans="2:9">
      <c r="B136" s="229"/>
      <c r="C136" s="226"/>
      <c r="D136" s="226"/>
      <c r="E136" s="226"/>
      <c r="F136" s="226"/>
      <c r="G136" s="226"/>
      <c r="H136" s="226"/>
      <c r="I136" s="226"/>
    </row>
    <row r="137" spans="2:9">
      <c r="B137" s="229"/>
      <c r="C137" s="226"/>
      <c r="D137" s="226"/>
      <c r="E137" s="226"/>
      <c r="F137" s="226"/>
      <c r="G137" s="226"/>
      <c r="H137" s="226"/>
      <c r="I137" s="226"/>
    </row>
    <row r="138" spans="2:9">
      <c r="B138" s="229"/>
      <c r="C138" s="226"/>
      <c r="D138" s="226"/>
      <c r="E138" s="226"/>
      <c r="F138" s="226"/>
      <c r="G138" s="226"/>
      <c r="H138" s="226"/>
      <c r="I138" s="226"/>
    </row>
    <row r="139" spans="2:9">
      <c r="B139" s="229"/>
      <c r="C139" s="226"/>
      <c r="D139" s="226"/>
      <c r="E139" s="226"/>
      <c r="F139" s="226"/>
      <c r="G139" s="226"/>
      <c r="H139" s="226"/>
      <c r="I139" s="226"/>
    </row>
    <row r="140" spans="2:9">
      <c r="B140" s="229"/>
      <c r="C140" s="226"/>
      <c r="D140" s="226"/>
      <c r="E140" s="226"/>
      <c r="F140" s="226"/>
      <c r="G140" s="226"/>
      <c r="H140" s="226"/>
      <c r="I140" s="226"/>
    </row>
    <row r="141" spans="2:9">
      <c r="B141" s="229"/>
      <c r="C141" s="226"/>
      <c r="D141" s="226"/>
      <c r="E141" s="226"/>
      <c r="F141" s="226"/>
      <c r="G141" s="226"/>
      <c r="H141" s="226"/>
      <c r="I141" s="226"/>
    </row>
    <row r="142" spans="2:9">
      <c r="B142" s="229"/>
      <c r="C142" s="226"/>
      <c r="D142" s="226"/>
      <c r="E142" s="226"/>
      <c r="F142" s="226"/>
      <c r="G142" s="226"/>
      <c r="H142" s="226"/>
      <c r="I142" s="226"/>
    </row>
    <row r="143" spans="2:9">
      <c r="B143" s="229"/>
      <c r="C143" s="226"/>
      <c r="D143" s="226"/>
      <c r="E143" s="226"/>
      <c r="F143" s="226"/>
      <c r="G143" s="226"/>
      <c r="H143" s="226"/>
      <c r="I143" s="226"/>
    </row>
    <row r="144" spans="2:9">
      <c r="B144" s="229"/>
      <c r="C144" s="226"/>
      <c r="D144" s="226"/>
      <c r="E144" s="226"/>
      <c r="F144" s="226"/>
      <c r="G144" s="226"/>
      <c r="H144" s="226"/>
      <c r="I144" s="226"/>
    </row>
    <row r="145" spans="2:9">
      <c r="B145" s="229"/>
      <c r="C145" s="226"/>
      <c r="D145" s="226"/>
      <c r="E145" s="226"/>
      <c r="F145" s="226"/>
      <c r="G145" s="226"/>
      <c r="H145" s="226"/>
      <c r="I145" s="226"/>
    </row>
    <row r="146" spans="2:9">
      <c r="B146" s="229"/>
      <c r="C146" s="226"/>
      <c r="D146" s="226"/>
      <c r="E146" s="226"/>
      <c r="F146" s="226"/>
      <c r="G146" s="226"/>
      <c r="H146" s="226"/>
      <c r="I146" s="226"/>
    </row>
    <row r="147" spans="2:9">
      <c r="B147" s="229"/>
      <c r="C147" s="226"/>
      <c r="D147" s="226"/>
      <c r="E147" s="226"/>
      <c r="F147" s="226"/>
      <c r="G147" s="226"/>
      <c r="H147" s="226"/>
      <c r="I147" s="226"/>
    </row>
    <row r="148" spans="2:9">
      <c r="B148" s="229"/>
      <c r="C148" s="226"/>
      <c r="D148" s="226"/>
      <c r="E148" s="226"/>
      <c r="F148" s="226"/>
      <c r="G148" s="226"/>
      <c r="H148" s="226"/>
      <c r="I148" s="226"/>
    </row>
    <row r="149" spans="2:9">
      <c r="B149" s="229"/>
      <c r="C149" s="226"/>
      <c r="D149" s="226"/>
      <c r="E149" s="226"/>
      <c r="F149" s="226"/>
      <c r="G149" s="226"/>
      <c r="H149" s="226"/>
      <c r="I149" s="226"/>
    </row>
    <row r="150" spans="2:9">
      <c r="B150" s="229"/>
      <c r="C150" s="226"/>
      <c r="D150" s="226"/>
      <c r="E150" s="226"/>
      <c r="F150" s="226"/>
      <c r="G150" s="226"/>
      <c r="H150" s="226"/>
      <c r="I150" s="226"/>
    </row>
    <row r="151" spans="2:9">
      <c r="B151" s="229"/>
      <c r="C151" s="226"/>
      <c r="D151" s="226"/>
      <c r="E151" s="226"/>
      <c r="F151" s="226"/>
      <c r="G151" s="226"/>
      <c r="H151" s="226"/>
      <c r="I151" s="226"/>
    </row>
    <row r="152" spans="2:9">
      <c r="B152" s="229"/>
      <c r="C152" s="226"/>
      <c r="D152" s="226"/>
      <c r="E152" s="226"/>
      <c r="F152" s="226"/>
      <c r="G152" s="226"/>
      <c r="H152" s="226"/>
      <c r="I152" s="226"/>
    </row>
    <row r="153" spans="2:9">
      <c r="B153" s="229"/>
      <c r="C153" s="226"/>
      <c r="D153" s="226"/>
      <c r="E153" s="226"/>
      <c r="F153" s="226"/>
      <c r="G153" s="226"/>
      <c r="H153" s="226"/>
      <c r="I153" s="226"/>
    </row>
    <row r="154" spans="2:9">
      <c r="B154" s="229"/>
      <c r="C154" s="226"/>
      <c r="D154" s="226"/>
      <c r="E154" s="226"/>
      <c r="F154" s="226"/>
      <c r="G154" s="226"/>
      <c r="H154" s="226"/>
      <c r="I154" s="226"/>
    </row>
    <row r="155" spans="2:9">
      <c r="B155" s="229"/>
      <c r="C155" s="226"/>
      <c r="D155" s="226"/>
      <c r="E155" s="226"/>
      <c r="F155" s="226"/>
      <c r="G155" s="226"/>
      <c r="H155" s="226"/>
      <c r="I155" s="226"/>
    </row>
    <row r="156" spans="2:9">
      <c r="B156" s="229"/>
      <c r="C156" s="226"/>
      <c r="D156" s="226"/>
      <c r="E156" s="226"/>
      <c r="F156" s="226"/>
      <c r="G156" s="226"/>
      <c r="H156" s="226"/>
      <c r="I156" s="226"/>
    </row>
    <row r="157" spans="2:9">
      <c r="B157" s="229"/>
      <c r="C157" s="226"/>
      <c r="D157" s="226"/>
      <c r="E157" s="226"/>
      <c r="F157" s="226"/>
      <c r="G157" s="226"/>
      <c r="H157" s="226"/>
      <c r="I157" s="226"/>
    </row>
    <row r="158" spans="2:9">
      <c r="B158" s="229"/>
      <c r="C158" s="226"/>
      <c r="D158" s="226"/>
      <c r="E158" s="226"/>
      <c r="F158" s="226"/>
      <c r="G158" s="226"/>
      <c r="H158" s="226"/>
      <c r="I158" s="226"/>
    </row>
    <row r="159" spans="2:9">
      <c r="B159" s="229"/>
      <c r="C159" s="226"/>
      <c r="D159" s="226"/>
      <c r="E159" s="226"/>
      <c r="F159" s="226"/>
      <c r="G159" s="226"/>
      <c r="H159" s="226"/>
      <c r="I159" s="226"/>
    </row>
    <row r="160" spans="2:9">
      <c r="B160" s="229"/>
      <c r="C160" s="226"/>
      <c r="D160" s="226"/>
      <c r="E160" s="226"/>
      <c r="F160" s="226"/>
      <c r="G160" s="226"/>
      <c r="H160" s="226"/>
      <c r="I160" s="226"/>
    </row>
    <row r="161" spans="2:9">
      <c r="B161" s="229"/>
      <c r="C161" s="226"/>
      <c r="D161" s="226"/>
      <c r="E161" s="226"/>
      <c r="F161" s="226"/>
      <c r="G161" s="226"/>
      <c r="H161" s="226"/>
      <c r="I161" s="226"/>
    </row>
    <row r="162" spans="2:9">
      <c r="B162" s="229"/>
      <c r="C162" s="226"/>
      <c r="D162" s="226"/>
      <c r="E162" s="226"/>
      <c r="F162" s="226"/>
      <c r="G162" s="226"/>
      <c r="H162" s="226"/>
      <c r="I162" s="226"/>
    </row>
    <row r="163" spans="2:9">
      <c r="B163" s="229"/>
      <c r="C163" s="226"/>
      <c r="D163" s="226"/>
      <c r="E163" s="226"/>
      <c r="F163" s="226"/>
      <c r="G163" s="226"/>
      <c r="H163" s="226"/>
      <c r="I163" s="226"/>
    </row>
    <row r="164" spans="2:9">
      <c r="B164" s="229"/>
      <c r="C164" s="226"/>
      <c r="D164" s="226"/>
      <c r="E164" s="226"/>
      <c r="F164" s="226"/>
      <c r="G164" s="226"/>
      <c r="H164" s="226"/>
      <c r="I164" s="226"/>
    </row>
    <row r="165" spans="2:9">
      <c r="B165" s="229"/>
      <c r="C165" s="226"/>
      <c r="D165" s="226"/>
      <c r="E165" s="226"/>
      <c r="F165" s="226"/>
      <c r="G165" s="226"/>
      <c r="H165" s="226"/>
      <c r="I165" s="226"/>
    </row>
    <row r="166" spans="2:9">
      <c r="B166" s="229"/>
      <c r="C166" s="226"/>
      <c r="D166" s="226"/>
      <c r="E166" s="226"/>
      <c r="F166" s="226"/>
      <c r="G166" s="226"/>
      <c r="H166" s="226"/>
      <c r="I166" s="226"/>
    </row>
    <row r="167" spans="2:9">
      <c r="B167" s="229"/>
      <c r="C167" s="226"/>
      <c r="D167" s="226"/>
      <c r="E167" s="226"/>
      <c r="F167" s="226"/>
      <c r="G167" s="226"/>
      <c r="H167" s="226"/>
      <c r="I167" s="226"/>
    </row>
    <row r="168" spans="2:9">
      <c r="B168" s="229"/>
      <c r="C168" s="226"/>
      <c r="D168" s="226"/>
      <c r="E168" s="226"/>
      <c r="F168" s="226"/>
      <c r="G168" s="226"/>
      <c r="H168" s="226"/>
      <c r="I168" s="226"/>
    </row>
    <row r="169" spans="2:9">
      <c r="B169" s="229"/>
      <c r="C169" s="226"/>
      <c r="D169" s="226"/>
      <c r="E169" s="226"/>
      <c r="F169" s="226"/>
      <c r="G169" s="226"/>
      <c r="H169" s="226"/>
      <c r="I169" s="226"/>
    </row>
    <row r="170" spans="2:9">
      <c r="B170" s="229"/>
      <c r="C170" s="226"/>
      <c r="D170" s="226"/>
      <c r="E170" s="226"/>
      <c r="F170" s="226"/>
      <c r="G170" s="226"/>
      <c r="H170" s="226"/>
      <c r="I170" s="226"/>
    </row>
    <row r="171" spans="2:9">
      <c r="B171" s="229"/>
      <c r="C171" s="226"/>
      <c r="D171" s="226"/>
      <c r="E171" s="226"/>
      <c r="F171" s="226"/>
      <c r="G171" s="226"/>
      <c r="H171" s="226"/>
      <c r="I171" s="226"/>
    </row>
    <row r="172" spans="2:9">
      <c r="B172" s="229"/>
      <c r="C172" s="226"/>
      <c r="D172" s="226"/>
      <c r="E172" s="226"/>
      <c r="F172" s="226"/>
      <c r="G172" s="226"/>
      <c r="H172" s="226"/>
      <c r="I172" s="226"/>
    </row>
    <row r="173" spans="2:9">
      <c r="B173" s="229"/>
      <c r="C173" s="226"/>
      <c r="D173" s="226"/>
      <c r="E173" s="226"/>
      <c r="F173" s="226"/>
      <c r="G173" s="226"/>
      <c r="H173" s="226"/>
      <c r="I173" s="226"/>
    </row>
    <row r="174" spans="2:9">
      <c r="B174" s="229"/>
      <c r="C174" s="226"/>
      <c r="D174" s="226"/>
      <c r="E174" s="226"/>
      <c r="F174" s="226"/>
      <c r="G174" s="226"/>
      <c r="H174" s="226"/>
      <c r="I174" s="226"/>
    </row>
    <row r="175" spans="2:9">
      <c r="B175" s="229"/>
      <c r="C175" s="226"/>
      <c r="D175" s="226"/>
      <c r="E175" s="226"/>
      <c r="F175" s="226"/>
      <c r="G175" s="226"/>
      <c r="H175" s="226"/>
      <c r="I175" s="226"/>
    </row>
    <row r="176" spans="2:9">
      <c r="B176" s="229"/>
      <c r="C176" s="226"/>
      <c r="D176" s="226"/>
      <c r="E176" s="226"/>
      <c r="F176" s="226"/>
      <c r="G176" s="226"/>
      <c r="H176" s="226"/>
      <c r="I176" s="226"/>
    </row>
    <row r="177" spans="2:9">
      <c r="B177" s="229"/>
      <c r="C177" s="226"/>
      <c r="D177" s="226"/>
      <c r="E177" s="226"/>
      <c r="F177" s="226"/>
      <c r="G177" s="226"/>
      <c r="H177" s="226"/>
      <c r="I177" s="226"/>
    </row>
    <row r="178" spans="2:9">
      <c r="B178" s="229"/>
      <c r="C178" s="226"/>
      <c r="D178" s="226"/>
      <c r="E178" s="226"/>
      <c r="F178" s="226"/>
      <c r="G178" s="226"/>
      <c r="H178" s="226"/>
      <c r="I178" s="226"/>
    </row>
    <row r="179" spans="2:9">
      <c r="B179" s="229"/>
      <c r="C179" s="226"/>
      <c r="D179" s="226"/>
      <c r="E179" s="226"/>
      <c r="F179" s="226"/>
      <c r="G179" s="226"/>
      <c r="H179" s="226"/>
      <c r="I179" s="226"/>
    </row>
    <row r="180" spans="2:9">
      <c r="B180" s="229"/>
      <c r="C180" s="226"/>
      <c r="D180" s="226"/>
      <c r="E180" s="226"/>
      <c r="F180" s="226"/>
      <c r="G180" s="226"/>
      <c r="H180" s="226"/>
      <c r="I180" s="226"/>
    </row>
    <row r="181" spans="2:9">
      <c r="B181" s="229"/>
      <c r="C181" s="226"/>
      <c r="D181" s="226"/>
      <c r="E181" s="226"/>
      <c r="F181" s="226"/>
      <c r="G181" s="226"/>
      <c r="H181" s="226"/>
      <c r="I181" s="226"/>
    </row>
    <row r="182" spans="2:9">
      <c r="B182" s="229"/>
      <c r="C182" s="226"/>
      <c r="D182" s="226"/>
      <c r="E182" s="226"/>
      <c r="F182" s="226"/>
      <c r="G182" s="226"/>
      <c r="H182" s="226"/>
      <c r="I182" s="226"/>
    </row>
    <row r="183" spans="2:9">
      <c r="B183" s="229"/>
      <c r="C183" s="226"/>
      <c r="D183" s="226"/>
      <c r="E183" s="226"/>
      <c r="F183" s="226"/>
      <c r="G183" s="226"/>
      <c r="H183" s="226"/>
      <c r="I183" s="226"/>
    </row>
    <row r="184" spans="2:9">
      <c r="B184" s="229"/>
      <c r="C184" s="226"/>
      <c r="D184" s="226"/>
      <c r="E184" s="226"/>
      <c r="F184" s="226"/>
      <c r="G184" s="226"/>
      <c r="H184" s="226"/>
      <c r="I184" s="226"/>
    </row>
    <row r="185" spans="2:9">
      <c r="B185" s="229"/>
      <c r="C185" s="226"/>
      <c r="D185" s="226"/>
      <c r="E185" s="226"/>
      <c r="F185" s="226"/>
      <c r="G185" s="226"/>
      <c r="H185" s="226"/>
      <c r="I185" s="226"/>
    </row>
    <row r="186" spans="2:9">
      <c r="B186" s="229"/>
      <c r="C186" s="226"/>
      <c r="D186" s="226"/>
      <c r="E186" s="226"/>
      <c r="F186" s="226"/>
      <c r="G186" s="226"/>
      <c r="H186" s="226"/>
      <c r="I186" s="226"/>
    </row>
    <row r="187" spans="2:9">
      <c r="B187" s="229"/>
      <c r="C187" s="226"/>
      <c r="D187" s="226"/>
      <c r="E187" s="226"/>
      <c r="F187" s="226"/>
      <c r="G187" s="226"/>
      <c r="H187" s="226"/>
      <c r="I187" s="226"/>
    </row>
    <row r="188" spans="2:9">
      <c r="B188" s="229"/>
      <c r="C188" s="226"/>
      <c r="D188" s="226"/>
      <c r="E188" s="226"/>
      <c r="F188" s="226"/>
      <c r="G188" s="226"/>
      <c r="H188" s="226"/>
      <c r="I188" s="226"/>
    </row>
    <row r="189" spans="2:9">
      <c r="B189" s="229"/>
      <c r="C189" s="226"/>
      <c r="D189" s="226"/>
      <c r="E189" s="226"/>
      <c r="F189" s="226"/>
      <c r="G189" s="226"/>
      <c r="H189" s="226"/>
      <c r="I189" s="226"/>
    </row>
    <row r="190" spans="2:9">
      <c r="B190" s="229"/>
      <c r="C190" s="226"/>
      <c r="D190" s="226"/>
      <c r="E190" s="226"/>
      <c r="F190" s="226"/>
      <c r="G190" s="226"/>
      <c r="H190" s="226"/>
      <c r="I190" s="226"/>
    </row>
    <row r="191" spans="2:9">
      <c r="B191" s="229"/>
      <c r="C191" s="226"/>
      <c r="D191" s="226"/>
      <c r="E191" s="226"/>
      <c r="F191" s="226"/>
      <c r="G191" s="226"/>
      <c r="H191" s="226"/>
      <c r="I191" s="226"/>
    </row>
    <row r="192" spans="2:9">
      <c r="B192" s="229"/>
      <c r="C192" s="226"/>
      <c r="D192" s="226"/>
      <c r="E192" s="226"/>
      <c r="F192" s="226"/>
      <c r="G192" s="226"/>
      <c r="H192" s="226"/>
      <c r="I192" s="226"/>
    </row>
    <row r="193" spans="2:9">
      <c r="B193" s="229"/>
      <c r="C193" s="226"/>
      <c r="D193" s="226"/>
      <c r="E193" s="226"/>
      <c r="F193" s="226"/>
      <c r="G193" s="226"/>
      <c r="H193" s="226"/>
      <c r="I193" s="226"/>
    </row>
    <row r="194" spans="2:9">
      <c r="B194" s="229"/>
      <c r="C194" s="226"/>
      <c r="D194" s="226"/>
      <c r="E194" s="226"/>
      <c r="F194" s="226"/>
      <c r="G194" s="226"/>
      <c r="H194" s="226"/>
      <c r="I194" s="226"/>
    </row>
    <row r="195" spans="2:9">
      <c r="B195" s="229"/>
      <c r="C195" s="226"/>
      <c r="D195" s="226"/>
      <c r="E195" s="226"/>
      <c r="F195" s="226"/>
      <c r="G195" s="226"/>
      <c r="H195" s="226"/>
      <c r="I195" s="226"/>
    </row>
    <row r="196" spans="2:9">
      <c r="B196" s="229"/>
      <c r="C196" s="226"/>
      <c r="D196" s="226"/>
      <c r="E196" s="226"/>
      <c r="F196" s="226"/>
      <c r="G196" s="226"/>
      <c r="H196" s="226"/>
      <c r="I196" s="226"/>
    </row>
    <row r="197" spans="2:9">
      <c r="B197" s="229"/>
      <c r="C197" s="226"/>
      <c r="D197" s="226"/>
      <c r="E197" s="226"/>
      <c r="F197" s="226"/>
      <c r="G197" s="226"/>
      <c r="H197" s="226"/>
      <c r="I197" s="226"/>
    </row>
    <row r="198" spans="2:9">
      <c r="B198" s="229"/>
      <c r="C198" s="226"/>
      <c r="D198" s="226"/>
      <c r="E198" s="226"/>
      <c r="F198" s="226"/>
      <c r="G198" s="226"/>
      <c r="H198" s="226"/>
      <c r="I198" s="226"/>
    </row>
    <row r="199" spans="2:9">
      <c r="B199" s="229"/>
      <c r="C199" s="226"/>
      <c r="D199" s="226"/>
      <c r="E199" s="226"/>
      <c r="F199" s="226"/>
      <c r="G199" s="226"/>
      <c r="H199" s="226"/>
      <c r="I199" s="226"/>
    </row>
    <row r="200" spans="2:9">
      <c r="B200" s="229"/>
      <c r="C200" s="226"/>
      <c r="D200" s="226"/>
      <c r="E200" s="226"/>
      <c r="F200" s="226"/>
      <c r="G200" s="226"/>
      <c r="H200" s="226"/>
      <c r="I200" s="226"/>
    </row>
    <row r="201" spans="2:9">
      <c r="B201" s="229"/>
      <c r="C201" s="226"/>
      <c r="D201" s="226"/>
      <c r="E201" s="226"/>
      <c r="F201" s="226"/>
      <c r="G201" s="226"/>
      <c r="H201" s="226"/>
      <c r="I201" s="226"/>
    </row>
    <row r="202" spans="2:9">
      <c r="B202" s="229"/>
      <c r="C202" s="226"/>
      <c r="D202" s="226"/>
      <c r="E202" s="226"/>
      <c r="F202" s="226"/>
      <c r="G202" s="226"/>
      <c r="H202" s="226"/>
      <c r="I202" s="226"/>
    </row>
    <row r="203" spans="2:9">
      <c r="B203" s="229"/>
      <c r="C203" s="226"/>
      <c r="D203" s="226"/>
      <c r="E203" s="226"/>
      <c r="F203" s="226"/>
      <c r="G203" s="226"/>
      <c r="H203" s="226"/>
      <c r="I203" s="226"/>
    </row>
    <row r="204" spans="2:9">
      <c r="B204" s="229"/>
      <c r="C204" s="226"/>
      <c r="D204" s="226"/>
      <c r="E204" s="226"/>
      <c r="F204" s="226"/>
      <c r="G204" s="226"/>
      <c r="H204" s="226"/>
      <c r="I204" s="226"/>
    </row>
    <row r="205" spans="2:9">
      <c r="B205" s="229"/>
      <c r="C205" s="226"/>
      <c r="D205" s="226"/>
      <c r="E205" s="226"/>
      <c r="F205" s="226"/>
      <c r="G205" s="226"/>
      <c r="H205" s="226"/>
      <c r="I205" s="226"/>
    </row>
    <row r="206" spans="2:9">
      <c r="B206" s="229"/>
      <c r="C206" s="226"/>
      <c r="D206" s="226"/>
      <c r="E206" s="226"/>
      <c r="F206" s="226"/>
      <c r="G206" s="226"/>
      <c r="H206" s="226"/>
      <c r="I206" s="226"/>
    </row>
    <row r="207" spans="2:9">
      <c r="B207" s="229"/>
      <c r="C207" s="226"/>
      <c r="D207" s="226"/>
      <c r="E207" s="226"/>
      <c r="F207" s="226"/>
      <c r="G207" s="226"/>
      <c r="H207" s="226"/>
      <c r="I207" s="226"/>
    </row>
    <row r="208" spans="2:9">
      <c r="B208" s="229"/>
      <c r="C208" s="226"/>
      <c r="D208" s="226"/>
      <c r="E208" s="226"/>
      <c r="F208" s="226"/>
      <c r="G208" s="226"/>
      <c r="H208" s="226"/>
      <c r="I208" s="226"/>
    </row>
    <row r="209" spans="2:9">
      <c r="B209" s="229"/>
      <c r="C209" s="226"/>
      <c r="D209" s="226"/>
      <c r="E209" s="226"/>
      <c r="F209" s="226"/>
      <c r="G209" s="226"/>
      <c r="H209" s="226"/>
      <c r="I209" s="226"/>
    </row>
    <row r="210" spans="2:9">
      <c r="B210" s="229"/>
      <c r="C210" s="226"/>
      <c r="D210" s="226"/>
      <c r="E210" s="226"/>
      <c r="F210" s="226"/>
      <c r="G210" s="226"/>
      <c r="H210" s="226"/>
      <c r="I210" s="226"/>
    </row>
    <row r="211" spans="2:9">
      <c r="B211" s="229"/>
      <c r="C211" s="226"/>
      <c r="D211" s="226"/>
      <c r="E211" s="226"/>
      <c r="F211" s="226"/>
      <c r="G211" s="226"/>
      <c r="H211" s="226"/>
      <c r="I211" s="226"/>
    </row>
    <row r="212" spans="2:9">
      <c r="B212" s="229"/>
      <c r="C212" s="226"/>
      <c r="D212" s="226"/>
      <c r="E212" s="226"/>
      <c r="F212" s="226"/>
      <c r="G212" s="226"/>
      <c r="H212" s="226"/>
      <c r="I212" s="226"/>
    </row>
    <row r="213" spans="2:9">
      <c r="B213" s="229"/>
      <c r="C213" s="226"/>
      <c r="D213" s="226"/>
      <c r="E213" s="226"/>
      <c r="F213" s="226"/>
      <c r="G213" s="226"/>
      <c r="H213" s="226"/>
      <c r="I213" s="226"/>
    </row>
    <row r="214" spans="2:9">
      <c r="B214" s="229"/>
      <c r="C214" s="226"/>
      <c r="D214" s="226"/>
      <c r="E214" s="226"/>
      <c r="F214" s="226"/>
      <c r="G214" s="226"/>
      <c r="H214" s="226"/>
      <c r="I214" s="226"/>
    </row>
    <row r="215" spans="2:9">
      <c r="B215" s="229"/>
      <c r="C215" s="226"/>
      <c r="D215" s="226"/>
      <c r="E215" s="226"/>
      <c r="F215" s="226"/>
      <c r="G215" s="226"/>
      <c r="H215" s="226"/>
      <c r="I215" s="226"/>
    </row>
    <row r="216" spans="2:9">
      <c r="B216" s="229"/>
      <c r="C216" s="226"/>
      <c r="D216" s="226"/>
      <c r="E216" s="226"/>
      <c r="F216" s="226"/>
      <c r="G216" s="226"/>
      <c r="H216" s="226"/>
      <c r="I216" s="226"/>
    </row>
    <row r="217" spans="2:9">
      <c r="B217" s="229"/>
      <c r="C217" s="226"/>
      <c r="D217" s="226"/>
      <c r="E217" s="226"/>
      <c r="F217" s="226"/>
      <c r="G217" s="226"/>
      <c r="H217" s="226"/>
      <c r="I217" s="226"/>
    </row>
    <row r="218" spans="2:9">
      <c r="B218" s="229"/>
      <c r="C218" s="226"/>
      <c r="D218" s="226"/>
      <c r="E218" s="226"/>
      <c r="F218" s="226"/>
      <c r="G218" s="226"/>
      <c r="H218" s="226"/>
      <c r="I218" s="226"/>
    </row>
    <row r="219" spans="2:9">
      <c r="B219" s="229"/>
      <c r="C219" s="226"/>
      <c r="D219" s="226"/>
      <c r="E219" s="226"/>
      <c r="F219" s="226"/>
      <c r="G219" s="226"/>
      <c r="H219" s="226"/>
      <c r="I219" s="226"/>
    </row>
    <row r="220" spans="2:9">
      <c r="B220" s="229"/>
      <c r="C220" s="226"/>
      <c r="D220" s="226"/>
      <c r="E220" s="226"/>
      <c r="F220" s="226"/>
      <c r="G220" s="226"/>
      <c r="H220" s="226"/>
      <c r="I220" s="226"/>
    </row>
    <row r="221" spans="2:9">
      <c r="B221" s="229"/>
      <c r="C221" s="226"/>
      <c r="D221" s="226"/>
      <c r="E221" s="226"/>
      <c r="F221" s="226"/>
      <c r="G221" s="226"/>
      <c r="H221" s="226"/>
      <c r="I221" s="226"/>
    </row>
    <row r="222" spans="2:9">
      <c r="B222" s="229"/>
      <c r="C222" s="226"/>
      <c r="D222" s="226"/>
      <c r="E222" s="226"/>
      <c r="F222" s="226"/>
      <c r="G222" s="226"/>
      <c r="H222" s="226"/>
      <c r="I222" s="226"/>
    </row>
    <row r="223" spans="2:9">
      <c r="B223" s="229"/>
      <c r="C223" s="226"/>
      <c r="D223" s="226"/>
      <c r="E223" s="226"/>
      <c r="F223" s="226"/>
      <c r="G223" s="226"/>
      <c r="H223" s="226"/>
      <c r="I223" s="226"/>
    </row>
    <row r="224" spans="2:9">
      <c r="B224" s="229"/>
      <c r="C224" s="226"/>
      <c r="D224" s="226"/>
      <c r="E224" s="226"/>
      <c r="F224" s="226"/>
      <c r="G224" s="226"/>
      <c r="H224" s="226"/>
      <c r="I224" s="226"/>
    </row>
    <row r="225" spans="2:9">
      <c r="B225" s="229"/>
      <c r="C225" s="226"/>
      <c r="D225" s="226"/>
      <c r="E225" s="226"/>
      <c r="F225" s="226"/>
      <c r="G225" s="226"/>
      <c r="H225" s="226"/>
      <c r="I225" s="226"/>
    </row>
    <row r="226" spans="2:9">
      <c r="B226" s="229"/>
      <c r="C226" s="226"/>
      <c r="D226" s="226"/>
      <c r="E226" s="226"/>
      <c r="F226" s="226"/>
      <c r="G226" s="226"/>
      <c r="H226" s="226"/>
      <c r="I226" s="226"/>
    </row>
    <row r="227" spans="2:9">
      <c r="B227" s="229"/>
      <c r="C227" s="226"/>
      <c r="D227" s="226"/>
      <c r="E227" s="226"/>
      <c r="F227" s="226"/>
      <c r="G227" s="226"/>
      <c r="H227" s="226"/>
      <c r="I227" s="226"/>
    </row>
    <row r="228" spans="2:9">
      <c r="B228" s="229"/>
      <c r="C228" s="226"/>
      <c r="D228" s="226"/>
      <c r="E228" s="226"/>
      <c r="F228" s="226"/>
      <c r="G228" s="226"/>
      <c r="H228" s="226"/>
      <c r="I228" s="226"/>
    </row>
    <row r="229" spans="2:9">
      <c r="B229" s="229"/>
      <c r="C229" s="226"/>
      <c r="D229" s="226"/>
      <c r="E229" s="226"/>
      <c r="F229" s="226"/>
      <c r="G229" s="226"/>
      <c r="H229" s="226"/>
      <c r="I229" s="226"/>
    </row>
    <row r="230" spans="2:9">
      <c r="B230" s="229"/>
      <c r="C230" s="226"/>
      <c r="D230" s="226"/>
      <c r="E230" s="226"/>
      <c r="F230" s="226"/>
      <c r="G230" s="226"/>
      <c r="H230" s="226"/>
      <c r="I230" s="226"/>
    </row>
    <row r="231" spans="2:9">
      <c r="B231" s="229"/>
      <c r="C231" s="226"/>
      <c r="D231" s="226"/>
      <c r="E231" s="226"/>
      <c r="F231" s="226"/>
      <c r="G231" s="226"/>
      <c r="H231" s="226"/>
      <c r="I231" s="226"/>
    </row>
    <row r="232" spans="2:9">
      <c r="B232" s="229"/>
      <c r="C232" s="226"/>
      <c r="D232" s="226"/>
      <c r="E232" s="226"/>
      <c r="F232" s="226"/>
      <c r="G232" s="226"/>
      <c r="H232" s="226"/>
      <c r="I232" s="226"/>
    </row>
    <row r="233" spans="2:9">
      <c r="B233" s="229"/>
      <c r="C233" s="226"/>
      <c r="D233" s="226"/>
      <c r="E233" s="226"/>
      <c r="F233" s="226"/>
      <c r="G233" s="226"/>
      <c r="H233" s="226"/>
      <c r="I233" s="226"/>
    </row>
    <row r="234" spans="2:9">
      <c r="B234" s="229"/>
      <c r="C234" s="226"/>
      <c r="D234" s="226"/>
      <c r="E234" s="226"/>
      <c r="F234" s="226"/>
      <c r="G234" s="226"/>
      <c r="H234" s="226"/>
      <c r="I234" s="226"/>
    </row>
    <row r="235" spans="2:9">
      <c r="B235" s="229"/>
      <c r="C235" s="226"/>
      <c r="D235" s="226"/>
      <c r="E235" s="226"/>
      <c r="F235" s="226"/>
      <c r="G235" s="226"/>
      <c r="H235" s="226"/>
      <c r="I235" s="226"/>
    </row>
    <row r="236" spans="2:9">
      <c r="B236" s="229"/>
      <c r="C236" s="226"/>
      <c r="D236" s="226"/>
      <c r="E236" s="226"/>
      <c r="F236" s="226"/>
      <c r="G236" s="226"/>
      <c r="H236" s="226"/>
      <c r="I236" s="226"/>
    </row>
    <row r="237" spans="2:9">
      <c r="B237" s="229"/>
      <c r="C237" s="226"/>
      <c r="D237" s="226"/>
      <c r="E237" s="226"/>
      <c r="F237" s="226"/>
      <c r="G237" s="226"/>
      <c r="H237" s="226"/>
      <c r="I237" s="226"/>
    </row>
    <row r="238" spans="2:9">
      <c r="B238" s="229"/>
      <c r="C238" s="226"/>
      <c r="D238" s="226"/>
      <c r="E238" s="226"/>
      <c r="F238" s="226"/>
      <c r="G238" s="226"/>
      <c r="H238" s="226"/>
      <c r="I238" s="226"/>
    </row>
    <row r="239" spans="2:9">
      <c r="B239" s="229"/>
      <c r="C239" s="226"/>
      <c r="D239" s="226"/>
      <c r="E239" s="226"/>
      <c r="F239" s="226"/>
      <c r="G239" s="226"/>
      <c r="H239" s="226"/>
      <c r="I239" s="226"/>
    </row>
    <row r="240" spans="2:9">
      <c r="B240" s="229"/>
      <c r="C240" s="226"/>
      <c r="D240" s="226"/>
      <c r="E240" s="226"/>
      <c r="F240" s="226"/>
      <c r="G240" s="226"/>
      <c r="H240" s="226"/>
      <c r="I240" s="226"/>
    </row>
    <row r="241" spans="2:9">
      <c r="B241" s="229"/>
      <c r="C241" s="226"/>
      <c r="D241" s="226"/>
      <c r="E241" s="226"/>
      <c r="F241" s="226"/>
      <c r="G241" s="226"/>
      <c r="H241" s="226"/>
      <c r="I241" s="226"/>
    </row>
    <row r="242" spans="2:9">
      <c r="B242" s="229"/>
      <c r="C242" s="226"/>
      <c r="D242" s="226"/>
      <c r="E242" s="226"/>
      <c r="F242" s="226"/>
      <c r="G242" s="226"/>
      <c r="H242" s="226"/>
      <c r="I242" s="226"/>
    </row>
    <row r="243" spans="2:9">
      <c r="B243" s="229"/>
      <c r="C243" s="226"/>
      <c r="D243" s="226"/>
      <c r="E243" s="226"/>
      <c r="F243" s="226"/>
      <c r="G243" s="226"/>
      <c r="H243" s="226"/>
      <c r="I243" s="226"/>
    </row>
    <row r="244" spans="2:9">
      <c r="B244" s="229"/>
      <c r="C244" s="226"/>
      <c r="D244" s="226"/>
      <c r="E244" s="226"/>
      <c r="F244" s="226"/>
      <c r="G244" s="226"/>
      <c r="H244" s="226"/>
      <c r="I244" s="226"/>
    </row>
    <row r="245" spans="2:9">
      <c r="B245" s="229"/>
      <c r="C245" s="226"/>
      <c r="D245" s="226"/>
      <c r="E245" s="226"/>
      <c r="F245" s="226"/>
      <c r="G245" s="226"/>
      <c r="H245" s="226"/>
      <c r="I245" s="226"/>
    </row>
    <row r="246" spans="2:9">
      <c r="B246" s="229"/>
      <c r="C246" s="226"/>
      <c r="D246" s="226"/>
      <c r="E246" s="226"/>
      <c r="F246" s="226"/>
      <c r="G246" s="226"/>
      <c r="H246" s="226"/>
      <c r="I246" s="226"/>
    </row>
    <row r="247" spans="2:9">
      <c r="B247" s="229"/>
      <c r="C247" s="226"/>
      <c r="D247" s="226"/>
      <c r="E247" s="226"/>
      <c r="F247" s="226"/>
      <c r="G247" s="226"/>
      <c r="H247" s="226"/>
      <c r="I247" s="226"/>
    </row>
    <row r="248" spans="2:9">
      <c r="B248" s="229"/>
      <c r="C248" s="226"/>
      <c r="D248" s="226"/>
      <c r="E248" s="226"/>
      <c r="F248" s="226"/>
      <c r="G248" s="226"/>
      <c r="H248" s="226"/>
      <c r="I248" s="226"/>
    </row>
    <row r="249" spans="2:9">
      <c r="B249" s="229"/>
      <c r="C249" s="226"/>
      <c r="D249" s="226"/>
      <c r="E249" s="226"/>
      <c r="F249" s="226"/>
      <c r="G249" s="226"/>
      <c r="H249" s="226"/>
      <c r="I249" s="226"/>
    </row>
    <row r="250" spans="2:9">
      <c r="B250" s="229"/>
      <c r="C250" s="226"/>
      <c r="D250" s="226"/>
      <c r="E250" s="226"/>
      <c r="F250" s="226"/>
      <c r="G250" s="226"/>
      <c r="H250" s="226"/>
      <c r="I250" s="226"/>
    </row>
    <row r="251" spans="2:9">
      <c r="B251" s="229"/>
      <c r="C251" s="226"/>
      <c r="D251" s="226"/>
      <c r="E251" s="226"/>
      <c r="F251" s="226"/>
      <c r="G251" s="226"/>
      <c r="H251" s="226"/>
      <c r="I251" s="226"/>
    </row>
    <row r="252" spans="2:9">
      <c r="B252" s="229"/>
      <c r="C252" s="226"/>
      <c r="D252" s="226"/>
      <c r="E252" s="226"/>
      <c r="F252" s="226"/>
      <c r="G252" s="226"/>
      <c r="H252" s="226"/>
      <c r="I252" s="226"/>
    </row>
    <row r="253" spans="2:9">
      <c r="B253" s="229"/>
      <c r="C253" s="226"/>
      <c r="D253" s="226"/>
      <c r="E253" s="226"/>
      <c r="F253" s="226"/>
      <c r="G253" s="226"/>
      <c r="H253" s="226"/>
      <c r="I253" s="226"/>
    </row>
    <row r="254" spans="2:9">
      <c r="B254" s="229"/>
      <c r="C254" s="226"/>
      <c r="D254" s="226"/>
      <c r="E254" s="226"/>
      <c r="F254" s="226"/>
      <c r="G254" s="226"/>
      <c r="H254" s="226"/>
      <c r="I254" s="226"/>
    </row>
    <row r="255" spans="2:9">
      <c r="B255" s="229"/>
      <c r="C255" s="226"/>
      <c r="D255" s="226"/>
      <c r="E255" s="226"/>
      <c r="F255" s="226"/>
      <c r="G255" s="226"/>
      <c r="H255" s="226"/>
      <c r="I255" s="226"/>
    </row>
    <row r="256" spans="2:9">
      <c r="B256" s="229"/>
      <c r="C256" s="226"/>
      <c r="D256" s="226"/>
      <c r="E256" s="226"/>
      <c r="F256" s="226"/>
      <c r="G256" s="226"/>
      <c r="H256" s="226"/>
      <c r="I256" s="226"/>
    </row>
    <row r="257" spans="2:9">
      <c r="B257" s="229"/>
      <c r="C257" s="226"/>
      <c r="D257" s="226"/>
      <c r="E257" s="226"/>
      <c r="F257" s="226"/>
      <c r="G257" s="226"/>
      <c r="H257" s="226"/>
      <c r="I257" s="226"/>
    </row>
    <row r="258" spans="2:9">
      <c r="B258" s="229"/>
      <c r="C258" s="226"/>
      <c r="D258" s="226"/>
      <c r="E258" s="226"/>
      <c r="F258" s="226"/>
      <c r="G258" s="226"/>
      <c r="H258" s="226"/>
      <c r="I258" s="226"/>
    </row>
    <row r="259" spans="2:9">
      <c r="B259" s="229"/>
      <c r="C259" s="226"/>
      <c r="D259" s="226"/>
      <c r="E259" s="226"/>
      <c r="F259" s="226"/>
      <c r="G259" s="226"/>
      <c r="H259" s="226"/>
      <c r="I259" s="226"/>
    </row>
    <row r="260" spans="2:9">
      <c r="B260" s="229"/>
      <c r="C260" s="226"/>
      <c r="D260" s="226"/>
      <c r="E260" s="226"/>
      <c r="F260" s="226"/>
      <c r="G260" s="226"/>
      <c r="H260" s="226"/>
      <c r="I260" s="226"/>
    </row>
    <row r="261" spans="2:9">
      <c r="B261" s="229"/>
      <c r="C261" s="226"/>
      <c r="D261" s="226"/>
      <c r="E261" s="226"/>
      <c r="F261" s="226"/>
      <c r="G261" s="226"/>
      <c r="H261" s="226"/>
      <c r="I261" s="226"/>
    </row>
    <row r="262" spans="2:9">
      <c r="B262" s="229"/>
      <c r="C262" s="226"/>
      <c r="D262" s="226"/>
      <c r="E262" s="226"/>
      <c r="F262" s="226"/>
      <c r="G262" s="226"/>
      <c r="H262" s="226"/>
      <c r="I262" s="226"/>
    </row>
    <row r="263" spans="2:9">
      <c r="B263" s="229"/>
      <c r="C263" s="226"/>
      <c r="D263" s="226"/>
      <c r="E263" s="226"/>
      <c r="F263" s="226"/>
      <c r="G263" s="226"/>
      <c r="H263" s="226"/>
      <c r="I263" s="226"/>
    </row>
    <row r="264" spans="2:9">
      <c r="B264" s="229"/>
      <c r="C264" s="226"/>
      <c r="D264" s="226"/>
      <c r="E264" s="226"/>
      <c r="F264" s="226"/>
      <c r="G264" s="226"/>
      <c r="H264" s="226"/>
      <c r="I264" s="226"/>
    </row>
    <row r="265" spans="2:9">
      <c r="B265" s="229"/>
      <c r="C265" s="226"/>
      <c r="D265" s="226"/>
      <c r="E265" s="226"/>
      <c r="F265" s="226"/>
      <c r="G265" s="226"/>
      <c r="H265" s="226"/>
      <c r="I265" s="226"/>
    </row>
    <row r="266" spans="2:9">
      <c r="B266" s="229"/>
      <c r="C266" s="226"/>
      <c r="D266" s="226"/>
      <c r="E266" s="226"/>
      <c r="F266" s="226"/>
      <c r="G266" s="226"/>
      <c r="H266" s="226"/>
      <c r="I266" s="226"/>
    </row>
    <row r="267" spans="2:9">
      <c r="B267" s="229"/>
      <c r="C267" s="226"/>
      <c r="D267" s="226"/>
      <c r="E267" s="226"/>
      <c r="F267" s="226"/>
      <c r="G267" s="226"/>
      <c r="H267" s="226"/>
      <c r="I267" s="226"/>
    </row>
    <row r="268" spans="2:9">
      <c r="B268" s="229"/>
      <c r="C268" s="226"/>
      <c r="D268" s="226"/>
      <c r="E268" s="226"/>
      <c r="F268" s="226"/>
      <c r="G268" s="226"/>
      <c r="H268" s="226"/>
      <c r="I268" s="226"/>
    </row>
    <row r="269" spans="2:9">
      <c r="B269" s="229"/>
      <c r="C269" s="226"/>
      <c r="D269" s="226"/>
      <c r="E269" s="226"/>
      <c r="F269" s="226"/>
      <c r="G269" s="226"/>
      <c r="H269" s="226"/>
      <c r="I269" s="226"/>
    </row>
    <row r="270" spans="2:9">
      <c r="B270" s="229"/>
      <c r="C270" s="226"/>
      <c r="D270" s="226"/>
      <c r="E270" s="226"/>
      <c r="F270" s="226"/>
      <c r="G270" s="226"/>
      <c r="H270" s="226"/>
      <c r="I270" s="226"/>
    </row>
    <row r="271" spans="2:9">
      <c r="B271" s="229"/>
      <c r="C271" s="226"/>
      <c r="D271" s="226"/>
      <c r="E271" s="226"/>
      <c r="F271" s="226"/>
      <c r="G271" s="226"/>
      <c r="H271" s="226"/>
      <c r="I271" s="226"/>
    </row>
    <row r="272" spans="2:9">
      <c r="B272" s="229"/>
      <c r="C272" s="226"/>
      <c r="D272" s="226"/>
      <c r="E272" s="226"/>
      <c r="F272" s="226"/>
      <c r="G272" s="226"/>
      <c r="H272" s="226"/>
      <c r="I272" s="226"/>
    </row>
    <row r="273" spans="2:9">
      <c r="B273" s="229"/>
      <c r="C273" s="226"/>
      <c r="D273" s="226"/>
      <c r="E273" s="226"/>
      <c r="F273" s="226"/>
      <c r="G273" s="226"/>
      <c r="H273" s="226"/>
      <c r="I273" s="226"/>
    </row>
    <row r="274" spans="2:9">
      <c r="B274" s="229"/>
      <c r="C274" s="226"/>
      <c r="D274" s="226"/>
      <c r="E274" s="226"/>
      <c r="F274" s="226"/>
      <c r="G274" s="226"/>
      <c r="H274" s="226"/>
      <c r="I274" s="226"/>
    </row>
    <row r="275" spans="2:9">
      <c r="B275" s="229"/>
      <c r="C275" s="226"/>
      <c r="D275" s="226"/>
      <c r="E275" s="226"/>
      <c r="F275" s="226"/>
      <c r="G275" s="226"/>
      <c r="H275" s="226"/>
      <c r="I275" s="226"/>
    </row>
    <row r="276" spans="2:9">
      <c r="B276" s="229"/>
      <c r="C276" s="226"/>
      <c r="D276" s="226"/>
      <c r="E276" s="226"/>
      <c r="F276" s="226"/>
      <c r="G276" s="226"/>
      <c r="H276" s="226"/>
      <c r="I276" s="226"/>
    </row>
    <row r="277" spans="2:9">
      <c r="B277" s="229"/>
      <c r="C277" s="226"/>
      <c r="D277" s="226"/>
      <c r="E277" s="226"/>
      <c r="F277" s="226"/>
      <c r="G277" s="226"/>
      <c r="H277" s="226"/>
      <c r="I277" s="226"/>
    </row>
    <row r="278" spans="2:9">
      <c r="B278" s="229"/>
      <c r="C278" s="226"/>
      <c r="D278" s="226"/>
      <c r="E278" s="226"/>
      <c r="F278" s="226"/>
      <c r="G278" s="226"/>
      <c r="H278" s="226"/>
      <c r="I278" s="226"/>
    </row>
    <row r="279" spans="2:9">
      <c r="B279" s="229"/>
      <c r="C279" s="226"/>
      <c r="D279" s="226"/>
      <c r="E279" s="226"/>
      <c r="F279" s="226"/>
      <c r="G279" s="226"/>
      <c r="H279" s="226"/>
      <c r="I279" s="226"/>
    </row>
    <row r="280" spans="2:9">
      <c r="B280" s="229"/>
      <c r="C280" s="226"/>
      <c r="D280" s="226"/>
      <c r="E280" s="226"/>
      <c r="F280" s="226"/>
      <c r="G280" s="226"/>
      <c r="H280" s="226"/>
      <c r="I280" s="226"/>
    </row>
    <row r="281" spans="2:9">
      <c r="B281" s="229"/>
      <c r="C281" s="226"/>
      <c r="D281" s="226"/>
      <c r="E281" s="226"/>
      <c r="F281" s="226"/>
      <c r="G281" s="226"/>
      <c r="H281" s="226"/>
      <c r="I281" s="226"/>
    </row>
    <row r="282" spans="2:9">
      <c r="B282" s="229"/>
      <c r="C282" s="226"/>
      <c r="D282" s="226"/>
      <c r="E282" s="226"/>
      <c r="F282" s="226"/>
      <c r="G282" s="226"/>
      <c r="H282" s="226"/>
      <c r="I282" s="226"/>
    </row>
    <row r="283" spans="2:9">
      <c r="B283" s="229"/>
      <c r="C283" s="226"/>
      <c r="D283" s="226"/>
      <c r="E283" s="226"/>
      <c r="F283" s="226"/>
      <c r="G283" s="226"/>
      <c r="H283" s="226"/>
      <c r="I283" s="226"/>
    </row>
    <row r="284" spans="2:9">
      <c r="B284" s="229"/>
      <c r="C284" s="226"/>
      <c r="D284" s="226"/>
      <c r="E284" s="226"/>
      <c r="F284" s="226"/>
      <c r="G284" s="226"/>
      <c r="H284" s="226"/>
      <c r="I284" s="226"/>
    </row>
    <row r="285" spans="2:9">
      <c r="B285" s="229"/>
      <c r="C285" s="226"/>
      <c r="D285" s="226"/>
      <c r="E285" s="226"/>
      <c r="F285" s="226"/>
      <c r="G285" s="226"/>
      <c r="H285" s="226"/>
      <c r="I285" s="226"/>
    </row>
    <row r="286" spans="2:9">
      <c r="B286" s="229"/>
      <c r="C286" s="226"/>
      <c r="D286" s="226"/>
      <c r="E286" s="226"/>
      <c r="F286" s="226"/>
      <c r="G286" s="226"/>
      <c r="H286" s="226"/>
      <c r="I286" s="226"/>
    </row>
    <row r="287" spans="2:9">
      <c r="B287" s="229"/>
      <c r="C287" s="226"/>
      <c r="D287" s="226"/>
      <c r="E287" s="226"/>
      <c r="F287" s="226"/>
      <c r="G287" s="226"/>
      <c r="H287" s="226"/>
      <c r="I287" s="226"/>
    </row>
    <row r="288" spans="2:9">
      <c r="B288" s="229"/>
      <c r="C288" s="226"/>
      <c r="D288" s="226"/>
      <c r="E288" s="226"/>
      <c r="F288" s="226"/>
      <c r="G288" s="226"/>
      <c r="H288" s="226"/>
      <c r="I288" s="226"/>
    </row>
    <row r="289" spans="2:9">
      <c r="B289" s="229"/>
      <c r="C289" s="226"/>
      <c r="D289" s="226"/>
      <c r="E289" s="226"/>
      <c r="F289" s="226"/>
      <c r="G289" s="226"/>
      <c r="H289" s="226"/>
      <c r="I289" s="226"/>
    </row>
    <row r="290" spans="2:9">
      <c r="B290" s="229"/>
      <c r="C290" s="226"/>
      <c r="D290" s="226"/>
      <c r="E290" s="226"/>
      <c r="F290" s="226"/>
      <c r="G290" s="226"/>
      <c r="H290" s="226"/>
      <c r="I290" s="226"/>
    </row>
    <row r="291" spans="2:9">
      <c r="B291" s="229"/>
      <c r="C291" s="226"/>
      <c r="D291" s="226"/>
      <c r="E291" s="226"/>
      <c r="F291" s="226"/>
      <c r="G291" s="226"/>
      <c r="H291" s="226"/>
      <c r="I291" s="226"/>
    </row>
    <row r="292" spans="2:9">
      <c r="B292" s="229"/>
      <c r="C292" s="226"/>
      <c r="D292" s="226"/>
      <c r="E292" s="226"/>
      <c r="F292" s="226"/>
      <c r="G292" s="226"/>
      <c r="H292" s="226"/>
      <c r="I292" s="226"/>
    </row>
    <row r="293" spans="2:9">
      <c r="B293" s="229"/>
      <c r="C293" s="226"/>
      <c r="D293" s="226"/>
      <c r="E293" s="226"/>
      <c r="F293" s="226"/>
      <c r="G293" s="226"/>
      <c r="H293" s="226"/>
      <c r="I293" s="226"/>
    </row>
    <row r="294" spans="2:9">
      <c r="B294" s="229"/>
      <c r="C294" s="226"/>
      <c r="D294" s="226"/>
      <c r="E294" s="226"/>
      <c r="F294" s="226"/>
      <c r="G294" s="226"/>
      <c r="H294" s="226"/>
      <c r="I294" s="226"/>
    </row>
    <row r="295" spans="2:9">
      <c r="B295" s="229"/>
      <c r="C295" s="226"/>
      <c r="D295" s="226"/>
      <c r="E295" s="226"/>
      <c r="F295" s="226"/>
      <c r="G295" s="226"/>
      <c r="H295" s="226"/>
      <c r="I295" s="226"/>
    </row>
    <row r="296" spans="2:9">
      <c r="B296" s="229"/>
      <c r="C296" s="226"/>
      <c r="D296" s="226"/>
      <c r="E296" s="226"/>
      <c r="F296" s="226"/>
      <c r="G296" s="226"/>
      <c r="H296" s="226"/>
      <c r="I296" s="226"/>
    </row>
    <row r="297" spans="2:9">
      <c r="B297" s="229"/>
      <c r="C297" s="226"/>
      <c r="D297" s="226"/>
      <c r="E297" s="226"/>
      <c r="F297" s="226"/>
      <c r="G297" s="226"/>
      <c r="H297" s="226"/>
      <c r="I297" s="226"/>
    </row>
    <row r="298" spans="2:9">
      <c r="B298" s="229"/>
      <c r="C298" s="226"/>
      <c r="D298" s="226"/>
      <c r="E298" s="226"/>
      <c r="F298" s="226"/>
      <c r="G298" s="226"/>
      <c r="H298" s="226"/>
      <c r="I298" s="226"/>
    </row>
    <row r="299" spans="2:9">
      <c r="B299" s="229"/>
      <c r="C299" s="226"/>
      <c r="D299" s="226"/>
      <c r="E299" s="226"/>
      <c r="F299" s="226"/>
      <c r="G299" s="226"/>
      <c r="H299" s="226"/>
      <c r="I299" s="226"/>
    </row>
    <row r="300" spans="2:9">
      <c r="B300" s="229"/>
      <c r="C300" s="226"/>
      <c r="D300" s="226"/>
      <c r="E300" s="226"/>
      <c r="F300" s="226"/>
      <c r="G300" s="226"/>
      <c r="H300" s="226"/>
      <c r="I300" s="226"/>
    </row>
    <row r="301" spans="2:9">
      <c r="B301" s="229"/>
      <c r="C301" s="226"/>
      <c r="D301" s="226"/>
      <c r="E301" s="226"/>
      <c r="F301" s="226"/>
      <c r="G301" s="226"/>
      <c r="H301" s="226"/>
      <c r="I301" s="226"/>
    </row>
    <row r="302" spans="2:9">
      <c r="B302" s="229"/>
      <c r="C302" s="226"/>
      <c r="D302" s="226"/>
      <c r="E302" s="226"/>
      <c r="F302" s="226"/>
      <c r="G302" s="226"/>
      <c r="H302" s="226"/>
      <c r="I302" s="226"/>
    </row>
    <row r="303" spans="2:9">
      <c r="B303" s="229"/>
      <c r="C303" s="226"/>
      <c r="D303" s="226"/>
      <c r="E303" s="226"/>
      <c r="F303" s="226"/>
      <c r="G303" s="226"/>
      <c r="H303" s="226"/>
      <c r="I303" s="226"/>
    </row>
    <row r="304" spans="2:9">
      <c r="B304" s="229"/>
      <c r="C304" s="226"/>
      <c r="D304" s="226"/>
      <c r="E304" s="226"/>
      <c r="F304" s="226"/>
      <c r="G304" s="226"/>
      <c r="H304" s="226"/>
      <c r="I304" s="226"/>
    </row>
    <row r="305" spans="2:9">
      <c r="B305" s="229"/>
      <c r="C305" s="226"/>
      <c r="D305" s="226"/>
      <c r="E305" s="226"/>
      <c r="F305" s="226"/>
      <c r="G305" s="226"/>
      <c r="H305" s="226"/>
      <c r="I305" s="226"/>
    </row>
    <row r="306" spans="2:9">
      <c r="B306" s="229"/>
      <c r="C306" s="226"/>
      <c r="D306" s="226"/>
      <c r="E306" s="226"/>
      <c r="F306" s="226"/>
      <c r="G306" s="226"/>
      <c r="H306" s="226"/>
      <c r="I306" s="226"/>
    </row>
    <row r="307" spans="2:9">
      <c r="B307" s="229"/>
      <c r="C307" s="226"/>
      <c r="D307" s="226"/>
      <c r="E307" s="226"/>
      <c r="F307" s="226"/>
      <c r="G307" s="226"/>
      <c r="H307" s="226"/>
      <c r="I307" s="226"/>
    </row>
    <row r="308" spans="2:9">
      <c r="B308" s="229"/>
      <c r="C308" s="226"/>
      <c r="D308" s="226"/>
      <c r="E308" s="226"/>
      <c r="F308" s="226"/>
      <c r="G308" s="226"/>
      <c r="H308" s="226"/>
      <c r="I308" s="226"/>
    </row>
    <row r="309" spans="2:9">
      <c r="B309" s="229"/>
      <c r="C309" s="226"/>
      <c r="D309" s="226"/>
      <c r="E309" s="226"/>
      <c r="F309" s="226"/>
      <c r="G309" s="226"/>
      <c r="H309" s="226"/>
      <c r="I309" s="226"/>
    </row>
    <row r="310" spans="2:9">
      <c r="B310" s="229"/>
      <c r="C310" s="226"/>
      <c r="D310" s="226"/>
      <c r="E310" s="226"/>
      <c r="F310" s="226"/>
      <c r="G310" s="226"/>
      <c r="H310" s="226"/>
      <c r="I310" s="226"/>
    </row>
    <row r="311" spans="2:9">
      <c r="B311" s="229"/>
      <c r="C311" s="226"/>
      <c r="D311" s="226"/>
      <c r="E311" s="226"/>
      <c r="F311" s="226"/>
      <c r="G311" s="226"/>
      <c r="H311" s="226"/>
      <c r="I311" s="226"/>
    </row>
    <row r="312" spans="2:9">
      <c r="B312" s="229"/>
      <c r="C312" s="226"/>
      <c r="D312" s="226"/>
      <c r="E312" s="226"/>
      <c r="F312" s="226"/>
      <c r="G312" s="226"/>
      <c r="H312" s="226"/>
      <c r="I312" s="226"/>
    </row>
    <row r="313" spans="2:9">
      <c r="B313" s="229"/>
      <c r="C313" s="226"/>
      <c r="D313" s="226"/>
      <c r="E313" s="226"/>
      <c r="F313" s="226"/>
      <c r="G313" s="226"/>
      <c r="H313" s="226"/>
      <c r="I313" s="226"/>
    </row>
    <row r="314" spans="2:9">
      <c r="B314" s="229"/>
      <c r="C314" s="226"/>
      <c r="D314" s="226"/>
      <c r="E314" s="226"/>
      <c r="F314" s="226"/>
      <c r="G314" s="226"/>
      <c r="H314" s="226"/>
      <c r="I314" s="226"/>
    </row>
    <row r="315" spans="2:9">
      <c r="B315" s="229"/>
      <c r="C315" s="226"/>
      <c r="D315" s="226"/>
      <c r="E315" s="226"/>
      <c r="F315" s="226"/>
      <c r="G315" s="226"/>
      <c r="H315" s="226"/>
      <c r="I315" s="226"/>
    </row>
    <row r="316" spans="2:9">
      <c r="B316" s="229"/>
      <c r="C316" s="226"/>
      <c r="D316" s="226"/>
      <c r="E316" s="226"/>
      <c r="F316" s="226"/>
      <c r="G316" s="226"/>
      <c r="H316" s="226"/>
      <c r="I316" s="226"/>
    </row>
    <row r="317" spans="2:9">
      <c r="B317" s="229"/>
      <c r="C317" s="226"/>
      <c r="D317" s="226"/>
      <c r="E317" s="226"/>
      <c r="F317" s="226"/>
      <c r="G317" s="226"/>
      <c r="H317" s="226"/>
      <c r="I317" s="226"/>
    </row>
    <row r="318" spans="2:9">
      <c r="B318" s="229"/>
      <c r="C318" s="226"/>
      <c r="D318" s="226"/>
      <c r="E318" s="226"/>
      <c r="F318" s="226"/>
      <c r="G318" s="226"/>
      <c r="H318" s="226"/>
      <c r="I318" s="226"/>
    </row>
    <row r="319" spans="2:9">
      <c r="B319" s="229"/>
      <c r="C319" s="226"/>
      <c r="D319" s="226"/>
      <c r="E319" s="226"/>
      <c r="F319" s="226"/>
      <c r="G319" s="226"/>
      <c r="H319" s="226"/>
      <c r="I319" s="226"/>
    </row>
    <row r="320" spans="2:9">
      <c r="B320" s="229"/>
      <c r="C320" s="226"/>
      <c r="D320" s="226"/>
      <c r="E320" s="226"/>
      <c r="F320" s="226"/>
      <c r="G320" s="226"/>
      <c r="H320" s="226"/>
      <c r="I320" s="226"/>
    </row>
    <row r="321" spans="2:9">
      <c r="B321" s="229"/>
      <c r="C321" s="226"/>
      <c r="D321" s="226"/>
      <c r="E321" s="226"/>
      <c r="F321" s="226"/>
      <c r="G321" s="226"/>
      <c r="H321" s="226"/>
      <c r="I321" s="226"/>
    </row>
    <row r="322" spans="2:9">
      <c r="B322" s="229"/>
      <c r="C322" s="226"/>
      <c r="D322" s="226"/>
      <c r="E322" s="226"/>
      <c r="F322" s="226"/>
      <c r="G322" s="226"/>
      <c r="H322" s="226"/>
      <c r="I322" s="226"/>
    </row>
    <row r="323" spans="2:9">
      <c r="B323" s="229"/>
      <c r="C323" s="226"/>
      <c r="D323" s="226"/>
      <c r="E323" s="226"/>
      <c r="F323" s="226"/>
      <c r="G323" s="226"/>
      <c r="H323" s="226"/>
      <c r="I323" s="226"/>
    </row>
    <row r="324" spans="2:9">
      <c r="B324" s="229"/>
      <c r="C324" s="226"/>
      <c r="D324" s="226"/>
      <c r="E324" s="226"/>
      <c r="F324" s="226"/>
      <c r="G324" s="226"/>
      <c r="H324" s="226"/>
      <c r="I324" s="226"/>
    </row>
    <row r="325" spans="2:9">
      <c r="B325" s="229"/>
      <c r="C325" s="226"/>
      <c r="D325" s="226"/>
      <c r="E325" s="226"/>
      <c r="F325" s="226"/>
      <c r="G325" s="226"/>
      <c r="H325" s="226"/>
      <c r="I325" s="226"/>
    </row>
    <row r="326" spans="2:9">
      <c r="B326" s="229"/>
      <c r="C326" s="226"/>
      <c r="D326" s="226"/>
      <c r="E326" s="226"/>
      <c r="F326" s="226"/>
      <c r="G326" s="226"/>
      <c r="H326" s="226"/>
      <c r="I326" s="226"/>
    </row>
    <row r="327" spans="2:9">
      <c r="B327" s="229"/>
      <c r="C327" s="226"/>
      <c r="D327" s="226"/>
      <c r="E327" s="226"/>
      <c r="F327" s="226"/>
      <c r="G327" s="226"/>
      <c r="H327" s="226"/>
      <c r="I327" s="226"/>
    </row>
    <row r="328" spans="2:9">
      <c r="B328" s="229"/>
      <c r="C328" s="226"/>
      <c r="D328" s="226"/>
      <c r="E328" s="226"/>
      <c r="F328" s="226"/>
      <c r="G328" s="226"/>
      <c r="H328" s="226"/>
      <c r="I328" s="226"/>
    </row>
    <row r="329" spans="2:9">
      <c r="B329" s="229"/>
      <c r="C329" s="226"/>
      <c r="D329" s="226"/>
      <c r="E329" s="226"/>
      <c r="F329" s="226"/>
      <c r="G329" s="226"/>
      <c r="H329" s="226"/>
      <c r="I329" s="226"/>
    </row>
    <row r="330" spans="2:9">
      <c r="B330" s="229"/>
      <c r="C330" s="226"/>
      <c r="D330" s="226"/>
      <c r="E330" s="226"/>
      <c r="F330" s="226"/>
      <c r="G330" s="226"/>
      <c r="H330" s="226"/>
      <c r="I330" s="226"/>
    </row>
    <row r="331" spans="2:9">
      <c r="B331" s="229"/>
      <c r="C331" s="226"/>
      <c r="D331" s="226"/>
      <c r="E331" s="226"/>
      <c r="F331" s="226"/>
      <c r="G331" s="226"/>
      <c r="H331" s="226"/>
      <c r="I331" s="226"/>
    </row>
    <row r="332" spans="2:9">
      <c r="B332" s="229"/>
      <c r="C332" s="226"/>
      <c r="D332" s="226"/>
      <c r="E332" s="226"/>
      <c r="F332" s="226"/>
      <c r="G332" s="226"/>
      <c r="H332" s="226"/>
      <c r="I332" s="226"/>
    </row>
    <row r="333" spans="2:9">
      <c r="B333" s="229"/>
      <c r="C333" s="226"/>
      <c r="D333" s="226"/>
      <c r="E333" s="226"/>
      <c r="F333" s="226"/>
      <c r="G333" s="226"/>
      <c r="H333" s="226"/>
      <c r="I333" s="226"/>
    </row>
    <row r="334" spans="2:9">
      <c r="B334" s="229"/>
      <c r="C334" s="226"/>
      <c r="D334" s="226"/>
      <c r="E334" s="226"/>
      <c r="F334" s="226"/>
      <c r="G334" s="226"/>
      <c r="H334" s="226"/>
      <c r="I334" s="226"/>
    </row>
    <row r="335" spans="2:9">
      <c r="B335" s="229"/>
      <c r="C335" s="226"/>
      <c r="D335" s="226"/>
      <c r="E335" s="226"/>
      <c r="F335" s="226"/>
      <c r="G335" s="226"/>
      <c r="H335" s="226"/>
      <c r="I335" s="226"/>
    </row>
    <row r="336" spans="2:9">
      <c r="B336" s="229"/>
      <c r="C336" s="226"/>
      <c r="D336" s="226"/>
      <c r="E336" s="226"/>
      <c r="F336" s="226"/>
      <c r="G336" s="226"/>
      <c r="H336" s="226"/>
      <c r="I336" s="226"/>
    </row>
    <row r="337" spans="2:9">
      <c r="B337" s="229"/>
      <c r="C337" s="226"/>
      <c r="D337" s="226"/>
      <c r="E337" s="226"/>
      <c r="F337" s="226"/>
      <c r="G337" s="226"/>
      <c r="H337" s="226"/>
      <c r="I337" s="226"/>
    </row>
    <row r="338" spans="2:9">
      <c r="B338" s="229"/>
      <c r="C338" s="226"/>
      <c r="D338" s="226"/>
      <c r="E338" s="226"/>
      <c r="F338" s="226"/>
      <c r="G338" s="226"/>
      <c r="H338" s="226"/>
      <c r="I338" s="226"/>
    </row>
    <row r="339" spans="2:9">
      <c r="B339" s="229"/>
      <c r="C339" s="226"/>
      <c r="D339" s="226"/>
      <c r="E339" s="226"/>
      <c r="F339" s="226"/>
      <c r="G339" s="226"/>
      <c r="H339" s="226"/>
      <c r="I339" s="226"/>
    </row>
    <row r="340" spans="2:9">
      <c r="B340" s="229"/>
      <c r="C340" s="226"/>
      <c r="D340" s="226"/>
      <c r="E340" s="226"/>
      <c r="F340" s="226"/>
      <c r="G340" s="226"/>
      <c r="H340" s="226"/>
      <c r="I340" s="226"/>
    </row>
    <row r="341" spans="2:9">
      <c r="B341" s="229"/>
      <c r="C341" s="226"/>
      <c r="D341" s="226"/>
      <c r="E341" s="226"/>
      <c r="F341" s="226"/>
      <c r="G341" s="226"/>
      <c r="H341" s="226"/>
      <c r="I341" s="226"/>
    </row>
    <row r="342" spans="2:9">
      <c r="B342" s="229"/>
      <c r="C342" s="226"/>
      <c r="D342" s="226"/>
      <c r="E342" s="226"/>
      <c r="F342" s="226"/>
      <c r="G342" s="226"/>
      <c r="H342" s="226"/>
      <c r="I342" s="226"/>
    </row>
    <row r="343" spans="2:9">
      <c r="B343" s="229"/>
      <c r="C343" s="226"/>
      <c r="D343" s="226"/>
      <c r="E343" s="226"/>
      <c r="F343" s="226"/>
      <c r="G343" s="226"/>
      <c r="H343" s="226"/>
      <c r="I343" s="226"/>
    </row>
    <row r="344" spans="2:9">
      <c r="B344" s="229"/>
      <c r="C344" s="226"/>
      <c r="D344" s="226"/>
      <c r="E344" s="226"/>
      <c r="F344" s="226"/>
      <c r="G344" s="226"/>
      <c r="H344" s="226"/>
      <c r="I344" s="226"/>
    </row>
    <row r="345" spans="2:9">
      <c r="B345" s="229"/>
      <c r="C345" s="226"/>
      <c r="D345" s="226"/>
      <c r="E345" s="226"/>
      <c r="F345" s="226"/>
      <c r="G345" s="226"/>
      <c r="H345" s="226"/>
      <c r="I345" s="226"/>
    </row>
    <row r="346" spans="2:9">
      <c r="B346" s="229"/>
      <c r="C346" s="226"/>
      <c r="D346" s="226"/>
      <c r="E346" s="226"/>
      <c r="F346" s="226"/>
      <c r="G346" s="226"/>
      <c r="H346" s="226"/>
      <c r="I346" s="226"/>
    </row>
    <row r="347" spans="2:9">
      <c r="B347" s="229"/>
      <c r="C347" s="226"/>
      <c r="D347" s="226"/>
      <c r="E347" s="226"/>
      <c r="F347" s="226"/>
      <c r="G347" s="226"/>
      <c r="H347" s="226"/>
      <c r="I347" s="226"/>
    </row>
    <row r="348" spans="2:9">
      <c r="B348" s="229"/>
      <c r="C348" s="226"/>
      <c r="D348" s="226"/>
      <c r="E348" s="226"/>
      <c r="F348" s="226"/>
      <c r="G348" s="226"/>
      <c r="H348" s="226"/>
      <c r="I348" s="226"/>
    </row>
    <row r="349" spans="2:9">
      <c r="B349" s="229"/>
      <c r="C349" s="226"/>
      <c r="D349" s="226"/>
      <c r="E349" s="226"/>
      <c r="F349" s="226"/>
      <c r="G349" s="226"/>
      <c r="H349" s="226"/>
      <c r="I349" s="226"/>
    </row>
    <row r="350" spans="2:9">
      <c r="B350" s="229"/>
      <c r="C350" s="226"/>
      <c r="D350" s="226"/>
      <c r="E350" s="226"/>
      <c r="F350" s="226"/>
      <c r="G350" s="226"/>
      <c r="H350" s="226"/>
      <c r="I350" s="226"/>
    </row>
    <row r="351" spans="2:9">
      <c r="B351" s="229"/>
      <c r="C351" s="226"/>
      <c r="D351" s="226"/>
      <c r="E351" s="226"/>
      <c r="F351" s="226"/>
      <c r="G351" s="226"/>
      <c r="H351" s="226"/>
      <c r="I351" s="226"/>
    </row>
    <row r="352" spans="2:9">
      <c r="B352" s="229"/>
      <c r="C352" s="226"/>
      <c r="D352" s="226"/>
      <c r="E352" s="226"/>
      <c r="F352" s="226"/>
      <c r="G352" s="226"/>
      <c r="H352" s="226"/>
      <c r="I352" s="226"/>
    </row>
    <row r="353" spans="2:9">
      <c r="B353" s="229"/>
      <c r="C353" s="226"/>
      <c r="D353" s="226"/>
      <c r="E353" s="226"/>
      <c r="F353" s="226"/>
      <c r="G353" s="226"/>
      <c r="H353" s="226"/>
      <c r="I353" s="226"/>
    </row>
    <row r="354" spans="2:9">
      <c r="B354" s="229"/>
      <c r="C354" s="226"/>
      <c r="D354" s="226"/>
      <c r="E354" s="226"/>
      <c r="F354" s="226"/>
      <c r="G354" s="226"/>
      <c r="H354" s="226"/>
      <c r="I354" s="226"/>
    </row>
    <row r="355" spans="2:9">
      <c r="B355" s="229"/>
      <c r="C355" s="226"/>
      <c r="D355" s="226"/>
      <c r="E355" s="226"/>
      <c r="F355" s="226"/>
      <c r="G355" s="226"/>
      <c r="H355" s="226"/>
      <c r="I355" s="226"/>
    </row>
    <row r="356" spans="2:9">
      <c r="B356" s="229"/>
      <c r="C356" s="226"/>
      <c r="D356" s="226"/>
      <c r="E356" s="226"/>
      <c r="F356" s="226"/>
      <c r="G356" s="226"/>
      <c r="H356" s="226"/>
      <c r="I356" s="226"/>
    </row>
    <row r="357" spans="2:9">
      <c r="B357" s="229"/>
      <c r="C357" s="226"/>
      <c r="D357" s="226"/>
      <c r="E357" s="226"/>
      <c r="F357" s="226"/>
      <c r="G357" s="226"/>
      <c r="H357" s="226"/>
      <c r="I357" s="226"/>
    </row>
    <row r="358" spans="2:9">
      <c r="B358" s="229"/>
      <c r="C358" s="226"/>
      <c r="D358" s="226"/>
      <c r="E358" s="226"/>
      <c r="F358" s="226"/>
      <c r="G358" s="226"/>
      <c r="H358" s="226"/>
      <c r="I358" s="226"/>
    </row>
    <row r="359" spans="2:9">
      <c r="B359" s="229"/>
      <c r="C359" s="226"/>
      <c r="D359" s="226"/>
      <c r="E359" s="226"/>
      <c r="F359" s="226"/>
      <c r="G359" s="226"/>
      <c r="H359" s="226"/>
      <c r="I359" s="226"/>
    </row>
    <row r="360" spans="2:9">
      <c r="B360" s="229"/>
      <c r="C360" s="226"/>
      <c r="D360" s="226"/>
      <c r="E360" s="226"/>
      <c r="F360" s="226"/>
      <c r="G360" s="226"/>
      <c r="H360" s="226"/>
      <c r="I360" s="226"/>
    </row>
    <row r="361" spans="2:9">
      <c r="B361" s="229"/>
      <c r="C361" s="226"/>
      <c r="D361" s="226"/>
      <c r="E361" s="226"/>
      <c r="F361" s="226"/>
      <c r="G361" s="226"/>
      <c r="H361" s="226"/>
      <c r="I361" s="226"/>
    </row>
    <row r="362" spans="2:9">
      <c r="B362" s="229"/>
      <c r="C362" s="226"/>
      <c r="D362" s="226"/>
      <c r="E362" s="226"/>
      <c r="F362" s="226"/>
      <c r="G362" s="226"/>
      <c r="H362" s="226"/>
      <c r="I362" s="226"/>
    </row>
    <row r="363" spans="2:9">
      <c r="B363" s="229"/>
      <c r="C363" s="226"/>
      <c r="D363" s="226"/>
      <c r="E363" s="226"/>
      <c r="F363" s="226"/>
      <c r="G363" s="226"/>
      <c r="H363" s="226"/>
      <c r="I363" s="226"/>
    </row>
    <row r="364" spans="2:9">
      <c r="B364" s="229"/>
      <c r="C364" s="226"/>
      <c r="D364" s="226"/>
      <c r="E364" s="226"/>
      <c r="F364" s="226"/>
      <c r="G364" s="226"/>
      <c r="H364" s="226"/>
      <c r="I364" s="226"/>
    </row>
    <row r="365" spans="2:9">
      <c r="B365" s="229"/>
      <c r="C365" s="226"/>
      <c r="D365" s="226"/>
      <c r="E365" s="226"/>
      <c r="F365" s="226"/>
      <c r="G365" s="226"/>
      <c r="H365" s="226"/>
      <c r="I365" s="226"/>
    </row>
    <row r="366" spans="2:9">
      <c r="B366" s="229"/>
      <c r="C366" s="226"/>
      <c r="D366" s="226"/>
      <c r="E366" s="226"/>
      <c r="F366" s="226"/>
      <c r="G366" s="226"/>
      <c r="H366" s="226"/>
      <c r="I366" s="226"/>
    </row>
    <row r="367" spans="2:9">
      <c r="B367" s="229"/>
      <c r="C367" s="226"/>
      <c r="D367" s="226"/>
      <c r="E367" s="226"/>
      <c r="F367" s="226"/>
      <c r="G367" s="226"/>
      <c r="H367" s="226"/>
      <c r="I367" s="226"/>
    </row>
    <row r="368" spans="2:9">
      <c r="B368" s="229"/>
      <c r="C368" s="226"/>
      <c r="D368" s="226"/>
      <c r="E368" s="226"/>
      <c r="F368" s="226"/>
      <c r="G368" s="226"/>
      <c r="H368" s="226"/>
      <c r="I368" s="226"/>
    </row>
    <row r="369" spans="2:9">
      <c r="B369" s="229"/>
      <c r="C369" s="226"/>
      <c r="D369" s="226"/>
      <c r="E369" s="226"/>
      <c r="F369" s="226"/>
      <c r="G369" s="226"/>
      <c r="H369" s="226"/>
      <c r="I369" s="226"/>
    </row>
    <row r="370" spans="2:9">
      <c r="B370" s="229"/>
      <c r="C370" s="226"/>
      <c r="D370" s="226"/>
      <c r="E370" s="226"/>
      <c r="F370" s="226"/>
      <c r="G370" s="226"/>
      <c r="H370" s="226"/>
      <c r="I370" s="226"/>
    </row>
    <row r="371" spans="2:9">
      <c r="B371" s="229"/>
      <c r="C371" s="226"/>
      <c r="D371" s="226"/>
      <c r="E371" s="226"/>
      <c r="F371" s="226"/>
      <c r="G371" s="226"/>
      <c r="H371" s="226"/>
      <c r="I371" s="226"/>
    </row>
    <row r="372" spans="2:9">
      <c r="B372" s="229"/>
      <c r="C372" s="226"/>
      <c r="D372" s="226"/>
      <c r="E372" s="226"/>
      <c r="F372" s="226"/>
      <c r="G372" s="226"/>
      <c r="H372" s="226"/>
      <c r="I372" s="226"/>
    </row>
    <row r="373" spans="2:9">
      <c r="B373" s="229"/>
      <c r="C373" s="226"/>
      <c r="D373" s="226"/>
      <c r="E373" s="226"/>
      <c r="F373" s="226"/>
      <c r="G373" s="226"/>
      <c r="H373" s="226"/>
      <c r="I373" s="226"/>
    </row>
    <row r="374" spans="2:9">
      <c r="B374" s="229"/>
      <c r="C374" s="226"/>
      <c r="D374" s="226"/>
      <c r="E374" s="226"/>
      <c r="F374" s="226"/>
      <c r="G374" s="226"/>
      <c r="H374" s="226"/>
      <c r="I374" s="226"/>
    </row>
    <row r="375" spans="2:9">
      <c r="B375" s="229"/>
      <c r="C375" s="226"/>
      <c r="D375" s="226"/>
      <c r="E375" s="226"/>
      <c r="F375" s="226"/>
      <c r="G375" s="226"/>
      <c r="H375" s="226"/>
      <c r="I375" s="226"/>
    </row>
    <row r="376" spans="2:9">
      <c r="B376" s="229"/>
      <c r="C376" s="226"/>
      <c r="D376" s="226"/>
      <c r="E376" s="226"/>
      <c r="F376" s="226"/>
      <c r="G376" s="226"/>
      <c r="H376" s="226"/>
      <c r="I376" s="226"/>
    </row>
    <row r="377" spans="2:9">
      <c r="B377" s="229"/>
      <c r="C377" s="226"/>
      <c r="D377" s="226"/>
      <c r="E377" s="226"/>
      <c r="F377" s="226"/>
      <c r="G377" s="226"/>
      <c r="H377" s="226"/>
      <c r="I377" s="226"/>
    </row>
    <row r="378" spans="2:9">
      <c r="B378" s="229"/>
      <c r="C378" s="226"/>
      <c r="D378" s="226"/>
      <c r="E378" s="226"/>
      <c r="F378" s="226"/>
      <c r="G378" s="226"/>
      <c r="H378" s="226"/>
      <c r="I378" s="226"/>
    </row>
    <row r="379" spans="2:9">
      <c r="B379" s="229"/>
      <c r="C379" s="226"/>
      <c r="D379" s="226"/>
      <c r="E379" s="226"/>
      <c r="F379" s="226"/>
      <c r="G379" s="226"/>
      <c r="H379" s="226"/>
      <c r="I379" s="226"/>
    </row>
    <row r="380" spans="2:9">
      <c r="B380" s="229"/>
      <c r="C380" s="226"/>
      <c r="D380" s="226"/>
      <c r="E380" s="226"/>
      <c r="F380" s="226"/>
      <c r="G380" s="226"/>
      <c r="H380" s="226"/>
      <c r="I380" s="226"/>
    </row>
    <row r="381" spans="2:9">
      <c r="B381" s="229"/>
      <c r="C381" s="226"/>
      <c r="D381" s="226"/>
      <c r="E381" s="226"/>
      <c r="F381" s="226"/>
      <c r="G381" s="226"/>
      <c r="H381" s="226"/>
      <c r="I381" s="226"/>
    </row>
    <row r="382" spans="2:9">
      <c r="B382" s="229"/>
      <c r="C382" s="226"/>
      <c r="D382" s="226"/>
      <c r="E382" s="226"/>
      <c r="F382" s="226"/>
      <c r="G382" s="226"/>
      <c r="H382" s="226"/>
      <c r="I382" s="226"/>
    </row>
    <row r="383" spans="2:9">
      <c r="B383" s="229"/>
      <c r="C383" s="226"/>
      <c r="D383" s="226"/>
      <c r="E383" s="226"/>
      <c r="F383" s="226"/>
      <c r="G383" s="226"/>
      <c r="H383" s="226"/>
      <c r="I383" s="226"/>
    </row>
    <row r="384" spans="2:9">
      <c r="B384" s="229"/>
      <c r="C384" s="226"/>
      <c r="D384" s="226"/>
      <c r="E384" s="226"/>
      <c r="F384" s="226"/>
      <c r="G384" s="226"/>
      <c r="H384" s="226"/>
      <c r="I384" s="226"/>
    </row>
    <row r="385" spans="2:9">
      <c r="B385" s="229"/>
      <c r="C385" s="226"/>
      <c r="D385" s="226"/>
      <c r="E385" s="226"/>
      <c r="F385" s="226"/>
      <c r="G385" s="226"/>
      <c r="H385" s="226"/>
      <c r="I385" s="226"/>
    </row>
    <row r="386" spans="2:9">
      <c r="B386" s="229"/>
      <c r="C386" s="226"/>
      <c r="D386" s="226"/>
      <c r="E386" s="226"/>
      <c r="F386" s="226"/>
      <c r="G386" s="226"/>
      <c r="H386" s="226"/>
      <c r="I386" s="226"/>
    </row>
    <row r="387" spans="2:9">
      <c r="B387" s="229"/>
      <c r="C387" s="226"/>
      <c r="D387" s="226"/>
      <c r="E387" s="226"/>
      <c r="F387" s="226"/>
      <c r="G387" s="226"/>
      <c r="H387" s="226"/>
      <c r="I387" s="226"/>
    </row>
    <row r="388" spans="2:9">
      <c r="B388" s="229"/>
      <c r="C388" s="226"/>
      <c r="D388" s="226"/>
      <c r="E388" s="226"/>
      <c r="F388" s="226"/>
      <c r="G388" s="226"/>
      <c r="H388" s="226"/>
      <c r="I388" s="226"/>
    </row>
    <row r="389" spans="2:9">
      <c r="B389" s="229"/>
      <c r="C389" s="226"/>
      <c r="D389" s="226"/>
      <c r="E389" s="226"/>
      <c r="F389" s="226"/>
      <c r="G389" s="226"/>
      <c r="H389" s="226"/>
      <c r="I389" s="226"/>
    </row>
    <row r="390" spans="2:9">
      <c r="B390" s="229"/>
      <c r="C390" s="226"/>
      <c r="D390" s="226"/>
      <c r="E390" s="226"/>
      <c r="F390" s="226"/>
      <c r="G390" s="226"/>
      <c r="H390" s="226"/>
      <c r="I390" s="226"/>
    </row>
    <row r="391" spans="2:9">
      <c r="B391" s="229"/>
      <c r="C391" s="226"/>
      <c r="D391" s="226"/>
      <c r="E391" s="226"/>
      <c r="F391" s="226"/>
      <c r="G391" s="226"/>
      <c r="H391" s="226"/>
      <c r="I391" s="226"/>
    </row>
    <row r="392" spans="2:9">
      <c r="B392" s="229"/>
      <c r="C392" s="226"/>
      <c r="D392" s="226"/>
      <c r="E392" s="226"/>
      <c r="F392" s="226"/>
      <c r="G392" s="226"/>
      <c r="H392" s="226"/>
      <c r="I392" s="226"/>
    </row>
    <row r="393" spans="2:9">
      <c r="B393" s="229"/>
      <c r="C393" s="226"/>
      <c r="D393" s="226"/>
      <c r="E393" s="226"/>
      <c r="F393" s="226"/>
      <c r="G393" s="226"/>
      <c r="H393" s="226"/>
      <c r="I393" s="226"/>
    </row>
    <row r="394" spans="2:9">
      <c r="B394" s="229"/>
      <c r="C394" s="226"/>
      <c r="D394" s="226"/>
      <c r="E394" s="226"/>
      <c r="F394" s="226"/>
      <c r="G394" s="226"/>
      <c r="H394" s="226"/>
      <c r="I394" s="226"/>
    </row>
    <row r="395" spans="2:9">
      <c r="B395" s="229"/>
      <c r="C395" s="226"/>
      <c r="D395" s="226"/>
      <c r="E395" s="226"/>
      <c r="F395" s="226"/>
      <c r="G395" s="226"/>
      <c r="H395" s="226"/>
      <c r="I395" s="226"/>
    </row>
    <row r="396" spans="2:9">
      <c r="B396" s="229"/>
      <c r="C396" s="226"/>
      <c r="D396" s="226"/>
      <c r="E396" s="226"/>
      <c r="F396" s="226"/>
      <c r="G396" s="226"/>
      <c r="H396" s="226"/>
      <c r="I396" s="226"/>
    </row>
    <row r="397" spans="2:9">
      <c r="B397" s="229"/>
      <c r="C397" s="226"/>
      <c r="D397" s="226"/>
      <c r="E397" s="226"/>
      <c r="F397" s="226"/>
      <c r="G397" s="226"/>
      <c r="H397" s="226"/>
      <c r="I397" s="226"/>
    </row>
    <row r="398" spans="2:9">
      <c r="B398" s="229"/>
      <c r="C398" s="226"/>
      <c r="D398" s="226"/>
      <c r="E398" s="226"/>
      <c r="F398" s="226"/>
      <c r="G398" s="226"/>
      <c r="H398" s="226"/>
      <c r="I398" s="226"/>
    </row>
    <row r="399" spans="2:9">
      <c r="B399" s="229"/>
      <c r="C399" s="226"/>
      <c r="D399" s="226"/>
      <c r="E399" s="226"/>
      <c r="F399" s="226"/>
      <c r="G399" s="226"/>
      <c r="H399" s="226"/>
      <c r="I399" s="226"/>
    </row>
    <row r="400" spans="2:9">
      <c r="B400" s="229"/>
      <c r="C400" s="226"/>
      <c r="D400" s="226"/>
      <c r="E400" s="226"/>
      <c r="F400" s="226"/>
      <c r="G400" s="226"/>
      <c r="H400" s="226"/>
      <c r="I400" s="226"/>
    </row>
    <row r="401" spans="2:9">
      <c r="B401" s="229"/>
      <c r="C401" s="226"/>
      <c r="D401" s="226"/>
      <c r="E401" s="226"/>
      <c r="F401" s="226"/>
      <c r="G401" s="226"/>
      <c r="H401" s="226"/>
      <c r="I401" s="226"/>
    </row>
    <row r="402" spans="2:9">
      <c r="B402" s="229"/>
      <c r="C402" s="226"/>
      <c r="D402" s="226"/>
      <c r="E402" s="226"/>
      <c r="F402" s="226"/>
      <c r="G402" s="226"/>
      <c r="H402" s="226"/>
      <c r="I402" s="226"/>
    </row>
    <row r="403" spans="2:9">
      <c r="B403" s="229"/>
      <c r="C403" s="226"/>
      <c r="D403" s="226"/>
      <c r="E403" s="226"/>
      <c r="F403" s="226"/>
      <c r="G403" s="226"/>
      <c r="H403" s="226"/>
      <c r="I403" s="226"/>
    </row>
    <row r="404" spans="2:9">
      <c r="B404" s="229"/>
      <c r="C404" s="226"/>
      <c r="D404" s="226"/>
      <c r="E404" s="226"/>
      <c r="F404" s="226"/>
      <c r="G404" s="226"/>
      <c r="H404" s="226"/>
      <c r="I404" s="226"/>
    </row>
    <row r="405" spans="2:9">
      <c r="B405" s="229"/>
      <c r="C405" s="226"/>
      <c r="D405" s="226"/>
      <c r="E405" s="226"/>
      <c r="F405" s="226"/>
      <c r="G405" s="226"/>
      <c r="H405" s="226"/>
      <c r="I405" s="226"/>
    </row>
    <row r="406" spans="2:9">
      <c r="B406" s="229"/>
      <c r="C406" s="226"/>
      <c r="D406" s="226"/>
      <c r="E406" s="226"/>
      <c r="F406" s="226"/>
      <c r="G406" s="226"/>
      <c r="H406" s="226"/>
      <c r="I406" s="226"/>
    </row>
    <row r="407" spans="2:9">
      <c r="B407" s="229"/>
      <c r="C407" s="226"/>
      <c r="D407" s="226"/>
      <c r="E407" s="226"/>
      <c r="F407" s="226"/>
      <c r="G407" s="226"/>
      <c r="H407" s="226"/>
      <c r="I407" s="226"/>
    </row>
    <row r="408" spans="2:9">
      <c r="B408" s="229"/>
      <c r="C408" s="226"/>
      <c r="D408" s="226"/>
      <c r="E408" s="226"/>
      <c r="F408" s="226"/>
      <c r="G408" s="226"/>
      <c r="H408" s="226"/>
      <c r="I408" s="226"/>
    </row>
    <row r="409" spans="2:9">
      <c r="B409" s="229"/>
      <c r="C409" s="226"/>
      <c r="D409" s="226"/>
      <c r="E409" s="226"/>
      <c r="F409" s="226"/>
      <c r="G409" s="226"/>
      <c r="H409" s="226"/>
      <c r="I409" s="226"/>
    </row>
    <row r="410" spans="2:9">
      <c r="B410" s="229"/>
      <c r="C410" s="226"/>
      <c r="D410" s="226"/>
      <c r="E410" s="226"/>
      <c r="F410" s="226"/>
      <c r="G410" s="226"/>
      <c r="H410" s="226"/>
      <c r="I410" s="226"/>
    </row>
    <row r="411" spans="2:9">
      <c r="B411" s="229"/>
      <c r="C411" s="226"/>
      <c r="D411" s="226"/>
      <c r="E411" s="226"/>
      <c r="F411" s="226"/>
      <c r="G411" s="226"/>
      <c r="H411" s="226"/>
      <c r="I411" s="226"/>
    </row>
    <row r="412" spans="2:9">
      <c r="B412" s="229"/>
      <c r="C412" s="226"/>
      <c r="D412" s="226"/>
      <c r="E412" s="226"/>
      <c r="F412" s="226"/>
      <c r="G412" s="226"/>
      <c r="H412" s="226"/>
      <c r="I412" s="226"/>
    </row>
    <row r="413" spans="2:9">
      <c r="B413" s="229"/>
      <c r="C413" s="226"/>
      <c r="D413" s="226"/>
      <c r="E413" s="226"/>
      <c r="F413" s="226"/>
      <c r="G413" s="226"/>
      <c r="H413" s="226"/>
      <c r="I413" s="226"/>
    </row>
    <row r="414" spans="2:9">
      <c r="B414" s="229"/>
      <c r="C414" s="226"/>
      <c r="D414" s="226"/>
      <c r="E414" s="226"/>
      <c r="F414" s="226"/>
      <c r="G414" s="226"/>
      <c r="H414" s="226"/>
      <c r="I414" s="226"/>
    </row>
    <row r="415" spans="2:9">
      <c r="B415" s="229"/>
      <c r="C415" s="226"/>
      <c r="D415" s="226"/>
      <c r="E415" s="226"/>
      <c r="F415" s="226"/>
      <c r="G415" s="226"/>
      <c r="H415" s="226"/>
      <c r="I415" s="226"/>
    </row>
    <row r="416" spans="2:9">
      <c r="B416" s="229"/>
      <c r="C416" s="226"/>
      <c r="D416" s="226"/>
      <c r="E416" s="226"/>
      <c r="F416" s="226"/>
      <c r="G416" s="226"/>
      <c r="H416" s="226"/>
      <c r="I416" s="226"/>
    </row>
    <row r="417" spans="2:9">
      <c r="B417" s="229"/>
      <c r="C417" s="226"/>
      <c r="D417" s="226"/>
      <c r="E417" s="226"/>
      <c r="F417" s="226"/>
      <c r="G417" s="226"/>
      <c r="H417" s="226"/>
      <c r="I417" s="226"/>
    </row>
    <row r="418" spans="2:9">
      <c r="B418" s="229"/>
      <c r="C418" s="226"/>
      <c r="D418" s="226"/>
      <c r="E418" s="226"/>
      <c r="F418" s="226"/>
      <c r="G418" s="226"/>
      <c r="H418" s="226"/>
      <c r="I418" s="226"/>
    </row>
    <row r="419" spans="2:9">
      <c r="B419" s="229"/>
      <c r="C419" s="226"/>
      <c r="D419" s="226"/>
      <c r="E419" s="226"/>
      <c r="F419" s="226"/>
      <c r="G419" s="226"/>
      <c r="H419" s="226"/>
      <c r="I419" s="226"/>
    </row>
    <row r="420" spans="2:9">
      <c r="B420" s="229"/>
      <c r="C420" s="226"/>
      <c r="D420" s="226"/>
      <c r="E420" s="226"/>
      <c r="F420" s="226"/>
      <c r="G420" s="226"/>
      <c r="H420" s="226"/>
      <c r="I420" s="226"/>
    </row>
    <row r="421" spans="2:9">
      <c r="B421" s="229"/>
      <c r="C421" s="226"/>
      <c r="D421" s="226"/>
      <c r="E421" s="226"/>
      <c r="F421" s="226"/>
      <c r="G421" s="226"/>
      <c r="H421" s="226"/>
      <c r="I421" s="226"/>
    </row>
    <row r="422" spans="2:9">
      <c r="B422" s="229"/>
      <c r="C422" s="226"/>
      <c r="D422" s="226"/>
      <c r="E422" s="226"/>
      <c r="F422" s="226"/>
      <c r="G422" s="226"/>
      <c r="H422" s="226"/>
      <c r="I422" s="226"/>
    </row>
    <row r="423" spans="2:9">
      <c r="B423" s="229"/>
      <c r="C423" s="226"/>
      <c r="D423" s="226"/>
      <c r="E423" s="226"/>
      <c r="F423" s="226"/>
      <c r="G423" s="226"/>
      <c r="H423" s="226"/>
      <c r="I423" s="226"/>
    </row>
    <row r="424" spans="2:9">
      <c r="B424" s="229"/>
      <c r="C424" s="226"/>
      <c r="D424" s="226"/>
      <c r="E424" s="226"/>
      <c r="F424" s="226"/>
      <c r="G424" s="226"/>
      <c r="H424" s="226"/>
      <c r="I424" s="226"/>
    </row>
    <row r="425" spans="2:9">
      <c r="B425" s="229"/>
      <c r="C425" s="226"/>
      <c r="D425" s="226"/>
      <c r="E425" s="226"/>
      <c r="F425" s="226"/>
      <c r="G425" s="226"/>
      <c r="H425" s="226"/>
      <c r="I425" s="226"/>
    </row>
    <row r="426" spans="2:9">
      <c r="B426" s="229"/>
      <c r="C426" s="226"/>
      <c r="D426" s="226"/>
      <c r="E426" s="226"/>
      <c r="F426" s="226"/>
      <c r="G426" s="226"/>
      <c r="H426" s="226"/>
      <c r="I426" s="226"/>
    </row>
    <row r="427" spans="2:9">
      <c r="B427" s="229"/>
      <c r="C427" s="226"/>
      <c r="D427" s="226"/>
      <c r="E427" s="226"/>
      <c r="F427" s="226"/>
      <c r="G427" s="226"/>
      <c r="H427" s="226"/>
      <c r="I427" s="226"/>
    </row>
    <row r="428" spans="2:9">
      <c r="B428" s="229"/>
      <c r="C428" s="226"/>
      <c r="D428" s="226"/>
      <c r="E428" s="226"/>
      <c r="F428" s="226"/>
      <c r="G428" s="226"/>
      <c r="H428" s="226"/>
      <c r="I428" s="226"/>
    </row>
    <row r="429" spans="2:9">
      <c r="B429" s="229"/>
      <c r="C429" s="226"/>
      <c r="D429" s="226"/>
      <c r="E429" s="226"/>
      <c r="F429" s="226"/>
      <c r="G429" s="226"/>
      <c r="H429" s="226"/>
      <c r="I429" s="226"/>
    </row>
    <row r="430" spans="2:9">
      <c r="B430" s="229"/>
      <c r="C430" s="226"/>
      <c r="D430" s="226"/>
      <c r="E430" s="226"/>
      <c r="F430" s="226"/>
      <c r="G430" s="226"/>
      <c r="H430" s="226"/>
      <c r="I430" s="226"/>
    </row>
    <row r="431" spans="2:9">
      <c r="B431" s="229"/>
      <c r="C431" s="226"/>
      <c r="D431" s="226"/>
      <c r="E431" s="226"/>
      <c r="F431" s="226"/>
      <c r="G431" s="226"/>
      <c r="H431" s="226"/>
      <c r="I431" s="226"/>
    </row>
    <row r="432" spans="2:9">
      <c r="B432" s="229"/>
      <c r="C432" s="226"/>
      <c r="D432" s="226"/>
      <c r="E432" s="226"/>
      <c r="F432" s="226"/>
      <c r="G432" s="226"/>
      <c r="H432" s="226"/>
      <c r="I432" s="226"/>
    </row>
    <row r="433" spans="2:9">
      <c r="B433" s="229"/>
      <c r="C433" s="226"/>
      <c r="D433" s="226"/>
      <c r="E433" s="226"/>
      <c r="F433" s="226"/>
      <c r="G433" s="226"/>
      <c r="H433" s="226"/>
      <c r="I433" s="226"/>
    </row>
    <row r="434" spans="2:9">
      <c r="B434" s="229"/>
      <c r="C434" s="226"/>
      <c r="D434" s="226"/>
      <c r="E434" s="226"/>
      <c r="F434" s="226"/>
      <c r="G434" s="226"/>
      <c r="H434" s="226"/>
      <c r="I434" s="226"/>
    </row>
    <row r="435" spans="2:9">
      <c r="B435" s="229"/>
      <c r="C435" s="226"/>
      <c r="D435" s="226"/>
      <c r="E435" s="226"/>
      <c r="F435" s="226"/>
      <c r="G435" s="226"/>
      <c r="H435" s="226"/>
      <c r="I435" s="226"/>
    </row>
    <row r="436" spans="2:9">
      <c r="B436" s="229"/>
      <c r="C436" s="226"/>
      <c r="D436" s="226"/>
      <c r="E436" s="226"/>
      <c r="F436" s="226"/>
      <c r="G436" s="226"/>
      <c r="H436" s="226"/>
      <c r="I436" s="226"/>
    </row>
    <row r="437" spans="2:9">
      <c r="B437" s="229"/>
      <c r="C437" s="226"/>
      <c r="D437" s="226"/>
      <c r="E437" s="226"/>
      <c r="F437" s="226"/>
      <c r="G437" s="226"/>
      <c r="H437" s="226"/>
      <c r="I437" s="226"/>
    </row>
    <row r="438" spans="2:9">
      <c r="B438" s="229"/>
      <c r="C438" s="226"/>
      <c r="D438" s="226"/>
      <c r="E438" s="226"/>
      <c r="F438" s="226"/>
      <c r="G438" s="226"/>
      <c r="H438" s="226"/>
      <c r="I438" s="226"/>
    </row>
    <row r="439" spans="2:9">
      <c r="B439" s="229"/>
      <c r="C439" s="226"/>
      <c r="D439" s="226"/>
      <c r="E439" s="226"/>
      <c r="F439" s="226"/>
      <c r="G439" s="226"/>
      <c r="H439" s="226"/>
      <c r="I439" s="226"/>
    </row>
    <row r="440" spans="2:9">
      <c r="B440" s="229"/>
      <c r="C440" s="226"/>
      <c r="D440" s="226"/>
      <c r="E440" s="226"/>
      <c r="F440" s="226"/>
      <c r="G440" s="226"/>
      <c r="H440" s="226"/>
      <c r="I440" s="226"/>
    </row>
    <row r="441" spans="2:9">
      <c r="B441" s="229"/>
      <c r="C441" s="226"/>
      <c r="D441" s="226"/>
      <c r="E441" s="226"/>
      <c r="F441" s="226"/>
      <c r="G441" s="226"/>
      <c r="H441" s="226"/>
      <c r="I441" s="226"/>
    </row>
    <row r="442" spans="2:9">
      <c r="B442" s="229"/>
      <c r="C442" s="226"/>
      <c r="D442" s="226"/>
      <c r="E442" s="226"/>
      <c r="F442" s="226"/>
      <c r="G442" s="226"/>
      <c r="H442" s="226"/>
      <c r="I442" s="226"/>
    </row>
    <row r="443" spans="2:9">
      <c r="B443" s="229"/>
      <c r="C443" s="226"/>
      <c r="D443" s="226"/>
      <c r="E443" s="226"/>
      <c r="F443" s="226"/>
      <c r="G443" s="226"/>
      <c r="H443" s="226"/>
      <c r="I443" s="226"/>
    </row>
    <row r="444" spans="2:9">
      <c r="B444" s="229"/>
      <c r="C444" s="226"/>
      <c r="D444" s="226"/>
      <c r="E444" s="226"/>
      <c r="F444" s="226"/>
      <c r="G444" s="226"/>
      <c r="H444" s="226"/>
      <c r="I444" s="226"/>
    </row>
    <row r="445" spans="2:9">
      <c r="B445" s="229"/>
      <c r="C445" s="226"/>
      <c r="D445" s="226"/>
      <c r="E445" s="226"/>
      <c r="F445" s="226"/>
      <c r="G445" s="226"/>
      <c r="H445" s="226"/>
      <c r="I445" s="226"/>
    </row>
    <row r="446" spans="2:9">
      <c r="B446" s="229"/>
      <c r="C446" s="226"/>
      <c r="D446" s="226"/>
      <c r="E446" s="226"/>
      <c r="F446" s="226"/>
      <c r="G446" s="226"/>
      <c r="H446" s="226"/>
      <c r="I446" s="226"/>
    </row>
    <row r="447" spans="2:9">
      <c r="B447" s="229"/>
      <c r="C447" s="226"/>
      <c r="D447" s="226"/>
      <c r="E447" s="226"/>
      <c r="F447" s="226"/>
      <c r="G447" s="226"/>
      <c r="H447" s="226"/>
      <c r="I447" s="226"/>
    </row>
    <row r="448" spans="2:9">
      <c r="B448" s="229"/>
      <c r="C448" s="226"/>
      <c r="D448" s="226"/>
      <c r="E448" s="226"/>
      <c r="F448" s="226"/>
      <c r="G448" s="226"/>
      <c r="H448" s="226"/>
      <c r="I448" s="226"/>
    </row>
    <row r="449" spans="2:9">
      <c r="B449" s="229"/>
      <c r="C449" s="226"/>
      <c r="D449" s="226"/>
      <c r="E449" s="226"/>
      <c r="F449" s="226"/>
      <c r="G449" s="226"/>
      <c r="H449" s="226"/>
      <c r="I449" s="226"/>
    </row>
    <row r="450" spans="2:9">
      <c r="B450" s="229"/>
      <c r="C450" s="226"/>
      <c r="D450" s="226"/>
      <c r="E450" s="226"/>
      <c r="F450" s="226"/>
      <c r="G450" s="226"/>
      <c r="H450" s="226"/>
      <c r="I450" s="226"/>
    </row>
    <row r="451" spans="2:9">
      <c r="B451" s="229"/>
      <c r="C451" s="226"/>
      <c r="D451" s="226"/>
      <c r="E451" s="226"/>
      <c r="F451" s="226"/>
      <c r="G451" s="226"/>
      <c r="H451" s="226"/>
      <c r="I451" s="226"/>
    </row>
    <row r="452" spans="2:9">
      <c r="B452" s="229"/>
      <c r="C452" s="226"/>
      <c r="D452" s="226"/>
      <c r="E452" s="226"/>
      <c r="F452" s="226"/>
      <c r="G452" s="226"/>
      <c r="H452" s="226"/>
      <c r="I452" s="226"/>
    </row>
    <row r="453" spans="2:9">
      <c r="B453" s="229"/>
      <c r="C453" s="226"/>
      <c r="D453" s="226"/>
      <c r="E453" s="226"/>
      <c r="F453" s="226"/>
      <c r="G453" s="226"/>
      <c r="H453" s="226"/>
      <c r="I453" s="226"/>
    </row>
    <row r="454" spans="2:9">
      <c r="B454" s="229"/>
      <c r="C454" s="226"/>
      <c r="D454" s="226"/>
      <c r="E454" s="226"/>
      <c r="F454" s="226"/>
      <c r="G454" s="226"/>
      <c r="H454" s="226"/>
      <c r="I454" s="226"/>
    </row>
    <row r="455" spans="2:9">
      <c r="B455" s="229"/>
      <c r="C455" s="226"/>
      <c r="D455" s="226"/>
      <c r="E455" s="226"/>
      <c r="F455" s="226"/>
      <c r="G455" s="226"/>
      <c r="H455" s="226"/>
      <c r="I455" s="226"/>
    </row>
    <row r="456" spans="2:9">
      <c r="B456" s="229"/>
      <c r="C456" s="226"/>
      <c r="D456" s="226"/>
      <c r="E456" s="226"/>
      <c r="F456" s="226"/>
      <c r="G456" s="226"/>
      <c r="H456" s="226"/>
      <c r="I456" s="226"/>
    </row>
    <row r="457" spans="2:9">
      <c r="B457" s="229"/>
      <c r="C457" s="226"/>
      <c r="D457" s="226"/>
      <c r="E457" s="226"/>
      <c r="F457" s="226"/>
      <c r="G457" s="226"/>
      <c r="H457" s="226"/>
      <c r="I457" s="226"/>
    </row>
    <row r="458" spans="2:9">
      <c r="B458" s="229"/>
      <c r="C458" s="226"/>
      <c r="D458" s="226"/>
      <c r="E458" s="226"/>
      <c r="F458" s="226"/>
      <c r="G458" s="226"/>
      <c r="H458" s="226"/>
      <c r="I458" s="226"/>
    </row>
    <row r="459" spans="2:9">
      <c r="B459" s="229"/>
      <c r="C459" s="226"/>
      <c r="D459" s="226"/>
      <c r="E459" s="226"/>
      <c r="F459" s="226"/>
      <c r="G459" s="226"/>
      <c r="H459" s="226"/>
      <c r="I459" s="226"/>
    </row>
    <row r="460" spans="2:9">
      <c r="B460" s="229"/>
      <c r="C460" s="226"/>
      <c r="D460" s="226"/>
      <c r="E460" s="226"/>
      <c r="F460" s="226"/>
      <c r="G460" s="226"/>
      <c r="H460" s="226"/>
      <c r="I460" s="226"/>
    </row>
    <row r="461" spans="2:9">
      <c r="B461" s="229"/>
      <c r="C461" s="226"/>
      <c r="D461" s="226"/>
      <c r="E461" s="226"/>
      <c r="F461" s="226"/>
      <c r="G461" s="226"/>
      <c r="H461" s="226"/>
      <c r="I461" s="226"/>
    </row>
    <row r="462" spans="2:9">
      <c r="B462" s="229"/>
      <c r="C462" s="226"/>
      <c r="D462" s="226"/>
      <c r="E462" s="226"/>
      <c r="F462" s="226"/>
      <c r="G462" s="226"/>
      <c r="H462" s="226"/>
      <c r="I462" s="226"/>
    </row>
    <row r="463" spans="2:9">
      <c r="B463" s="229"/>
      <c r="C463" s="226"/>
      <c r="D463" s="226"/>
      <c r="E463" s="226"/>
      <c r="F463" s="226"/>
      <c r="G463" s="226"/>
      <c r="H463" s="226"/>
      <c r="I463" s="226"/>
    </row>
    <row r="464" spans="2:9">
      <c r="B464" s="229"/>
      <c r="C464" s="226"/>
      <c r="D464" s="226"/>
      <c r="E464" s="226"/>
      <c r="F464" s="226"/>
      <c r="G464" s="226"/>
      <c r="H464" s="226"/>
      <c r="I464" s="226"/>
    </row>
    <row r="465" spans="2:9">
      <c r="B465" s="229"/>
      <c r="C465" s="226"/>
      <c r="D465" s="226"/>
      <c r="E465" s="226"/>
      <c r="F465" s="226"/>
      <c r="G465" s="226"/>
      <c r="H465" s="226"/>
      <c r="I465" s="226"/>
    </row>
    <row r="466" spans="2:9">
      <c r="B466" s="229"/>
      <c r="C466" s="226"/>
      <c r="D466" s="226"/>
      <c r="E466" s="226"/>
      <c r="F466" s="226"/>
      <c r="G466" s="226"/>
      <c r="H466" s="226"/>
      <c r="I466" s="226"/>
    </row>
    <row r="467" spans="2:9">
      <c r="B467" s="229"/>
      <c r="C467" s="226"/>
      <c r="D467" s="226"/>
      <c r="E467" s="226"/>
      <c r="F467" s="226"/>
      <c r="G467" s="226"/>
      <c r="H467" s="226"/>
      <c r="I467" s="226"/>
    </row>
    <row r="468" spans="2:9">
      <c r="B468" s="229"/>
      <c r="C468" s="226"/>
      <c r="D468" s="226"/>
      <c r="E468" s="226"/>
      <c r="F468" s="226"/>
      <c r="G468" s="226"/>
      <c r="H468" s="226"/>
      <c r="I468" s="226"/>
    </row>
    <row r="469" spans="2:9">
      <c r="B469" s="229"/>
      <c r="C469" s="226"/>
      <c r="D469" s="226"/>
      <c r="E469" s="226"/>
      <c r="F469" s="226"/>
      <c r="G469" s="226"/>
      <c r="H469" s="226"/>
      <c r="I469" s="226"/>
    </row>
    <row r="470" spans="2:9">
      <c r="B470" s="229"/>
      <c r="C470" s="226"/>
      <c r="D470" s="226"/>
      <c r="E470" s="226"/>
      <c r="F470" s="226"/>
      <c r="G470" s="226"/>
      <c r="H470" s="226"/>
      <c r="I470" s="226"/>
    </row>
    <row r="471" spans="2:9">
      <c r="B471" s="229"/>
      <c r="C471" s="226"/>
      <c r="D471" s="226"/>
      <c r="E471" s="226"/>
      <c r="F471" s="226"/>
      <c r="G471" s="226"/>
      <c r="H471" s="226"/>
      <c r="I471" s="226"/>
    </row>
    <row r="472" spans="2:9">
      <c r="B472" s="229"/>
      <c r="C472" s="226"/>
      <c r="D472" s="226"/>
      <c r="E472" s="226"/>
      <c r="F472" s="226"/>
      <c r="G472" s="226"/>
      <c r="H472" s="226"/>
      <c r="I472" s="226"/>
    </row>
    <row r="473" spans="2:9">
      <c r="B473" s="229"/>
      <c r="C473" s="226"/>
      <c r="D473" s="226"/>
      <c r="E473" s="226"/>
      <c r="F473" s="226"/>
      <c r="G473" s="226"/>
      <c r="H473" s="226"/>
      <c r="I473" s="226"/>
    </row>
    <row r="474" spans="2:9">
      <c r="B474" s="229"/>
      <c r="C474" s="226"/>
      <c r="D474" s="226"/>
      <c r="E474" s="226"/>
      <c r="F474" s="226"/>
      <c r="G474" s="226"/>
      <c r="H474" s="226"/>
      <c r="I474" s="226"/>
    </row>
    <row r="475" spans="2:9">
      <c r="B475" s="229"/>
      <c r="C475" s="226"/>
      <c r="D475" s="226"/>
      <c r="E475" s="226"/>
      <c r="F475" s="226"/>
      <c r="G475" s="226"/>
      <c r="H475" s="226"/>
      <c r="I475" s="226"/>
    </row>
    <row r="476" spans="2:9">
      <c r="B476" s="229"/>
      <c r="C476" s="226"/>
      <c r="D476" s="226"/>
      <c r="E476" s="226"/>
      <c r="F476" s="226"/>
      <c r="G476" s="226"/>
      <c r="H476" s="226"/>
      <c r="I476" s="226"/>
    </row>
    <row r="477" spans="2:9">
      <c r="B477" s="229"/>
      <c r="C477" s="226"/>
      <c r="D477" s="226"/>
      <c r="E477" s="226"/>
      <c r="F477" s="226"/>
      <c r="G477" s="226"/>
      <c r="H477" s="226"/>
      <c r="I477" s="226"/>
    </row>
    <row r="478" spans="2:9">
      <c r="B478" s="229"/>
      <c r="C478" s="226"/>
      <c r="D478" s="226"/>
      <c r="E478" s="226"/>
      <c r="F478" s="226"/>
      <c r="G478" s="226"/>
      <c r="H478" s="226"/>
      <c r="I478" s="226"/>
    </row>
    <row r="479" spans="2:9">
      <c r="B479" s="229"/>
      <c r="C479" s="226"/>
      <c r="D479" s="226"/>
      <c r="E479" s="226"/>
      <c r="F479" s="226"/>
      <c r="G479" s="226"/>
      <c r="H479" s="226"/>
      <c r="I479" s="226"/>
    </row>
    <row r="480" spans="2:9">
      <c r="B480" s="229"/>
      <c r="C480" s="226"/>
      <c r="D480" s="226"/>
      <c r="E480" s="226"/>
      <c r="F480" s="226"/>
      <c r="G480" s="226"/>
      <c r="H480" s="226"/>
      <c r="I480" s="226"/>
    </row>
    <row r="481" spans="2:9">
      <c r="B481" s="229"/>
      <c r="C481" s="226"/>
      <c r="D481" s="226"/>
      <c r="E481" s="226"/>
      <c r="F481" s="226"/>
      <c r="G481" s="226"/>
      <c r="H481" s="226"/>
      <c r="I481" s="226"/>
    </row>
    <row r="482" spans="2:9">
      <c r="B482" s="229"/>
      <c r="C482" s="226"/>
      <c r="D482" s="226"/>
      <c r="E482" s="226"/>
      <c r="F482" s="226"/>
      <c r="G482" s="226"/>
      <c r="H482" s="226"/>
      <c r="I482" s="226"/>
    </row>
    <row r="483" spans="2:9">
      <c r="B483" s="229"/>
      <c r="C483" s="226"/>
      <c r="D483" s="226"/>
      <c r="E483" s="226"/>
      <c r="F483" s="226"/>
      <c r="G483" s="226"/>
      <c r="H483" s="226"/>
      <c r="I483" s="226"/>
    </row>
    <row r="484" spans="2:9">
      <c r="B484" s="229"/>
      <c r="C484" s="226"/>
      <c r="D484" s="226"/>
      <c r="E484" s="226"/>
      <c r="F484" s="226"/>
      <c r="G484" s="226"/>
      <c r="H484" s="226"/>
      <c r="I484" s="226"/>
    </row>
    <row r="485" spans="2:9">
      <c r="B485" s="229"/>
      <c r="C485" s="226"/>
      <c r="D485" s="226"/>
      <c r="E485" s="226"/>
      <c r="F485" s="226"/>
      <c r="G485" s="226"/>
      <c r="H485" s="226"/>
      <c r="I485" s="226"/>
    </row>
    <row r="486" spans="2:9">
      <c r="B486" s="229"/>
      <c r="C486" s="226"/>
      <c r="D486" s="226"/>
      <c r="E486" s="226"/>
      <c r="F486" s="226"/>
      <c r="G486" s="226"/>
      <c r="H486" s="226"/>
      <c r="I486" s="226"/>
    </row>
    <row r="487" spans="2:9">
      <c r="B487" s="229"/>
      <c r="C487" s="226"/>
      <c r="D487" s="226"/>
      <c r="E487" s="226"/>
      <c r="F487" s="226"/>
      <c r="G487" s="226"/>
      <c r="H487" s="226"/>
      <c r="I487" s="226"/>
    </row>
    <row r="488" spans="2:9">
      <c r="B488" s="229"/>
      <c r="C488" s="226"/>
      <c r="D488" s="226"/>
      <c r="E488" s="226"/>
      <c r="F488" s="226"/>
      <c r="G488" s="226"/>
      <c r="H488" s="226"/>
      <c r="I488" s="226"/>
    </row>
    <row r="489" spans="2:9">
      <c r="B489" s="229"/>
      <c r="C489" s="226"/>
      <c r="D489" s="226"/>
      <c r="E489" s="226"/>
      <c r="F489" s="226"/>
      <c r="G489" s="226"/>
      <c r="H489" s="226"/>
      <c r="I489" s="226"/>
    </row>
    <row r="490" spans="2:9">
      <c r="B490" s="229"/>
      <c r="C490" s="226"/>
      <c r="D490" s="226"/>
      <c r="E490" s="226"/>
      <c r="F490" s="226"/>
      <c r="G490" s="226"/>
      <c r="H490" s="226"/>
      <c r="I490" s="226"/>
    </row>
    <row r="491" spans="2:9">
      <c r="B491" s="229"/>
      <c r="C491" s="226"/>
      <c r="D491" s="226"/>
      <c r="E491" s="226"/>
      <c r="F491" s="226"/>
      <c r="G491" s="226"/>
      <c r="H491" s="226"/>
      <c r="I491" s="226"/>
    </row>
    <row r="492" spans="2:9">
      <c r="B492" s="229"/>
      <c r="C492" s="226"/>
      <c r="D492" s="226"/>
      <c r="E492" s="226"/>
      <c r="F492" s="226"/>
      <c r="G492" s="226"/>
      <c r="H492" s="226"/>
      <c r="I492" s="226"/>
    </row>
    <row r="493" spans="2:9">
      <c r="B493" s="229"/>
      <c r="C493" s="226"/>
      <c r="D493" s="226"/>
      <c r="E493" s="226"/>
      <c r="F493" s="226"/>
      <c r="G493" s="226"/>
      <c r="H493" s="226"/>
      <c r="I493" s="226"/>
    </row>
    <row r="494" spans="2:9">
      <c r="B494" s="229"/>
      <c r="C494" s="226"/>
      <c r="D494" s="226"/>
      <c r="E494" s="226"/>
      <c r="F494" s="226"/>
      <c r="G494" s="226"/>
      <c r="H494" s="226"/>
      <c r="I494" s="226"/>
    </row>
    <row r="495" spans="2:9">
      <c r="B495" s="229"/>
      <c r="C495" s="226"/>
      <c r="D495" s="226"/>
      <c r="E495" s="226"/>
      <c r="F495" s="226"/>
      <c r="G495" s="226"/>
      <c r="H495" s="226"/>
      <c r="I495" s="226"/>
    </row>
    <row r="496" spans="2:9">
      <c r="B496" s="229"/>
      <c r="C496" s="226"/>
      <c r="D496" s="226"/>
      <c r="E496" s="226"/>
      <c r="F496" s="226"/>
      <c r="G496" s="226"/>
      <c r="H496" s="226"/>
      <c r="I496" s="226"/>
    </row>
    <row r="497" spans="2:9">
      <c r="B497" s="229"/>
      <c r="C497" s="226"/>
      <c r="D497" s="226"/>
      <c r="E497" s="226"/>
      <c r="F497" s="226"/>
      <c r="G497" s="226"/>
      <c r="H497" s="226"/>
      <c r="I497" s="226"/>
    </row>
    <row r="498" spans="2:9">
      <c r="B498" s="229"/>
      <c r="C498" s="226"/>
      <c r="D498" s="226"/>
      <c r="E498" s="226"/>
      <c r="F498" s="226"/>
      <c r="G498" s="226"/>
      <c r="H498" s="226"/>
      <c r="I498" s="226"/>
    </row>
    <row r="499" spans="2:9">
      <c r="B499" s="229"/>
      <c r="C499" s="226"/>
      <c r="D499" s="226"/>
      <c r="E499" s="226"/>
      <c r="F499" s="226"/>
      <c r="G499" s="226"/>
      <c r="H499" s="226"/>
      <c r="I499" s="226"/>
    </row>
    <row r="500" spans="2:9">
      <c r="B500" s="229"/>
      <c r="C500" s="226"/>
      <c r="D500" s="226"/>
      <c r="E500" s="226"/>
      <c r="F500" s="226"/>
      <c r="G500" s="226"/>
      <c r="H500" s="226"/>
      <c r="I500" s="226"/>
    </row>
    <row r="501" spans="2:9">
      <c r="B501" s="229"/>
      <c r="C501" s="226"/>
      <c r="D501" s="226"/>
      <c r="E501" s="226"/>
      <c r="F501" s="226"/>
      <c r="G501" s="226"/>
      <c r="H501" s="226"/>
      <c r="I501" s="226"/>
    </row>
    <row r="502" spans="2:9">
      <c r="B502" s="229"/>
      <c r="C502" s="226"/>
      <c r="D502" s="226"/>
      <c r="E502" s="226"/>
      <c r="F502" s="226"/>
      <c r="G502" s="226"/>
      <c r="H502" s="226"/>
      <c r="I502" s="226"/>
    </row>
    <row r="503" spans="2:9">
      <c r="B503" s="229"/>
      <c r="C503" s="226"/>
      <c r="D503" s="226"/>
      <c r="E503" s="226"/>
      <c r="F503" s="226"/>
      <c r="G503" s="226"/>
      <c r="H503" s="226"/>
      <c r="I503" s="226"/>
    </row>
    <row r="504" spans="2:9">
      <c r="B504" s="229"/>
      <c r="C504" s="226"/>
      <c r="D504" s="226"/>
      <c r="E504" s="226"/>
      <c r="F504" s="226"/>
      <c r="G504" s="226"/>
      <c r="H504" s="226"/>
      <c r="I504" s="226"/>
    </row>
    <row r="505" spans="2:9">
      <c r="B505" s="229"/>
      <c r="C505" s="226"/>
      <c r="D505" s="226"/>
      <c r="E505" s="226"/>
      <c r="F505" s="226"/>
      <c r="G505" s="226"/>
      <c r="H505" s="226"/>
      <c r="I505" s="226"/>
    </row>
    <row r="506" spans="2:9">
      <c r="B506" s="229"/>
      <c r="C506" s="226"/>
      <c r="D506" s="226"/>
      <c r="E506" s="226"/>
      <c r="F506" s="226"/>
      <c r="G506" s="226"/>
      <c r="H506" s="226"/>
      <c r="I506" s="226"/>
    </row>
    <row r="507" spans="2:9">
      <c r="B507" s="229"/>
      <c r="C507" s="226"/>
      <c r="D507" s="226"/>
      <c r="E507" s="226"/>
      <c r="F507" s="226"/>
      <c r="G507" s="226"/>
      <c r="H507" s="226"/>
      <c r="I507" s="226"/>
    </row>
    <row r="508" spans="2:9">
      <c r="B508" s="229"/>
      <c r="C508" s="226"/>
      <c r="D508" s="226"/>
      <c r="E508" s="226"/>
      <c r="F508" s="226"/>
      <c r="G508" s="226"/>
      <c r="H508" s="226"/>
      <c r="I508" s="226"/>
    </row>
    <row r="509" spans="2:9">
      <c r="B509" s="229"/>
      <c r="C509" s="226"/>
      <c r="D509" s="226"/>
      <c r="E509" s="226"/>
      <c r="F509" s="226"/>
      <c r="G509" s="226"/>
      <c r="H509" s="226"/>
      <c r="I509" s="226"/>
    </row>
    <row r="510" spans="2:9">
      <c r="B510" s="229"/>
      <c r="C510" s="226"/>
      <c r="D510" s="226"/>
      <c r="E510" s="226"/>
      <c r="F510" s="226"/>
      <c r="G510" s="226"/>
      <c r="H510" s="226"/>
      <c r="I510" s="226"/>
    </row>
    <row r="511" spans="2:9">
      <c r="B511" s="229"/>
      <c r="C511" s="226"/>
      <c r="D511" s="226"/>
      <c r="E511" s="226"/>
      <c r="F511" s="226"/>
      <c r="G511" s="226"/>
      <c r="H511" s="226"/>
      <c r="I511" s="226"/>
    </row>
    <row r="512" spans="2:9">
      <c r="B512" s="229"/>
      <c r="C512" s="226"/>
      <c r="D512" s="226"/>
      <c r="E512" s="226"/>
      <c r="F512" s="226"/>
      <c r="G512" s="226"/>
      <c r="H512" s="226"/>
      <c r="I512" s="226"/>
    </row>
    <row r="513" spans="2:9">
      <c r="B513" s="229"/>
      <c r="C513" s="226"/>
      <c r="D513" s="226"/>
      <c r="E513" s="226"/>
      <c r="F513" s="226"/>
      <c r="G513" s="226"/>
      <c r="H513" s="226"/>
      <c r="I513" s="226"/>
    </row>
    <row r="514" spans="2:9">
      <c r="B514" s="229"/>
      <c r="C514" s="226"/>
      <c r="D514" s="226"/>
      <c r="E514" s="226"/>
      <c r="F514" s="226"/>
      <c r="G514" s="226"/>
      <c r="H514" s="226"/>
      <c r="I514" s="226"/>
    </row>
    <row r="515" spans="2:9">
      <c r="B515" s="229"/>
      <c r="C515" s="226"/>
      <c r="D515" s="226"/>
      <c r="E515" s="226"/>
      <c r="F515" s="226"/>
      <c r="G515" s="226"/>
      <c r="H515" s="226"/>
      <c r="I515" s="226"/>
    </row>
    <row r="516" spans="2:9">
      <c r="B516" s="229"/>
      <c r="C516" s="226"/>
      <c r="D516" s="226"/>
      <c r="E516" s="226"/>
      <c r="F516" s="226"/>
      <c r="G516" s="226"/>
      <c r="H516" s="226"/>
      <c r="I516" s="226"/>
    </row>
    <row r="517" spans="2:9">
      <c r="B517" s="229"/>
      <c r="C517" s="226"/>
      <c r="D517" s="226"/>
      <c r="E517" s="226"/>
      <c r="F517" s="226"/>
      <c r="G517" s="226"/>
      <c r="H517" s="226"/>
      <c r="I517" s="226"/>
    </row>
    <row r="518" spans="2:9">
      <c r="B518" s="229"/>
      <c r="C518" s="226"/>
      <c r="D518" s="226"/>
      <c r="E518" s="226"/>
      <c r="F518" s="226"/>
      <c r="G518" s="226"/>
      <c r="H518" s="226"/>
      <c r="I518" s="226"/>
    </row>
    <row r="519" spans="2:9">
      <c r="B519" s="229"/>
      <c r="C519" s="226"/>
      <c r="D519" s="226"/>
      <c r="E519" s="226"/>
      <c r="F519" s="226"/>
      <c r="G519" s="226"/>
      <c r="H519" s="226"/>
      <c r="I519" s="226"/>
    </row>
    <row r="520" spans="2:9">
      <c r="B520" s="229"/>
      <c r="C520" s="226"/>
      <c r="D520" s="226"/>
      <c r="E520" s="226"/>
      <c r="F520" s="226"/>
      <c r="G520" s="226"/>
      <c r="H520" s="226"/>
      <c r="I520" s="226"/>
    </row>
    <row r="521" spans="2:9">
      <c r="B521" s="229"/>
      <c r="C521" s="226"/>
      <c r="D521" s="226"/>
      <c r="E521" s="226"/>
      <c r="F521" s="226"/>
      <c r="G521" s="226"/>
      <c r="H521" s="226"/>
      <c r="I521" s="226"/>
    </row>
    <row r="522" spans="2:9">
      <c r="B522" s="229"/>
      <c r="C522" s="226"/>
      <c r="D522" s="226"/>
      <c r="E522" s="226"/>
      <c r="F522" s="226"/>
      <c r="G522" s="226"/>
      <c r="H522" s="226"/>
      <c r="I522" s="226"/>
    </row>
    <row r="523" spans="2:9">
      <c r="B523" s="229"/>
      <c r="C523" s="226"/>
      <c r="D523" s="226"/>
      <c r="E523" s="226"/>
      <c r="F523" s="226"/>
      <c r="G523" s="226"/>
      <c r="H523" s="226"/>
      <c r="I523" s="226"/>
    </row>
    <row r="524" spans="2:9">
      <c r="B524" s="229"/>
      <c r="C524" s="226"/>
      <c r="D524" s="226"/>
      <c r="E524" s="226"/>
      <c r="F524" s="226"/>
      <c r="G524" s="226"/>
      <c r="H524" s="226"/>
      <c r="I524" s="226"/>
    </row>
    <row r="525" spans="2:9">
      <c r="B525" s="229"/>
      <c r="C525" s="226"/>
      <c r="D525" s="226"/>
      <c r="E525" s="226"/>
      <c r="F525" s="226"/>
      <c r="G525" s="226"/>
      <c r="H525" s="226"/>
      <c r="I525" s="226"/>
    </row>
    <row r="526" spans="2:9">
      <c r="B526" s="229"/>
      <c r="C526" s="226"/>
      <c r="D526" s="226"/>
      <c r="E526" s="226"/>
      <c r="F526" s="226"/>
      <c r="G526" s="226"/>
      <c r="H526" s="226"/>
      <c r="I526" s="226"/>
    </row>
    <row r="527" spans="2:9">
      <c r="B527" s="229"/>
      <c r="C527" s="226"/>
      <c r="D527" s="226"/>
      <c r="E527" s="226"/>
      <c r="F527" s="226"/>
      <c r="G527" s="226"/>
      <c r="H527" s="226"/>
      <c r="I527" s="226"/>
    </row>
    <row r="528" spans="2:9">
      <c r="B528" s="229"/>
      <c r="C528" s="226"/>
      <c r="D528" s="226"/>
      <c r="E528" s="226"/>
      <c r="F528" s="226"/>
      <c r="G528" s="226"/>
      <c r="H528" s="226"/>
      <c r="I528" s="226"/>
    </row>
    <row r="529" spans="2:9">
      <c r="B529" s="229"/>
      <c r="C529" s="226"/>
      <c r="D529" s="226"/>
      <c r="E529" s="226"/>
      <c r="F529" s="226"/>
      <c r="G529" s="226"/>
      <c r="H529" s="226"/>
      <c r="I529" s="226"/>
    </row>
    <row r="530" spans="2:9">
      <c r="B530" s="229"/>
      <c r="C530" s="226"/>
      <c r="D530" s="226"/>
      <c r="E530" s="226"/>
      <c r="F530" s="226"/>
      <c r="G530" s="226"/>
      <c r="H530" s="226"/>
      <c r="I530" s="226"/>
    </row>
    <row r="531" spans="2:9">
      <c r="B531" s="229"/>
      <c r="C531" s="226"/>
      <c r="D531" s="226"/>
      <c r="E531" s="226"/>
      <c r="F531" s="226"/>
      <c r="G531" s="226"/>
      <c r="H531" s="226"/>
      <c r="I531" s="226"/>
    </row>
    <row r="532" spans="2:9">
      <c r="B532" s="229"/>
      <c r="C532" s="226"/>
      <c r="D532" s="226"/>
      <c r="E532" s="226"/>
      <c r="F532" s="226"/>
      <c r="G532" s="226"/>
      <c r="H532" s="226"/>
      <c r="I532" s="226"/>
    </row>
    <row r="533" spans="2:9">
      <c r="B533" s="229"/>
      <c r="C533" s="226"/>
      <c r="D533" s="226"/>
      <c r="E533" s="226"/>
      <c r="F533" s="226"/>
      <c r="G533" s="226"/>
      <c r="H533" s="226"/>
      <c r="I533" s="226"/>
    </row>
    <row r="534" spans="2:9">
      <c r="B534" s="229"/>
      <c r="C534" s="226"/>
      <c r="D534" s="226"/>
      <c r="E534" s="226"/>
      <c r="F534" s="226"/>
      <c r="G534" s="226"/>
      <c r="H534" s="226"/>
      <c r="I534" s="226"/>
    </row>
    <row r="535" spans="2:9">
      <c r="B535" s="229"/>
      <c r="C535" s="226"/>
      <c r="D535" s="226"/>
      <c r="E535" s="226"/>
      <c r="F535" s="226"/>
      <c r="G535" s="226"/>
      <c r="H535" s="226"/>
      <c r="I535" s="226"/>
    </row>
    <row r="536" spans="2:9">
      <c r="B536" s="229"/>
      <c r="C536" s="226"/>
      <c r="D536" s="226"/>
      <c r="E536" s="226"/>
      <c r="F536" s="226"/>
      <c r="G536" s="226"/>
      <c r="H536" s="226"/>
      <c r="I536" s="226"/>
    </row>
    <row r="537" spans="2:9">
      <c r="B537" s="229"/>
      <c r="C537" s="226"/>
      <c r="D537" s="226"/>
      <c r="E537" s="226"/>
      <c r="F537" s="226"/>
      <c r="G537" s="226"/>
      <c r="H537" s="226"/>
      <c r="I537" s="226"/>
    </row>
    <row r="538" spans="2:9">
      <c r="B538" s="229"/>
      <c r="C538" s="226"/>
      <c r="D538" s="226"/>
      <c r="E538" s="226"/>
      <c r="F538" s="226"/>
      <c r="G538" s="226"/>
      <c r="H538" s="226"/>
      <c r="I538" s="226"/>
    </row>
    <row r="539" spans="2:9">
      <c r="B539" s="229"/>
      <c r="C539" s="226"/>
      <c r="D539" s="226"/>
      <c r="E539" s="226"/>
      <c r="F539" s="226"/>
      <c r="G539" s="226"/>
      <c r="H539" s="226"/>
      <c r="I539" s="226"/>
    </row>
    <row r="540" spans="2:9">
      <c r="B540" s="229"/>
      <c r="C540" s="226"/>
      <c r="D540" s="226"/>
      <c r="E540" s="226"/>
      <c r="F540" s="226"/>
      <c r="G540" s="226"/>
      <c r="H540" s="226"/>
      <c r="I540" s="226"/>
    </row>
    <row r="541" spans="2:9">
      <c r="B541" s="229"/>
      <c r="C541" s="226"/>
      <c r="D541" s="226"/>
      <c r="E541" s="226"/>
      <c r="F541" s="226"/>
      <c r="G541" s="226"/>
      <c r="H541" s="226"/>
      <c r="I541" s="226"/>
    </row>
    <row r="542" spans="2:9">
      <c r="B542" s="229"/>
      <c r="C542" s="226"/>
      <c r="D542" s="226"/>
      <c r="E542" s="226"/>
      <c r="F542" s="226"/>
      <c r="G542" s="226"/>
      <c r="H542" s="226"/>
      <c r="I542" s="226"/>
    </row>
    <row r="543" spans="2:9">
      <c r="B543" s="229"/>
      <c r="C543" s="226"/>
      <c r="D543" s="226"/>
      <c r="E543" s="226"/>
      <c r="F543" s="226"/>
      <c r="G543" s="226"/>
      <c r="H543" s="226"/>
      <c r="I543" s="226"/>
    </row>
    <row r="544" spans="2:9">
      <c r="B544" s="229"/>
      <c r="C544" s="226"/>
      <c r="D544" s="226"/>
      <c r="E544" s="226"/>
      <c r="F544" s="226"/>
      <c r="G544" s="226"/>
      <c r="H544" s="226"/>
      <c r="I544" s="226"/>
    </row>
    <row r="545" spans="2:9">
      <c r="B545" s="229"/>
      <c r="C545" s="226"/>
      <c r="D545" s="226"/>
      <c r="E545" s="226"/>
      <c r="F545" s="226"/>
      <c r="G545" s="226"/>
      <c r="H545" s="226"/>
      <c r="I545" s="226"/>
    </row>
    <row r="546" spans="2:9">
      <c r="B546" s="229"/>
      <c r="C546" s="226"/>
      <c r="D546" s="226"/>
      <c r="E546" s="226"/>
      <c r="F546" s="226"/>
      <c r="G546" s="226"/>
      <c r="H546" s="226"/>
      <c r="I546" s="226"/>
    </row>
    <row r="547" spans="2:9">
      <c r="B547" s="229"/>
      <c r="C547" s="226"/>
      <c r="D547" s="226"/>
      <c r="E547" s="226"/>
      <c r="F547" s="226"/>
      <c r="G547" s="226"/>
      <c r="H547" s="226"/>
      <c r="I547" s="226"/>
    </row>
    <row r="548" spans="2:9">
      <c r="B548" s="229"/>
      <c r="C548" s="226"/>
      <c r="D548" s="226"/>
      <c r="E548" s="226"/>
      <c r="F548" s="226"/>
      <c r="G548" s="226"/>
      <c r="H548" s="226"/>
      <c r="I548" s="226"/>
    </row>
    <row r="549" spans="2:9">
      <c r="B549" s="229"/>
      <c r="C549" s="226"/>
      <c r="D549" s="226"/>
      <c r="E549" s="226"/>
      <c r="F549" s="226"/>
      <c r="G549" s="226"/>
      <c r="H549" s="226"/>
      <c r="I549" s="226"/>
    </row>
    <row r="550" spans="2:9">
      <c r="B550" s="229"/>
      <c r="C550" s="226"/>
      <c r="D550" s="226"/>
      <c r="E550" s="226"/>
      <c r="F550" s="226"/>
      <c r="G550" s="226"/>
      <c r="H550" s="226"/>
      <c r="I550" s="226"/>
    </row>
    <row r="551" spans="2:9">
      <c r="B551" s="229"/>
      <c r="C551" s="226"/>
      <c r="D551" s="226"/>
      <c r="E551" s="226"/>
      <c r="F551" s="226"/>
      <c r="G551" s="226"/>
      <c r="H551" s="226"/>
      <c r="I551" s="226"/>
    </row>
    <row r="552" spans="2:9">
      <c r="B552" s="229"/>
      <c r="C552" s="226"/>
      <c r="D552" s="226"/>
      <c r="E552" s="226"/>
      <c r="F552" s="226"/>
      <c r="G552" s="226"/>
      <c r="H552" s="226"/>
      <c r="I552" s="226"/>
    </row>
    <row r="553" spans="2:9">
      <c r="B553" s="229"/>
      <c r="C553" s="226"/>
      <c r="D553" s="226"/>
      <c r="E553" s="226"/>
      <c r="F553" s="226"/>
      <c r="G553" s="226"/>
      <c r="H553" s="226"/>
      <c r="I553" s="226"/>
    </row>
    <row r="554" spans="2:9">
      <c r="B554" s="229"/>
      <c r="C554" s="226"/>
      <c r="D554" s="226"/>
      <c r="E554" s="226"/>
      <c r="F554" s="226"/>
      <c r="G554" s="226"/>
      <c r="H554" s="226"/>
      <c r="I554" s="226"/>
    </row>
    <row r="555" spans="2:9">
      <c r="B555" s="229"/>
      <c r="C555" s="226"/>
      <c r="D555" s="226"/>
      <c r="E555" s="226"/>
      <c r="F555" s="226"/>
      <c r="G555" s="226"/>
      <c r="H555" s="226"/>
      <c r="I555" s="226"/>
    </row>
    <row r="556" spans="2:9">
      <c r="B556" s="229"/>
      <c r="C556" s="226"/>
      <c r="D556" s="226"/>
      <c r="E556" s="226"/>
      <c r="F556" s="226"/>
      <c r="G556" s="226"/>
      <c r="H556" s="226"/>
      <c r="I556" s="226"/>
    </row>
    <row r="557" spans="2:9">
      <c r="B557" s="229"/>
      <c r="C557" s="226"/>
      <c r="D557" s="226"/>
      <c r="E557" s="226"/>
      <c r="F557" s="226"/>
      <c r="G557" s="226"/>
      <c r="H557" s="226"/>
      <c r="I557" s="226"/>
    </row>
    <row r="558" spans="2:9">
      <c r="B558" s="229"/>
      <c r="C558" s="226"/>
      <c r="D558" s="226"/>
      <c r="E558" s="226"/>
      <c r="F558" s="226"/>
      <c r="G558" s="226"/>
      <c r="H558" s="226"/>
      <c r="I558" s="226"/>
    </row>
    <row r="559" spans="2:9">
      <c r="B559" s="229"/>
      <c r="C559" s="226"/>
      <c r="D559" s="226"/>
      <c r="E559" s="226"/>
      <c r="F559" s="226"/>
      <c r="G559" s="226"/>
      <c r="H559" s="226"/>
      <c r="I559" s="226"/>
    </row>
    <row r="560" spans="2:9">
      <c r="B560" s="229"/>
      <c r="C560" s="226"/>
      <c r="D560" s="226"/>
      <c r="E560" s="226"/>
      <c r="F560" s="226"/>
      <c r="G560" s="226"/>
      <c r="H560" s="226"/>
      <c r="I560" s="226"/>
    </row>
    <row r="561" spans="2:9">
      <c r="B561" s="229"/>
      <c r="C561" s="226"/>
      <c r="D561" s="226"/>
      <c r="E561" s="226"/>
      <c r="F561" s="226"/>
      <c r="G561" s="226"/>
      <c r="H561" s="226"/>
      <c r="I561" s="226"/>
    </row>
    <row r="562" spans="2:9">
      <c r="B562" s="229"/>
      <c r="C562" s="226"/>
      <c r="D562" s="226"/>
      <c r="E562" s="226"/>
      <c r="F562" s="226"/>
      <c r="G562" s="226"/>
      <c r="H562" s="226"/>
      <c r="I562" s="226"/>
    </row>
    <row r="563" spans="2:9">
      <c r="B563" s="229"/>
      <c r="C563" s="226"/>
      <c r="D563" s="226"/>
      <c r="E563" s="226"/>
      <c r="F563" s="226"/>
      <c r="G563" s="226"/>
      <c r="H563" s="226"/>
      <c r="I563" s="226"/>
    </row>
    <row r="564" spans="2:9">
      <c r="B564" s="229"/>
      <c r="C564" s="226"/>
      <c r="D564" s="226"/>
      <c r="E564" s="226"/>
      <c r="F564" s="226"/>
      <c r="G564" s="226"/>
      <c r="H564" s="226"/>
      <c r="I564" s="226"/>
    </row>
    <row r="565" spans="2:9">
      <c r="B565" s="229"/>
      <c r="C565" s="226"/>
      <c r="D565" s="226"/>
      <c r="E565" s="226"/>
      <c r="F565" s="226"/>
      <c r="G565" s="226"/>
      <c r="H565" s="226"/>
      <c r="I565" s="226"/>
    </row>
    <row r="566" spans="2:9">
      <c r="B566" s="229"/>
      <c r="C566" s="226"/>
      <c r="D566" s="226"/>
      <c r="E566" s="226"/>
      <c r="F566" s="226"/>
      <c r="G566" s="226"/>
      <c r="H566" s="226"/>
      <c r="I566" s="226"/>
    </row>
    <row r="567" spans="2:9">
      <c r="B567" s="229"/>
      <c r="C567" s="226"/>
      <c r="D567" s="226"/>
      <c r="E567" s="226"/>
      <c r="F567" s="226"/>
      <c r="G567" s="226"/>
      <c r="H567" s="226"/>
      <c r="I567" s="226"/>
    </row>
    <row r="568" spans="2:9">
      <c r="B568" s="229"/>
      <c r="C568" s="226"/>
      <c r="D568" s="226"/>
      <c r="E568" s="226"/>
      <c r="F568" s="226"/>
      <c r="G568" s="226"/>
      <c r="H568" s="226"/>
      <c r="I568" s="226"/>
    </row>
    <row r="569" spans="2:9">
      <c r="B569" s="229"/>
      <c r="C569" s="226"/>
      <c r="D569" s="226"/>
      <c r="E569" s="226"/>
      <c r="F569" s="226"/>
      <c r="G569" s="226"/>
      <c r="H569" s="226"/>
      <c r="I569" s="226"/>
    </row>
    <row r="570" spans="2:9">
      <c r="B570" s="229"/>
      <c r="C570" s="226"/>
      <c r="D570" s="226"/>
      <c r="E570" s="226"/>
      <c r="F570" s="226"/>
      <c r="G570" s="226"/>
      <c r="H570" s="226"/>
      <c r="I570" s="226"/>
    </row>
    <row r="571" spans="2:9">
      <c r="B571" s="229"/>
      <c r="C571" s="226"/>
      <c r="D571" s="226"/>
      <c r="E571" s="226"/>
      <c r="F571" s="226"/>
      <c r="G571" s="226"/>
      <c r="H571" s="226"/>
      <c r="I571" s="226"/>
    </row>
    <row r="572" spans="2:9">
      <c r="B572" s="229"/>
      <c r="C572" s="226"/>
      <c r="D572" s="226"/>
      <c r="E572" s="226"/>
      <c r="F572" s="226"/>
      <c r="G572" s="226"/>
      <c r="H572" s="226"/>
      <c r="I572" s="226"/>
    </row>
    <row r="573" spans="2:9">
      <c r="B573" s="229"/>
      <c r="C573" s="226"/>
      <c r="D573" s="226"/>
      <c r="E573" s="226"/>
      <c r="F573" s="226"/>
      <c r="G573" s="226"/>
      <c r="H573" s="226"/>
      <c r="I573" s="226"/>
    </row>
    <row r="574" spans="2:9">
      <c r="B574" s="229"/>
      <c r="C574" s="226"/>
      <c r="D574" s="226"/>
      <c r="E574" s="226"/>
      <c r="F574" s="226"/>
      <c r="G574" s="226"/>
      <c r="H574" s="226"/>
      <c r="I574" s="226"/>
    </row>
    <row r="575" spans="2:9">
      <c r="B575" s="229"/>
      <c r="C575" s="226"/>
      <c r="D575" s="226"/>
      <c r="E575" s="226"/>
      <c r="F575" s="226"/>
      <c r="G575" s="226"/>
      <c r="H575" s="226"/>
      <c r="I575" s="226"/>
    </row>
    <row r="576" spans="2:9">
      <c r="B576" s="229"/>
      <c r="C576" s="226"/>
      <c r="D576" s="226"/>
      <c r="E576" s="226"/>
      <c r="F576" s="226"/>
      <c r="G576" s="226"/>
      <c r="H576" s="226"/>
      <c r="I576" s="226"/>
    </row>
    <row r="577" spans="2:9">
      <c r="B577" s="229"/>
      <c r="C577" s="226"/>
      <c r="D577" s="226"/>
      <c r="E577" s="226"/>
      <c r="F577" s="226"/>
      <c r="G577" s="226"/>
      <c r="H577" s="226"/>
      <c r="I577" s="226"/>
    </row>
    <row r="578" spans="2:9">
      <c r="B578" s="229"/>
      <c r="C578" s="226"/>
      <c r="D578" s="226"/>
      <c r="E578" s="226"/>
      <c r="F578" s="226"/>
      <c r="G578" s="226"/>
      <c r="H578" s="226"/>
      <c r="I578" s="226"/>
    </row>
    <row r="579" spans="2:9">
      <c r="B579" s="229"/>
      <c r="C579" s="226"/>
      <c r="D579" s="226"/>
      <c r="E579" s="226"/>
      <c r="F579" s="226"/>
      <c r="G579" s="226"/>
      <c r="H579" s="226"/>
      <c r="I579" s="226"/>
    </row>
    <row r="580" spans="2:9">
      <c r="B580" s="229"/>
      <c r="C580" s="226"/>
      <c r="D580" s="226"/>
      <c r="E580" s="226"/>
      <c r="F580" s="226"/>
      <c r="G580" s="226"/>
      <c r="H580" s="226"/>
      <c r="I580" s="226"/>
    </row>
    <row r="581" spans="2:9">
      <c r="B581" s="229"/>
      <c r="C581" s="226"/>
      <c r="D581" s="226"/>
      <c r="E581" s="226"/>
      <c r="F581" s="226"/>
      <c r="G581" s="226"/>
      <c r="H581" s="226"/>
      <c r="I581" s="226"/>
    </row>
    <row r="582" spans="2:9">
      <c r="B582" s="229"/>
      <c r="C582" s="226"/>
      <c r="D582" s="226"/>
      <c r="E582" s="226"/>
      <c r="F582" s="226"/>
      <c r="G582" s="226"/>
      <c r="H582" s="226"/>
      <c r="I582" s="226"/>
    </row>
    <row r="583" spans="2:9">
      <c r="B583" s="229"/>
      <c r="C583" s="226"/>
      <c r="D583" s="226"/>
      <c r="E583" s="226"/>
      <c r="F583" s="226"/>
      <c r="G583" s="226"/>
      <c r="H583" s="226"/>
      <c r="I583" s="226"/>
    </row>
    <row r="584" spans="2:9">
      <c r="B584" s="229"/>
      <c r="C584" s="226"/>
      <c r="D584" s="226"/>
      <c r="E584" s="226"/>
      <c r="F584" s="226"/>
      <c r="G584" s="226"/>
      <c r="H584" s="226"/>
      <c r="I584" s="226"/>
    </row>
    <row r="585" spans="2:9">
      <c r="B585" s="229"/>
      <c r="C585" s="226"/>
      <c r="D585" s="226"/>
      <c r="E585" s="226"/>
      <c r="F585" s="226"/>
      <c r="G585" s="226"/>
      <c r="H585" s="226"/>
      <c r="I585" s="226"/>
    </row>
    <row r="586" spans="2:9">
      <c r="B586" s="229"/>
      <c r="C586" s="226"/>
      <c r="D586" s="226"/>
      <c r="E586" s="226"/>
      <c r="F586" s="226"/>
      <c r="G586" s="226"/>
      <c r="H586" s="226"/>
      <c r="I586" s="226"/>
    </row>
    <row r="587" spans="2:9">
      <c r="B587" s="229"/>
      <c r="C587" s="226"/>
      <c r="D587" s="226"/>
      <c r="E587" s="226"/>
      <c r="F587" s="226"/>
      <c r="G587" s="226"/>
      <c r="H587" s="226"/>
      <c r="I587" s="226"/>
    </row>
    <row r="588" spans="2:9">
      <c r="B588" s="229"/>
      <c r="C588" s="226"/>
      <c r="D588" s="226"/>
      <c r="E588" s="226"/>
      <c r="F588" s="226"/>
      <c r="G588" s="226"/>
      <c r="H588" s="226"/>
      <c r="I588" s="226"/>
    </row>
    <row r="589" spans="2:9">
      <c r="B589" s="229"/>
      <c r="C589" s="226"/>
      <c r="D589" s="226"/>
      <c r="E589" s="226"/>
      <c r="F589" s="226"/>
      <c r="G589" s="226"/>
      <c r="H589" s="226"/>
      <c r="I589" s="226"/>
    </row>
    <row r="590" spans="2:9">
      <c r="B590" s="229"/>
      <c r="C590" s="226"/>
      <c r="D590" s="226"/>
      <c r="E590" s="226"/>
      <c r="F590" s="226"/>
      <c r="G590" s="226"/>
      <c r="H590" s="226"/>
      <c r="I590" s="226"/>
    </row>
    <row r="591" spans="2:9">
      <c r="B591" s="229"/>
      <c r="C591" s="226"/>
      <c r="D591" s="226"/>
      <c r="E591" s="226"/>
      <c r="F591" s="226"/>
      <c r="G591" s="226"/>
      <c r="H591" s="226"/>
      <c r="I591" s="226"/>
    </row>
    <row r="592" spans="2:9">
      <c r="B592" s="229"/>
      <c r="C592" s="226"/>
      <c r="D592" s="226"/>
      <c r="E592" s="226"/>
      <c r="F592" s="226"/>
      <c r="G592" s="226"/>
      <c r="H592" s="226"/>
      <c r="I592" s="226"/>
    </row>
    <row r="593" spans="2:9">
      <c r="B593" s="229"/>
      <c r="C593" s="226"/>
      <c r="D593" s="226"/>
      <c r="E593" s="226"/>
      <c r="F593" s="226"/>
      <c r="G593" s="226"/>
      <c r="H593" s="226"/>
      <c r="I593" s="226"/>
    </row>
    <row r="594" spans="2:9">
      <c r="B594" s="229"/>
      <c r="C594" s="226"/>
      <c r="D594" s="226"/>
      <c r="E594" s="226"/>
      <c r="F594" s="226"/>
      <c r="G594" s="226"/>
      <c r="H594" s="226"/>
      <c r="I594" s="226"/>
    </row>
    <row r="595" spans="2:9">
      <c r="B595" s="229"/>
      <c r="C595" s="226"/>
      <c r="D595" s="226"/>
      <c r="E595" s="226"/>
      <c r="F595" s="226"/>
      <c r="G595" s="226"/>
      <c r="H595" s="226"/>
      <c r="I595" s="226"/>
    </row>
    <row r="596" spans="2:9">
      <c r="B596" s="229"/>
      <c r="C596" s="226"/>
      <c r="D596" s="226"/>
      <c r="E596" s="226"/>
      <c r="F596" s="226"/>
      <c r="G596" s="226"/>
      <c r="H596" s="226"/>
      <c r="I596" s="226"/>
    </row>
    <row r="597" spans="2:9">
      <c r="B597" s="229"/>
      <c r="C597" s="226"/>
      <c r="D597" s="226"/>
      <c r="E597" s="226"/>
      <c r="F597" s="226"/>
      <c r="G597" s="226"/>
      <c r="H597" s="226"/>
      <c r="I597" s="226"/>
    </row>
    <row r="598" spans="2:9">
      <c r="B598" s="229"/>
      <c r="C598" s="226"/>
      <c r="D598" s="226"/>
      <c r="E598" s="226"/>
      <c r="F598" s="226"/>
      <c r="G598" s="226"/>
      <c r="H598" s="226"/>
      <c r="I598" s="226"/>
    </row>
    <row r="599" spans="2:9">
      <c r="B599" s="229"/>
      <c r="C599" s="226"/>
      <c r="D599" s="226"/>
      <c r="E599" s="226"/>
      <c r="F599" s="226"/>
      <c r="G599" s="226"/>
      <c r="H599" s="226"/>
      <c r="I599" s="226"/>
    </row>
    <row r="600" spans="2:9">
      <c r="B600" s="229"/>
      <c r="C600" s="226"/>
      <c r="D600" s="226"/>
      <c r="E600" s="226"/>
      <c r="F600" s="226"/>
      <c r="G600" s="226"/>
      <c r="H600" s="226"/>
      <c r="I600" s="226"/>
    </row>
    <row r="601" spans="2:9">
      <c r="B601" s="229"/>
      <c r="C601" s="226"/>
      <c r="D601" s="226"/>
      <c r="E601" s="226"/>
      <c r="F601" s="226"/>
      <c r="G601" s="226"/>
      <c r="H601" s="226"/>
      <c r="I601" s="226"/>
    </row>
    <row r="602" spans="2:9">
      <c r="B602" s="229"/>
      <c r="C602" s="226"/>
      <c r="D602" s="226"/>
      <c r="E602" s="226"/>
      <c r="F602" s="226"/>
      <c r="G602" s="226"/>
      <c r="H602" s="226"/>
      <c r="I602" s="226"/>
    </row>
    <row r="603" spans="2:9">
      <c r="B603" s="229"/>
      <c r="C603" s="226"/>
      <c r="D603" s="226"/>
      <c r="E603" s="226"/>
      <c r="F603" s="226"/>
      <c r="G603" s="226"/>
      <c r="H603" s="226"/>
      <c r="I603" s="226"/>
    </row>
    <row r="604" spans="2:9">
      <c r="B604" s="229"/>
      <c r="C604" s="226"/>
      <c r="D604" s="226"/>
      <c r="E604" s="226"/>
      <c r="F604" s="226"/>
      <c r="G604" s="226"/>
      <c r="H604" s="226"/>
      <c r="I604" s="226"/>
    </row>
    <row r="605" spans="2:9">
      <c r="B605" s="229"/>
      <c r="C605" s="226"/>
      <c r="D605" s="226"/>
      <c r="E605" s="226"/>
      <c r="F605" s="226"/>
      <c r="G605" s="226"/>
      <c r="H605" s="226"/>
      <c r="I605" s="226"/>
    </row>
    <row r="606" spans="2:9">
      <c r="B606" s="229"/>
      <c r="C606" s="226"/>
      <c r="D606" s="226"/>
      <c r="E606" s="226"/>
      <c r="F606" s="226"/>
      <c r="G606" s="226"/>
      <c r="H606" s="226"/>
      <c r="I606" s="226"/>
    </row>
    <row r="607" spans="2:9">
      <c r="B607" s="229"/>
      <c r="C607" s="226"/>
      <c r="D607" s="226"/>
      <c r="E607" s="226"/>
      <c r="F607" s="226"/>
      <c r="G607" s="226"/>
      <c r="H607" s="226"/>
      <c r="I607" s="226"/>
    </row>
    <row r="608" spans="2:9">
      <c r="B608" s="229"/>
      <c r="C608" s="226"/>
      <c r="D608" s="226"/>
      <c r="E608" s="226"/>
      <c r="F608" s="226"/>
      <c r="G608" s="226"/>
      <c r="H608" s="226"/>
      <c r="I608" s="226"/>
    </row>
    <row r="609" spans="2:9">
      <c r="B609" s="229"/>
      <c r="C609" s="226"/>
      <c r="D609" s="226"/>
      <c r="E609" s="226"/>
      <c r="F609" s="226"/>
      <c r="G609" s="226"/>
      <c r="H609" s="226"/>
      <c r="I609" s="226"/>
    </row>
    <row r="610" spans="2:9">
      <c r="B610" s="229"/>
      <c r="C610" s="226"/>
      <c r="D610" s="226"/>
      <c r="E610" s="226"/>
      <c r="F610" s="226"/>
      <c r="G610" s="226"/>
      <c r="H610" s="226"/>
      <c r="I610" s="226"/>
    </row>
    <row r="611" spans="2:9">
      <c r="B611" s="229"/>
      <c r="C611" s="226"/>
      <c r="D611" s="226"/>
      <c r="E611" s="226"/>
      <c r="F611" s="226"/>
      <c r="G611" s="226"/>
      <c r="H611" s="226"/>
      <c r="I611" s="226"/>
    </row>
    <row r="612" spans="2:9">
      <c r="B612" s="229"/>
      <c r="C612" s="226"/>
      <c r="D612" s="226"/>
      <c r="E612" s="226"/>
      <c r="F612" s="226"/>
      <c r="G612" s="226"/>
      <c r="H612" s="226"/>
      <c r="I612" s="226"/>
    </row>
    <row r="613" spans="2:9">
      <c r="B613" s="229"/>
      <c r="C613" s="226"/>
      <c r="D613" s="226"/>
      <c r="E613" s="226"/>
      <c r="F613" s="226"/>
      <c r="G613" s="226"/>
      <c r="H613" s="226"/>
      <c r="I613" s="226"/>
    </row>
    <row r="614" spans="2:9">
      <c r="B614" s="229"/>
      <c r="C614" s="226"/>
      <c r="D614" s="226"/>
      <c r="E614" s="226"/>
      <c r="F614" s="226"/>
      <c r="G614" s="226"/>
      <c r="H614" s="226"/>
      <c r="I614" s="226"/>
    </row>
    <row r="615" spans="2:9">
      <c r="B615" s="229"/>
      <c r="C615" s="226"/>
      <c r="D615" s="226"/>
      <c r="E615" s="226"/>
      <c r="F615" s="226"/>
      <c r="G615" s="226"/>
      <c r="H615" s="226"/>
      <c r="I615" s="226"/>
    </row>
    <row r="616" spans="2:9">
      <c r="B616" s="229"/>
      <c r="C616" s="226"/>
      <c r="D616" s="226"/>
      <c r="E616" s="226"/>
      <c r="F616" s="226"/>
      <c r="G616" s="226"/>
      <c r="H616" s="226"/>
      <c r="I616" s="226"/>
    </row>
    <row r="617" spans="2:9">
      <c r="B617" s="229"/>
      <c r="C617" s="226"/>
      <c r="D617" s="226"/>
      <c r="E617" s="226"/>
      <c r="F617" s="226"/>
      <c r="G617" s="226"/>
      <c r="H617" s="226"/>
      <c r="I617" s="226"/>
    </row>
    <row r="618" spans="2:9">
      <c r="B618" s="229"/>
      <c r="C618" s="226"/>
      <c r="D618" s="226"/>
      <c r="E618" s="226"/>
      <c r="F618" s="226"/>
      <c r="G618" s="226"/>
      <c r="H618" s="226"/>
      <c r="I618" s="226"/>
    </row>
    <row r="619" spans="2:9">
      <c r="B619" s="229"/>
      <c r="C619" s="226"/>
      <c r="D619" s="226"/>
      <c r="E619" s="226"/>
      <c r="F619" s="226"/>
      <c r="G619" s="226"/>
      <c r="H619" s="226"/>
      <c r="I619" s="226"/>
    </row>
    <row r="620" spans="2:9">
      <c r="B620" s="229"/>
      <c r="C620" s="226"/>
      <c r="D620" s="226"/>
      <c r="E620" s="226"/>
      <c r="F620" s="226"/>
      <c r="G620" s="226"/>
      <c r="H620" s="226"/>
      <c r="I620" s="226"/>
    </row>
    <row r="621" spans="2:9">
      <c r="B621" s="229"/>
      <c r="C621" s="226"/>
      <c r="D621" s="226"/>
      <c r="E621" s="226"/>
      <c r="F621" s="226"/>
      <c r="G621" s="226"/>
      <c r="H621" s="226"/>
      <c r="I621" s="226"/>
    </row>
    <row r="622" spans="2:9">
      <c r="B622" s="229"/>
      <c r="C622" s="226"/>
      <c r="D622" s="226"/>
      <c r="E622" s="226"/>
      <c r="F622" s="226"/>
      <c r="G622" s="226"/>
      <c r="H622" s="226"/>
      <c r="I622" s="226"/>
    </row>
    <row r="623" spans="2:9">
      <c r="B623" s="229"/>
      <c r="C623" s="226"/>
      <c r="D623" s="226"/>
      <c r="E623" s="226"/>
      <c r="F623" s="226"/>
      <c r="G623" s="226"/>
      <c r="H623" s="226"/>
      <c r="I623" s="226"/>
    </row>
    <row r="624" spans="2:9">
      <c r="B624" s="229"/>
      <c r="C624" s="226"/>
      <c r="D624" s="226"/>
      <c r="E624" s="226"/>
      <c r="F624" s="226"/>
      <c r="G624" s="226"/>
      <c r="H624" s="226"/>
      <c r="I624" s="226"/>
    </row>
    <row r="625" spans="2:9">
      <c r="B625" s="229"/>
      <c r="C625" s="226"/>
      <c r="D625" s="226"/>
      <c r="E625" s="226"/>
      <c r="F625" s="226"/>
      <c r="G625" s="226"/>
      <c r="H625" s="226"/>
      <c r="I625" s="226"/>
    </row>
    <row r="626" spans="2:9">
      <c r="B626" s="229"/>
      <c r="C626" s="226"/>
      <c r="D626" s="226"/>
      <c r="E626" s="226"/>
      <c r="F626" s="226"/>
      <c r="G626" s="226"/>
      <c r="H626" s="226"/>
      <c r="I626" s="226"/>
    </row>
    <row r="627" spans="2:9">
      <c r="B627" s="229"/>
      <c r="C627" s="226"/>
      <c r="D627" s="226"/>
      <c r="E627" s="226"/>
      <c r="F627" s="226"/>
      <c r="G627" s="226"/>
      <c r="H627" s="226"/>
      <c r="I627" s="226"/>
    </row>
    <row r="628" spans="2:9">
      <c r="B628" s="229"/>
      <c r="C628" s="226"/>
      <c r="D628" s="226"/>
      <c r="E628" s="226"/>
      <c r="F628" s="226"/>
      <c r="G628" s="226"/>
      <c r="H628" s="226"/>
      <c r="I628" s="226"/>
    </row>
    <row r="629" spans="2:9">
      <c r="B629" s="229"/>
      <c r="C629" s="226"/>
      <c r="D629" s="226"/>
      <c r="E629" s="226"/>
      <c r="F629" s="226"/>
      <c r="G629" s="226"/>
      <c r="H629" s="226"/>
      <c r="I629" s="226"/>
    </row>
    <row r="630" spans="2:9">
      <c r="B630" s="229"/>
      <c r="C630" s="226"/>
      <c r="D630" s="226"/>
      <c r="E630" s="226"/>
      <c r="F630" s="226"/>
      <c r="G630" s="226"/>
      <c r="H630" s="226"/>
      <c r="I630" s="226"/>
    </row>
    <row r="631" spans="2:9">
      <c r="B631" s="229"/>
      <c r="C631" s="226"/>
      <c r="D631" s="226"/>
      <c r="E631" s="226"/>
      <c r="F631" s="226"/>
      <c r="G631" s="226"/>
      <c r="H631" s="226"/>
      <c r="I631" s="226"/>
    </row>
    <row r="632" spans="2:9">
      <c r="B632" s="229"/>
      <c r="C632" s="226"/>
      <c r="D632" s="226"/>
      <c r="E632" s="226"/>
      <c r="F632" s="226"/>
      <c r="G632" s="226"/>
      <c r="H632" s="226"/>
      <c r="I632" s="226"/>
    </row>
    <row r="633" spans="2:9">
      <c r="B633" s="229"/>
      <c r="C633" s="226"/>
      <c r="D633" s="226"/>
      <c r="E633" s="226"/>
      <c r="F633" s="226"/>
      <c r="G633" s="226"/>
      <c r="H633" s="226"/>
      <c r="I633" s="226"/>
    </row>
    <row r="634" spans="2:9">
      <c r="B634" s="229"/>
      <c r="C634" s="226"/>
      <c r="D634" s="226"/>
      <c r="E634" s="226"/>
      <c r="F634" s="226"/>
      <c r="G634" s="226"/>
      <c r="H634" s="226"/>
      <c r="I634" s="226"/>
    </row>
    <row r="635" spans="2:9">
      <c r="B635" s="229"/>
      <c r="C635" s="226"/>
      <c r="D635" s="226"/>
      <c r="E635" s="226"/>
      <c r="F635" s="226"/>
      <c r="G635" s="226"/>
      <c r="H635" s="226"/>
      <c r="I635" s="226"/>
    </row>
    <row r="636" spans="2:9">
      <c r="B636" s="229"/>
      <c r="C636" s="226"/>
      <c r="D636" s="226"/>
      <c r="E636" s="226"/>
      <c r="F636" s="226"/>
      <c r="G636" s="226"/>
      <c r="H636" s="226"/>
      <c r="I636" s="226"/>
    </row>
    <row r="637" spans="2:9">
      <c r="B637" s="229"/>
      <c r="C637" s="226"/>
      <c r="D637" s="226"/>
      <c r="E637" s="226"/>
      <c r="F637" s="226"/>
      <c r="G637" s="226"/>
      <c r="H637" s="226"/>
      <c r="I637" s="226"/>
    </row>
    <row r="638" spans="2:9">
      <c r="B638" s="229"/>
      <c r="C638" s="226"/>
      <c r="D638" s="226"/>
      <c r="E638" s="226"/>
      <c r="F638" s="226"/>
      <c r="G638" s="226"/>
      <c r="H638" s="226"/>
      <c r="I638" s="226"/>
    </row>
    <row r="639" spans="2:9">
      <c r="B639" s="229"/>
      <c r="C639" s="226"/>
      <c r="D639" s="226"/>
      <c r="E639" s="226"/>
      <c r="F639" s="226"/>
      <c r="G639" s="226"/>
      <c r="H639" s="226"/>
      <c r="I639" s="226"/>
    </row>
    <row r="640" spans="2:9">
      <c r="B640" s="229"/>
      <c r="C640" s="226"/>
      <c r="D640" s="226"/>
      <c r="E640" s="226"/>
      <c r="F640" s="226"/>
      <c r="G640" s="226"/>
      <c r="H640" s="226"/>
      <c r="I640" s="226"/>
    </row>
    <row r="641" spans="2:9">
      <c r="B641" s="229"/>
      <c r="C641" s="226"/>
      <c r="D641" s="226"/>
      <c r="E641" s="226"/>
      <c r="F641" s="226"/>
      <c r="G641" s="226"/>
      <c r="H641" s="226"/>
      <c r="I641" s="226"/>
    </row>
    <row r="642" spans="2:9">
      <c r="B642" s="229"/>
      <c r="C642" s="226"/>
      <c r="D642" s="226"/>
      <c r="E642" s="226"/>
      <c r="F642" s="226"/>
      <c r="G642" s="226"/>
      <c r="H642" s="226"/>
      <c r="I642" s="226"/>
    </row>
    <row r="643" spans="2:9">
      <c r="B643" s="229"/>
      <c r="C643" s="226"/>
      <c r="D643" s="226"/>
      <c r="E643" s="226"/>
      <c r="F643" s="226"/>
      <c r="G643" s="226"/>
      <c r="H643" s="226"/>
      <c r="I643" s="226"/>
    </row>
    <row r="644" spans="2:9">
      <c r="B644" s="229"/>
      <c r="C644" s="226"/>
      <c r="D644" s="226"/>
      <c r="E644" s="226"/>
      <c r="F644" s="226"/>
      <c r="G644" s="226"/>
      <c r="H644" s="226"/>
      <c r="I644" s="226"/>
    </row>
    <row r="645" spans="2:9">
      <c r="B645" s="229"/>
      <c r="C645" s="226"/>
      <c r="D645" s="226"/>
      <c r="E645" s="226"/>
      <c r="F645" s="226"/>
      <c r="G645" s="226"/>
      <c r="H645" s="226"/>
      <c r="I645" s="226"/>
    </row>
    <row r="646" spans="2:9">
      <c r="B646" s="229"/>
      <c r="C646" s="226"/>
      <c r="D646" s="226"/>
      <c r="E646" s="226"/>
      <c r="F646" s="226"/>
      <c r="G646" s="226"/>
      <c r="H646" s="226"/>
      <c r="I646" s="226"/>
    </row>
    <row r="647" spans="2:9">
      <c r="B647" s="229"/>
      <c r="C647" s="226"/>
      <c r="D647" s="226"/>
      <c r="E647" s="226"/>
      <c r="F647" s="226"/>
      <c r="G647" s="226"/>
      <c r="H647" s="226"/>
      <c r="I647" s="226"/>
    </row>
    <row r="648" spans="2:9">
      <c r="B648" s="229"/>
      <c r="C648" s="226"/>
      <c r="D648" s="226"/>
      <c r="E648" s="226"/>
      <c r="F648" s="226"/>
      <c r="G648" s="226"/>
      <c r="H648" s="226"/>
      <c r="I648" s="226"/>
    </row>
    <row r="649" spans="2:9">
      <c r="B649" s="229"/>
      <c r="C649" s="226"/>
      <c r="D649" s="226"/>
      <c r="E649" s="226"/>
      <c r="F649" s="226"/>
      <c r="G649" s="226"/>
      <c r="H649" s="226"/>
      <c r="I649" s="226"/>
    </row>
    <row r="650" spans="2:9">
      <c r="B650" s="229"/>
      <c r="C650" s="226"/>
      <c r="D650" s="226"/>
      <c r="E650" s="226"/>
      <c r="F650" s="226"/>
      <c r="G650" s="226"/>
      <c r="H650" s="226"/>
      <c r="I650" s="226"/>
    </row>
    <row r="651" spans="2:9">
      <c r="B651" s="229"/>
      <c r="C651" s="226"/>
      <c r="D651" s="226"/>
      <c r="E651" s="226"/>
      <c r="F651" s="226"/>
      <c r="G651" s="226"/>
      <c r="H651" s="226"/>
      <c r="I651" s="226"/>
    </row>
    <row r="652" spans="2:9">
      <c r="B652" s="229"/>
      <c r="C652" s="226"/>
      <c r="D652" s="226"/>
      <c r="E652" s="226"/>
      <c r="F652" s="226"/>
      <c r="G652" s="226"/>
      <c r="H652" s="226"/>
      <c r="I652" s="226"/>
    </row>
    <row r="653" spans="2:9">
      <c r="B653" s="229"/>
      <c r="C653" s="226"/>
      <c r="D653" s="226"/>
      <c r="E653" s="226"/>
      <c r="F653" s="226"/>
      <c r="G653" s="226"/>
      <c r="H653" s="226"/>
      <c r="I653" s="226"/>
    </row>
    <row r="654" spans="2:9">
      <c r="B654" s="229"/>
      <c r="C654" s="226"/>
      <c r="D654" s="226"/>
      <c r="E654" s="226"/>
      <c r="F654" s="226"/>
      <c r="G654" s="226"/>
      <c r="H654" s="226"/>
      <c r="I654" s="226"/>
    </row>
    <row r="655" spans="2:9">
      <c r="B655" s="229"/>
      <c r="C655" s="226"/>
      <c r="D655" s="226"/>
      <c r="E655" s="226"/>
      <c r="F655" s="226"/>
      <c r="G655" s="226"/>
      <c r="H655" s="226"/>
      <c r="I655" s="226"/>
    </row>
    <row r="656" spans="2:9">
      <c r="B656" s="229"/>
      <c r="C656" s="226"/>
      <c r="D656" s="226"/>
      <c r="E656" s="226"/>
      <c r="F656" s="226"/>
      <c r="G656" s="226"/>
      <c r="H656" s="226"/>
      <c r="I656" s="226"/>
    </row>
    <row r="657" spans="2:9">
      <c r="B657" s="229"/>
      <c r="C657" s="226"/>
      <c r="D657" s="226"/>
      <c r="E657" s="226"/>
      <c r="F657" s="226"/>
      <c r="G657" s="226"/>
      <c r="H657" s="226"/>
      <c r="I657" s="226"/>
    </row>
    <row r="658" spans="2:9">
      <c r="B658" s="229"/>
      <c r="C658" s="226"/>
      <c r="D658" s="226"/>
      <c r="E658" s="226"/>
      <c r="F658" s="226"/>
      <c r="G658" s="226"/>
      <c r="H658" s="226"/>
      <c r="I658" s="226"/>
    </row>
    <row r="659" spans="2:9">
      <c r="B659" s="229"/>
      <c r="C659" s="226"/>
      <c r="D659" s="226"/>
      <c r="E659" s="226"/>
      <c r="F659" s="226"/>
      <c r="G659" s="226"/>
      <c r="H659" s="226"/>
      <c r="I659" s="226"/>
    </row>
    <row r="660" spans="2:9">
      <c r="B660" s="229"/>
      <c r="C660" s="226"/>
      <c r="D660" s="226"/>
      <c r="E660" s="226"/>
      <c r="F660" s="226"/>
      <c r="G660" s="226"/>
      <c r="H660" s="226"/>
      <c r="I660" s="226"/>
    </row>
    <row r="661" spans="2:9">
      <c r="B661" s="229"/>
      <c r="C661" s="226"/>
      <c r="D661" s="226"/>
      <c r="E661" s="226"/>
      <c r="F661" s="226"/>
      <c r="G661" s="226"/>
      <c r="H661" s="226"/>
      <c r="I661" s="226"/>
    </row>
    <row r="662" spans="2:9">
      <c r="B662" s="229"/>
      <c r="C662" s="226"/>
      <c r="D662" s="226"/>
      <c r="E662" s="226"/>
      <c r="F662" s="226"/>
      <c r="G662" s="226"/>
      <c r="H662" s="226"/>
      <c r="I662" s="226"/>
    </row>
    <row r="663" spans="2:9">
      <c r="B663" s="229"/>
      <c r="C663" s="226"/>
      <c r="D663" s="226"/>
      <c r="E663" s="226"/>
      <c r="F663" s="226"/>
      <c r="G663" s="226"/>
      <c r="H663" s="226"/>
      <c r="I663" s="226"/>
    </row>
    <row r="664" spans="2:9">
      <c r="B664" s="229"/>
      <c r="C664" s="226"/>
      <c r="D664" s="226"/>
      <c r="E664" s="226"/>
      <c r="F664" s="226"/>
      <c r="G664" s="226"/>
      <c r="H664" s="226"/>
      <c r="I664" s="226"/>
    </row>
    <row r="665" spans="2:9">
      <c r="B665" s="229"/>
      <c r="C665" s="226"/>
      <c r="D665" s="226"/>
      <c r="E665" s="226"/>
      <c r="F665" s="226"/>
      <c r="G665" s="226"/>
      <c r="H665" s="226"/>
      <c r="I665" s="226"/>
    </row>
    <row r="666" spans="2:9">
      <c r="B666" s="229"/>
      <c r="C666" s="226"/>
      <c r="D666" s="226"/>
      <c r="E666" s="226"/>
      <c r="F666" s="226"/>
      <c r="G666" s="226"/>
      <c r="H666" s="226"/>
      <c r="I666" s="226"/>
    </row>
    <row r="667" spans="2:9">
      <c r="B667" s="229"/>
      <c r="C667" s="226"/>
      <c r="D667" s="226"/>
      <c r="E667" s="226"/>
      <c r="F667" s="226"/>
      <c r="G667" s="226"/>
      <c r="H667" s="226"/>
      <c r="I667" s="226"/>
    </row>
    <row r="668" spans="2:9">
      <c r="B668" s="229"/>
      <c r="C668" s="226"/>
      <c r="D668" s="226"/>
      <c r="E668" s="226"/>
      <c r="F668" s="226"/>
      <c r="G668" s="226"/>
      <c r="H668" s="226"/>
      <c r="I668" s="226"/>
    </row>
    <row r="669" spans="2:9">
      <c r="B669" s="229"/>
      <c r="C669" s="226"/>
      <c r="D669" s="226"/>
      <c r="E669" s="226"/>
      <c r="F669" s="226"/>
      <c r="G669" s="226"/>
      <c r="H669" s="226"/>
      <c r="I669" s="226"/>
    </row>
    <row r="670" spans="2:9">
      <c r="B670" s="229"/>
      <c r="C670" s="226"/>
      <c r="D670" s="226"/>
      <c r="E670" s="226"/>
      <c r="F670" s="226"/>
      <c r="G670" s="226"/>
      <c r="H670" s="226"/>
      <c r="I670" s="226"/>
    </row>
    <row r="671" spans="2:9">
      <c r="B671" s="229"/>
      <c r="C671" s="226"/>
      <c r="D671" s="226"/>
      <c r="E671" s="226"/>
      <c r="F671" s="226"/>
      <c r="G671" s="226"/>
      <c r="H671" s="226"/>
      <c r="I671" s="226"/>
    </row>
    <row r="672" spans="2:9">
      <c r="B672" s="229"/>
      <c r="C672" s="226"/>
      <c r="D672" s="226"/>
      <c r="E672" s="226"/>
      <c r="F672" s="226"/>
      <c r="G672" s="226"/>
      <c r="H672" s="226"/>
      <c r="I672" s="226"/>
    </row>
    <row r="673" spans="2:9">
      <c r="B673" s="229"/>
      <c r="C673" s="226"/>
      <c r="D673" s="226"/>
      <c r="E673" s="226"/>
      <c r="F673" s="226"/>
      <c r="G673" s="226"/>
      <c r="H673" s="226"/>
      <c r="I673" s="226"/>
    </row>
    <row r="674" spans="2:9">
      <c r="B674" s="229"/>
      <c r="C674" s="226"/>
      <c r="D674" s="226"/>
      <c r="E674" s="226"/>
      <c r="F674" s="226"/>
      <c r="G674" s="226"/>
      <c r="H674" s="226"/>
      <c r="I674" s="226"/>
    </row>
    <row r="675" spans="2:9">
      <c r="B675" s="229"/>
      <c r="C675" s="226"/>
      <c r="D675" s="226"/>
      <c r="E675" s="226"/>
      <c r="F675" s="226"/>
      <c r="G675" s="226"/>
      <c r="H675" s="226"/>
      <c r="I675" s="226"/>
    </row>
    <row r="676" spans="2:9">
      <c r="B676" s="229"/>
      <c r="C676" s="226"/>
      <c r="D676" s="226"/>
      <c r="E676" s="226"/>
      <c r="F676" s="226"/>
      <c r="G676" s="226"/>
      <c r="H676" s="226"/>
      <c r="I676" s="226"/>
    </row>
    <row r="677" spans="2:9">
      <c r="B677" s="229"/>
      <c r="C677" s="226"/>
      <c r="D677" s="226"/>
      <c r="E677" s="226"/>
      <c r="F677" s="226"/>
      <c r="G677" s="226"/>
      <c r="H677" s="226"/>
      <c r="I677" s="226"/>
    </row>
    <row r="678" spans="2:9">
      <c r="B678" s="229"/>
      <c r="C678" s="226"/>
      <c r="D678" s="226"/>
      <c r="E678" s="226"/>
      <c r="F678" s="226"/>
      <c r="G678" s="226"/>
      <c r="H678" s="226"/>
      <c r="I678" s="226"/>
    </row>
    <row r="679" spans="2:9">
      <c r="B679" s="229"/>
      <c r="C679" s="226"/>
      <c r="D679" s="226"/>
      <c r="E679" s="226"/>
      <c r="F679" s="226"/>
      <c r="G679" s="226"/>
      <c r="H679" s="226"/>
      <c r="I679" s="226"/>
    </row>
    <row r="680" spans="2:9">
      <c r="B680" s="229"/>
      <c r="C680" s="226"/>
      <c r="D680" s="226"/>
      <c r="E680" s="226"/>
      <c r="F680" s="226"/>
      <c r="G680" s="226"/>
      <c r="H680" s="226"/>
      <c r="I680" s="226"/>
    </row>
    <row r="681" spans="2:9">
      <c r="B681" s="229"/>
      <c r="C681" s="226"/>
      <c r="D681" s="226"/>
      <c r="E681" s="226"/>
      <c r="F681" s="226"/>
      <c r="G681" s="226"/>
      <c r="H681" s="226"/>
      <c r="I681" s="226"/>
    </row>
    <row r="682" spans="2:9">
      <c r="B682" s="229"/>
      <c r="C682" s="226"/>
      <c r="D682" s="226"/>
      <c r="E682" s="226"/>
      <c r="F682" s="226"/>
      <c r="G682" s="226"/>
      <c r="H682" s="226"/>
      <c r="I682" s="226"/>
    </row>
    <row r="683" spans="2:9">
      <c r="B683" s="229"/>
      <c r="C683" s="226"/>
      <c r="D683" s="226"/>
      <c r="E683" s="226"/>
      <c r="F683" s="226"/>
      <c r="G683" s="226"/>
      <c r="H683" s="226"/>
      <c r="I683" s="226"/>
    </row>
    <row r="684" spans="2:9">
      <c r="B684" s="229"/>
      <c r="C684" s="226"/>
      <c r="D684" s="226"/>
      <c r="E684" s="226"/>
      <c r="F684" s="226"/>
      <c r="G684" s="226"/>
      <c r="H684" s="226"/>
      <c r="I684" s="226"/>
    </row>
    <row r="685" spans="2:9">
      <c r="B685" s="229"/>
      <c r="C685" s="226"/>
      <c r="D685" s="226"/>
      <c r="E685" s="226"/>
      <c r="F685" s="226"/>
      <c r="G685" s="226"/>
      <c r="H685" s="226"/>
      <c r="I685" s="226"/>
    </row>
    <row r="686" spans="2:9">
      <c r="B686" s="229"/>
      <c r="C686" s="226"/>
      <c r="D686" s="226"/>
      <c r="E686" s="226"/>
      <c r="F686" s="226"/>
      <c r="G686" s="226"/>
      <c r="H686" s="226"/>
      <c r="I686" s="226"/>
    </row>
    <row r="687" spans="2:9">
      <c r="B687" s="229"/>
      <c r="C687" s="226"/>
      <c r="D687" s="226"/>
      <c r="E687" s="226"/>
      <c r="F687" s="226"/>
      <c r="G687" s="226"/>
      <c r="H687" s="226"/>
      <c r="I687" s="226"/>
    </row>
    <row r="688" spans="2:9">
      <c r="B688" s="229"/>
      <c r="C688" s="226"/>
      <c r="D688" s="226"/>
      <c r="E688" s="226"/>
      <c r="F688" s="226"/>
      <c r="G688" s="226"/>
      <c r="H688" s="226"/>
      <c r="I688" s="226"/>
    </row>
    <row r="689" spans="2:9">
      <c r="B689" s="229"/>
      <c r="C689" s="226"/>
      <c r="D689" s="226"/>
      <c r="E689" s="226"/>
      <c r="F689" s="226"/>
      <c r="G689" s="226"/>
      <c r="H689" s="226"/>
      <c r="I689" s="226"/>
    </row>
    <row r="690" spans="2:9">
      <c r="B690" s="229"/>
      <c r="C690" s="226"/>
      <c r="D690" s="226"/>
      <c r="E690" s="226"/>
      <c r="F690" s="226"/>
      <c r="G690" s="226"/>
      <c r="H690" s="226"/>
      <c r="I690" s="226"/>
    </row>
    <row r="691" spans="2:9">
      <c r="B691" s="229"/>
      <c r="C691" s="226"/>
      <c r="D691" s="226"/>
      <c r="E691" s="226"/>
      <c r="F691" s="226"/>
      <c r="G691" s="226"/>
      <c r="H691" s="226"/>
      <c r="I691" s="226"/>
    </row>
    <row r="692" spans="2:9">
      <c r="B692" s="229"/>
      <c r="C692" s="226"/>
      <c r="D692" s="226"/>
      <c r="E692" s="226"/>
      <c r="F692" s="226"/>
      <c r="G692" s="226"/>
      <c r="H692" s="226"/>
      <c r="I692" s="226"/>
    </row>
    <row r="693" spans="2:9">
      <c r="B693" s="229"/>
      <c r="C693" s="226"/>
      <c r="D693" s="226"/>
      <c r="E693" s="226"/>
      <c r="F693" s="226"/>
      <c r="G693" s="226"/>
      <c r="H693" s="226"/>
      <c r="I693" s="226"/>
    </row>
    <row r="694" spans="2:9">
      <c r="B694" s="229"/>
      <c r="C694" s="226"/>
      <c r="D694" s="226"/>
      <c r="E694" s="226"/>
      <c r="F694" s="226"/>
      <c r="G694" s="226"/>
      <c r="H694" s="226"/>
      <c r="I694" s="226"/>
    </row>
    <row r="695" spans="2:9">
      <c r="B695" s="229"/>
      <c r="C695" s="226"/>
      <c r="D695" s="226"/>
      <c r="E695" s="226"/>
      <c r="F695" s="226"/>
      <c r="G695" s="226"/>
      <c r="H695" s="226"/>
      <c r="I695" s="226"/>
    </row>
    <row r="696" spans="2:9">
      <c r="B696" s="229"/>
      <c r="C696" s="226"/>
      <c r="D696" s="226"/>
      <c r="E696" s="226"/>
      <c r="F696" s="226"/>
      <c r="G696" s="226"/>
      <c r="H696" s="226"/>
      <c r="I696" s="226"/>
    </row>
    <row r="697" spans="2:9">
      <c r="B697" s="229"/>
      <c r="C697" s="226"/>
      <c r="D697" s="226"/>
      <c r="E697" s="226"/>
      <c r="F697" s="226"/>
      <c r="G697" s="226"/>
      <c r="H697" s="226"/>
      <c r="I697" s="226"/>
    </row>
    <row r="698" spans="2:9">
      <c r="B698" s="229"/>
      <c r="C698" s="226"/>
      <c r="D698" s="226"/>
      <c r="E698" s="226"/>
      <c r="F698" s="226"/>
      <c r="G698" s="226"/>
      <c r="H698" s="226"/>
      <c r="I698" s="226"/>
    </row>
    <row r="699" spans="2:9">
      <c r="B699" s="229"/>
      <c r="C699" s="226"/>
      <c r="D699" s="226"/>
      <c r="E699" s="226"/>
      <c r="F699" s="226"/>
      <c r="G699" s="226"/>
      <c r="H699" s="226"/>
      <c r="I699" s="226"/>
    </row>
    <row r="700" spans="2:9">
      <c r="B700" s="229"/>
      <c r="C700" s="226"/>
      <c r="D700" s="226"/>
      <c r="E700" s="226"/>
      <c r="F700" s="226"/>
      <c r="G700" s="226"/>
      <c r="H700" s="226"/>
      <c r="I700" s="226"/>
    </row>
    <row r="701" spans="2:9">
      <c r="B701" s="229"/>
      <c r="C701" s="226"/>
      <c r="D701" s="226"/>
      <c r="E701" s="226"/>
      <c r="F701" s="226"/>
      <c r="G701" s="226"/>
      <c r="H701" s="226"/>
      <c r="I701" s="226"/>
    </row>
    <row r="702" spans="2:9">
      <c r="B702" s="229"/>
      <c r="C702" s="226"/>
      <c r="D702" s="226"/>
      <c r="E702" s="226"/>
      <c r="F702" s="226"/>
      <c r="G702" s="226"/>
      <c r="H702" s="226"/>
      <c r="I702" s="226"/>
    </row>
    <row r="703" spans="2:9">
      <c r="B703" s="229"/>
      <c r="C703" s="226"/>
      <c r="D703" s="226"/>
      <c r="E703" s="226"/>
      <c r="F703" s="226"/>
      <c r="G703" s="226"/>
      <c r="H703" s="226"/>
      <c r="I703" s="226"/>
    </row>
    <row r="704" spans="2:9">
      <c r="B704" s="229"/>
      <c r="C704" s="226"/>
      <c r="D704" s="226"/>
      <c r="E704" s="226"/>
      <c r="F704" s="226"/>
      <c r="G704" s="226"/>
      <c r="H704" s="226"/>
      <c r="I704" s="226"/>
    </row>
    <row r="705" spans="2:9">
      <c r="B705" s="229"/>
      <c r="C705" s="226"/>
      <c r="D705" s="226"/>
      <c r="E705" s="226"/>
      <c r="F705" s="226"/>
      <c r="G705" s="226"/>
      <c r="H705" s="226"/>
      <c r="I705" s="226"/>
    </row>
    <row r="706" spans="2:9">
      <c r="B706" s="229"/>
      <c r="C706" s="226"/>
      <c r="D706" s="226"/>
      <c r="E706" s="226"/>
      <c r="F706" s="226"/>
      <c r="G706" s="226"/>
      <c r="H706" s="226"/>
      <c r="I706" s="226"/>
    </row>
    <row r="707" spans="2:9">
      <c r="B707" s="229"/>
      <c r="C707" s="226"/>
      <c r="D707" s="226"/>
      <c r="E707" s="226"/>
      <c r="F707" s="226"/>
      <c r="G707" s="226"/>
      <c r="H707" s="226"/>
      <c r="I707" s="226"/>
    </row>
    <row r="708" spans="2:9">
      <c r="B708" s="229"/>
      <c r="C708" s="226"/>
      <c r="D708" s="226"/>
      <c r="E708" s="226"/>
      <c r="F708" s="226"/>
      <c r="G708" s="226"/>
      <c r="H708" s="226"/>
      <c r="I708" s="226"/>
    </row>
    <row r="709" spans="2:9">
      <c r="B709" s="229"/>
      <c r="C709" s="226"/>
      <c r="D709" s="226"/>
      <c r="E709" s="226"/>
      <c r="F709" s="226"/>
      <c r="G709" s="226"/>
      <c r="H709" s="226"/>
      <c r="I709" s="226"/>
    </row>
    <row r="710" spans="2:9">
      <c r="B710" s="229"/>
      <c r="C710" s="226"/>
      <c r="D710" s="226"/>
      <c r="E710" s="226"/>
      <c r="F710" s="226"/>
      <c r="G710" s="226"/>
      <c r="H710" s="226"/>
      <c r="I710" s="226"/>
    </row>
    <row r="711" spans="2:9">
      <c r="B711" s="229"/>
      <c r="C711" s="226"/>
      <c r="D711" s="226"/>
      <c r="E711" s="226"/>
      <c r="F711" s="226"/>
      <c r="G711" s="226"/>
      <c r="H711" s="226"/>
      <c r="I711" s="226"/>
    </row>
    <row r="712" spans="2:9">
      <c r="B712" s="229"/>
      <c r="C712" s="226"/>
      <c r="D712" s="226"/>
      <c r="E712" s="226"/>
      <c r="F712" s="226"/>
      <c r="G712" s="226"/>
      <c r="H712" s="226"/>
      <c r="I712" s="226"/>
    </row>
    <row r="713" spans="2:9">
      <c r="B713" s="229"/>
      <c r="C713" s="226"/>
      <c r="D713" s="226"/>
      <c r="E713" s="226"/>
      <c r="F713" s="226"/>
      <c r="G713" s="226"/>
      <c r="H713" s="226"/>
      <c r="I713" s="226"/>
    </row>
    <row r="714" spans="2:9">
      <c r="B714" s="229"/>
      <c r="C714" s="226"/>
      <c r="D714" s="226"/>
      <c r="E714" s="226"/>
      <c r="F714" s="226"/>
      <c r="G714" s="226"/>
      <c r="H714" s="226"/>
      <c r="I714" s="226"/>
    </row>
    <row r="715" spans="2:9">
      <c r="B715" s="229"/>
      <c r="C715" s="226"/>
      <c r="D715" s="226"/>
      <c r="E715" s="226"/>
      <c r="F715" s="226"/>
      <c r="G715" s="226"/>
      <c r="H715" s="226"/>
      <c r="I715" s="226"/>
    </row>
    <row r="716" spans="2:9">
      <c r="B716" s="229"/>
      <c r="C716" s="226"/>
      <c r="D716" s="226"/>
      <c r="E716" s="226"/>
      <c r="F716" s="226"/>
      <c r="G716" s="226"/>
      <c r="H716" s="226"/>
      <c r="I716" s="226"/>
    </row>
    <row r="717" spans="2:9">
      <c r="B717" s="229"/>
      <c r="C717" s="226"/>
      <c r="D717" s="226"/>
      <c r="E717" s="226"/>
      <c r="F717" s="226"/>
      <c r="G717" s="226"/>
      <c r="H717" s="226"/>
      <c r="I717" s="226"/>
    </row>
    <row r="718" spans="2:9">
      <c r="B718" s="229"/>
      <c r="C718" s="226"/>
      <c r="D718" s="226"/>
      <c r="E718" s="226"/>
      <c r="F718" s="226"/>
      <c r="G718" s="226"/>
      <c r="H718" s="226"/>
      <c r="I718" s="226"/>
    </row>
    <row r="719" spans="2:9">
      <c r="B719" s="229"/>
      <c r="C719" s="226"/>
      <c r="D719" s="226"/>
      <c r="E719" s="226"/>
      <c r="F719" s="226"/>
      <c r="G719" s="226"/>
      <c r="H719" s="226"/>
      <c r="I719" s="226"/>
    </row>
    <row r="720" spans="2:9">
      <c r="B720" s="229"/>
      <c r="C720" s="226"/>
      <c r="D720" s="226"/>
      <c r="E720" s="226"/>
      <c r="F720" s="226"/>
      <c r="G720" s="226"/>
      <c r="H720" s="226"/>
      <c r="I720" s="226"/>
    </row>
    <row r="721" spans="2:9">
      <c r="B721" s="229"/>
      <c r="C721" s="226"/>
      <c r="D721" s="226"/>
      <c r="E721" s="226"/>
      <c r="F721" s="226"/>
      <c r="G721" s="226"/>
      <c r="H721" s="226"/>
      <c r="I721" s="226"/>
    </row>
    <row r="722" spans="2:9">
      <c r="B722" s="229"/>
      <c r="C722" s="226"/>
      <c r="D722" s="226"/>
      <c r="E722" s="226"/>
      <c r="F722" s="226"/>
      <c r="G722" s="226"/>
      <c r="H722" s="226"/>
      <c r="I722" s="226"/>
    </row>
    <row r="723" spans="2:9">
      <c r="B723" s="229"/>
      <c r="C723" s="226"/>
      <c r="D723" s="226"/>
      <c r="E723" s="226"/>
      <c r="F723" s="226"/>
      <c r="G723" s="226"/>
      <c r="H723" s="226"/>
      <c r="I723" s="226"/>
    </row>
    <row r="724" spans="2:9">
      <c r="B724" s="229"/>
      <c r="C724" s="226"/>
      <c r="D724" s="226"/>
      <c r="E724" s="226"/>
      <c r="F724" s="226"/>
      <c r="G724" s="226"/>
      <c r="H724" s="226"/>
      <c r="I724" s="226"/>
    </row>
    <row r="725" spans="2:9">
      <c r="B725" s="229"/>
      <c r="C725" s="226"/>
      <c r="D725" s="226"/>
      <c r="E725" s="226"/>
      <c r="F725" s="226"/>
      <c r="G725" s="226"/>
      <c r="H725" s="226"/>
      <c r="I725" s="226"/>
    </row>
    <row r="726" spans="2:9">
      <c r="B726" s="229"/>
      <c r="C726" s="226"/>
      <c r="D726" s="226"/>
      <c r="E726" s="226"/>
      <c r="F726" s="226"/>
      <c r="G726" s="226"/>
      <c r="H726" s="226"/>
      <c r="I726" s="226"/>
    </row>
    <row r="727" spans="2:9">
      <c r="B727" s="229"/>
      <c r="C727" s="226"/>
      <c r="D727" s="226"/>
      <c r="E727" s="226"/>
      <c r="F727" s="226"/>
      <c r="G727" s="226"/>
      <c r="H727" s="226"/>
      <c r="I727" s="226"/>
    </row>
    <row r="728" spans="2:9">
      <c r="B728" s="229"/>
      <c r="C728" s="226"/>
      <c r="D728" s="226"/>
      <c r="E728" s="226"/>
      <c r="F728" s="226"/>
      <c r="G728" s="226"/>
      <c r="H728" s="226"/>
      <c r="I728" s="226"/>
    </row>
    <row r="729" spans="2:9">
      <c r="B729" s="229"/>
      <c r="C729" s="226"/>
      <c r="D729" s="226"/>
      <c r="E729" s="226"/>
      <c r="F729" s="226"/>
      <c r="G729" s="226"/>
      <c r="H729" s="226"/>
      <c r="I729" s="226"/>
    </row>
    <row r="730" spans="2:9">
      <c r="B730" s="229"/>
      <c r="C730" s="226"/>
      <c r="D730" s="226"/>
      <c r="E730" s="226"/>
      <c r="F730" s="226"/>
      <c r="G730" s="226"/>
      <c r="H730" s="226"/>
      <c r="I730" s="226"/>
    </row>
    <row r="731" spans="2:9">
      <c r="B731" s="229"/>
      <c r="C731" s="226"/>
      <c r="D731" s="226"/>
      <c r="E731" s="226"/>
      <c r="F731" s="226"/>
      <c r="G731" s="226"/>
      <c r="H731" s="226"/>
      <c r="I731" s="226"/>
    </row>
    <row r="732" spans="2:9">
      <c r="B732" s="229"/>
      <c r="C732" s="226"/>
      <c r="D732" s="226"/>
      <c r="E732" s="226"/>
      <c r="F732" s="226"/>
      <c r="G732" s="226"/>
      <c r="H732" s="226"/>
      <c r="I732" s="226"/>
    </row>
    <row r="733" spans="2:9">
      <c r="B733" s="229"/>
      <c r="C733" s="226"/>
      <c r="D733" s="226"/>
      <c r="E733" s="226"/>
      <c r="F733" s="226"/>
      <c r="G733" s="226"/>
      <c r="H733" s="226"/>
      <c r="I733" s="226"/>
    </row>
    <row r="734" spans="2:9">
      <c r="B734" s="229"/>
      <c r="C734" s="226"/>
      <c r="D734" s="226"/>
      <c r="E734" s="226"/>
      <c r="F734" s="226"/>
      <c r="G734" s="226"/>
      <c r="H734" s="226"/>
      <c r="I734" s="226"/>
    </row>
    <row r="735" spans="2:9">
      <c r="B735" s="229"/>
      <c r="C735" s="226"/>
      <c r="D735" s="226"/>
      <c r="E735" s="226"/>
      <c r="F735" s="226"/>
      <c r="G735" s="226"/>
      <c r="H735" s="226"/>
      <c r="I735" s="226"/>
    </row>
    <row r="736" spans="2:9">
      <c r="B736" s="229"/>
      <c r="C736" s="226"/>
      <c r="D736" s="226"/>
      <c r="E736" s="226"/>
      <c r="F736" s="226"/>
      <c r="G736" s="226"/>
      <c r="H736" s="226"/>
      <c r="I736" s="226"/>
    </row>
    <row r="737" spans="2:9">
      <c r="B737" s="229"/>
      <c r="C737" s="226"/>
      <c r="D737" s="226"/>
      <c r="E737" s="226"/>
      <c r="F737" s="226"/>
      <c r="G737" s="226"/>
      <c r="H737" s="226"/>
      <c r="I737" s="226"/>
    </row>
    <row r="738" spans="2:9">
      <c r="B738" s="229"/>
      <c r="C738" s="226"/>
      <c r="D738" s="226"/>
      <c r="E738" s="226"/>
      <c r="F738" s="226"/>
      <c r="G738" s="226"/>
      <c r="H738" s="226"/>
      <c r="I738" s="226"/>
    </row>
    <row r="739" spans="2:9">
      <c r="B739" s="229"/>
      <c r="C739" s="226"/>
      <c r="D739" s="226"/>
      <c r="E739" s="226"/>
      <c r="F739" s="226"/>
      <c r="G739" s="226"/>
      <c r="H739" s="226"/>
      <c r="I739" s="226"/>
    </row>
    <row r="740" spans="2:9">
      <c r="B740" s="229"/>
      <c r="C740" s="226"/>
      <c r="D740" s="226"/>
      <c r="E740" s="226"/>
      <c r="F740" s="226"/>
      <c r="G740" s="226"/>
      <c r="H740" s="226"/>
      <c r="I740" s="226"/>
    </row>
    <row r="741" spans="2:9">
      <c r="B741" s="229"/>
      <c r="C741" s="226"/>
      <c r="D741" s="226"/>
      <c r="E741" s="226"/>
      <c r="F741" s="226"/>
      <c r="G741" s="226"/>
      <c r="H741" s="226"/>
      <c r="I741" s="226"/>
    </row>
    <row r="742" spans="2:9">
      <c r="B742" s="229"/>
      <c r="C742" s="226"/>
      <c r="D742" s="226"/>
      <c r="E742" s="226"/>
      <c r="F742" s="226"/>
      <c r="G742" s="226"/>
      <c r="H742" s="226"/>
      <c r="I742" s="226"/>
    </row>
    <row r="743" spans="2:9">
      <c r="B743" s="229"/>
      <c r="C743" s="226"/>
      <c r="D743" s="226"/>
      <c r="E743" s="226"/>
      <c r="F743" s="226"/>
      <c r="G743" s="226"/>
      <c r="H743" s="226"/>
      <c r="I743" s="226"/>
    </row>
    <row r="744" spans="2:9">
      <c r="B744" s="229"/>
      <c r="C744" s="226"/>
      <c r="D744" s="226"/>
      <c r="E744" s="226"/>
      <c r="F744" s="226"/>
      <c r="G744" s="226"/>
      <c r="H744" s="226"/>
      <c r="I744" s="226"/>
    </row>
    <row r="745" spans="2:9">
      <c r="B745" s="229"/>
      <c r="C745" s="226"/>
      <c r="D745" s="226"/>
      <c r="E745" s="226"/>
      <c r="F745" s="226"/>
      <c r="G745" s="226"/>
      <c r="H745" s="226"/>
      <c r="I745" s="226"/>
    </row>
    <row r="746" spans="2:9">
      <c r="B746" s="229"/>
      <c r="C746" s="226"/>
      <c r="D746" s="226"/>
      <c r="E746" s="226"/>
      <c r="F746" s="226"/>
      <c r="G746" s="226"/>
      <c r="H746" s="226"/>
      <c r="I746" s="226"/>
    </row>
    <row r="747" spans="2:9">
      <c r="B747" s="229"/>
      <c r="C747" s="226"/>
      <c r="D747" s="226"/>
      <c r="E747" s="226"/>
      <c r="F747" s="226"/>
      <c r="G747" s="226"/>
      <c r="H747" s="226"/>
      <c r="I747" s="226"/>
    </row>
    <row r="748" spans="2:9">
      <c r="B748" s="229"/>
      <c r="C748" s="226"/>
      <c r="D748" s="226"/>
      <c r="E748" s="226"/>
      <c r="F748" s="226"/>
      <c r="G748" s="226"/>
      <c r="H748" s="226"/>
      <c r="I748" s="226"/>
    </row>
    <row r="749" spans="2:9">
      <c r="B749" s="229"/>
      <c r="C749" s="226"/>
      <c r="D749" s="226"/>
      <c r="E749" s="226"/>
      <c r="F749" s="226"/>
      <c r="G749" s="226"/>
      <c r="H749" s="226"/>
      <c r="I749" s="226"/>
    </row>
    <row r="750" spans="2:9">
      <c r="B750" s="229"/>
      <c r="C750" s="226"/>
      <c r="D750" s="226"/>
      <c r="E750" s="226"/>
      <c r="F750" s="226"/>
      <c r="G750" s="226"/>
      <c r="H750" s="226"/>
      <c r="I750" s="226"/>
    </row>
    <row r="751" spans="2:9">
      <c r="B751" s="229"/>
      <c r="C751" s="226"/>
      <c r="D751" s="226"/>
      <c r="E751" s="226"/>
      <c r="F751" s="226"/>
      <c r="G751" s="226"/>
      <c r="H751" s="226"/>
      <c r="I751" s="226"/>
    </row>
    <row r="752" spans="2:9">
      <c r="B752" s="229"/>
      <c r="C752" s="226"/>
      <c r="D752" s="226"/>
      <c r="E752" s="226"/>
      <c r="F752" s="226"/>
      <c r="G752" s="226"/>
      <c r="H752" s="226"/>
      <c r="I752" s="226"/>
    </row>
    <row r="753" spans="2:9">
      <c r="B753" s="229"/>
      <c r="C753" s="226"/>
      <c r="D753" s="226"/>
      <c r="E753" s="226"/>
      <c r="F753" s="226"/>
      <c r="G753" s="226"/>
      <c r="H753" s="226"/>
      <c r="I753" s="226"/>
    </row>
    <row r="754" spans="2:9">
      <c r="B754" s="229"/>
      <c r="C754" s="226"/>
      <c r="D754" s="226"/>
      <c r="E754" s="226"/>
      <c r="F754" s="226"/>
      <c r="G754" s="226"/>
      <c r="H754" s="226"/>
      <c r="I754" s="226"/>
    </row>
    <row r="755" spans="2:9">
      <c r="B755" s="229"/>
      <c r="C755" s="226"/>
      <c r="D755" s="226"/>
      <c r="E755" s="226"/>
      <c r="F755" s="226"/>
      <c r="G755" s="226"/>
      <c r="H755" s="226"/>
      <c r="I755" s="226"/>
    </row>
    <row r="756" spans="2:9">
      <c r="B756" s="229"/>
      <c r="C756" s="226"/>
      <c r="D756" s="226"/>
      <c r="E756" s="226"/>
      <c r="F756" s="226"/>
      <c r="G756" s="226"/>
      <c r="H756" s="226"/>
      <c r="I756" s="226"/>
    </row>
    <row r="757" spans="2:9">
      <c r="B757" s="229"/>
      <c r="C757" s="226"/>
      <c r="D757" s="226"/>
      <c r="E757" s="226"/>
      <c r="F757" s="226"/>
      <c r="G757" s="226"/>
      <c r="H757" s="226"/>
      <c r="I757" s="226"/>
    </row>
    <row r="758" spans="2:9">
      <c r="B758" s="229"/>
      <c r="C758" s="226"/>
      <c r="D758" s="226"/>
      <c r="E758" s="226"/>
      <c r="F758" s="226"/>
      <c r="G758" s="226"/>
      <c r="H758" s="226"/>
      <c r="I758" s="226"/>
    </row>
    <row r="759" spans="2:9">
      <c r="B759" s="229"/>
      <c r="C759" s="226"/>
      <c r="D759" s="226"/>
      <c r="E759" s="226"/>
      <c r="F759" s="226"/>
      <c r="G759" s="226"/>
      <c r="H759" s="226"/>
      <c r="I759" s="226"/>
    </row>
    <row r="760" spans="2:9">
      <c r="B760" s="229"/>
      <c r="C760" s="226"/>
      <c r="D760" s="226"/>
      <c r="E760" s="226"/>
      <c r="F760" s="226"/>
      <c r="G760" s="226"/>
      <c r="H760" s="226"/>
      <c r="I760" s="226"/>
    </row>
    <row r="761" spans="2:9">
      <c r="B761" s="229"/>
      <c r="C761" s="226"/>
      <c r="D761" s="226"/>
      <c r="E761" s="226"/>
      <c r="F761" s="226"/>
      <c r="G761" s="226"/>
      <c r="H761" s="226"/>
      <c r="I761" s="226"/>
    </row>
    <row r="762" spans="2:9">
      <c r="B762" s="229"/>
      <c r="C762" s="226"/>
      <c r="D762" s="226"/>
      <c r="E762" s="226"/>
      <c r="F762" s="226"/>
      <c r="G762" s="226"/>
      <c r="H762" s="226"/>
      <c r="I762" s="226"/>
    </row>
    <row r="763" spans="2:9">
      <c r="B763" s="229"/>
      <c r="C763" s="226"/>
      <c r="D763" s="226"/>
      <c r="E763" s="226"/>
      <c r="F763" s="226"/>
      <c r="G763" s="226"/>
      <c r="H763" s="226"/>
      <c r="I763" s="226"/>
    </row>
    <row r="764" spans="2:9">
      <c r="B764" s="229"/>
      <c r="C764" s="226"/>
      <c r="D764" s="226"/>
      <c r="E764" s="226"/>
      <c r="F764" s="226"/>
      <c r="G764" s="226"/>
      <c r="H764" s="226"/>
      <c r="I764" s="226"/>
    </row>
    <row r="765" spans="2:9">
      <c r="B765" s="229"/>
      <c r="C765" s="226"/>
      <c r="D765" s="226"/>
      <c r="E765" s="226"/>
      <c r="F765" s="226"/>
      <c r="G765" s="226"/>
      <c r="H765" s="226"/>
      <c r="I765" s="226"/>
    </row>
    <row r="766" spans="2:9">
      <c r="B766" s="229"/>
      <c r="C766" s="226"/>
      <c r="D766" s="226"/>
      <c r="E766" s="226"/>
      <c r="F766" s="226"/>
      <c r="G766" s="226"/>
      <c r="H766" s="226"/>
      <c r="I766" s="226"/>
    </row>
    <row r="767" spans="2:9">
      <c r="B767" s="229"/>
      <c r="C767" s="226"/>
      <c r="D767" s="226"/>
      <c r="E767" s="226"/>
      <c r="F767" s="226"/>
      <c r="G767" s="226"/>
      <c r="H767" s="226"/>
      <c r="I767" s="226"/>
    </row>
    <row r="768" spans="2:9">
      <c r="B768" s="229"/>
      <c r="C768" s="226"/>
      <c r="D768" s="226"/>
      <c r="E768" s="226"/>
      <c r="F768" s="226"/>
      <c r="G768" s="226"/>
      <c r="H768" s="226"/>
      <c r="I768" s="226"/>
    </row>
    <row r="769" spans="2:9">
      <c r="B769" s="229"/>
      <c r="C769" s="226"/>
      <c r="D769" s="226"/>
      <c r="E769" s="226"/>
      <c r="F769" s="226"/>
      <c r="G769" s="226"/>
      <c r="H769" s="226"/>
      <c r="I769" s="226"/>
    </row>
    <row r="770" spans="2:9">
      <c r="B770" s="229"/>
      <c r="C770" s="226"/>
      <c r="D770" s="226"/>
      <c r="E770" s="226"/>
      <c r="F770" s="226"/>
      <c r="G770" s="226"/>
      <c r="H770" s="226"/>
      <c r="I770" s="226"/>
    </row>
    <row r="771" spans="2:9">
      <c r="B771" s="229"/>
      <c r="C771" s="226"/>
      <c r="D771" s="226"/>
      <c r="E771" s="226"/>
      <c r="F771" s="226"/>
      <c r="G771" s="226"/>
      <c r="H771" s="226"/>
      <c r="I771" s="226"/>
    </row>
    <row r="772" spans="2:9">
      <c r="B772" s="229"/>
      <c r="C772" s="226"/>
      <c r="D772" s="226"/>
      <c r="E772" s="226"/>
      <c r="F772" s="226"/>
      <c r="G772" s="226"/>
      <c r="H772" s="226"/>
      <c r="I772" s="226"/>
    </row>
    <row r="773" spans="2:9">
      <c r="B773" s="229"/>
      <c r="C773" s="226"/>
      <c r="D773" s="226"/>
      <c r="E773" s="226"/>
      <c r="F773" s="226"/>
      <c r="G773" s="226"/>
      <c r="H773" s="226"/>
      <c r="I773" s="226"/>
    </row>
    <row r="774" spans="2:9">
      <c r="B774" s="229"/>
      <c r="C774" s="226"/>
      <c r="D774" s="226"/>
      <c r="E774" s="226"/>
      <c r="F774" s="226"/>
      <c r="G774" s="226"/>
      <c r="H774" s="226"/>
      <c r="I774" s="226"/>
    </row>
    <row r="775" spans="2:9">
      <c r="B775" s="229"/>
      <c r="C775" s="226"/>
      <c r="D775" s="226"/>
      <c r="E775" s="226"/>
      <c r="F775" s="226"/>
      <c r="G775" s="226"/>
      <c r="H775" s="226"/>
      <c r="I775" s="226"/>
    </row>
    <row r="776" spans="2:9">
      <c r="B776" s="229"/>
      <c r="C776" s="226"/>
      <c r="D776" s="226"/>
      <c r="E776" s="226"/>
      <c r="F776" s="226"/>
      <c r="G776" s="226"/>
      <c r="H776" s="226"/>
      <c r="I776" s="226"/>
    </row>
    <row r="777" spans="2:9">
      <c r="B777" s="229"/>
      <c r="C777" s="226"/>
      <c r="D777" s="226"/>
      <c r="E777" s="226"/>
      <c r="F777" s="226"/>
      <c r="G777" s="226"/>
      <c r="H777" s="226"/>
      <c r="I777" s="226"/>
    </row>
    <row r="778" spans="2:9">
      <c r="B778" s="229"/>
      <c r="C778" s="226"/>
      <c r="D778" s="226"/>
      <c r="E778" s="226"/>
      <c r="F778" s="226"/>
      <c r="G778" s="226"/>
      <c r="H778" s="226"/>
      <c r="I778" s="226"/>
    </row>
    <row r="779" spans="2:9">
      <c r="B779" s="229"/>
      <c r="C779" s="226"/>
      <c r="D779" s="226"/>
      <c r="E779" s="226"/>
      <c r="F779" s="226"/>
      <c r="G779" s="226"/>
      <c r="H779" s="226"/>
      <c r="I779" s="226"/>
    </row>
    <row r="780" spans="2:9">
      <c r="B780" s="229"/>
      <c r="C780" s="226"/>
      <c r="D780" s="226"/>
      <c r="E780" s="226"/>
      <c r="F780" s="226"/>
      <c r="G780" s="226"/>
      <c r="H780" s="226"/>
      <c r="I780" s="226"/>
    </row>
    <row r="781" spans="2:9">
      <c r="B781" s="229"/>
      <c r="C781" s="226"/>
      <c r="D781" s="226"/>
      <c r="E781" s="226"/>
      <c r="F781" s="226"/>
      <c r="G781" s="226"/>
      <c r="H781" s="226"/>
      <c r="I781" s="226"/>
    </row>
    <row r="782" spans="2:9">
      <c r="B782" s="229"/>
      <c r="C782" s="226"/>
      <c r="D782" s="226"/>
      <c r="E782" s="226"/>
      <c r="F782" s="226"/>
      <c r="G782" s="226"/>
      <c r="H782" s="226"/>
      <c r="I782" s="226"/>
    </row>
    <row r="783" spans="2:9">
      <c r="B783" s="229"/>
      <c r="C783" s="226"/>
      <c r="D783" s="226"/>
      <c r="E783" s="226"/>
      <c r="F783" s="226"/>
      <c r="G783" s="226"/>
      <c r="H783" s="226"/>
      <c r="I783" s="226"/>
    </row>
    <row r="784" spans="2:9">
      <c r="B784" s="229"/>
      <c r="C784" s="226"/>
      <c r="D784" s="226"/>
      <c r="E784" s="226"/>
      <c r="F784" s="226"/>
      <c r="G784" s="226"/>
      <c r="H784" s="226"/>
      <c r="I784" s="226"/>
    </row>
    <row r="785" spans="2:9">
      <c r="B785" s="229"/>
      <c r="C785" s="226"/>
      <c r="D785" s="226"/>
      <c r="E785" s="226"/>
      <c r="F785" s="226"/>
      <c r="G785" s="226"/>
      <c r="H785" s="226"/>
      <c r="I785" s="226"/>
    </row>
    <row r="786" spans="2:9">
      <c r="B786" s="229"/>
      <c r="C786" s="226"/>
      <c r="D786" s="226"/>
      <c r="E786" s="226"/>
      <c r="F786" s="226"/>
      <c r="G786" s="226"/>
      <c r="H786" s="226"/>
      <c r="I786" s="226"/>
    </row>
    <row r="787" spans="2:9">
      <c r="B787" s="229"/>
      <c r="C787" s="226"/>
      <c r="D787" s="226"/>
      <c r="E787" s="226"/>
      <c r="F787" s="226"/>
      <c r="G787" s="226"/>
      <c r="H787" s="226"/>
      <c r="I787" s="226"/>
    </row>
    <row r="788" spans="2:9">
      <c r="B788" s="229"/>
      <c r="C788" s="226"/>
      <c r="D788" s="226"/>
      <c r="E788" s="226"/>
      <c r="F788" s="226"/>
      <c r="G788" s="226"/>
      <c r="H788" s="226"/>
      <c r="I788" s="226"/>
    </row>
    <row r="789" spans="2:9">
      <c r="B789" s="229"/>
      <c r="C789" s="226"/>
      <c r="D789" s="226"/>
      <c r="E789" s="226"/>
      <c r="F789" s="226"/>
      <c r="G789" s="226"/>
      <c r="H789" s="226"/>
      <c r="I789" s="226"/>
    </row>
    <row r="790" spans="2:9">
      <c r="B790" s="229"/>
      <c r="C790" s="226"/>
      <c r="D790" s="226"/>
      <c r="E790" s="226"/>
      <c r="F790" s="226"/>
      <c r="G790" s="226"/>
      <c r="H790" s="226"/>
      <c r="I790" s="226"/>
    </row>
    <row r="791" spans="2:9">
      <c r="B791" s="229"/>
      <c r="C791" s="226"/>
      <c r="D791" s="226"/>
      <c r="E791" s="226"/>
      <c r="F791" s="226"/>
      <c r="G791" s="226"/>
      <c r="H791" s="226"/>
      <c r="I791" s="226"/>
    </row>
    <row r="792" spans="2:9">
      <c r="B792" s="229"/>
      <c r="C792" s="226"/>
      <c r="D792" s="226"/>
      <c r="E792" s="226"/>
      <c r="F792" s="226"/>
      <c r="G792" s="226"/>
      <c r="H792" s="226"/>
      <c r="I792" s="226"/>
    </row>
    <row r="793" spans="2:9">
      <c r="B793" s="229"/>
      <c r="C793" s="226"/>
      <c r="D793" s="226"/>
      <c r="E793" s="226"/>
      <c r="F793" s="226"/>
      <c r="G793" s="226"/>
      <c r="H793" s="226"/>
      <c r="I793" s="226"/>
    </row>
    <row r="794" spans="2:9">
      <c r="B794" s="229"/>
      <c r="C794" s="226"/>
      <c r="D794" s="226"/>
      <c r="E794" s="226"/>
      <c r="F794" s="226"/>
      <c r="G794" s="226"/>
      <c r="H794" s="226"/>
      <c r="I794" s="226"/>
    </row>
    <row r="795" spans="2:9">
      <c r="B795" s="229"/>
      <c r="C795" s="226"/>
      <c r="D795" s="226"/>
      <c r="E795" s="226"/>
      <c r="F795" s="226"/>
      <c r="G795" s="226"/>
      <c r="H795" s="226"/>
      <c r="I795" s="226"/>
    </row>
    <row r="796" spans="2:9">
      <c r="B796" s="229"/>
      <c r="C796" s="226"/>
      <c r="D796" s="226"/>
      <c r="E796" s="226"/>
      <c r="F796" s="226"/>
      <c r="G796" s="226"/>
      <c r="H796" s="226"/>
      <c r="I796" s="226"/>
    </row>
    <row r="797" spans="2:9">
      <c r="B797" s="229"/>
      <c r="C797" s="226"/>
      <c r="D797" s="226"/>
      <c r="E797" s="226"/>
      <c r="F797" s="226"/>
      <c r="G797" s="226"/>
      <c r="H797" s="226"/>
      <c r="I797" s="226"/>
    </row>
    <row r="798" spans="2:9">
      <c r="B798" s="229"/>
      <c r="C798" s="226"/>
      <c r="D798" s="226"/>
      <c r="E798" s="226"/>
      <c r="F798" s="226"/>
      <c r="G798" s="226"/>
      <c r="H798" s="226"/>
      <c r="I798" s="226"/>
    </row>
    <row r="799" spans="2:9">
      <c r="B799" s="229"/>
      <c r="C799" s="226"/>
      <c r="D799" s="226"/>
      <c r="E799" s="226"/>
      <c r="F799" s="226"/>
      <c r="G799" s="226"/>
      <c r="H799" s="226"/>
      <c r="I799" s="226"/>
    </row>
    <row r="800" spans="2:9">
      <c r="B800" s="229"/>
      <c r="C800" s="226"/>
      <c r="D800" s="226"/>
      <c r="E800" s="226"/>
      <c r="F800" s="226"/>
      <c r="G800" s="226"/>
      <c r="H800" s="226"/>
      <c r="I800" s="226"/>
    </row>
    <row r="801" spans="2:9">
      <c r="B801" s="229"/>
      <c r="C801" s="226"/>
      <c r="D801" s="226"/>
      <c r="E801" s="226"/>
      <c r="F801" s="226"/>
      <c r="G801" s="226"/>
      <c r="H801" s="226"/>
      <c r="I801" s="226"/>
    </row>
    <row r="802" spans="2:9">
      <c r="B802" s="229"/>
      <c r="C802" s="226"/>
      <c r="D802" s="226"/>
      <c r="E802" s="226"/>
      <c r="F802" s="226"/>
      <c r="G802" s="226"/>
      <c r="H802" s="226"/>
      <c r="I802" s="226"/>
    </row>
    <row r="803" spans="2:9">
      <c r="B803" s="229"/>
      <c r="C803" s="226"/>
      <c r="D803" s="226"/>
      <c r="E803" s="226"/>
      <c r="F803" s="226"/>
      <c r="G803" s="226"/>
      <c r="H803" s="226"/>
      <c r="I803" s="226"/>
    </row>
    <row r="804" spans="2:9">
      <c r="B804" s="229"/>
      <c r="C804" s="226"/>
      <c r="D804" s="226"/>
      <c r="E804" s="226"/>
      <c r="F804" s="226"/>
      <c r="G804" s="226"/>
      <c r="H804" s="226"/>
      <c r="I804" s="226"/>
    </row>
    <row r="805" spans="2:9">
      <c r="B805" s="229"/>
      <c r="C805" s="226"/>
      <c r="D805" s="226"/>
      <c r="E805" s="226"/>
      <c r="F805" s="226"/>
      <c r="G805" s="226"/>
      <c r="H805" s="226"/>
      <c r="I805" s="226"/>
    </row>
    <row r="806" spans="2:9">
      <c r="B806" s="229"/>
      <c r="C806" s="226"/>
      <c r="D806" s="226"/>
      <c r="E806" s="226"/>
      <c r="F806" s="226"/>
      <c r="G806" s="226"/>
      <c r="H806" s="226"/>
      <c r="I806" s="226"/>
    </row>
    <row r="807" spans="2:9">
      <c r="B807" s="229"/>
      <c r="C807" s="226"/>
      <c r="D807" s="226"/>
      <c r="E807" s="226"/>
      <c r="F807" s="226"/>
      <c r="G807" s="226"/>
      <c r="H807" s="226"/>
      <c r="I807" s="226"/>
    </row>
    <row r="808" spans="2:9">
      <c r="B808" s="229"/>
      <c r="C808" s="226"/>
      <c r="D808" s="226"/>
      <c r="E808" s="226"/>
      <c r="F808" s="226"/>
      <c r="G808" s="226"/>
      <c r="H808" s="226"/>
      <c r="I808" s="226"/>
    </row>
    <row r="809" spans="2:9">
      <c r="B809" s="229"/>
      <c r="C809" s="226"/>
      <c r="D809" s="226"/>
      <c r="E809" s="226"/>
      <c r="F809" s="226"/>
      <c r="G809" s="226"/>
      <c r="H809" s="226"/>
      <c r="I809" s="226"/>
    </row>
    <row r="810" spans="2:9">
      <c r="B810" s="229"/>
      <c r="C810" s="226"/>
      <c r="D810" s="226"/>
      <c r="E810" s="226"/>
      <c r="F810" s="226"/>
      <c r="G810" s="226"/>
      <c r="H810" s="226"/>
      <c r="I810" s="226"/>
    </row>
    <row r="811" spans="2:9">
      <c r="B811" s="229"/>
      <c r="C811" s="226"/>
      <c r="D811" s="226"/>
      <c r="E811" s="226"/>
      <c r="F811" s="226"/>
      <c r="G811" s="226"/>
      <c r="H811" s="226"/>
      <c r="I811" s="226"/>
    </row>
    <row r="812" spans="2:9">
      <c r="B812" s="229"/>
      <c r="C812" s="226"/>
      <c r="D812" s="226"/>
      <c r="E812" s="226"/>
      <c r="F812" s="226"/>
      <c r="G812" s="226"/>
      <c r="H812" s="226"/>
      <c r="I812" s="226"/>
    </row>
    <row r="813" spans="2:9">
      <c r="B813" s="229"/>
      <c r="C813" s="226"/>
      <c r="D813" s="226"/>
      <c r="E813" s="226"/>
      <c r="F813" s="226"/>
      <c r="G813" s="226"/>
      <c r="H813" s="226"/>
      <c r="I813" s="226"/>
    </row>
    <row r="814" spans="2:9">
      <c r="B814" s="229"/>
      <c r="C814" s="226"/>
      <c r="D814" s="226"/>
      <c r="E814" s="226"/>
      <c r="F814" s="226"/>
      <c r="G814" s="226"/>
      <c r="H814" s="226"/>
      <c r="I814" s="226"/>
    </row>
    <row r="815" spans="2:9">
      <c r="B815" s="229"/>
      <c r="C815" s="226"/>
      <c r="D815" s="226"/>
      <c r="E815" s="226"/>
      <c r="F815" s="226"/>
      <c r="G815" s="226"/>
      <c r="H815" s="226"/>
      <c r="I815" s="226"/>
    </row>
    <row r="816" spans="2:9">
      <c r="B816" s="229"/>
      <c r="C816" s="226"/>
      <c r="D816" s="226"/>
      <c r="E816" s="226"/>
      <c r="F816" s="226"/>
      <c r="G816" s="226"/>
      <c r="H816" s="226"/>
      <c r="I816" s="226"/>
    </row>
    <row r="817" spans="2:9">
      <c r="B817" s="229"/>
      <c r="C817" s="226"/>
      <c r="D817" s="226"/>
      <c r="E817" s="226"/>
      <c r="F817" s="226"/>
      <c r="G817" s="226"/>
      <c r="H817" s="226"/>
      <c r="I817" s="226"/>
    </row>
    <row r="818" spans="2:9">
      <c r="B818" s="229"/>
      <c r="C818" s="226"/>
      <c r="D818" s="226"/>
      <c r="E818" s="226"/>
      <c r="F818" s="226"/>
      <c r="G818" s="226"/>
      <c r="H818" s="226"/>
      <c r="I818" s="226"/>
    </row>
    <row r="819" spans="2:9">
      <c r="B819" s="229"/>
      <c r="C819" s="226"/>
      <c r="D819" s="226"/>
      <c r="E819" s="226"/>
      <c r="F819" s="226"/>
      <c r="G819" s="226"/>
      <c r="H819" s="226"/>
      <c r="I819" s="226"/>
    </row>
    <row r="820" spans="2:9">
      <c r="B820" s="229"/>
      <c r="C820" s="226"/>
      <c r="D820" s="226"/>
      <c r="E820" s="226"/>
      <c r="F820" s="226"/>
      <c r="G820" s="226"/>
      <c r="H820" s="226"/>
      <c r="I820" s="226"/>
    </row>
    <row r="821" spans="2:9">
      <c r="B821" s="229"/>
      <c r="C821" s="226"/>
      <c r="D821" s="226"/>
      <c r="E821" s="226"/>
      <c r="F821" s="226"/>
      <c r="G821" s="226"/>
      <c r="H821" s="226"/>
      <c r="I821" s="226"/>
    </row>
    <row r="822" spans="2:9">
      <c r="B822" s="229"/>
      <c r="C822" s="226"/>
      <c r="D822" s="226"/>
      <c r="E822" s="226"/>
      <c r="F822" s="226"/>
      <c r="G822" s="226"/>
      <c r="H822" s="226"/>
      <c r="I822" s="226"/>
    </row>
    <row r="823" spans="2:9">
      <c r="B823" s="229"/>
      <c r="C823" s="226"/>
      <c r="D823" s="226"/>
      <c r="E823" s="226"/>
      <c r="F823" s="226"/>
      <c r="G823" s="226"/>
      <c r="H823" s="226"/>
      <c r="I823" s="226"/>
    </row>
    <row r="824" spans="2:9">
      <c r="B824" s="229"/>
      <c r="C824" s="226"/>
      <c r="D824" s="226"/>
      <c r="E824" s="226"/>
      <c r="F824" s="226"/>
      <c r="G824" s="226"/>
      <c r="H824" s="226"/>
      <c r="I824" s="226"/>
    </row>
    <row r="825" spans="2:9">
      <c r="B825" s="229"/>
      <c r="C825" s="226"/>
      <c r="D825" s="226"/>
      <c r="E825" s="226"/>
      <c r="F825" s="226"/>
      <c r="G825" s="226"/>
      <c r="H825" s="226"/>
      <c r="I825" s="226"/>
    </row>
    <row r="826" spans="2:9">
      <c r="B826" s="229"/>
      <c r="C826" s="226"/>
      <c r="D826" s="226"/>
      <c r="E826" s="226"/>
      <c r="F826" s="226"/>
      <c r="G826" s="226"/>
      <c r="H826" s="226"/>
      <c r="I826" s="226"/>
    </row>
    <row r="827" spans="2:9">
      <c r="B827" s="229"/>
      <c r="C827" s="226"/>
      <c r="D827" s="226"/>
      <c r="E827" s="226"/>
      <c r="F827" s="226"/>
      <c r="G827" s="226"/>
      <c r="H827" s="226"/>
      <c r="I827" s="226"/>
    </row>
    <row r="828" spans="2:9">
      <c r="B828" s="229"/>
      <c r="C828" s="226"/>
      <c r="D828" s="226"/>
      <c r="E828" s="226"/>
      <c r="F828" s="226"/>
      <c r="G828" s="226"/>
      <c r="H828" s="226"/>
      <c r="I828" s="226"/>
    </row>
    <row r="829" spans="2:9">
      <c r="B829" s="229"/>
      <c r="C829" s="226"/>
      <c r="D829" s="226"/>
      <c r="E829" s="226"/>
      <c r="F829" s="226"/>
      <c r="G829" s="226"/>
      <c r="H829" s="226"/>
      <c r="I829" s="226"/>
    </row>
    <row r="830" spans="2:9">
      <c r="B830" s="229"/>
      <c r="C830" s="226"/>
      <c r="D830" s="226"/>
      <c r="E830" s="226"/>
      <c r="F830" s="226"/>
      <c r="G830" s="226"/>
      <c r="H830" s="226"/>
      <c r="I830" s="226"/>
    </row>
    <row r="831" spans="2:9">
      <c r="B831" s="229"/>
      <c r="C831" s="226"/>
      <c r="D831" s="226"/>
      <c r="E831" s="226"/>
      <c r="F831" s="226"/>
      <c r="G831" s="226"/>
      <c r="H831" s="226"/>
      <c r="I831" s="226"/>
    </row>
    <row r="832" spans="2:9">
      <c r="B832" s="229"/>
      <c r="C832" s="226"/>
      <c r="D832" s="226"/>
      <c r="E832" s="226"/>
      <c r="F832" s="226"/>
      <c r="G832" s="226"/>
      <c r="H832" s="226"/>
      <c r="I832" s="226"/>
    </row>
    <row r="833" spans="2:9">
      <c r="B833" s="229"/>
      <c r="C833" s="226"/>
      <c r="D833" s="226"/>
      <c r="E833" s="226"/>
      <c r="F833" s="226"/>
      <c r="G833" s="226"/>
      <c r="H833" s="226"/>
      <c r="I833" s="226"/>
    </row>
    <row r="834" spans="2:9">
      <c r="B834" s="229"/>
      <c r="C834" s="226"/>
      <c r="D834" s="226"/>
      <c r="E834" s="226"/>
      <c r="F834" s="226"/>
      <c r="G834" s="226"/>
      <c r="H834" s="226"/>
      <c r="I834" s="226"/>
    </row>
    <row r="835" spans="2:9">
      <c r="B835" s="229"/>
      <c r="C835" s="226"/>
      <c r="D835" s="226"/>
      <c r="E835" s="226"/>
      <c r="F835" s="226"/>
      <c r="G835" s="226"/>
      <c r="H835" s="226"/>
      <c r="I835" s="226"/>
    </row>
    <row r="836" spans="2:9">
      <c r="B836" s="229"/>
      <c r="C836" s="226"/>
      <c r="D836" s="226"/>
      <c r="E836" s="226"/>
      <c r="F836" s="226"/>
      <c r="G836" s="226"/>
      <c r="H836" s="226"/>
      <c r="I836" s="226"/>
    </row>
    <row r="837" spans="2:9">
      <c r="B837" s="229"/>
      <c r="C837" s="226"/>
      <c r="D837" s="226"/>
      <c r="E837" s="226"/>
      <c r="F837" s="226"/>
      <c r="G837" s="226"/>
      <c r="H837" s="226"/>
      <c r="I837" s="226"/>
    </row>
    <row r="838" spans="2:9">
      <c r="B838" s="229"/>
      <c r="C838" s="226"/>
      <c r="D838" s="226"/>
      <c r="E838" s="226"/>
      <c r="F838" s="226"/>
      <c r="G838" s="226"/>
      <c r="H838" s="226"/>
      <c r="I838" s="226"/>
    </row>
    <row r="839" spans="2:9">
      <c r="B839" s="229"/>
      <c r="C839" s="226"/>
      <c r="D839" s="226"/>
      <c r="E839" s="226"/>
      <c r="F839" s="226"/>
      <c r="G839" s="226"/>
      <c r="H839" s="226"/>
      <c r="I839" s="226"/>
    </row>
    <row r="840" spans="2:9">
      <c r="B840" s="229"/>
      <c r="C840" s="226"/>
      <c r="D840" s="226"/>
      <c r="E840" s="226"/>
      <c r="F840" s="226"/>
      <c r="G840" s="226"/>
      <c r="H840" s="226"/>
      <c r="I840" s="226"/>
    </row>
    <row r="841" spans="2:9">
      <c r="B841" s="229"/>
      <c r="C841" s="226"/>
      <c r="D841" s="226"/>
      <c r="E841" s="226"/>
      <c r="F841" s="226"/>
      <c r="G841" s="226"/>
      <c r="H841" s="226"/>
      <c r="I841" s="226"/>
    </row>
    <row r="842" spans="2:9">
      <c r="B842" s="229"/>
      <c r="C842" s="226"/>
      <c r="D842" s="226"/>
      <c r="E842" s="226"/>
      <c r="F842" s="226"/>
      <c r="G842" s="226"/>
      <c r="H842" s="226"/>
      <c r="I842" s="226"/>
    </row>
    <row r="843" spans="2:9">
      <c r="B843" s="229"/>
      <c r="C843" s="226"/>
      <c r="D843" s="226"/>
      <c r="E843" s="226"/>
      <c r="F843" s="226"/>
      <c r="G843" s="226"/>
      <c r="H843" s="226"/>
      <c r="I843" s="226"/>
    </row>
    <row r="844" spans="2:9">
      <c r="B844" s="229"/>
      <c r="C844" s="226"/>
      <c r="D844" s="226"/>
      <c r="E844" s="226"/>
      <c r="F844" s="226"/>
      <c r="G844" s="226"/>
      <c r="H844" s="226"/>
      <c r="I844" s="226"/>
    </row>
    <row r="845" spans="2:9">
      <c r="B845" s="229"/>
      <c r="C845" s="226"/>
      <c r="D845" s="226"/>
      <c r="E845" s="226"/>
      <c r="F845" s="226"/>
      <c r="G845" s="226"/>
      <c r="H845" s="226"/>
      <c r="I845" s="226"/>
    </row>
    <row r="846" spans="2:9">
      <c r="B846" s="229"/>
      <c r="C846" s="226"/>
      <c r="D846" s="226"/>
      <c r="E846" s="226"/>
      <c r="F846" s="226"/>
      <c r="G846" s="226"/>
      <c r="H846" s="226"/>
      <c r="I846" s="226"/>
    </row>
    <row r="847" spans="2:9">
      <c r="B847" s="229"/>
      <c r="C847" s="226"/>
      <c r="D847" s="226"/>
      <c r="E847" s="226"/>
      <c r="F847" s="226"/>
      <c r="G847" s="226"/>
      <c r="H847" s="226"/>
      <c r="I847" s="226"/>
    </row>
    <row r="848" spans="2:9">
      <c r="B848" s="229"/>
      <c r="C848" s="226"/>
      <c r="D848" s="226"/>
      <c r="E848" s="226"/>
      <c r="F848" s="226"/>
      <c r="G848" s="226"/>
      <c r="H848" s="226"/>
      <c r="I848" s="226"/>
    </row>
    <row r="849" spans="2:9">
      <c r="B849" s="229"/>
      <c r="C849" s="226"/>
      <c r="D849" s="226"/>
      <c r="E849" s="226"/>
      <c r="F849" s="226"/>
      <c r="G849" s="226"/>
      <c r="H849" s="226"/>
      <c r="I849" s="226"/>
    </row>
    <row r="850" spans="2:9">
      <c r="B850" s="229"/>
      <c r="C850" s="226"/>
      <c r="D850" s="226"/>
      <c r="E850" s="226"/>
      <c r="F850" s="226"/>
      <c r="G850" s="226"/>
      <c r="H850" s="226"/>
      <c r="I850" s="226"/>
    </row>
    <row r="851" spans="2:9">
      <c r="B851" s="229"/>
      <c r="C851" s="226"/>
      <c r="D851" s="226"/>
      <c r="E851" s="226"/>
      <c r="F851" s="226"/>
      <c r="G851" s="226"/>
      <c r="H851" s="226"/>
      <c r="I851" s="226"/>
    </row>
    <row r="852" spans="2:9">
      <c r="B852" s="229"/>
      <c r="C852" s="226"/>
      <c r="D852" s="226"/>
      <c r="E852" s="226"/>
      <c r="F852" s="226"/>
      <c r="G852" s="226"/>
      <c r="H852" s="226"/>
      <c r="I852" s="226"/>
    </row>
    <row r="853" spans="2:9">
      <c r="B853" s="229"/>
      <c r="C853" s="226"/>
      <c r="D853" s="226"/>
      <c r="E853" s="226"/>
      <c r="F853" s="226"/>
      <c r="G853" s="226"/>
      <c r="H853" s="226"/>
      <c r="I853" s="226"/>
    </row>
    <row r="854" spans="2:9">
      <c r="B854" s="229"/>
      <c r="C854" s="226"/>
      <c r="D854" s="226"/>
      <c r="E854" s="226"/>
      <c r="F854" s="226"/>
      <c r="G854" s="226"/>
      <c r="H854" s="226"/>
      <c r="I854" s="226"/>
    </row>
    <row r="855" spans="2:9">
      <c r="B855" s="229"/>
      <c r="C855" s="226"/>
      <c r="D855" s="226"/>
      <c r="E855" s="226"/>
      <c r="F855" s="226"/>
      <c r="G855" s="226"/>
      <c r="H855" s="226"/>
      <c r="I855" s="226"/>
    </row>
    <row r="856" spans="2:9">
      <c r="B856" s="229"/>
      <c r="C856" s="226"/>
      <c r="D856" s="226"/>
      <c r="E856" s="226"/>
      <c r="F856" s="226"/>
      <c r="G856" s="226"/>
      <c r="H856" s="226"/>
      <c r="I856" s="226"/>
    </row>
    <row r="857" spans="2:9">
      <c r="B857" s="229"/>
      <c r="C857" s="226"/>
      <c r="D857" s="226"/>
      <c r="E857" s="226"/>
      <c r="F857" s="226"/>
      <c r="G857" s="226"/>
      <c r="H857" s="226"/>
      <c r="I857" s="226"/>
    </row>
    <row r="858" spans="2:9">
      <c r="B858" s="229"/>
      <c r="C858" s="226"/>
      <c r="D858" s="226"/>
      <c r="E858" s="226"/>
      <c r="F858" s="226"/>
      <c r="G858" s="226"/>
      <c r="H858" s="226"/>
      <c r="I858" s="226"/>
    </row>
    <row r="859" spans="2:9">
      <c r="B859" s="229"/>
      <c r="C859" s="226"/>
      <c r="D859" s="226"/>
      <c r="E859" s="226"/>
      <c r="F859" s="226"/>
      <c r="G859" s="226"/>
      <c r="H859" s="226"/>
      <c r="I859" s="226"/>
    </row>
    <row r="860" spans="2:9">
      <c r="B860" s="229"/>
      <c r="C860" s="226"/>
      <c r="D860" s="226"/>
      <c r="E860" s="226"/>
      <c r="F860" s="226"/>
      <c r="G860" s="226"/>
      <c r="H860" s="226"/>
      <c r="I860" s="226"/>
    </row>
    <row r="861" spans="2:9">
      <c r="B861" s="229"/>
      <c r="C861" s="226"/>
      <c r="D861" s="226"/>
      <c r="E861" s="226"/>
      <c r="F861" s="226"/>
      <c r="G861" s="226"/>
      <c r="H861" s="226"/>
      <c r="I861" s="226"/>
    </row>
    <row r="862" spans="2:9">
      <c r="B862" s="229"/>
      <c r="C862" s="226"/>
      <c r="D862" s="226"/>
      <c r="E862" s="226"/>
      <c r="F862" s="226"/>
      <c r="G862" s="226"/>
      <c r="H862" s="226"/>
      <c r="I862" s="226"/>
    </row>
    <row r="863" spans="2:9">
      <c r="B863" s="229"/>
      <c r="C863" s="226"/>
      <c r="D863" s="226"/>
      <c r="E863" s="226"/>
      <c r="F863" s="226"/>
      <c r="G863" s="226"/>
      <c r="H863" s="226"/>
      <c r="I863" s="226"/>
    </row>
    <row r="864" spans="2:9">
      <c r="B864" s="229"/>
      <c r="C864" s="226"/>
      <c r="D864" s="226"/>
      <c r="E864" s="226"/>
      <c r="F864" s="226"/>
      <c r="G864" s="226"/>
      <c r="H864" s="226"/>
      <c r="I864" s="226"/>
    </row>
    <row r="865" spans="2:9">
      <c r="B865" s="229"/>
      <c r="C865" s="226"/>
      <c r="D865" s="226"/>
      <c r="E865" s="226"/>
      <c r="F865" s="226"/>
      <c r="G865" s="226"/>
      <c r="H865" s="226"/>
      <c r="I865" s="226"/>
    </row>
    <row r="866" spans="2:9">
      <c r="B866" s="229"/>
      <c r="C866" s="226"/>
      <c r="D866" s="226"/>
      <c r="E866" s="226"/>
      <c r="F866" s="226"/>
      <c r="G866" s="226"/>
      <c r="H866" s="226"/>
      <c r="I866" s="226"/>
    </row>
    <row r="867" spans="2:9">
      <c r="B867" s="229"/>
      <c r="C867" s="226"/>
      <c r="D867" s="226"/>
      <c r="E867" s="226"/>
      <c r="F867" s="226"/>
      <c r="G867" s="226"/>
      <c r="H867" s="226"/>
      <c r="I867" s="226"/>
    </row>
    <row r="868" spans="2:9">
      <c r="B868" s="229"/>
      <c r="C868" s="226"/>
      <c r="D868" s="226"/>
      <c r="E868" s="226"/>
      <c r="F868" s="226"/>
      <c r="G868" s="226"/>
      <c r="H868" s="226"/>
      <c r="I868" s="226"/>
    </row>
    <row r="869" spans="2:9">
      <c r="B869" s="229"/>
      <c r="C869" s="226"/>
      <c r="D869" s="226"/>
      <c r="E869" s="226"/>
      <c r="F869" s="226"/>
      <c r="G869" s="226"/>
      <c r="H869" s="226"/>
      <c r="I869" s="226"/>
    </row>
    <row r="870" spans="2:9">
      <c r="B870" s="229"/>
      <c r="C870" s="226"/>
      <c r="D870" s="226"/>
      <c r="E870" s="226"/>
      <c r="F870" s="226"/>
      <c r="G870" s="226"/>
      <c r="H870" s="226"/>
      <c r="I870" s="226"/>
    </row>
    <row r="871" spans="2:9">
      <c r="B871" s="229"/>
      <c r="C871" s="226"/>
      <c r="D871" s="226"/>
      <c r="E871" s="226"/>
      <c r="F871" s="226"/>
      <c r="G871" s="226"/>
      <c r="H871" s="226"/>
      <c r="I871" s="226"/>
    </row>
    <row r="872" spans="2:9">
      <c r="B872" s="229"/>
      <c r="C872" s="226"/>
      <c r="D872" s="226"/>
      <c r="E872" s="226"/>
      <c r="F872" s="226"/>
      <c r="G872" s="226"/>
      <c r="H872" s="226"/>
      <c r="I872" s="226"/>
    </row>
    <row r="873" spans="2:9">
      <c r="B873" s="229"/>
      <c r="C873" s="226"/>
      <c r="D873" s="226"/>
      <c r="E873" s="226"/>
      <c r="F873" s="226"/>
      <c r="G873" s="226"/>
      <c r="H873" s="226"/>
      <c r="I873" s="226"/>
    </row>
    <row r="874" spans="2:9">
      <c r="B874" s="229"/>
      <c r="C874" s="226"/>
      <c r="D874" s="226"/>
      <c r="E874" s="226"/>
      <c r="F874" s="226"/>
      <c r="G874" s="226"/>
      <c r="H874" s="226"/>
      <c r="I874" s="226"/>
    </row>
    <row r="875" spans="2:9">
      <c r="B875" s="229"/>
      <c r="C875" s="226"/>
      <c r="D875" s="226"/>
      <c r="E875" s="226"/>
      <c r="F875" s="226"/>
      <c r="G875" s="226"/>
      <c r="H875" s="226"/>
      <c r="I875" s="226"/>
    </row>
    <row r="876" spans="2:9">
      <c r="B876" s="229"/>
      <c r="C876" s="226"/>
      <c r="D876" s="226"/>
      <c r="E876" s="226"/>
      <c r="F876" s="226"/>
      <c r="G876" s="226"/>
      <c r="H876" s="226"/>
      <c r="I876" s="226"/>
    </row>
    <row r="877" spans="2:9">
      <c r="B877" s="229"/>
      <c r="C877" s="226"/>
      <c r="D877" s="226"/>
      <c r="E877" s="226"/>
      <c r="F877" s="226"/>
      <c r="G877" s="226"/>
      <c r="H877" s="226"/>
      <c r="I877" s="226"/>
    </row>
    <row r="878" spans="2:9">
      <c r="B878" s="229"/>
      <c r="C878" s="226"/>
      <c r="D878" s="226"/>
      <c r="E878" s="226"/>
      <c r="F878" s="226"/>
      <c r="G878" s="226"/>
      <c r="H878" s="226"/>
      <c r="I878" s="226"/>
    </row>
    <row r="879" spans="2:9">
      <c r="B879" s="229"/>
      <c r="C879" s="226"/>
      <c r="D879" s="226"/>
      <c r="E879" s="226"/>
      <c r="F879" s="226"/>
      <c r="G879" s="226"/>
      <c r="H879" s="226"/>
      <c r="I879" s="226"/>
    </row>
    <row r="880" spans="2:9">
      <c r="B880" s="229"/>
      <c r="C880" s="226"/>
      <c r="D880" s="226"/>
      <c r="E880" s="226"/>
      <c r="F880" s="226"/>
      <c r="G880" s="226"/>
      <c r="H880" s="226"/>
      <c r="I880" s="226"/>
    </row>
    <row r="881" spans="2:9">
      <c r="B881" s="229"/>
      <c r="C881" s="226"/>
      <c r="D881" s="226"/>
      <c r="E881" s="226"/>
      <c r="F881" s="226"/>
      <c r="G881" s="226"/>
      <c r="H881" s="226"/>
      <c r="I881" s="226"/>
    </row>
    <row r="882" spans="2:9">
      <c r="B882" s="229"/>
      <c r="C882" s="226"/>
      <c r="D882" s="226"/>
      <c r="E882" s="226"/>
      <c r="F882" s="226"/>
      <c r="G882" s="226"/>
      <c r="H882" s="226"/>
      <c r="I882" s="226"/>
    </row>
    <row r="883" spans="2:9">
      <c r="B883" s="229"/>
      <c r="C883" s="226"/>
      <c r="D883" s="226"/>
      <c r="E883" s="226"/>
      <c r="F883" s="226"/>
      <c r="G883" s="226"/>
      <c r="H883" s="226"/>
      <c r="I883" s="226"/>
    </row>
    <row r="884" spans="2:9">
      <c r="B884" s="229"/>
      <c r="C884" s="226"/>
      <c r="D884" s="226"/>
      <c r="E884" s="226"/>
      <c r="F884" s="226"/>
      <c r="G884" s="226"/>
      <c r="H884" s="226"/>
      <c r="I884" s="226"/>
    </row>
    <row r="885" spans="2:9">
      <c r="B885" s="229"/>
      <c r="C885" s="226"/>
      <c r="D885" s="226"/>
      <c r="E885" s="226"/>
      <c r="F885" s="226"/>
      <c r="G885" s="226"/>
      <c r="H885" s="226"/>
      <c r="I885" s="226"/>
    </row>
    <row r="886" spans="2:9">
      <c r="B886" s="229"/>
      <c r="C886" s="226"/>
      <c r="D886" s="226"/>
      <c r="E886" s="226"/>
      <c r="F886" s="226"/>
      <c r="G886" s="226"/>
      <c r="H886" s="226"/>
      <c r="I886" s="226"/>
    </row>
    <row r="887" spans="2:9">
      <c r="B887" s="229"/>
      <c r="C887" s="226"/>
      <c r="D887" s="226"/>
      <c r="E887" s="226"/>
      <c r="F887" s="226"/>
      <c r="G887" s="226"/>
      <c r="H887" s="226"/>
      <c r="I887" s="226"/>
    </row>
    <row r="888" spans="2:9">
      <c r="B888" s="229"/>
      <c r="C888" s="226"/>
      <c r="D888" s="226"/>
      <c r="E888" s="226"/>
      <c r="F888" s="226"/>
      <c r="G888" s="226"/>
      <c r="H888" s="226"/>
      <c r="I888" s="226"/>
    </row>
    <row r="889" spans="2:9">
      <c r="B889" s="229"/>
      <c r="C889" s="226"/>
      <c r="D889" s="226"/>
      <c r="E889" s="226"/>
      <c r="F889" s="226"/>
      <c r="G889" s="226"/>
      <c r="H889" s="226"/>
      <c r="I889" s="226"/>
    </row>
    <row r="890" spans="2:9">
      <c r="B890" s="229"/>
      <c r="C890" s="226"/>
      <c r="D890" s="226"/>
      <c r="E890" s="226"/>
      <c r="F890" s="226"/>
      <c r="G890" s="226"/>
      <c r="H890" s="226"/>
      <c r="I890" s="226"/>
    </row>
    <row r="891" spans="2:9">
      <c r="B891" s="229"/>
      <c r="C891" s="226"/>
      <c r="D891" s="226"/>
      <c r="E891" s="226"/>
      <c r="F891" s="226"/>
      <c r="G891" s="226"/>
      <c r="H891" s="226"/>
      <c r="I891" s="226"/>
    </row>
    <row r="892" spans="2:9">
      <c r="B892" s="229"/>
      <c r="C892" s="226"/>
      <c r="D892" s="226"/>
      <c r="E892" s="226"/>
      <c r="F892" s="226"/>
      <c r="G892" s="226"/>
      <c r="H892" s="226"/>
      <c r="I892" s="226"/>
    </row>
    <row r="893" spans="2:9">
      <c r="B893" s="229"/>
      <c r="C893" s="226"/>
      <c r="D893" s="226"/>
      <c r="E893" s="226"/>
      <c r="F893" s="226"/>
      <c r="G893" s="226"/>
      <c r="H893" s="226"/>
      <c r="I893" s="226"/>
    </row>
    <row r="894" spans="2:9">
      <c r="B894" s="229"/>
      <c r="C894" s="226"/>
      <c r="D894" s="226"/>
      <c r="E894" s="226"/>
      <c r="F894" s="226"/>
      <c r="G894" s="226"/>
      <c r="H894" s="226"/>
      <c r="I894" s="226"/>
    </row>
    <row r="895" spans="2:9">
      <c r="B895" s="229"/>
      <c r="C895" s="226"/>
      <c r="D895" s="226"/>
      <c r="E895" s="226"/>
      <c r="F895" s="226"/>
      <c r="G895" s="226"/>
      <c r="H895" s="226"/>
      <c r="I895" s="226"/>
    </row>
    <row r="896" spans="2:9">
      <c r="B896" s="229"/>
      <c r="C896" s="226"/>
      <c r="D896" s="226"/>
      <c r="E896" s="226"/>
      <c r="F896" s="226"/>
      <c r="G896" s="226"/>
      <c r="H896" s="226"/>
      <c r="I896" s="226"/>
    </row>
    <row r="897" spans="2:9">
      <c r="B897" s="229"/>
      <c r="C897" s="226"/>
      <c r="D897" s="226"/>
      <c r="E897" s="226"/>
      <c r="F897" s="226"/>
      <c r="G897" s="226"/>
      <c r="H897" s="226"/>
      <c r="I897" s="226"/>
    </row>
    <row r="898" spans="2:9">
      <c r="B898" s="229"/>
      <c r="C898" s="226"/>
      <c r="D898" s="226"/>
      <c r="E898" s="226"/>
      <c r="F898" s="226"/>
      <c r="G898" s="226"/>
      <c r="H898" s="226"/>
      <c r="I898" s="226"/>
    </row>
    <row r="899" spans="2:9">
      <c r="B899" s="229"/>
      <c r="C899" s="226"/>
      <c r="D899" s="226"/>
      <c r="E899" s="226"/>
      <c r="F899" s="226"/>
      <c r="G899" s="226"/>
      <c r="H899" s="226"/>
      <c r="I899" s="226"/>
    </row>
    <row r="900" spans="2:9">
      <c r="B900" s="229"/>
      <c r="C900" s="226"/>
      <c r="D900" s="226"/>
      <c r="E900" s="226"/>
      <c r="F900" s="226"/>
      <c r="G900" s="226"/>
      <c r="H900" s="226"/>
      <c r="I900" s="226"/>
    </row>
    <row r="901" spans="2:9">
      <c r="B901" s="229"/>
      <c r="C901" s="226"/>
      <c r="D901" s="226"/>
      <c r="E901" s="226"/>
      <c r="F901" s="226"/>
      <c r="G901" s="226"/>
      <c r="H901" s="226"/>
      <c r="I901" s="226"/>
    </row>
    <row r="902" spans="2:9">
      <c r="B902" s="229"/>
      <c r="C902" s="226"/>
      <c r="D902" s="226"/>
      <c r="E902" s="226"/>
      <c r="F902" s="226"/>
      <c r="G902" s="226"/>
      <c r="H902" s="226"/>
      <c r="I902" s="226"/>
    </row>
    <row r="903" spans="2:9">
      <c r="B903" s="229"/>
      <c r="C903" s="226"/>
      <c r="D903" s="226"/>
      <c r="E903" s="226"/>
      <c r="F903" s="226"/>
      <c r="G903" s="226"/>
      <c r="H903" s="226"/>
      <c r="I903" s="226"/>
    </row>
    <row r="904" spans="2:9">
      <c r="B904" s="229"/>
      <c r="C904" s="226"/>
      <c r="D904" s="226"/>
      <c r="E904" s="226"/>
      <c r="F904" s="226"/>
      <c r="G904" s="226"/>
      <c r="H904" s="226"/>
      <c r="I904" s="226"/>
    </row>
    <row r="905" spans="2:9">
      <c r="B905" s="229"/>
      <c r="C905" s="226"/>
      <c r="D905" s="226"/>
      <c r="E905" s="226"/>
      <c r="F905" s="226"/>
      <c r="G905" s="226"/>
      <c r="H905" s="226"/>
      <c r="I905" s="226"/>
    </row>
    <row r="906" spans="2:9">
      <c r="B906" s="229"/>
      <c r="C906" s="226"/>
      <c r="D906" s="226"/>
      <c r="E906" s="226"/>
      <c r="F906" s="226"/>
      <c r="G906" s="226"/>
      <c r="H906" s="226"/>
      <c r="I906" s="226"/>
    </row>
    <row r="907" spans="2:9">
      <c r="B907" s="229"/>
      <c r="C907" s="226"/>
      <c r="D907" s="226"/>
      <c r="E907" s="226"/>
      <c r="F907" s="226"/>
      <c r="G907" s="226"/>
      <c r="H907" s="226"/>
      <c r="I907" s="226"/>
    </row>
    <row r="908" spans="2:9">
      <c r="B908" s="229"/>
      <c r="C908" s="226"/>
      <c r="D908" s="226"/>
      <c r="E908" s="226"/>
      <c r="F908" s="226"/>
      <c r="G908" s="226"/>
      <c r="H908" s="226"/>
      <c r="I908" s="226"/>
    </row>
    <row r="909" spans="2:9">
      <c r="B909" s="229"/>
      <c r="C909" s="226"/>
      <c r="D909" s="226"/>
      <c r="E909" s="226"/>
      <c r="F909" s="226"/>
      <c r="G909" s="226"/>
      <c r="H909" s="226"/>
      <c r="I909" s="226"/>
    </row>
    <row r="910" spans="2:9">
      <c r="B910" s="229"/>
      <c r="C910" s="226"/>
      <c r="D910" s="226"/>
      <c r="E910" s="226"/>
      <c r="F910" s="226"/>
      <c r="G910" s="226"/>
      <c r="H910" s="226"/>
      <c r="I910" s="226"/>
    </row>
    <row r="911" spans="2:9">
      <c r="B911" s="229"/>
      <c r="C911" s="226"/>
      <c r="D911" s="226"/>
      <c r="E911" s="226"/>
      <c r="F911" s="226"/>
      <c r="G911" s="226"/>
      <c r="H911" s="226"/>
      <c r="I911" s="226"/>
    </row>
    <row r="912" spans="2:9">
      <c r="B912" s="229"/>
      <c r="C912" s="226"/>
      <c r="D912" s="226"/>
      <c r="E912" s="226"/>
      <c r="F912" s="226"/>
      <c r="G912" s="226"/>
      <c r="H912" s="226"/>
      <c r="I912" s="226"/>
    </row>
    <row r="913" spans="2:9">
      <c r="B913" s="229"/>
      <c r="C913" s="226"/>
      <c r="D913" s="226"/>
      <c r="E913" s="226"/>
      <c r="F913" s="226"/>
      <c r="G913" s="226"/>
      <c r="H913" s="226"/>
      <c r="I913" s="226"/>
    </row>
    <row r="914" spans="2:9">
      <c r="B914" s="229"/>
      <c r="C914" s="226"/>
      <c r="D914" s="226"/>
      <c r="E914" s="226"/>
      <c r="F914" s="226"/>
      <c r="G914" s="226"/>
      <c r="H914" s="226"/>
      <c r="I914" s="226"/>
    </row>
    <row r="915" spans="2:9">
      <c r="B915" s="229"/>
      <c r="C915" s="226"/>
      <c r="D915" s="226"/>
      <c r="E915" s="226"/>
      <c r="F915" s="226"/>
      <c r="G915" s="226"/>
      <c r="H915" s="226"/>
      <c r="I915" s="226"/>
    </row>
    <row r="916" spans="2:9">
      <c r="B916" s="229"/>
      <c r="C916" s="226"/>
      <c r="D916" s="226"/>
      <c r="E916" s="226"/>
      <c r="F916" s="226"/>
      <c r="G916" s="226"/>
      <c r="H916" s="226"/>
      <c r="I916" s="226"/>
    </row>
    <row r="917" spans="2:9">
      <c r="B917" s="229"/>
      <c r="C917" s="226"/>
      <c r="D917" s="226"/>
      <c r="E917" s="226"/>
      <c r="F917" s="226"/>
      <c r="G917" s="226"/>
      <c r="H917" s="226"/>
      <c r="I917" s="226"/>
    </row>
    <row r="918" spans="2:9">
      <c r="B918" s="229"/>
      <c r="C918" s="226"/>
      <c r="D918" s="226"/>
      <c r="E918" s="226"/>
      <c r="F918" s="226"/>
      <c r="G918" s="226"/>
      <c r="H918" s="226"/>
      <c r="I918" s="226"/>
    </row>
    <row r="919" spans="2:9">
      <c r="B919" s="229"/>
      <c r="C919" s="226"/>
      <c r="D919" s="226"/>
      <c r="E919" s="226"/>
      <c r="F919" s="226"/>
      <c r="G919" s="226"/>
      <c r="H919" s="226"/>
      <c r="I919" s="226"/>
    </row>
    <row r="920" spans="2:9">
      <c r="B920" s="229"/>
      <c r="C920" s="226"/>
      <c r="D920" s="226"/>
      <c r="E920" s="226"/>
      <c r="F920" s="226"/>
      <c r="G920" s="226"/>
      <c r="H920" s="226"/>
      <c r="I920" s="226"/>
    </row>
    <row r="921" spans="2:9">
      <c r="B921" s="229"/>
      <c r="C921" s="226"/>
      <c r="D921" s="226"/>
      <c r="E921" s="226"/>
      <c r="F921" s="226"/>
      <c r="G921" s="226"/>
      <c r="H921" s="226"/>
      <c r="I921" s="226"/>
    </row>
    <row r="922" spans="2:9">
      <c r="B922" s="229"/>
      <c r="C922" s="226"/>
      <c r="D922" s="226"/>
      <c r="E922" s="226"/>
      <c r="F922" s="226"/>
      <c r="G922" s="226"/>
      <c r="H922" s="226"/>
      <c r="I922" s="226"/>
    </row>
    <row r="923" spans="2:9">
      <c r="B923" s="229"/>
      <c r="C923" s="226"/>
      <c r="D923" s="226"/>
      <c r="E923" s="226"/>
      <c r="F923" s="226"/>
      <c r="G923" s="226"/>
      <c r="H923" s="226"/>
      <c r="I923" s="226"/>
    </row>
    <row r="924" spans="2:9">
      <c r="B924" s="229"/>
      <c r="C924" s="226"/>
      <c r="D924" s="226"/>
      <c r="E924" s="226"/>
      <c r="F924" s="226"/>
      <c r="G924" s="226"/>
      <c r="H924" s="226"/>
      <c r="I924" s="226"/>
    </row>
    <row r="925" spans="2:9">
      <c r="B925" s="229"/>
      <c r="C925" s="226"/>
      <c r="D925" s="226"/>
      <c r="E925" s="226"/>
      <c r="F925" s="226"/>
      <c r="G925" s="226"/>
      <c r="H925" s="226"/>
      <c r="I925" s="226"/>
    </row>
    <row r="926" spans="2:9">
      <c r="B926" s="229"/>
      <c r="C926" s="226"/>
      <c r="D926" s="226"/>
      <c r="E926" s="226"/>
      <c r="F926" s="226"/>
      <c r="G926" s="226"/>
      <c r="H926" s="226"/>
      <c r="I926" s="226"/>
    </row>
    <row r="927" spans="2:9">
      <c r="B927" s="229"/>
      <c r="C927" s="226"/>
      <c r="D927" s="226"/>
      <c r="E927" s="226"/>
      <c r="F927" s="226"/>
      <c r="G927" s="226"/>
      <c r="H927" s="226"/>
      <c r="I927" s="226"/>
    </row>
    <row r="928" spans="2:9">
      <c r="B928" s="229"/>
      <c r="C928" s="226"/>
      <c r="D928" s="226"/>
      <c r="E928" s="226"/>
      <c r="F928" s="226"/>
      <c r="G928" s="226"/>
      <c r="H928" s="226"/>
      <c r="I928" s="226"/>
    </row>
    <row r="929" spans="2:9">
      <c r="B929" s="229"/>
      <c r="C929" s="226"/>
      <c r="D929" s="226"/>
      <c r="E929" s="226"/>
      <c r="F929" s="226"/>
      <c r="G929" s="226"/>
      <c r="H929" s="226"/>
      <c r="I929" s="226"/>
    </row>
    <row r="930" spans="2:9">
      <c r="B930" s="229"/>
      <c r="C930" s="226"/>
      <c r="D930" s="226"/>
      <c r="E930" s="226"/>
      <c r="F930" s="226"/>
      <c r="G930" s="226"/>
      <c r="H930" s="226"/>
      <c r="I930" s="226"/>
    </row>
    <row r="931" spans="2:9">
      <c r="B931" s="229"/>
      <c r="C931" s="226"/>
      <c r="D931" s="226"/>
      <c r="E931" s="226"/>
      <c r="F931" s="226"/>
      <c r="G931" s="226"/>
      <c r="H931" s="226"/>
      <c r="I931" s="226"/>
    </row>
    <row r="932" spans="2:9">
      <c r="B932" s="229"/>
      <c r="C932" s="226"/>
      <c r="D932" s="226"/>
      <c r="E932" s="226"/>
      <c r="F932" s="226"/>
      <c r="G932" s="226"/>
      <c r="H932" s="226"/>
      <c r="I932" s="226"/>
    </row>
    <row r="933" spans="2:9">
      <c r="B933" s="229"/>
      <c r="C933" s="226"/>
      <c r="D933" s="226"/>
      <c r="E933" s="226"/>
      <c r="F933" s="226"/>
      <c r="G933" s="226"/>
      <c r="H933" s="226"/>
      <c r="I933" s="226"/>
    </row>
    <row r="934" spans="2:9">
      <c r="B934" s="229"/>
      <c r="C934" s="226"/>
      <c r="D934" s="226"/>
      <c r="E934" s="226"/>
      <c r="F934" s="226"/>
      <c r="G934" s="226"/>
      <c r="H934" s="226"/>
      <c r="I934" s="226"/>
    </row>
    <row r="935" spans="2:9">
      <c r="B935" s="229"/>
      <c r="C935" s="226"/>
      <c r="D935" s="226"/>
      <c r="E935" s="226"/>
      <c r="F935" s="226"/>
      <c r="G935" s="226"/>
      <c r="H935" s="226"/>
      <c r="I935" s="226"/>
    </row>
    <row r="936" spans="2:9">
      <c r="B936" s="229"/>
      <c r="C936" s="226"/>
      <c r="D936" s="226"/>
      <c r="E936" s="226"/>
      <c r="F936" s="226"/>
      <c r="G936" s="226"/>
      <c r="H936" s="226"/>
      <c r="I936" s="226"/>
    </row>
    <row r="937" spans="2:9">
      <c r="B937" s="229"/>
      <c r="C937" s="226"/>
      <c r="D937" s="226"/>
      <c r="E937" s="226"/>
      <c r="F937" s="226"/>
      <c r="G937" s="226"/>
      <c r="H937" s="226"/>
      <c r="I937" s="226"/>
    </row>
    <row r="938" spans="2:9">
      <c r="B938" s="229"/>
      <c r="C938" s="226"/>
      <c r="D938" s="226"/>
      <c r="E938" s="226"/>
      <c r="F938" s="226"/>
      <c r="G938" s="226"/>
      <c r="H938" s="226"/>
      <c r="I938" s="226"/>
    </row>
    <row r="939" spans="2:9">
      <c r="B939" s="229"/>
      <c r="C939" s="226"/>
      <c r="D939" s="226"/>
      <c r="E939" s="226"/>
      <c r="F939" s="226"/>
      <c r="G939" s="226"/>
      <c r="H939" s="226"/>
      <c r="I939" s="226"/>
    </row>
    <row r="940" spans="2:9">
      <c r="B940" s="229"/>
      <c r="C940" s="226"/>
      <c r="D940" s="226"/>
      <c r="E940" s="226"/>
      <c r="F940" s="226"/>
      <c r="G940" s="226"/>
      <c r="H940" s="226"/>
      <c r="I940" s="226"/>
    </row>
    <row r="941" spans="2:9">
      <c r="B941" s="229"/>
      <c r="C941" s="226"/>
      <c r="D941" s="226"/>
      <c r="E941" s="226"/>
      <c r="F941" s="226"/>
      <c r="G941" s="226"/>
      <c r="H941" s="226"/>
      <c r="I941" s="226"/>
    </row>
    <row r="942" spans="2:9">
      <c r="B942" s="229"/>
      <c r="C942" s="226"/>
      <c r="D942" s="226"/>
      <c r="E942" s="226"/>
      <c r="F942" s="226"/>
      <c r="G942" s="226"/>
      <c r="H942" s="226"/>
      <c r="I942" s="226"/>
    </row>
    <row r="943" spans="2:9">
      <c r="B943" s="229"/>
      <c r="C943" s="226"/>
      <c r="D943" s="226"/>
      <c r="E943" s="226"/>
      <c r="F943" s="226"/>
      <c r="G943" s="226"/>
      <c r="H943" s="226"/>
      <c r="I943" s="226"/>
    </row>
    <row r="944" spans="2:9">
      <c r="B944" s="229"/>
      <c r="C944" s="226"/>
      <c r="D944" s="226"/>
      <c r="E944" s="226"/>
      <c r="F944" s="226"/>
      <c r="G944" s="226"/>
      <c r="H944" s="226"/>
      <c r="I944" s="226"/>
    </row>
    <row r="945" spans="2:9">
      <c r="B945" s="229"/>
      <c r="C945" s="226"/>
      <c r="D945" s="226"/>
      <c r="E945" s="226"/>
      <c r="F945" s="226"/>
      <c r="G945" s="226"/>
      <c r="H945" s="226"/>
      <c r="I945" s="226"/>
    </row>
    <row r="946" spans="2:9">
      <c r="B946" s="229"/>
      <c r="C946" s="226"/>
      <c r="D946" s="226"/>
      <c r="E946" s="226"/>
      <c r="F946" s="226"/>
      <c r="G946" s="226"/>
      <c r="H946" s="226"/>
      <c r="I946" s="226"/>
    </row>
    <row r="947" spans="2:9">
      <c r="B947" s="229"/>
      <c r="C947" s="226"/>
      <c r="D947" s="226"/>
      <c r="E947" s="226"/>
      <c r="F947" s="226"/>
      <c r="G947" s="226"/>
      <c r="H947" s="226"/>
      <c r="I947" s="226"/>
    </row>
    <row r="948" spans="2:9">
      <c r="B948" s="229"/>
      <c r="C948" s="226"/>
      <c r="D948" s="226"/>
      <c r="E948" s="226"/>
      <c r="F948" s="226"/>
      <c r="G948" s="226"/>
      <c r="H948" s="226"/>
      <c r="I948" s="226"/>
    </row>
    <row r="949" spans="2:9">
      <c r="B949" s="229"/>
      <c r="C949" s="226"/>
      <c r="D949" s="226"/>
      <c r="E949" s="226"/>
      <c r="F949" s="226"/>
      <c r="G949" s="226"/>
      <c r="H949" s="226"/>
      <c r="I949" s="226"/>
    </row>
    <row r="950" spans="2:9">
      <c r="B950" s="229"/>
      <c r="C950" s="226"/>
      <c r="D950" s="226"/>
      <c r="E950" s="226"/>
      <c r="F950" s="226"/>
      <c r="G950" s="226"/>
      <c r="H950" s="226"/>
      <c r="I950" s="226"/>
    </row>
    <row r="951" spans="2:9">
      <c r="B951" s="229"/>
      <c r="C951" s="226"/>
      <c r="D951" s="226"/>
      <c r="E951" s="226"/>
      <c r="F951" s="226"/>
      <c r="G951" s="226"/>
      <c r="H951" s="226"/>
      <c r="I951" s="226"/>
    </row>
    <row r="952" spans="2:9">
      <c r="B952" s="229"/>
      <c r="C952" s="226"/>
      <c r="D952" s="226"/>
      <c r="E952" s="226"/>
      <c r="F952" s="226"/>
      <c r="G952" s="226"/>
      <c r="H952" s="226"/>
      <c r="I952" s="226"/>
    </row>
    <row r="953" spans="2:9">
      <c r="B953" s="229"/>
      <c r="C953" s="226"/>
      <c r="D953" s="226"/>
      <c r="E953" s="226"/>
      <c r="F953" s="226"/>
      <c r="G953" s="226"/>
      <c r="H953" s="226"/>
      <c r="I953" s="226"/>
    </row>
    <row r="954" spans="2:9">
      <c r="B954" s="229"/>
      <c r="C954" s="226"/>
      <c r="D954" s="226"/>
      <c r="E954" s="226"/>
      <c r="F954" s="226"/>
      <c r="G954" s="226"/>
      <c r="H954" s="226"/>
      <c r="I954" s="226"/>
    </row>
    <row r="955" spans="2:9">
      <c r="B955" s="229"/>
      <c r="C955" s="226"/>
      <c r="D955" s="226"/>
      <c r="E955" s="226"/>
      <c r="F955" s="226"/>
      <c r="G955" s="226"/>
      <c r="H955" s="226"/>
      <c r="I955" s="226"/>
    </row>
    <row r="956" spans="2:9">
      <c r="B956" s="229"/>
      <c r="C956" s="226"/>
      <c r="D956" s="226"/>
      <c r="E956" s="226"/>
      <c r="F956" s="226"/>
      <c r="G956" s="226"/>
      <c r="H956" s="226"/>
      <c r="I956" s="226"/>
    </row>
    <row r="957" spans="2:9">
      <c r="B957" s="229"/>
      <c r="C957" s="226"/>
      <c r="D957" s="226"/>
      <c r="E957" s="226"/>
      <c r="F957" s="226"/>
      <c r="G957" s="226"/>
      <c r="H957" s="226"/>
      <c r="I957" s="226"/>
    </row>
    <row r="958" spans="2:9">
      <c r="B958" s="229"/>
      <c r="C958" s="226"/>
      <c r="D958" s="226"/>
      <c r="E958" s="226"/>
      <c r="F958" s="226"/>
      <c r="G958" s="226"/>
      <c r="H958" s="226"/>
      <c r="I958" s="226"/>
    </row>
    <row r="959" spans="2:9">
      <c r="B959" s="229"/>
      <c r="C959" s="226"/>
      <c r="D959" s="226"/>
      <c r="E959" s="226"/>
      <c r="F959" s="226"/>
      <c r="G959" s="226"/>
      <c r="H959" s="226"/>
      <c r="I959" s="226"/>
    </row>
    <row r="960" spans="2:9">
      <c r="B960" s="229"/>
      <c r="C960" s="226"/>
      <c r="D960" s="226"/>
      <c r="E960" s="226"/>
      <c r="F960" s="226"/>
      <c r="G960" s="226"/>
      <c r="H960" s="226"/>
      <c r="I960" s="226"/>
    </row>
    <row r="961" spans="2:9">
      <c r="B961" s="229"/>
      <c r="C961" s="226"/>
      <c r="D961" s="226"/>
      <c r="E961" s="226"/>
      <c r="F961" s="226"/>
      <c r="G961" s="226"/>
      <c r="H961" s="226"/>
      <c r="I961" s="226"/>
    </row>
    <row r="962" spans="2:9">
      <c r="B962" s="229"/>
      <c r="C962" s="226"/>
      <c r="D962" s="226"/>
      <c r="E962" s="226"/>
      <c r="F962" s="226"/>
      <c r="G962" s="226"/>
      <c r="H962" s="226"/>
      <c r="I962" s="226"/>
    </row>
    <row r="963" spans="2:9">
      <c r="B963" s="229"/>
      <c r="C963" s="226"/>
      <c r="D963" s="226"/>
      <c r="E963" s="226"/>
      <c r="F963" s="226"/>
      <c r="G963" s="226"/>
      <c r="H963" s="226"/>
      <c r="I963" s="226"/>
    </row>
    <row r="964" spans="2:9">
      <c r="B964" s="229"/>
      <c r="C964" s="226"/>
      <c r="D964" s="226"/>
      <c r="E964" s="226"/>
      <c r="F964" s="226"/>
      <c r="G964" s="226"/>
      <c r="H964" s="226"/>
      <c r="I964" s="226"/>
    </row>
    <row r="965" spans="2:9">
      <c r="B965" s="229"/>
      <c r="C965" s="226"/>
      <c r="D965" s="226"/>
      <c r="E965" s="226"/>
      <c r="F965" s="226"/>
      <c r="G965" s="226"/>
      <c r="H965" s="226"/>
      <c r="I965" s="226"/>
    </row>
    <row r="966" spans="2:9">
      <c r="B966" s="229"/>
      <c r="C966" s="226"/>
      <c r="D966" s="226"/>
      <c r="E966" s="226"/>
      <c r="F966" s="226"/>
      <c r="G966" s="226"/>
      <c r="H966" s="226"/>
      <c r="I966" s="226"/>
    </row>
    <row r="967" spans="2:9">
      <c r="B967" s="229"/>
      <c r="C967" s="226"/>
      <c r="D967" s="226"/>
      <c r="E967" s="226"/>
      <c r="F967" s="226"/>
      <c r="G967" s="226"/>
      <c r="H967" s="226"/>
      <c r="I967" s="226"/>
    </row>
    <row r="968" spans="2:9">
      <c r="B968" s="229"/>
      <c r="C968" s="226"/>
      <c r="D968" s="226"/>
      <c r="E968" s="226"/>
      <c r="F968" s="226"/>
      <c r="G968" s="226"/>
      <c r="H968" s="226"/>
      <c r="I968" s="226"/>
    </row>
    <row r="969" spans="2:9">
      <c r="B969" s="229"/>
      <c r="C969" s="226"/>
      <c r="D969" s="226"/>
      <c r="E969" s="226"/>
      <c r="F969" s="226"/>
      <c r="G969" s="226"/>
      <c r="H969" s="226"/>
      <c r="I969" s="226"/>
    </row>
    <row r="970" spans="2:9">
      <c r="B970" s="229"/>
      <c r="C970" s="226"/>
      <c r="D970" s="226"/>
      <c r="E970" s="226"/>
      <c r="F970" s="226"/>
      <c r="G970" s="226"/>
      <c r="H970" s="226"/>
      <c r="I970" s="226"/>
    </row>
    <row r="971" spans="2:9">
      <c r="B971" s="229"/>
      <c r="C971" s="226"/>
      <c r="D971" s="226"/>
      <c r="E971" s="226"/>
      <c r="F971" s="226"/>
      <c r="G971" s="226"/>
      <c r="H971" s="226"/>
      <c r="I971" s="226"/>
    </row>
    <row r="972" spans="2:9">
      <c r="B972" s="229"/>
      <c r="C972" s="226"/>
      <c r="D972" s="226"/>
      <c r="E972" s="226"/>
      <c r="F972" s="226"/>
      <c r="G972" s="226"/>
      <c r="H972" s="226"/>
      <c r="I972" s="226"/>
    </row>
    <row r="973" spans="2:9">
      <c r="B973" s="229"/>
      <c r="C973" s="226"/>
      <c r="D973" s="226"/>
      <c r="E973" s="226"/>
      <c r="F973" s="226"/>
      <c r="G973" s="226"/>
      <c r="H973" s="226"/>
      <c r="I973" s="226"/>
    </row>
    <row r="974" spans="2:9">
      <c r="B974" s="229"/>
      <c r="C974" s="226"/>
      <c r="D974" s="226"/>
      <c r="E974" s="226"/>
      <c r="F974" s="226"/>
      <c r="G974" s="226"/>
      <c r="H974" s="226"/>
      <c r="I974" s="226"/>
    </row>
    <row r="975" spans="2:9">
      <c r="B975" s="229"/>
      <c r="C975" s="226"/>
      <c r="D975" s="226"/>
      <c r="E975" s="226"/>
      <c r="F975" s="226"/>
      <c r="G975" s="226"/>
      <c r="H975" s="226"/>
      <c r="I975" s="226"/>
    </row>
    <row r="976" spans="2:9">
      <c r="B976" s="229"/>
      <c r="C976" s="226"/>
      <c r="D976" s="226"/>
      <c r="E976" s="226"/>
      <c r="F976" s="226"/>
      <c r="G976" s="226"/>
      <c r="H976" s="226"/>
      <c r="I976" s="226"/>
    </row>
    <row r="977" spans="2:9">
      <c r="B977" s="229"/>
      <c r="C977" s="226"/>
      <c r="D977" s="226"/>
      <c r="E977" s="226"/>
      <c r="F977" s="226"/>
      <c r="G977" s="226"/>
      <c r="H977" s="226"/>
      <c r="I977" s="226"/>
    </row>
    <row r="978" spans="2:9">
      <c r="B978" s="229"/>
      <c r="C978" s="226"/>
      <c r="D978" s="226"/>
      <c r="E978" s="226"/>
      <c r="F978" s="226"/>
      <c r="G978" s="226"/>
      <c r="H978" s="226"/>
      <c r="I978" s="226"/>
    </row>
    <row r="979" spans="2:9">
      <c r="B979" s="229"/>
      <c r="C979" s="226"/>
      <c r="D979" s="226"/>
      <c r="E979" s="226"/>
      <c r="F979" s="226"/>
      <c r="G979" s="226"/>
      <c r="H979" s="226"/>
      <c r="I979" s="226"/>
    </row>
    <row r="980" spans="2:9">
      <c r="B980" s="229"/>
      <c r="C980" s="226"/>
      <c r="D980" s="226"/>
      <c r="E980" s="226"/>
      <c r="F980" s="226"/>
      <c r="G980" s="226"/>
      <c r="H980" s="226"/>
      <c r="I980" s="226"/>
    </row>
    <row r="981" spans="2:9">
      <c r="B981" s="229"/>
      <c r="C981" s="226"/>
      <c r="D981" s="226"/>
      <c r="E981" s="226"/>
      <c r="F981" s="226"/>
      <c r="G981" s="226"/>
      <c r="H981" s="226"/>
      <c r="I981" s="226"/>
    </row>
    <row r="982" spans="2:9">
      <c r="B982" s="229"/>
      <c r="C982" s="226"/>
      <c r="D982" s="226"/>
      <c r="E982" s="226"/>
      <c r="F982" s="226"/>
      <c r="G982" s="226"/>
      <c r="H982" s="226"/>
      <c r="I982" s="226"/>
    </row>
    <row r="983" spans="2:9">
      <c r="B983" s="229"/>
      <c r="C983" s="226"/>
      <c r="D983" s="226"/>
      <c r="E983" s="226"/>
      <c r="F983" s="226"/>
      <c r="G983" s="226"/>
      <c r="H983" s="226"/>
      <c r="I983" s="226"/>
    </row>
    <row r="984" spans="2:9">
      <c r="B984" s="229"/>
      <c r="C984" s="226"/>
      <c r="D984" s="226"/>
      <c r="E984" s="226"/>
      <c r="F984" s="226"/>
      <c r="G984" s="226"/>
      <c r="H984" s="226"/>
      <c r="I984" s="226"/>
    </row>
    <row r="985" spans="2:9">
      <c r="B985" s="229"/>
      <c r="C985" s="226"/>
      <c r="D985" s="226"/>
      <c r="E985" s="226"/>
      <c r="F985" s="226"/>
      <c r="G985" s="226"/>
      <c r="H985" s="226"/>
      <c r="I985" s="226"/>
    </row>
    <row r="986" spans="2:9">
      <c r="B986" s="229"/>
      <c r="C986" s="226"/>
      <c r="D986" s="226"/>
      <c r="E986" s="226"/>
      <c r="F986" s="226"/>
      <c r="G986" s="226"/>
      <c r="H986" s="226"/>
      <c r="I986" s="226"/>
    </row>
    <row r="987" spans="2:9">
      <c r="B987" s="229"/>
      <c r="C987" s="226"/>
      <c r="D987" s="226"/>
      <c r="E987" s="226"/>
      <c r="F987" s="226"/>
      <c r="G987" s="226"/>
      <c r="H987" s="226"/>
      <c r="I987" s="226"/>
    </row>
    <row r="988" spans="2:9">
      <c r="B988" s="229"/>
      <c r="C988" s="226"/>
      <c r="D988" s="226"/>
      <c r="E988" s="226"/>
      <c r="F988" s="226"/>
      <c r="G988" s="226"/>
      <c r="H988" s="226"/>
      <c r="I988" s="226"/>
    </row>
    <row r="989" spans="2:9">
      <c r="B989" s="229"/>
      <c r="C989" s="226"/>
      <c r="D989" s="226"/>
      <c r="E989" s="226"/>
      <c r="F989" s="226"/>
      <c r="G989" s="226"/>
      <c r="H989" s="226"/>
      <c r="I989" s="226"/>
    </row>
    <row r="990" spans="2:9">
      <c r="B990" s="229"/>
      <c r="C990" s="226"/>
      <c r="D990" s="226"/>
      <c r="E990" s="226"/>
      <c r="F990" s="226"/>
      <c r="G990" s="226"/>
      <c r="H990" s="226"/>
      <c r="I990" s="226"/>
    </row>
    <row r="991" spans="2:9">
      <c r="B991" s="229"/>
      <c r="C991" s="226"/>
      <c r="D991" s="226"/>
      <c r="E991" s="226"/>
      <c r="F991" s="226"/>
      <c r="G991" s="226"/>
      <c r="H991" s="226"/>
      <c r="I991" s="226"/>
    </row>
    <row r="992" spans="2:9">
      <c r="B992" s="229"/>
      <c r="C992" s="226"/>
      <c r="D992" s="226"/>
      <c r="E992" s="226"/>
      <c r="F992" s="226"/>
      <c r="G992" s="226"/>
      <c r="H992" s="226"/>
      <c r="I992" s="226"/>
    </row>
    <row r="993" spans="2:9">
      <c r="B993" s="229"/>
      <c r="C993" s="226"/>
      <c r="D993" s="226"/>
      <c r="E993" s="226"/>
      <c r="F993" s="226"/>
      <c r="G993" s="226"/>
      <c r="H993" s="226"/>
      <c r="I993" s="226"/>
    </row>
    <row r="994" spans="2:9">
      <c r="B994" s="229"/>
      <c r="C994" s="226"/>
      <c r="D994" s="226"/>
      <c r="E994" s="226"/>
      <c r="F994" s="226"/>
      <c r="G994" s="226"/>
      <c r="H994" s="226"/>
      <c r="I994" s="226"/>
    </row>
    <row r="995" spans="2:9">
      <c r="B995" s="229"/>
      <c r="C995" s="226"/>
      <c r="D995" s="226"/>
      <c r="E995" s="226"/>
      <c r="F995" s="226"/>
      <c r="G995" s="226"/>
      <c r="H995" s="226"/>
      <c r="I995" s="226"/>
    </row>
    <row r="996" spans="2:9">
      <c r="B996" s="229"/>
      <c r="C996" s="226"/>
      <c r="D996" s="226"/>
      <c r="E996" s="226"/>
      <c r="F996" s="226"/>
      <c r="G996" s="226"/>
      <c r="H996" s="226"/>
      <c r="I996" s="226"/>
    </row>
    <row r="997" spans="2:9">
      <c r="B997" s="229"/>
      <c r="C997" s="226"/>
      <c r="D997" s="226"/>
      <c r="E997" s="226"/>
      <c r="F997" s="226"/>
      <c r="G997" s="226"/>
      <c r="H997" s="226"/>
      <c r="I997" s="226"/>
    </row>
    <row r="998" spans="2:9">
      <c r="B998" s="229"/>
      <c r="C998" s="226"/>
      <c r="D998" s="226"/>
      <c r="E998" s="226"/>
      <c r="F998" s="226"/>
      <c r="G998" s="226"/>
      <c r="H998" s="226"/>
      <c r="I998" s="226"/>
    </row>
    <row r="999" spans="2:9">
      <c r="B999" s="229"/>
      <c r="C999" s="226"/>
      <c r="D999" s="226"/>
      <c r="E999" s="226"/>
      <c r="F999" s="226"/>
      <c r="G999" s="226"/>
      <c r="H999" s="226"/>
      <c r="I999" s="226"/>
    </row>
    <row r="1000" spans="2:9">
      <c r="B1000" s="229"/>
      <c r="C1000" s="226"/>
      <c r="D1000" s="226"/>
      <c r="E1000" s="226"/>
      <c r="F1000" s="226"/>
      <c r="G1000" s="226"/>
      <c r="H1000" s="226"/>
      <c r="I1000" s="226"/>
    </row>
    <row r="1001" spans="2:9">
      <c r="B1001" s="229"/>
      <c r="C1001" s="226"/>
      <c r="D1001" s="226"/>
      <c r="E1001" s="226"/>
      <c r="F1001" s="226"/>
      <c r="G1001" s="226"/>
      <c r="H1001" s="226"/>
      <c r="I1001" s="226"/>
    </row>
    <row r="1002" spans="2:9">
      <c r="B1002" s="229"/>
      <c r="C1002" s="226"/>
      <c r="D1002" s="226"/>
      <c r="E1002" s="226"/>
      <c r="F1002" s="226"/>
      <c r="G1002" s="226"/>
      <c r="H1002" s="226"/>
      <c r="I1002" s="226"/>
    </row>
  </sheetData>
  <sheetProtection password="832B"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A1:N1002"/>
  <sheetViews>
    <sheetView zoomScaleNormal="100" workbookViewId="0">
      <selection activeCell="AB23" sqref="AB23:AF23"/>
    </sheetView>
  </sheetViews>
  <sheetFormatPr defaultColWidth="9.140625" defaultRowHeight="12.75"/>
  <cols>
    <col min="1" max="1" width="9.140625" style="241"/>
    <col min="2" max="2" width="12.85546875" style="231" customWidth="1"/>
    <col min="3" max="3" width="19.42578125" style="231" customWidth="1"/>
    <col min="4" max="4" width="20.140625" style="231" customWidth="1"/>
    <col min="5" max="5" width="28" style="231" customWidth="1"/>
    <col min="6" max="8" width="21.85546875" style="231" customWidth="1"/>
    <col min="9" max="16384" width="9.140625" style="241"/>
  </cols>
  <sheetData>
    <row r="1" spans="1:8">
      <c r="A1" s="221"/>
      <c r="B1" s="219" t="s">
        <v>446</v>
      </c>
      <c r="C1" s="237"/>
      <c r="D1" s="236"/>
      <c r="E1" s="225"/>
      <c r="F1" s="225"/>
      <c r="G1" s="225"/>
      <c r="H1" s="225"/>
    </row>
    <row r="2" spans="1:8">
      <c r="A2" s="221"/>
      <c r="B2" s="222" t="s">
        <v>27</v>
      </c>
      <c r="C2" s="247" t="s">
        <v>461</v>
      </c>
      <c r="D2" s="225"/>
      <c r="E2" s="225"/>
      <c r="F2" s="225"/>
      <c r="G2" s="225"/>
      <c r="H2" s="225"/>
    </row>
    <row r="3" spans="1:8">
      <c r="A3" s="221"/>
      <c r="B3" s="243" t="s">
        <v>316</v>
      </c>
      <c r="C3" s="899" t="s">
        <v>454</v>
      </c>
      <c r="D3" s="899" t="s">
        <v>455</v>
      </c>
      <c r="E3" s="899" t="s">
        <v>456</v>
      </c>
      <c r="F3" s="899" t="s">
        <v>457</v>
      </c>
      <c r="G3" s="243"/>
      <c r="H3" s="243"/>
    </row>
    <row r="4" spans="1:8" ht="25.5">
      <c r="A4" s="221"/>
      <c r="B4" s="228" t="s">
        <v>274</v>
      </c>
      <c r="C4" s="900" t="s">
        <v>447</v>
      </c>
      <c r="D4" s="900" t="s">
        <v>448</v>
      </c>
      <c r="E4" s="908" t="s">
        <v>410</v>
      </c>
      <c r="F4" s="136" t="s">
        <v>449</v>
      </c>
      <c r="G4" s="244"/>
    </row>
    <row r="5" spans="1:8" ht="76.5">
      <c r="A5" s="221"/>
      <c r="B5" s="228" t="s">
        <v>450</v>
      </c>
      <c r="C5" s="901" t="s">
        <v>451</v>
      </c>
      <c r="D5" s="901" t="s">
        <v>452</v>
      </c>
      <c r="E5" s="227" t="s">
        <v>829</v>
      </c>
      <c r="F5" s="227" t="s">
        <v>453</v>
      </c>
      <c r="G5" s="243"/>
      <c r="H5" s="243"/>
    </row>
    <row r="6" spans="1:8">
      <c r="A6" s="221"/>
      <c r="B6" s="903">
        <v>1</v>
      </c>
      <c r="C6" s="894"/>
      <c r="D6" s="894"/>
      <c r="F6" s="266"/>
      <c r="G6" s="245">
        <v>1</v>
      </c>
    </row>
    <row r="7" spans="1:8">
      <c r="A7" s="221"/>
      <c r="B7" s="903">
        <v>2</v>
      </c>
      <c r="C7" s="894" t="s">
        <v>267</v>
      </c>
      <c r="D7" s="894" t="s">
        <v>458</v>
      </c>
      <c r="E7" s="895"/>
      <c r="F7" s="227" t="s">
        <v>459</v>
      </c>
      <c r="G7" s="245">
        <v>2</v>
      </c>
      <c r="H7" s="243"/>
    </row>
    <row r="8" spans="1:8">
      <c r="A8" s="221"/>
      <c r="B8" s="903">
        <v>3</v>
      </c>
      <c r="C8" s="227"/>
      <c r="D8" s="894"/>
      <c r="E8" s="895"/>
      <c r="F8" s="266"/>
      <c r="G8" s="245">
        <v>3</v>
      </c>
    </row>
    <row r="9" spans="1:8" ht="51">
      <c r="A9" s="221"/>
      <c r="B9" s="903">
        <v>4</v>
      </c>
      <c r="C9" s="894" t="s">
        <v>732</v>
      </c>
      <c r="D9" s="894"/>
      <c r="G9" s="245">
        <v>4</v>
      </c>
      <c r="H9" s="243"/>
    </row>
    <row r="10" spans="1:8">
      <c r="A10" s="221"/>
      <c r="B10" s="903">
        <v>5</v>
      </c>
      <c r="C10" s="897"/>
      <c r="D10" s="905"/>
      <c r="E10" s="895" t="s">
        <v>731</v>
      </c>
      <c r="F10" s="227" t="s">
        <v>731</v>
      </c>
      <c r="G10" s="245">
        <v>5</v>
      </c>
    </row>
    <row r="11" spans="1:8" ht="25.5">
      <c r="A11" s="221"/>
      <c r="B11" s="903">
        <v>6</v>
      </c>
      <c r="C11" s="227"/>
      <c r="D11" s="894" t="s">
        <v>733</v>
      </c>
      <c r="G11" s="245">
        <v>6</v>
      </c>
      <c r="H11" s="243"/>
    </row>
    <row r="12" spans="1:8">
      <c r="A12" s="221"/>
      <c r="B12" s="903">
        <v>7</v>
      </c>
      <c r="C12" s="897"/>
      <c r="D12" s="907"/>
      <c r="E12" s="895" t="s">
        <v>269</v>
      </c>
      <c r="F12" s="227" t="s">
        <v>269</v>
      </c>
      <c r="G12" s="245">
        <v>7</v>
      </c>
    </row>
    <row r="13" spans="1:8" ht="38.25">
      <c r="A13" s="221"/>
      <c r="B13" s="903">
        <v>8</v>
      </c>
      <c r="C13" s="894"/>
      <c r="D13" s="894"/>
      <c r="E13" s="895" t="s">
        <v>417</v>
      </c>
      <c r="F13" s="906" t="s">
        <v>734</v>
      </c>
      <c r="G13" s="245">
        <v>8</v>
      </c>
      <c r="H13" s="243"/>
    </row>
    <row r="14" spans="1:8">
      <c r="A14" s="221"/>
      <c r="B14" s="903">
        <v>9</v>
      </c>
      <c r="C14" s="894"/>
      <c r="D14" s="894"/>
      <c r="E14" s="895" t="s">
        <v>418</v>
      </c>
      <c r="F14" s="266"/>
      <c r="G14" s="245">
        <v>9</v>
      </c>
    </row>
    <row r="15" spans="1:8" ht="25.5">
      <c r="A15" s="221"/>
      <c r="B15" s="903">
        <v>10</v>
      </c>
      <c r="C15" s="894" t="s">
        <v>735</v>
      </c>
      <c r="D15" s="894" t="s">
        <v>736</v>
      </c>
      <c r="E15" s="895" t="s">
        <v>830</v>
      </c>
      <c r="F15" s="906" t="s">
        <v>737</v>
      </c>
      <c r="G15" s="245">
        <v>10</v>
      </c>
      <c r="H15" s="243"/>
    </row>
    <row r="16" spans="1:8">
      <c r="B16" s="222"/>
      <c r="C16" s="225"/>
      <c r="D16" s="225"/>
      <c r="E16" s="244"/>
      <c r="G16" s="244"/>
    </row>
    <row r="17" spans="2:14">
      <c r="B17" s="222"/>
      <c r="C17" s="225"/>
      <c r="D17" s="225"/>
      <c r="E17" s="243"/>
      <c r="F17" s="243"/>
      <c r="G17" s="243"/>
      <c r="H17" s="243"/>
    </row>
    <row r="18" spans="2:14">
      <c r="B18" s="222"/>
      <c r="C18" s="225"/>
      <c r="D18" s="225"/>
      <c r="E18" s="244"/>
      <c r="G18" s="244"/>
    </row>
    <row r="19" spans="2:14">
      <c r="B19" s="222"/>
      <c r="C19" s="225"/>
      <c r="D19" s="225"/>
      <c r="E19" s="225"/>
      <c r="F19" s="225"/>
      <c r="G19" s="225"/>
      <c r="H19" s="225"/>
    </row>
    <row r="20" spans="2:14">
      <c r="B20" s="222"/>
      <c r="C20" s="225"/>
      <c r="D20" s="225"/>
      <c r="E20" s="225"/>
      <c r="F20" s="225"/>
      <c r="G20" s="225"/>
      <c r="H20" s="225"/>
    </row>
    <row r="21" spans="2:14">
      <c r="B21" s="222"/>
      <c r="C21" s="225"/>
      <c r="D21" s="225"/>
      <c r="E21" s="225"/>
      <c r="F21" s="225"/>
      <c r="G21" s="225"/>
      <c r="H21" s="225"/>
    </row>
    <row r="22" spans="2:14">
      <c r="B22" s="222"/>
      <c r="C22" s="225"/>
      <c r="D22" s="225"/>
      <c r="E22" s="225"/>
      <c r="F22" s="225"/>
      <c r="G22" s="225"/>
      <c r="H22" s="225"/>
    </row>
    <row r="23" spans="2:14">
      <c r="B23" s="233" t="s">
        <v>341</v>
      </c>
      <c r="C23" s="225" t="str">
        <f>C7</f>
        <v>No</v>
      </c>
      <c r="D23" s="225" t="str">
        <f>D7</f>
        <v>Unknown</v>
      </c>
      <c r="E23" s="225" t="str">
        <f>E10</f>
        <v>Less than annually</v>
      </c>
      <c r="F23" s="225" t="str">
        <f>F7</f>
        <v>No review conducted</v>
      </c>
      <c r="G23" s="225"/>
      <c r="H23" s="225"/>
    </row>
    <row r="24" spans="2:14">
      <c r="B24" s="233"/>
      <c r="C24" s="225" t="str">
        <f>C9</f>
        <v>Policy broadly addresses and there exists a collective understanding</v>
      </c>
      <c r="D24" s="225" t="str">
        <f>D11</f>
        <v>Estimated total available</v>
      </c>
      <c r="E24" s="225" t="str">
        <f>E12</f>
        <v>Annually</v>
      </c>
      <c r="F24" s="225" t="str">
        <f>F10</f>
        <v>Less than annually</v>
      </c>
      <c r="G24" s="225"/>
      <c r="H24" s="225"/>
    </row>
    <row r="25" spans="2:14">
      <c r="B25" s="233"/>
      <c r="C25" s="225" t="str">
        <f>C15</f>
        <v>Policy includes specific exemptions</v>
      </c>
      <c r="D25" s="225" t="str">
        <f>D15</f>
        <v>Monitored, count available</v>
      </c>
      <c r="E25" s="225" t="str">
        <f>E13</f>
        <v>Quarterly</v>
      </c>
      <c r="F25" s="225" t="str">
        <f>F12</f>
        <v>Annually</v>
      </c>
      <c r="G25" s="225"/>
      <c r="H25" s="225"/>
    </row>
    <row r="26" spans="2:14">
      <c r="B26" s="233"/>
      <c r="C26" s="225"/>
      <c r="D26" s="225"/>
      <c r="E26" s="231" t="str">
        <f>E14</f>
        <v>Bi-Monthly</v>
      </c>
      <c r="F26" s="231" t="str">
        <f>F13</f>
        <v>More than annually, but less than every billing cycle</v>
      </c>
      <c r="H26" s="225"/>
      <c r="L26" s="225"/>
      <c r="N26" s="225"/>
    </row>
    <row r="27" spans="2:14">
      <c r="B27" s="233"/>
      <c r="C27" s="225"/>
      <c r="D27" s="225"/>
      <c r="E27" s="231" t="str">
        <f>E15</f>
        <v>Monthly or more frequently</v>
      </c>
      <c r="F27" s="231" t="str">
        <f>F15</f>
        <v>Each billing cycle</v>
      </c>
      <c r="H27" s="225"/>
      <c r="N27" s="225"/>
    </row>
    <row r="28" spans="2:14">
      <c r="B28" s="233"/>
      <c r="C28" s="225"/>
      <c r="D28" s="225"/>
      <c r="E28" s="225"/>
      <c r="F28" s="225"/>
      <c r="G28" s="225"/>
      <c r="H28" s="225"/>
    </row>
    <row r="29" spans="2:14">
      <c r="B29" s="233"/>
      <c r="C29" s="225"/>
      <c r="D29" s="225"/>
      <c r="E29" s="225"/>
      <c r="F29" s="225"/>
      <c r="G29" s="225"/>
      <c r="H29" s="225"/>
    </row>
    <row r="30" spans="2:14">
      <c r="B30" s="232"/>
      <c r="C30" s="225"/>
      <c r="D30" s="225"/>
      <c r="E30" s="225"/>
      <c r="F30" s="225"/>
      <c r="G30" s="225"/>
      <c r="H30" s="225"/>
    </row>
    <row r="31" spans="2:14">
      <c r="B31" s="232"/>
      <c r="C31" s="225"/>
      <c r="D31" s="225"/>
      <c r="E31" s="225"/>
      <c r="F31" s="225"/>
      <c r="G31" s="225"/>
      <c r="H31" s="225"/>
    </row>
    <row r="32" spans="2:14">
      <c r="B32" s="233"/>
      <c r="C32" s="225"/>
      <c r="D32" s="225"/>
      <c r="E32" s="225"/>
      <c r="F32" s="225"/>
      <c r="G32" s="225"/>
      <c r="H32" s="225"/>
    </row>
    <row r="33" spans="2:8">
      <c r="B33" s="198" t="s">
        <v>818</v>
      </c>
      <c r="C33" s="225"/>
      <c r="D33" s="225"/>
      <c r="E33" s="225"/>
      <c r="F33" s="225"/>
      <c r="G33" s="225"/>
      <c r="H33" s="225"/>
    </row>
    <row r="34" spans="2:8">
      <c r="B34" s="234" t="s">
        <v>461</v>
      </c>
      <c r="C34" s="225"/>
      <c r="D34" s="225"/>
      <c r="E34" s="225"/>
      <c r="F34" s="225"/>
      <c r="G34" s="225"/>
      <c r="H34" s="225"/>
    </row>
    <row r="35" spans="2:8">
      <c r="B35" s="234" t="s">
        <v>451</v>
      </c>
      <c r="C35" s="225"/>
      <c r="D35" s="225"/>
      <c r="E35" s="225"/>
      <c r="F35" s="225"/>
      <c r="G35" s="225"/>
      <c r="H35" s="225"/>
    </row>
    <row r="36" spans="2:8">
      <c r="B36" s="234" t="s">
        <v>452</v>
      </c>
      <c r="C36" s="225"/>
      <c r="D36" s="225"/>
      <c r="E36" s="225"/>
      <c r="F36" s="225"/>
      <c r="G36" s="225"/>
      <c r="H36" s="225"/>
    </row>
    <row r="37" spans="2:8">
      <c r="B37" s="234" t="s">
        <v>829</v>
      </c>
      <c r="C37" s="225"/>
      <c r="D37" s="225"/>
      <c r="E37" s="225"/>
      <c r="F37" s="225"/>
      <c r="G37" s="225"/>
      <c r="H37" s="225"/>
    </row>
    <row r="38" spans="2:8">
      <c r="B38" s="234" t="s">
        <v>453</v>
      </c>
      <c r="C38" s="225"/>
      <c r="D38" s="225"/>
      <c r="E38" s="225"/>
      <c r="F38" s="225"/>
      <c r="G38" s="225"/>
      <c r="H38" s="225"/>
    </row>
    <row r="39" spans="2:8">
      <c r="B39" s="234"/>
      <c r="C39" s="225"/>
      <c r="D39" s="225"/>
      <c r="E39" s="225"/>
      <c r="F39" s="225"/>
      <c r="G39" s="225"/>
      <c r="H39" s="225"/>
    </row>
    <row r="40" spans="2:8">
      <c r="B40" s="234"/>
      <c r="C40" s="225"/>
      <c r="D40" s="225"/>
      <c r="E40" s="225"/>
      <c r="F40" s="225"/>
      <c r="G40" s="225"/>
      <c r="H40" s="225"/>
    </row>
    <row r="41" spans="2:8">
      <c r="B41" s="234"/>
      <c r="C41" s="225"/>
      <c r="D41" s="225"/>
      <c r="E41" s="225"/>
      <c r="F41" s="225"/>
      <c r="G41" s="225"/>
      <c r="H41" s="225"/>
    </row>
    <row r="42" spans="2:8">
      <c r="B42" s="234"/>
      <c r="C42" s="225"/>
      <c r="D42" s="225"/>
      <c r="E42" s="225"/>
      <c r="F42" s="225"/>
      <c r="G42" s="225"/>
      <c r="H42" s="225"/>
    </row>
    <row r="43" spans="2:8">
      <c r="B43" s="222"/>
      <c r="C43" s="225"/>
      <c r="D43" s="225"/>
      <c r="E43" s="225"/>
      <c r="F43" s="225"/>
      <c r="G43" s="225"/>
      <c r="H43" s="225"/>
    </row>
    <row r="44" spans="2:8">
      <c r="B44" s="222"/>
      <c r="C44" s="225"/>
      <c r="D44" s="225"/>
      <c r="E44" s="225"/>
      <c r="F44" s="225"/>
      <c r="G44" s="225"/>
      <c r="H44" s="225"/>
    </row>
    <row r="45" spans="2:8">
      <c r="B45" s="222"/>
      <c r="C45" s="225"/>
      <c r="D45" s="225"/>
      <c r="E45" s="225"/>
      <c r="F45" s="225"/>
      <c r="G45" s="225"/>
      <c r="H45" s="225"/>
    </row>
    <row r="46" spans="2:8">
      <c r="B46" s="222"/>
      <c r="C46" s="225"/>
      <c r="D46" s="225"/>
      <c r="E46" s="225"/>
      <c r="F46" s="225"/>
      <c r="G46" s="225"/>
      <c r="H46" s="225"/>
    </row>
    <row r="47" spans="2:8">
      <c r="B47" s="222"/>
      <c r="C47" s="225"/>
      <c r="D47" s="225"/>
      <c r="E47" s="225"/>
      <c r="F47" s="225"/>
      <c r="G47" s="225"/>
      <c r="H47" s="225"/>
    </row>
    <row r="48" spans="2:8">
      <c r="B48" s="222"/>
      <c r="C48" s="225"/>
      <c r="D48" s="225"/>
      <c r="E48" s="225"/>
      <c r="F48" s="225"/>
      <c r="G48" s="225"/>
      <c r="H48" s="225"/>
    </row>
    <row r="49" spans="2:8">
      <c r="B49" s="222"/>
      <c r="C49" s="225"/>
      <c r="D49" s="225"/>
      <c r="E49" s="225"/>
      <c r="F49" s="225"/>
      <c r="G49" s="225"/>
      <c r="H49" s="225"/>
    </row>
    <row r="50" spans="2:8">
      <c r="B50" s="222"/>
      <c r="C50" s="225"/>
      <c r="D50" s="225"/>
      <c r="E50" s="225"/>
      <c r="F50" s="225"/>
      <c r="G50" s="225"/>
      <c r="H50" s="225"/>
    </row>
    <row r="51" spans="2:8">
      <c r="B51" s="222"/>
      <c r="C51" s="225"/>
      <c r="D51" s="225"/>
      <c r="E51" s="225"/>
      <c r="F51" s="225"/>
      <c r="G51" s="225"/>
      <c r="H51" s="225"/>
    </row>
    <row r="52" spans="2:8">
      <c r="B52" s="222"/>
      <c r="C52" s="225"/>
      <c r="D52" s="225"/>
      <c r="E52" s="225"/>
      <c r="F52" s="225"/>
      <c r="G52" s="225"/>
      <c r="H52" s="225"/>
    </row>
    <row r="53" spans="2:8">
      <c r="B53" s="222"/>
      <c r="C53" s="225"/>
      <c r="D53" s="225"/>
      <c r="E53" s="225"/>
      <c r="F53" s="225"/>
      <c r="G53" s="225"/>
      <c r="H53" s="225"/>
    </row>
    <row r="54" spans="2:8">
      <c r="B54" s="222"/>
      <c r="C54" s="225"/>
      <c r="D54" s="225"/>
      <c r="E54" s="225"/>
      <c r="F54" s="225"/>
      <c r="G54" s="225"/>
      <c r="H54" s="225"/>
    </row>
    <row r="55" spans="2:8">
      <c r="B55" s="222"/>
      <c r="C55" s="225"/>
      <c r="D55" s="225"/>
      <c r="E55" s="225"/>
      <c r="F55" s="225"/>
      <c r="G55" s="225"/>
      <c r="H55" s="225"/>
    </row>
    <row r="56" spans="2:8">
      <c r="B56" s="222"/>
      <c r="C56" s="225"/>
      <c r="D56" s="225"/>
      <c r="E56" s="225"/>
      <c r="F56" s="225"/>
      <c r="G56" s="225"/>
      <c r="H56" s="225"/>
    </row>
    <row r="57" spans="2:8">
      <c r="B57" s="222"/>
      <c r="C57" s="225"/>
      <c r="D57" s="225"/>
      <c r="E57" s="225"/>
      <c r="F57" s="225"/>
      <c r="G57" s="225"/>
      <c r="H57" s="225"/>
    </row>
    <row r="58" spans="2:8">
      <c r="B58" s="222"/>
      <c r="C58" s="225"/>
      <c r="D58" s="225"/>
      <c r="E58" s="225"/>
      <c r="F58" s="225"/>
      <c r="G58" s="225"/>
      <c r="H58" s="225"/>
    </row>
    <row r="59" spans="2:8">
      <c r="B59" s="222"/>
      <c r="C59" s="225"/>
      <c r="D59" s="225"/>
      <c r="E59" s="225"/>
      <c r="F59" s="225"/>
      <c r="G59" s="225"/>
      <c r="H59" s="225"/>
    </row>
    <row r="60" spans="2:8">
      <c r="B60" s="222"/>
      <c r="C60" s="225"/>
      <c r="D60" s="225"/>
      <c r="E60" s="225"/>
      <c r="F60" s="225"/>
      <c r="G60" s="225"/>
      <c r="H60" s="225"/>
    </row>
    <row r="61" spans="2:8">
      <c r="B61" s="222"/>
      <c r="C61" s="225"/>
      <c r="D61" s="225"/>
      <c r="E61" s="225"/>
      <c r="F61" s="225"/>
      <c r="G61" s="225"/>
      <c r="H61" s="225"/>
    </row>
    <row r="62" spans="2:8">
      <c r="B62" s="222"/>
      <c r="C62" s="225"/>
      <c r="D62" s="225"/>
      <c r="E62" s="225"/>
      <c r="F62" s="225"/>
      <c r="G62" s="225"/>
      <c r="H62" s="225"/>
    </row>
    <row r="63" spans="2:8">
      <c r="B63" s="222"/>
      <c r="C63" s="225"/>
      <c r="D63" s="225"/>
      <c r="E63" s="225"/>
      <c r="F63" s="225"/>
      <c r="G63" s="225"/>
      <c r="H63" s="225"/>
    </row>
    <row r="64" spans="2:8">
      <c r="B64" s="222"/>
      <c r="C64" s="225"/>
      <c r="D64" s="225"/>
      <c r="E64" s="225"/>
      <c r="F64" s="225"/>
      <c r="G64" s="225"/>
      <c r="H64" s="225"/>
    </row>
    <row r="65" spans="2:8">
      <c r="B65" s="222"/>
      <c r="C65" s="225"/>
      <c r="D65" s="225"/>
      <c r="E65" s="225"/>
      <c r="F65" s="225"/>
      <c r="G65" s="225"/>
      <c r="H65" s="225"/>
    </row>
    <row r="66" spans="2:8">
      <c r="B66" s="222"/>
      <c r="C66" s="225"/>
      <c r="D66" s="225"/>
      <c r="E66" s="225"/>
      <c r="F66" s="225"/>
      <c r="G66" s="225"/>
      <c r="H66" s="225"/>
    </row>
    <row r="67" spans="2:8">
      <c r="B67" s="222"/>
      <c r="C67" s="225"/>
      <c r="D67" s="225"/>
      <c r="E67" s="225"/>
      <c r="F67" s="225"/>
      <c r="G67" s="225"/>
      <c r="H67" s="225"/>
    </row>
    <row r="68" spans="2:8">
      <c r="B68" s="222"/>
      <c r="C68" s="225"/>
      <c r="D68" s="225"/>
      <c r="E68" s="225"/>
      <c r="F68" s="225"/>
      <c r="G68" s="225"/>
      <c r="H68" s="225"/>
    </row>
    <row r="69" spans="2:8">
      <c r="B69" s="222"/>
      <c r="C69" s="225"/>
      <c r="D69" s="225"/>
      <c r="E69" s="225"/>
      <c r="F69" s="225"/>
      <c r="G69" s="225"/>
      <c r="H69" s="225"/>
    </row>
    <row r="70" spans="2:8">
      <c r="B70" s="222"/>
      <c r="C70" s="225"/>
      <c r="D70" s="225"/>
      <c r="E70" s="225"/>
      <c r="F70" s="225"/>
      <c r="G70" s="225"/>
      <c r="H70" s="225"/>
    </row>
    <row r="71" spans="2:8">
      <c r="B71" s="222"/>
      <c r="C71" s="225"/>
      <c r="D71" s="225"/>
      <c r="E71" s="225"/>
      <c r="F71" s="225"/>
      <c r="G71" s="225"/>
      <c r="H71" s="225"/>
    </row>
    <row r="72" spans="2:8">
      <c r="B72" s="222"/>
      <c r="C72" s="225"/>
      <c r="D72" s="225"/>
      <c r="E72" s="225"/>
      <c r="F72" s="225"/>
      <c r="G72" s="225"/>
      <c r="H72" s="225"/>
    </row>
    <row r="73" spans="2:8">
      <c r="B73" s="222"/>
      <c r="C73" s="225"/>
      <c r="D73" s="225"/>
      <c r="E73" s="225"/>
      <c r="F73" s="225"/>
      <c r="G73" s="225"/>
      <c r="H73" s="225"/>
    </row>
    <row r="74" spans="2:8">
      <c r="B74" s="222"/>
      <c r="C74" s="225"/>
      <c r="D74" s="225"/>
      <c r="E74" s="225"/>
      <c r="F74" s="225"/>
      <c r="G74" s="225"/>
      <c r="H74" s="225"/>
    </row>
    <row r="75" spans="2:8">
      <c r="B75" s="222"/>
      <c r="C75" s="225"/>
      <c r="D75" s="225"/>
      <c r="E75" s="225"/>
      <c r="F75" s="225"/>
      <c r="G75" s="225"/>
      <c r="H75" s="225"/>
    </row>
    <row r="76" spans="2:8">
      <c r="B76" s="222"/>
      <c r="C76" s="225"/>
      <c r="D76" s="225"/>
      <c r="E76" s="225"/>
      <c r="F76" s="225"/>
      <c r="G76" s="225"/>
      <c r="H76" s="225"/>
    </row>
    <row r="77" spans="2:8">
      <c r="B77" s="222"/>
      <c r="C77" s="225"/>
      <c r="D77" s="225"/>
      <c r="E77" s="225"/>
      <c r="F77" s="225"/>
      <c r="G77" s="225"/>
      <c r="H77" s="225"/>
    </row>
    <row r="78" spans="2:8">
      <c r="B78" s="222"/>
      <c r="C78" s="225"/>
      <c r="D78" s="225"/>
      <c r="E78" s="225"/>
      <c r="F78" s="225"/>
      <c r="G78" s="225"/>
      <c r="H78" s="225"/>
    </row>
    <row r="79" spans="2:8">
      <c r="B79" s="222"/>
      <c r="C79" s="225"/>
      <c r="D79" s="225"/>
      <c r="E79" s="225"/>
      <c r="F79" s="225"/>
      <c r="G79" s="225"/>
      <c r="H79" s="225"/>
    </row>
    <row r="80" spans="2:8">
      <c r="B80" s="222"/>
      <c r="C80" s="225"/>
      <c r="D80" s="225"/>
      <c r="E80" s="225"/>
      <c r="F80" s="225"/>
      <c r="G80" s="225"/>
      <c r="H80" s="225"/>
    </row>
    <row r="81" spans="2:8">
      <c r="B81" s="222"/>
      <c r="C81" s="225"/>
      <c r="D81" s="225"/>
      <c r="E81" s="225"/>
      <c r="F81" s="225"/>
      <c r="G81" s="225"/>
      <c r="H81" s="225"/>
    </row>
    <row r="82" spans="2:8">
      <c r="B82" s="222"/>
      <c r="C82" s="225"/>
      <c r="D82" s="225"/>
      <c r="E82" s="225"/>
      <c r="F82" s="225"/>
      <c r="G82" s="225"/>
      <c r="H82" s="225"/>
    </row>
    <row r="83" spans="2:8">
      <c r="B83" s="222"/>
      <c r="C83" s="225"/>
      <c r="D83" s="225"/>
      <c r="E83" s="225"/>
      <c r="F83" s="225"/>
      <c r="G83" s="225"/>
      <c r="H83" s="225"/>
    </row>
    <row r="84" spans="2:8">
      <c r="B84" s="222"/>
      <c r="C84" s="225"/>
      <c r="D84" s="225"/>
      <c r="E84" s="225"/>
      <c r="F84" s="225"/>
      <c r="G84" s="225"/>
      <c r="H84" s="225"/>
    </row>
    <row r="85" spans="2:8">
      <c r="B85" s="222"/>
      <c r="C85" s="225"/>
      <c r="D85" s="225"/>
      <c r="E85" s="225"/>
      <c r="F85" s="225"/>
      <c r="G85" s="225"/>
      <c r="H85" s="225"/>
    </row>
    <row r="86" spans="2:8">
      <c r="B86" s="222"/>
      <c r="C86" s="225"/>
      <c r="D86" s="225"/>
      <c r="E86" s="225"/>
      <c r="F86" s="225"/>
      <c r="G86" s="225"/>
      <c r="H86" s="225"/>
    </row>
    <row r="87" spans="2:8">
      <c r="B87" s="222"/>
      <c r="C87" s="225"/>
      <c r="D87" s="225"/>
      <c r="E87" s="225"/>
      <c r="F87" s="225"/>
      <c r="G87" s="225"/>
      <c r="H87" s="225"/>
    </row>
    <row r="88" spans="2:8">
      <c r="B88" s="222"/>
      <c r="C88" s="225"/>
      <c r="D88" s="225"/>
      <c r="E88" s="225"/>
      <c r="F88" s="225"/>
      <c r="G88" s="225"/>
      <c r="H88" s="225"/>
    </row>
    <row r="89" spans="2:8">
      <c r="B89" s="222"/>
      <c r="C89" s="225"/>
      <c r="D89" s="225"/>
      <c r="E89" s="225"/>
      <c r="F89" s="225"/>
      <c r="G89" s="225"/>
      <c r="H89" s="225"/>
    </row>
    <row r="90" spans="2:8">
      <c r="B90" s="222"/>
      <c r="C90" s="225"/>
      <c r="D90" s="225"/>
      <c r="E90" s="225"/>
      <c r="F90" s="225"/>
      <c r="G90" s="225"/>
      <c r="H90" s="225"/>
    </row>
    <row r="91" spans="2:8">
      <c r="B91" s="222"/>
      <c r="C91" s="225"/>
      <c r="D91" s="225"/>
      <c r="E91" s="225"/>
      <c r="F91" s="225"/>
      <c r="G91" s="225"/>
      <c r="H91" s="225"/>
    </row>
    <row r="92" spans="2:8">
      <c r="B92" s="222"/>
      <c r="C92" s="225"/>
      <c r="D92" s="225"/>
      <c r="E92" s="225"/>
      <c r="F92" s="225"/>
      <c r="G92" s="225"/>
      <c r="H92" s="225"/>
    </row>
    <row r="93" spans="2:8">
      <c r="B93" s="222"/>
      <c r="C93" s="225"/>
      <c r="D93" s="225"/>
      <c r="E93" s="225"/>
      <c r="F93" s="225"/>
      <c r="G93" s="225"/>
      <c r="H93" s="225"/>
    </row>
    <row r="94" spans="2:8">
      <c r="B94" s="222"/>
      <c r="C94" s="225"/>
      <c r="D94" s="225"/>
      <c r="E94" s="225"/>
      <c r="F94" s="225"/>
      <c r="G94" s="225"/>
      <c r="H94" s="225"/>
    </row>
    <row r="95" spans="2:8">
      <c r="B95" s="222"/>
      <c r="C95" s="225"/>
      <c r="D95" s="225"/>
      <c r="E95" s="225"/>
      <c r="F95" s="225"/>
      <c r="G95" s="225"/>
      <c r="H95" s="225"/>
    </row>
    <row r="96" spans="2:8">
      <c r="B96" s="222"/>
      <c r="C96" s="225"/>
      <c r="D96" s="225"/>
      <c r="E96" s="225"/>
      <c r="F96" s="225"/>
      <c r="G96" s="225"/>
      <c r="H96" s="225"/>
    </row>
    <row r="97" spans="2:8">
      <c r="B97" s="222"/>
      <c r="C97" s="225"/>
      <c r="D97" s="225"/>
      <c r="E97" s="225"/>
      <c r="F97" s="225"/>
      <c r="G97" s="225"/>
      <c r="H97" s="225"/>
    </row>
    <row r="98" spans="2:8">
      <c r="B98" s="222"/>
      <c r="C98" s="225"/>
      <c r="D98" s="225"/>
      <c r="E98" s="225"/>
      <c r="F98" s="225"/>
      <c r="G98" s="225"/>
      <c r="H98" s="225"/>
    </row>
    <row r="99" spans="2:8">
      <c r="B99" s="222"/>
      <c r="C99" s="225"/>
      <c r="D99" s="225"/>
      <c r="E99" s="225"/>
      <c r="F99" s="225"/>
      <c r="G99" s="225"/>
      <c r="H99" s="225"/>
    </row>
    <row r="100" spans="2:8">
      <c r="B100" s="222"/>
      <c r="C100" s="225"/>
      <c r="D100" s="225"/>
      <c r="E100" s="225"/>
      <c r="F100" s="225"/>
      <c r="G100" s="225"/>
      <c r="H100" s="225"/>
    </row>
    <row r="101" spans="2:8">
      <c r="B101" s="222"/>
      <c r="C101" s="225"/>
      <c r="D101" s="225"/>
      <c r="E101" s="225"/>
      <c r="F101" s="225"/>
      <c r="G101" s="225"/>
      <c r="H101" s="225"/>
    </row>
    <row r="102" spans="2:8">
      <c r="B102" s="222"/>
      <c r="C102" s="225"/>
      <c r="D102" s="225"/>
      <c r="E102" s="225"/>
      <c r="F102" s="225"/>
      <c r="G102" s="225"/>
      <c r="H102" s="225"/>
    </row>
    <row r="103" spans="2:8">
      <c r="B103" s="222"/>
      <c r="C103" s="225"/>
      <c r="D103" s="225"/>
      <c r="E103" s="225"/>
      <c r="F103" s="225"/>
      <c r="G103" s="225"/>
      <c r="H103" s="225"/>
    </row>
    <row r="104" spans="2:8">
      <c r="B104" s="222"/>
      <c r="C104" s="225"/>
      <c r="D104" s="225"/>
      <c r="E104" s="225"/>
      <c r="F104" s="225"/>
      <c r="G104" s="225"/>
      <c r="H104" s="225"/>
    </row>
    <row r="105" spans="2:8">
      <c r="B105" s="222"/>
      <c r="C105" s="225"/>
      <c r="D105" s="225"/>
      <c r="E105" s="225"/>
      <c r="F105" s="225"/>
      <c r="G105" s="225"/>
      <c r="H105" s="225"/>
    </row>
    <row r="106" spans="2:8">
      <c r="B106" s="222"/>
      <c r="C106" s="225"/>
      <c r="D106" s="225"/>
      <c r="E106" s="225"/>
      <c r="F106" s="225"/>
      <c r="G106" s="225"/>
      <c r="H106" s="225"/>
    </row>
    <row r="107" spans="2:8">
      <c r="B107" s="222"/>
      <c r="C107" s="225"/>
      <c r="D107" s="225"/>
      <c r="E107" s="225"/>
      <c r="F107" s="225"/>
      <c r="G107" s="225"/>
      <c r="H107" s="225"/>
    </row>
    <row r="108" spans="2:8">
      <c r="B108" s="222"/>
      <c r="C108" s="225"/>
      <c r="D108" s="225"/>
      <c r="E108" s="225"/>
      <c r="F108" s="225"/>
      <c r="G108" s="225"/>
      <c r="H108" s="225"/>
    </row>
    <row r="109" spans="2:8">
      <c r="B109" s="222"/>
      <c r="C109" s="225"/>
      <c r="D109" s="225"/>
      <c r="E109" s="225"/>
      <c r="F109" s="225"/>
      <c r="G109" s="225"/>
      <c r="H109" s="225"/>
    </row>
    <row r="110" spans="2:8">
      <c r="B110" s="222"/>
      <c r="C110" s="225"/>
      <c r="D110" s="225"/>
      <c r="E110" s="225"/>
      <c r="F110" s="225"/>
      <c r="G110" s="225"/>
      <c r="H110" s="225"/>
    </row>
    <row r="111" spans="2:8">
      <c r="B111" s="222"/>
      <c r="C111" s="225"/>
      <c r="D111" s="225"/>
      <c r="E111" s="225"/>
      <c r="F111" s="225"/>
      <c r="G111" s="225"/>
      <c r="H111" s="225"/>
    </row>
    <row r="112" spans="2:8">
      <c r="B112" s="222"/>
      <c r="C112" s="225"/>
      <c r="D112" s="225"/>
      <c r="E112" s="225"/>
      <c r="F112" s="225"/>
      <c r="G112" s="225"/>
      <c r="H112" s="225"/>
    </row>
    <row r="113" spans="2:8">
      <c r="B113" s="222"/>
      <c r="C113" s="225"/>
      <c r="D113" s="225"/>
      <c r="E113" s="225"/>
      <c r="F113" s="225"/>
      <c r="G113" s="225"/>
      <c r="H113" s="225"/>
    </row>
    <row r="114" spans="2:8">
      <c r="B114" s="222"/>
      <c r="C114" s="225"/>
      <c r="D114" s="225"/>
      <c r="E114" s="225"/>
      <c r="F114" s="225"/>
      <c r="G114" s="225"/>
      <c r="H114" s="225"/>
    </row>
    <row r="115" spans="2:8">
      <c r="B115" s="222"/>
      <c r="C115" s="225"/>
      <c r="D115" s="225"/>
      <c r="E115" s="225"/>
      <c r="F115" s="225"/>
      <c r="G115" s="225"/>
      <c r="H115" s="225"/>
    </row>
    <row r="116" spans="2:8">
      <c r="B116" s="222"/>
      <c r="C116" s="225"/>
      <c r="D116" s="225"/>
      <c r="E116" s="225"/>
      <c r="F116" s="225"/>
      <c r="G116" s="225"/>
      <c r="H116" s="225"/>
    </row>
    <row r="117" spans="2:8">
      <c r="B117" s="222"/>
      <c r="C117" s="225"/>
      <c r="D117" s="225"/>
      <c r="E117" s="225"/>
      <c r="F117" s="225"/>
      <c r="G117" s="225"/>
      <c r="H117" s="225"/>
    </row>
    <row r="118" spans="2:8">
      <c r="B118" s="222"/>
      <c r="C118" s="225"/>
      <c r="D118" s="225"/>
      <c r="E118" s="225"/>
      <c r="F118" s="225"/>
      <c r="G118" s="225"/>
      <c r="H118" s="225"/>
    </row>
    <row r="119" spans="2:8">
      <c r="B119" s="222"/>
      <c r="C119" s="225"/>
      <c r="D119" s="225"/>
      <c r="E119" s="225"/>
      <c r="F119" s="225"/>
      <c r="G119" s="225"/>
      <c r="H119" s="225"/>
    </row>
    <row r="120" spans="2:8">
      <c r="B120" s="222"/>
      <c r="C120" s="225"/>
      <c r="D120" s="225"/>
      <c r="E120" s="225"/>
      <c r="F120" s="225"/>
      <c r="G120" s="225"/>
      <c r="H120" s="225"/>
    </row>
    <row r="121" spans="2:8">
      <c r="B121" s="222"/>
      <c r="C121" s="225"/>
      <c r="D121" s="225"/>
      <c r="E121" s="225"/>
      <c r="F121" s="225"/>
      <c r="G121" s="225"/>
      <c r="H121" s="225"/>
    </row>
    <row r="122" spans="2:8">
      <c r="B122" s="222"/>
      <c r="C122" s="225"/>
      <c r="D122" s="225"/>
      <c r="E122" s="225"/>
      <c r="F122" s="225"/>
      <c r="G122" s="225"/>
      <c r="H122" s="225"/>
    </row>
    <row r="123" spans="2:8">
      <c r="B123" s="222"/>
      <c r="C123" s="225"/>
      <c r="D123" s="225"/>
      <c r="E123" s="225"/>
      <c r="F123" s="225"/>
      <c r="G123" s="225"/>
      <c r="H123" s="225"/>
    </row>
    <row r="124" spans="2:8">
      <c r="B124" s="222"/>
      <c r="C124" s="225"/>
      <c r="D124" s="225"/>
      <c r="E124" s="225"/>
      <c r="F124" s="225"/>
      <c r="G124" s="225"/>
      <c r="H124" s="225"/>
    </row>
    <row r="125" spans="2:8">
      <c r="B125" s="222"/>
      <c r="C125" s="225"/>
      <c r="D125" s="225"/>
      <c r="E125" s="225"/>
      <c r="F125" s="225"/>
      <c r="G125" s="225"/>
      <c r="H125" s="225"/>
    </row>
    <row r="126" spans="2:8">
      <c r="B126" s="222"/>
      <c r="C126" s="225"/>
      <c r="D126" s="225"/>
      <c r="E126" s="225"/>
      <c r="F126" s="225"/>
      <c r="G126" s="225"/>
      <c r="H126" s="225"/>
    </row>
    <row r="127" spans="2:8">
      <c r="B127" s="222"/>
      <c r="C127" s="225"/>
      <c r="D127" s="225"/>
      <c r="E127" s="225"/>
      <c r="F127" s="225"/>
      <c r="G127" s="225"/>
      <c r="H127" s="225"/>
    </row>
    <row r="128" spans="2:8">
      <c r="B128" s="222"/>
      <c r="C128" s="225"/>
      <c r="D128" s="225"/>
      <c r="E128" s="225"/>
      <c r="F128" s="225"/>
      <c r="G128" s="225"/>
      <c r="H128" s="225"/>
    </row>
    <row r="129" spans="2:8">
      <c r="B129" s="222"/>
      <c r="C129" s="225"/>
      <c r="D129" s="225"/>
      <c r="E129" s="225"/>
      <c r="F129" s="225"/>
      <c r="G129" s="225"/>
      <c r="H129" s="225"/>
    </row>
    <row r="130" spans="2:8">
      <c r="B130" s="222"/>
      <c r="C130" s="225"/>
      <c r="D130" s="225"/>
      <c r="E130" s="225"/>
      <c r="F130" s="225"/>
      <c r="G130" s="225"/>
      <c r="H130" s="225"/>
    </row>
    <row r="131" spans="2:8">
      <c r="B131" s="222"/>
      <c r="C131" s="225"/>
      <c r="D131" s="225"/>
      <c r="E131" s="225"/>
      <c r="F131" s="225"/>
      <c r="G131" s="225"/>
      <c r="H131" s="225"/>
    </row>
    <row r="132" spans="2:8">
      <c r="B132" s="222"/>
      <c r="C132" s="225"/>
      <c r="D132" s="225"/>
      <c r="E132" s="225"/>
      <c r="F132" s="225"/>
      <c r="G132" s="225"/>
      <c r="H132" s="225"/>
    </row>
    <row r="133" spans="2:8">
      <c r="B133" s="222"/>
      <c r="C133" s="225"/>
      <c r="D133" s="225"/>
      <c r="E133" s="225"/>
      <c r="F133" s="225"/>
      <c r="G133" s="225"/>
      <c r="H133" s="225"/>
    </row>
    <row r="134" spans="2:8">
      <c r="B134" s="222"/>
      <c r="C134" s="225"/>
      <c r="D134" s="225"/>
      <c r="E134" s="225"/>
      <c r="F134" s="225"/>
      <c r="G134" s="225"/>
      <c r="H134" s="225"/>
    </row>
    <row r="135" spans="2:8">
      <c r="B135" s="222"/>
      <c r="C135" s="225"/>
      <c r="D135" s="225"/>
      <c r="E135" s="225"/>
      <c r="F135" s="225"/>
      <c r="G135" s="225"/>
      <c r="H135" s="225"/>
    </row>
    <row r="136" spans="2:8">
      <c r="B136" s="222"/>
      <c r="C136" s="225"/>
      <c r="D136" s="225"/>
      <c r="E136" s="225"/>
      <c r="F136" s="225"/>
      <c r="G136" s="225"/>
      <c r="H136" s="225"/>
    </row>
    <row r="137" spans="2:8">
      <c r="B137" s="222"/>
      <c r="C137" s="225"/>
      <c r="D137" s="225"/>
      <c r="E137" s="225"/>
      <c r="F137" s="225"/>
      <c r="G137" s="225"/>
      <c r="H137" s="225"/>
    </row>
    <row r="138" spans="2:8">
      <c r="B138" s="222"/>
      <c r="C138" s="225"/>
      <c r="D138" s="225"/>
      <c r="E138" s="225"/>
      <c r="F138" s="225"/>
      <c r="G138" s="225"/>
      <c r="H138" s="225"/>
    </row>
    <row r="139" spans="2:8">
      <c r="B139" s="222"/>
      <c r="C139" s="225"/>
      <c r="D139" s="225"/>
      <c r="E139" s="225"/>
      <c r="F139" s="225"/>
      <c r="G139" s="225"/>
      <c r="H139" s="225"/>
    </row>
    <row r="140" spans="2:8">
      <c r="B140" s="222"/>
      <c r="C140" s="225"/>
      <c r="D140" s="225"/>
      <c r="E140" s="225"/>
      <c r="F140" s="225"/>
      <c r="G140" s="225"/>
      <c r="H140" s="225"/>
    </row>
    <row r="141" spans="2:8">
      <c r="B141" s="222"/>
      <c r="C141" s="225"/>
      <c r="D141" s="225"/>
      <c r="E141" s="225"/>
      <c r="F141" s="225"/>
      <c r="G141" s="225"/>
      <c r="H141" s="225"/>
    </row>
    <row r="142" spans="2:8">
      <c r="B142" s="222"/>
      <c r="C142" s="225"/>
      <c r="D142" s="225"/>
      <c r="E142" s="225"/>
      <c r="F142" s="225"/>
      <c r="G142" s="225"/>
      <c r="H142" s="225"/>
    </row>
    <row r="143" spans="2:8">
      <c r="B143" s="222"/>
      <c r="C143" s="225"/>
      <c r="D143" s="225"/>
      <c r="E143" s="225"/>
      <c r="F143" s="225"/>
      <c r="G143" s="225"/>
      <c r="H143" s="225"/>
    </row>
    <row r="144" spans="2:8">
      <c r="B144" s="222"/>
      <c r="C144" s="225"/>
      <c r="D144" s="225"/>
      <c r="E144" s="225"/>
      <c r="F144" s="225"/>
      <c r="G144" s="225"/>
      <c r="H144" s="225"/>
    </row>
    <row r="145" spans="2:8">
      <c r="B145" s="222"/>
      <c r="C145" s="225"/>
      <c r="D145" s="225"/>
      <c r="E145" s="225"/>
      <c r="F145" s="225"/>
      <c r="G145" s="225"/>
      <c r="H145" s="225"/>
    </row>
    <row r="146" spans="2:8">
      <c r="B146" s="222"/>
      <c r="C146" s="225"/>
      <c r="D146" s="225"/>
      <c r="E146" s="225"/>
      <c r="F146" s="225"/>
      <c r="G146" s="225"/>
      <c r="H146" s="225"/>
    </row>
    <row r="147" spans="2:8">
      <c r="B147" s="222"/>
      <c r="C147" s="225"/>
      <c r="D147" s="225"/>
      <c r="E147" s="225"/>
      <c r="F147" s="225"/>
      <c r="G147" s="225"/>
      <c r="H147" s="225"/>
    </row>
    <row r="148" spans="2:8">
      <c r="B148" s="222"/>
      <c r="C148" s="225"/>
      <c r="D148" s="225"/>
      <c r="E148" s="225"/>
      <c r="F148" s="225"/>
      <c r="G148" s="225"/>
      <c r="H148" s="225"/>
    </row>
    <row r="149" spans="2:8">
      <c r="B149" s="222"/>
      <c r="C149" s="225"/>
      <c r="D149" s="225"/>
      <c r="E149" s="225"/>
      <c r="F149" s="225"/>
      <c r="G149" s="225"/>
      <c r="H149" s="225"/>
    </row>
    <row r="150" spans="2:8">
      <c r="B150" s="222"/>
      <c r="C150" s="225"/>
      <c r="D150" s="225"/>
      <c r="E150" s="225"/>
      <c r="F150" s="225"/>
      <c r="G150" s="225"/>
      <c r="H150" s="225"/>
    </row>
    <row r="151" spans="2:8">
      <c r="B151" s="222"/>
      <c r="C151" s="225"/>
      <c r="D151" s="225"/>
      <c r="E151" s="225"/>
      <c r="F151" s="225"/>
      <c r="G151" s="225"/>
      <c r="H151" s="225"/>
    </row>
    <row r="152" spans="2:8">
      <c r="B152" s="222"/>
      <c r="C152" s="225"/>
      <c r="D152" s="225"/>
      <c r="E152" s="225"/>
      <c r="F152" s="225"/>
      <c r="G152" s="225"/>
      <c r="H152" s="225"/>
    </row>
    <row r="153" spans="2:8">
      <c r="B153" s="222"/>
      <c r="C153" s="225"/>
      <c r="D153" s="225"/>
      <c r="E153" s="225"/>
      <c r="F153" s="225"/>
      <c r="G153" s="225"/>
      <c r="H153" s="225"/>
    </row>
    <row r="154" spans="2:8">
      <c r="B154" s="222"/>
      <c r="C154" s="225"/>
      <c r="D154" s="225"/>
      <c r="E154" s="225"/>
      <c r="F154" s="225"/>
      <c r="G154" s="225"/>
      <c r="H154" s="225"/>
    </row>
    <row r="155" spans="2:8">
      <c r="B155" s="222"/>
      <c r="C155" s="225"/>
      <c r="D155" s="225"/>
      <c r="E155" s="225"/>
      <c r="F155" s="225"/>
      <c r="G155" s="225"/>
      <c r="H155" s="225"/>
    </row>
    <row r="156" spans="2:8">
      <c r="B156" s="222"/>
      <c r="C156" s="225"/>
      <c r="D156" s="225"/>
      <c r="E156" s="225"/>
      <c r="F156" s="225"/>
      <c r="G156" s="225"/>
      <c r="H156" s="225"/>
    </row>
    <row r="157" spans="2:8">
      <c r="B157" s="222"/>
      <c r="C157" s="225"/>
      <c r="D157" s="225"/>
      <c r="E157" s="225"/>
      <c r="F157" s="225"/>
      <c r="G157" s="225"/>
      <c r="H157" s="225"/>
    </row>
    <row r="158" spans="2:8">
      <c r="B158" s="222"/>
      <c r="C158" s="225"/>
      <c r="D158" s="225"/>
      <c r="E158" s="225"/>
      <c r="F158" s="225"/>
      <c r="G158" s="225"/>
      <c r="H158" s="225"/>
    </row>
    <row r="159" spans="2:8">
      <c r="B159" s="222"/>
      <c r="C159" s="225"/>
      <c r="D159" s="225"/>
      <c r="E159" s="225"/>
      <c r="F159" s="225"/>
      <c r="G159" s="225"/>
      <c r="H159" s="225"/>
    </row>
    <row r="160" spans="2:8">
      <c r="B160" s="222"/>
      <c r="C160" s="225"/>
      <c r="D160" s="225"/>
      <c r="E160" s="225"/>
      <c r="F160" s="225"/>
      <c r="G160" s="225"/>
      <c r="H160" s="225"/>
    </row>
    <row r="161" spans="2:8">
      <c r="B161" s="222"/>
      <c r="C161" s="225"/>
      <c r="D161" s="225"/>
      <c r="E161" s="225"/>
      <c r="F161" s="225"/>
      <c r="G161" s="225"/>
      <c r="H161" s="225"/>
    </row>
    <row r="162" spans="2:8">
      <c r="B162" s="222"/>
      <c r="C162" s="225"/>
      <c r="D162" s="225"/>
      <c r="E162" s="225"/>
      <c r="F162" s="225"/>
      <c r="G162" s="225"/>
      <c r="H162" s="225"/>
    </row>
    <row r="163" spans="2:8">
      <c r="B163" s="222"/>
      <c r="C163" s="225"/>
      <c r="D163" s="225"/>
      <c r="E163" s="225"/>
      <c r="F163" s="225"/>
      <c r="G163" s="225"/>
      <c r="H163" s="225"/>
    </row>
    <row r="164" spans="2:8">
      <c r="B164" s="222"/>
      <c r="C164" s="225"/>
      <c r="D164" s="225"/>
      <c r="E164" s="225"/>
      <c r="F164" s="225"/>
      <c r="G164" s="225"/>
      <c r="H164" s="225"/>
    </row>
    <row r="165" spans="2:8">
      <c r="B165" s="222"/>
      <c r="C165" s="225"/>
      <c r="D165" s="225"/>
      <c r="E165" s="225"/>
      <c r="F165" s="225"/>
      <c r="G165" s="225"/>
      <c r="H165" s="225"/>
    </row>
    <row r="166" spans="2:8">
      <c r="B166" s="222"/>
      <c r="C166" s="225"/>
      <c r="D166" s="225"/>
      <c r="E166" s="225"/>
      <c r="F166" s="225"/>
      <c r="G166" s="225"/>
      <c r="H166" s="225"/>
    </row>
    <row r="167" spans="2:8">
      <c r="B167" s="222"/>
      <c r="C167" s="225"/>
      <c r="D167" s="225"/>
      <c r="E167" s="225"/>
      <c r="F167" s="225"/>
      <c r="G167" s="225"/>
      <c r="H167" s="225"/>
    </row>
    <row r="168" spans="2:8">
      <c r="B168" s="222"/>
      <c r="C168" s="225"/>
      <c r="D168" s="225"/>
      <c r="E168" s="225"/>
      <c r="F168" s="225"/>
      <c r="G168" s="225"/>
      <c r="H168" s="225"/>
    </row>
    <row r="169" spans="2:8">
      <c r="B169" s="222"/>
      <c r="C169" s="225"/>
      <c r="D169" s="225"/>
      <c r="E169" s="225"/>
      <c r="F169" s="225"/>
      <c r="G169" s="225"/>
      <c r="H169" s="225"/>
    </row>
    <row r="170" spans="2:8">
      <c r="B170" s="222"/>
      <c r="C170" s="225"/>
      <c r="D170" s="225"/>
      <c r="E170" s="225"/>
      <c r="F170" s="225"/>
      <c r="G170" s="225"/>
      <c r="H170" s="225"/>
    </row>
    <row r="171" spans="2:8">
      <c r="B171" s="222"/>
      <c r="C171" s="225"/>
      <c r="D171" s="225"/>
      <c r="E171" s="225"/>
      <c r="F171" s="225"/>
      <c r="G171" s="225"/>
      <c r="H171" s="225"/>
    </row>
    <row r="172" spans="2:8">
      <c r="B172" s="222"/>
      <c r="C172" s="225"/>
      <c r="D172" s="225"/>
      <c r="E172" s="225"/>
      <c r="F172" s="225"/>
      <c r="G172" s="225"/>
      <c r="H172" s="225"/>
    </row>
    <row r="173" spans="2:8">
      <c r="B173" s="222"/>
      <c r="C173" s="225"/>
      <c r="D173" s="225"/>
      <c r="E173" s="225"/>
      <c r="F173" s="225"/>
      <c r="G173" s="225"/>
      <c r="H173" s="225"/>
    </row>
    <row r="174" spans="2:8">
      <c r="B174" s="222"/>
      <c r="C174" s="225"/>
      <c r="D174" s="225"/>
      <c r="E174" s="225"/>
      <c r="F174" s="225"/>
      <c r="G174" s="225"/>
      <c r="H174" s="225"/>
    </row>
    <row r="175" spans="2:8">
      <c r="B175" s="222"/>
      <c r="C175" s="225"/>
      <c r="D175" s="225"/>
      <c r="E175" s="225"/>
      <c r="F175" s="225"/>
      <c r="G175" s="225"/>
      <c r="H175" s="225"/>
    </row>
    <row r="176" spans="2:8">
      <c r="B176" s="222"/>
      <c r="C176" s="225"/>
      <c r="D176" s="225"/>
      <c r="E176" s="225"/>
      <c r="F176" s="225"/>
      <c r="G176" s="225"/>
      <c r="H176" s="225"/>
    </row>
    <row r="177" spans="2:8">
      <c r="B177" s="222"/>
      <c r="C177" s="225"/>
      <c r="D177" s="225"/>
      <c r="E177" s="225"/>
      <c r="F177" s="225"/>
      <c r="G177" s="225"/>
      <c r="H177" s="225"/>
    </row>
    <row r="178" spans="2:8">
      <c r="B178" s="222"/>
      <c r="C178" s="225"/>
      <c r="D178" s="225"/>
      <c r="E178" s="225"/>
      <c r="F178" s="225"/>
      <c r="G178" s="225"/>
      <c r="H178" s="225"/>
    </row>
    <row r="179" spans="2:8">
      <c r="B179" s="222"/>
      <c r="C179" s="225"/>
      <c r="D179" s="225"/>
      <c r="E179" s="225"/>
      <c r="F179" s="225"/>
      <c r="G179" s="225"/>
      <c r="H179" s="225"/>
    </row>
    <row r="180" spans="2:8">
      <c r="B180" s="222"/>
      <c r="C180" s="225"/>
      <c r="D180" s="225"/>
      <c r="E180" s="225"/>
      <c r="F180" s="225"/>
      <c r="G180" s="225"/>
      <c r="H180" s="225"/>
    </row>
    <row r="181" spans="2:8">
      <c r="B181" s="222"/>
      <c r="C181" s="225"/>
      <c r="D181" s="225"/>
      <c r="E181" s="225"/>
      <c r="F181" s="225"/>
      <c r="G181" s="225"/>
      <c r="H181" s="225"/>
    </row>
    <row r="182" spans="2:8">
      <c r="B182" s="222"/>
      <c r="C182" s="225"/>
      <c r="D182" s="225"/>
      <c r="E182" s="225"/>
      <c r="F182" s="225"/>
      <c r="G182" s="225"/>
      <c r="H182" s="225"/>
    </row>
    <row r="183" spans="2:8">
      <c r="B183" s="222"/>
      <c r="C183" s="225"/>
      <c r="D183" s="225"/>
      <c r="E183" s="225"/>
      <c r="F183" s="225"/>
      <c r="G183" s="225"/>
      <c r="H183" s="225"/>
    </row>
    <row r="184" spans="2:8">
      <c r="B184" s="222"/>
      <c r="C184" s="225"/>
      <c r="D184" s="225"/>
      <c r="E184" s="225"/>
      <c r="F184" s="225"/>
      <c r="G184" s="225"/>
      <c r="H184" s="225"/>
    </row>
    <row r="185" spans="2:8">
      <c r="B185" s="222"/>
      <c r="C185" s="225"/>
      <c r="D185" s="225"/>
      <c r="E185" s="225"/>
      <c r="F185" s="225"/>
      <c r="G185" s="225"/>
      <c r="H185" s="225"/>
    </row>
    <row r="186" spans="2:8">
      <c r="B186" s="222"/>
      <c r="C186" s="225"/>
      <c r="D186" s="225"/>
      <c r="E186" s="225"/>
      <c r="F186" s="225"/>
      <c r="G186" s="225"/>
      <c r="H186" s="225"/>
    </row>
    <row r="187" spans="2:8">
      <c r="B187" s="222"/>
      <c r="C187" s="225"/>
      <c r="D187" s="225"/>
      <c r="E187" s="225"/>
      <c r="F187" s="225"/>
      <c r="G187" s="225"/>
      <c r="H187" s="225"/>
    </row>
    <row r="188" spans="2:8">
      <c r="B188" s="222"/>
      <c r="C188" s="225"/>
      <c r="D188" s="225"/>
      <c r="E188" s="225"/>
      <c r="F188" s="225"/>
      <c r="G188" s="225"/>
      <c r="H188" s="225"/>
    </row>
    <row r="189" spans="2:8">
      <c r="B189" s="222"/>
      <c r="C189" s="225"/>
      <c r="D189" s="225"/>
      <c r="E189" s="225"/>
      <c r="F189" s="225"/>
      <c r="G189" s="225"/>
      <c r="H189" s="225"/>
    </row>
    <row r="190" spans="2:8">
      <c r="B190" s="222"/>
      <c r="C190" s="225"/>
      <c r="D190" s="225"/>
      <c r="E190" s="225"/>
      <c r="F190" s="225"/>
      <c r="G190" s="225"/>
      <c r="H190" s="225"/>
    </row>
    <row r="191" spans="2:8">
      <c r="B191" s="222"/>
      <c r="C191" s="225"/>
      <c r="D191" s="225"/>
      <c r="E191" s="225"/>
      <c r="F191" s="225"/>
      <c r="G191" s="225"/>
      <c r="H191" s="225"/>
    </row>
    <row r="192" spans="2:8">
      <c r="B192" s="222"/>
      <c r="C192" s="225"/>
      <c r="D192" s="225"/>
      <c r="E192" s="225"/>
      <c r="F192" s="225"/>
      <c r="G192" s="225"/>
      <c r="H192" s="225"/>
    </row>
    <row r="193" spans="2:8">
      <c r="B193" s="222"/>
      <c r="C193" s="225"/>
      <c r="D193" s="225"/>
      <c r="E193" s="225"/>
      <c r="F193" s="225"/>
      <c r="G193" s="225"/>
      <c r="H193" s="225"/>
    </row>
    <row r="194" spans="2:8">
      <c r="B194" s="222"/>
      <c r="C194" s="225"/>
      <c r="D194" s="225"/>
      <c r="E194" s="225"/>
      <c r="F194" s="225"/>
      <c r="G194" s="225"/>
      <c r="H194" s="225"/>
    </row>
    <row r="195" spans="2:8">
      <c r="B195" s="222"/>
      <c r="C195" s="225"/>
      <c r="D195" s="225"/>
      <c r="E195" s="225"/>
      <c r="F195" s="225"/>
      <c r="G195" s="225"/>
      <c r="H195" s="225"/>
    </row>
    <row r="196" spans="2:8">
      <c r="B196" s="222"/>
      <c r="C196" s="225"/>
      <c r="D196" s="225"/>
      <c r="E196" s="225"/>
      <c r="F196" s="225"/>
      <c r="G196" s="225"/>
      <c r="H196" s="225"/>
    </row>
    <row r="197" spans="2:8">
      <c r="B197" s="222"/>
      <c r="C197" s="225"/>
      <c r="D197" s="225"/>
      <c r="E197" s="225"/>
      <c r="F197" s="225"/>
      <c r="G197" s="225"/>
      <c r="H197" s="225"/>
    </row>
    <row r="198" spans="2:8">
      <c r="B198" s="222"/>
      <c r="C198" s="225"/>
      <c r="D198" s="225"/>
      <c r="E198" s="225"/>
      <c r="F198" s="225"/>
      <c r="G198" s="225"/>
      <c r="H198" s="225"/>
    </row>
    <row r="199" spans="2:8">
      <c r="B199" s="222"/>
      <c r="C199" s="225"/>
      <c r="D199" s="225"/>
      <c r="E199" s="225"/>
      <c r="F199" s="225"/>
      <c r="G199" s="225"/>
      <c r="H199" s="225"/>
    </row>
    <row r="200" spans="2:8">
      <c r="B200" s="222"/>
      <c r="C200" s="225"/>
      <c r="D200" s="225"/>
      <c r="E200" s="225"/>
      <c r="F200" s="225"/>
      <c r="G200" s="225"/>
      <c r="H200" s="225"/>
    </row>
    <row r="201" spans="2:8">
      <c r="B201" s="222"/>
      <c r="C201" s="225"/>
      <c r="D201" s="225"/>
      <c r="E201" s="225"/>
      <c r="F201" s="225"/>
      <c r="G201" s="225"/>
      <c r="H201" s="225"/>
    </row>
    <row r="202" spans="2:8">
      <c r="B202" s="222"/>
      <c r="C202" s="225"/>
      <c r="D202" s="225"/>
      <c r="E202" s="225"/>
      <c r="F202" s="225"/>
      <c r="G202" s="225"/>
      <c r="H202" s="225"/>
    </row>
    <row r="203" spans="2:8">
      <c r="B203" s="222"/>
      <c r="C203" s="225"/>
      <c r="D203" s="225"/>
      <c r="E203" s="225"/>
      <c r="F203" s="225"/>
      <c r="G203" s="225"/>
      <c r="H203" s="225"/>
    </row>
    <row r="204" spans="2:8">
      <c r="B204" s="222"/>
      <c r="C204" s="225"/>
      <c r="D204" s="225"/>
      <c r="E204" s="225"/>
      <c r="F204" s="225"/>
      <c r="G204" s="225"/>
      <c r="H204" s="225"/>
    </row>
    <row r="205" spans="2:8">
      <c r="B205" s="222"/>
      <c r="C205" s="225"/>
      <c r="D205" s="225"/>
      <c r="E205" s="225"/>
      <c r="F205" s="225"/>
      <c r="G205" s="225"/>
      <c r="H205" s="225"/>
    </row>
    <row r="206" spans="2:8">
      <c r="B206" s="222"/>
      <c r="C206" s="225"/>
      <c r="D206" s="225"/>
      <c r="E206" s="225"/>
      <c r="F206" s="225"/>
      <c r="G206" s="225"/>
      <c r="H206" s="225"/>
    </row>
    <row r="207" spans="2:8">
      <c r="B207" s="222"/>
      <c r="C207" s="225"/>
      <c r="D207" s="225"/>
      <c r="E207" s="225"/>
      <c r="F207" s="225"/>
      <c r="G207" s="225"/>
      <c r="H207" s="225"/>
    </row>
    <row r="208" spans="2:8">
      <c r="B208" s="222"/>
      <c r="C208" s="225"/>
      <c r="D208" s="225"/>
      <c r="E208" s="225"/>
      <c r="F208" s="225"/>
      <c r="G208" s="225"/>
      <c r="H208" s="225"/>
    </row>
    <row r="209" spans="2:8">
      <c r="B209" s="222"/>
      <c r="C209" s="225"/>
      <c r="D209" s="225"/>
      <c r="E209" s="225"/>
      <c r="F209" s="225"/>
      <c r="G209" s="225"/>
      <c r="H209" s="225"/>
    </row>
    <row r="210" spans="2:8">
      <c r="B210" s="222"/>
      <c r="C210" s="225"/>
      <c r="D210" s="225"/>
      <c r="E210" s="225"/>
      <c r="F210" s="225"/>
      <c r="G210" s="225"/>
      <c r="H210" s="225"/>
    </row>
    <row r="211" spans="2:8">
      <c r="B211" s="222"/>
      <c r="C211" s="225"/>
      <c r="D211" s="225"/>
      <c r="E211" s="225"/>
      <c r="F211" s="225"/>
      <c r="G211" s="225"/>
      <c r="H211" s="225"/>
    </row>
    <row r="212" spans="2:8">
      <c r="B212" s="222"/>
      <c r="C212" s="225"/>
      <c r="D212" s="225"/>
      <c r="E212" s="225"/>
      <c r="F212" s="225"/>
      <c r="G212" s="225"/>
      <c r="H212" s="225"/>
    </row>
    <row r="213" spans="2:8">
      <c r="B213" s="222"/>
      <c r="C213" s="225"/>
      <c r="D213" s="225"/>
      <c r="E213" s="225"/>
      <c r="F213" s="225"/>
      <c r="G213" s="225"/>
      <c r="H213" s="225"/>
    </row>
    <row r="214" spans="2:8">
      <c r="B214" s="222"/>
      <c r="C214" s="225"/>
      <c r="D214" s="225"/>
      <c r="E214" s="225"/>
      <c r="F214" s="225"/>
      <c r="G214" s="225"/>
      <c r="H214" s="225"/>
    </row>
    <row r="215" spans="2:8">
      <c r="B215" s="222"/>
      <c r="C215" s="225"/>
      <c r="D215" s="225"/>
      <c r="E215" s="225"/>
      <c r="F215" s="225"/>
      <c r="G215" s="225"/>
      <c r="H215" s="225"/>
    </row>
    <row r="216" spans="2:8">
      <c r="B216" s="222"/>
      <c r="C216" s="225"/>
      <c r="D216" s="225"/>
      <c r="E216" s="225"/>
      <c r="F216" s="225"/>
      <c r="G216" s="225"/>
      <c r="H216" s="225"/>
    </row>
    <row r="217" spans="2:8">
      <c r="B217" s="222"/>
      <c r="C217" s="225"/>
      <c r="D217" s="225"/>
      <c r="E217" s="225"/>
      <c r="F217" s="225"/>
      <c r="G217" s="225"/>
      <c r="H217" s="225"/>
    </row>
    <row r="218" spans="2:8">
      <c r="B218" s="222"/>
      <c r="C218" s="225"/>
      <c r="D218" s="225"/>
      <c r="E218" s="225"/>
      <c r="F218" s="225"/>
      <c r="G218" s="225"/>
      <c r="H218" s="225"/>
    </row>
    <row r="219" spans="2:8">
      <c r="B219" s="222"/>
      <c r="C219" s="225"/>
      <c r="D219" s="225"/>
      <c r="E219" s="225"/>
      <c r="F219" s="225"/>
      <c r="G219" s="225"/>
      <c r="H219" s="225"/>
    </row>
    <row r="220" spans="2:8">
      <c r="B220" s="222"/>
      <c r="C220" s="225"/>
      <c r="D220" s="225"/>
      <c r="E220" s="225"/>
      <c r="F220" s="225"/>
      <c r="G220" s="225"/>
      <c r="H220" s="225"/>
    </row>
    <row r="221" spans="2:8">
      <c r="B221" s="222"/>
      <c r="C221" s="225"/>
      <c r="D221" s="225"/>
      <c r="E221" s="225"/>
      <c r="F221" s="225"/>
      <c r="G221" s="225"/>
      <c r="H221" s="225"/>
    </row>
    <row r="222" spans="2:8">
      <c r="B222" s="222"/>
      <c r="C222" s="225"/>
      <c r="D222" s="225"/>
      <c r="E222" s="225"/>
      <c r="F222" s="225"/>
      <c r="G222" s="225"/>
      <c r="H222" s="225"/>
    </row>
    <row r="223" spans="2:8">
      <c r="B223" s="222"/>
      <c r="C223" s="225"/>
      <c r="D223" s="225"/>
      <c r="E223" s="225"/>
      <c r="F223" s="225"/>
      <c r="G223" s="225"/>
      <c r="H223" s="225"/>
    </row>
    <row r="224" spans="2:8">
      <c r="B224" s="222"/>
      <c r="C224" s="225"/>
      <c r="D224" s="225"/>
      <c r="E224" s="225"/>
      <c r="F224" s="225"/>
      <c r="G224" s="225"/>
      <c r="H224" s="225"/>
    </row>
    <row r="225" spans="2:8">
      <c r="B225" s="222"/>
      <c r="C225" s="225"/>
      <c r="D225" s="225"/>
      <c r="E225" s="225"/>
      <c r="F225" s="225"/>
      <c r="G225" s="225"/>
      <c r="H225" s="225"/>
    </row>
    <row r="226" spans="2:8">
      <c r="B226" s="222"/>
      <c r="C226" s="225"/>
      <c r="D226" s="225"/>
      <c r="E226" s="225"/>
      <c r="F226" s="225"/>
      <c r="G226" s="225"/>
      <c r="H226" s="225"/>
    </row>
    <row r="227" spans="2:8">
      <c r="B227" s="222"/>
      <c r="C227" s="225"/>
      <c r="D227" s="225"/>
      <c r="E227" s="225"/>
      <c r="F227" s="225"/>
      <c r="G227" s="225"/>
      <c r="H227" s="225"/>
    </row>
    <row r="228" spans="2:8">
      <c r="B228" s="222"/>
      <c r="C228" s="225"/>
      <c r="D228" s="225"/>
      <c r="E228" s="225"/>
      <c r="F228" s="225"/>
      <c r="G228" s="225"/>
      <c r="H228" s="225"/>
    </row>
    <row r="229" spans="2:8">
      <c r="B229" s="222"/>
      <c r="C229" s="225"/>
      <c r="D229" s="225"/>
      <c r="E229" s="225"/>
      <c r="F229" s="225"/>
      <c r="G229" s="225"/>
      <c r="H229" s="225"/>
    </row>
    <row r="230" spans="2:8">
      <c r="B230" s="222"/>
      <c r="C230" s="225"/>
      <c r="D230" s="225"/>
      <c r="E230" s="225"/>
      <c r="F230" s="225"/>
      <c r="G230" s="225"/>
      <c r="H230" s="225"/>
    </row>
    <row r="231" spans="2:8">
      <c r="B231" s="222"/>
      <c r="C231" s="225"/>
      <c r="D231" s="225"/>
      <c r="E231" s="225"/>
      <c r="F231" s="225"/>
      <c r="G231" s="225"/>
      <c r="H231" s="225"/>
    </row>
    <row r="232" spans="2:8">
      <c r="B232" s="222"/>
      <c r="C232" s="225"/>
      <c r="D232" s="225"/>
      <c r="E232" s="225"/>
      <c r="F232" s="225"/>
      <c r="G232" s="225"/>
      <c r="H232" s="225"/>
    </row>
    <row r="233" spans="2:8">
      <c r="B233" s="222"/>
      <c r="C233" s="225"/>
      <c r="D233" s="225"/>
      <c r="E233" s="225"/>
      <c r="F233" s="225"/>
      <c r="G233" s="225"/>
      <c r="H233" s="225"/>
    </row>
    <row r="234" spans="2:8">
      <c r="B234" s="222"/>
      <c r="C234" s="225"/>
      <c r="D234" s="225"/>
      <c r="E234" s="225"/>
      <c r="F234" s="225"/>
      <c r="G234" s="225"/>
      <c r="H234" s="225"/>
    </row>
    <row r="235" spans="2:8">
      <c r="B235" s="222"/>
      <c r="C235" s="225"/>
      <c r="D235" s="225"/>
      <c r="E235" s="225"/>
      <c r="F235" s="225"/>
      <c r="G235" s="225"/>
      <c r="H235" s="225"/>
    </row>
    <row r="236" spans="2:8">
      <c r="B236" s="222"/>
      <c r="C236" s="225"/>
      <c r="D236" s="225"/>
      <c r="E236" s="225"/>
      <c r="F236" s="225"/>
      <c r="G236" s="225"/>
      <c r="H236" s="225"/>
    </row>
    <row r="237" spans="2:8">
      <c r="B237" s="222"/>
      <c r="C237" s="225"/>
      <c r="D237" s="225"/>
      <c r="E237" s="225"/>
      <c r="F237" s="225"/>
      <c r="G237" s="225"/>
      <c r="H237" s="225"/>
    </row>
    <row r="238" spans="2:8">
      <c r="B238" s="222"/>
      <c r="C238" s="225"/>
      <c r="D238" s="225"/>
      <c r="E238" s="225"/>
      <c r="F238" s="225"/>
      <c r="G238" s="225"/>
      <c r="H238" s="225"/>
    </row>
    <row r="239" spans="2:8">
      <c r="B239" s="222"/>
      <c r="C239" s="225"/>
      <c r="D239" s="225"/>
      <c r="E239" s="225"/>
      <c r="F239" s="225"/>
      <c r="G239" s="225"/>
      <c r="H239" s="225"/>
    </row>
    <row r="240" spans="2:8">
      <c r="B240" s="222"/>
      <c r="C240" s="225"/>
      <c r="D240" s="225"/>
      <c r="E240" s="225"/>
      <c r="F240" s="225"/>
      <c r="G240" s="225"/>
      <c r="H240" s="225"/>
    </row>
    <row r="241" spans="2:8">
      <c r="B241" s="222"/>
      <c r="C241" s="225"/>
      <c r="D241" s="225"/>
      <c r="E241" s="225"/>
      <c r="F241" s="225"/>
      <c r="G241" s="225"/>
      <c r="H241" s="225"/>
    </row>
    <row r="242" spans="2:8">
      <c r="B242" s="222"/>
      <c r="C242" s="225"/>
      <c r="D242" s="225"/>
      <c r="E242" s="225"/>
      <c r="F242" s="225"/>
      <c r="G242" s="225"/>
      <c r="H242" s="225"/>
    </row>
    <row r="243" spans="2:8">
      <c r="B243" s="222"/>
      <c r="C243" s="225"/>
      <c r="D243" s="225"/>
      <c r="E243" s="225"/>
      <c r="F243" s="225"/>
      <c r="G243" s="225"/>
      <c r="H243" s="225"/>
    </row>
    <row r="244" spans="2:8">
      <c r="B244" s="222"/>
      <c r="C244" s="225"/>
      <c r="D244" s="225"/>
      <c r="E244" s="225"/>
      <c r="F244" s="225"/>
      <c r="G244" s="225"/>
      <c r="H244" s="225"/>
    </row>
    <row r="245" spans="2:8">
      <c r="B245" s="222"/>
      <c r="C245" s="225"/>
      <c r="D245" s="225"/>
      <c r="E245" s="225"/>
      <c r="F245" s="225"/>
      <c r="G245" s="225"/>
      <c r="H245" s="225"/>
    </row>
    <row r="246" spans="2:8">
      <c r="B246" s="222"/>
      <c r="C246" s="225"/>
      <c r="D246" s="225"/>
      <c r="E246" s="225"/>
      <c r="F246" s="225"/>
      <c r="G246" s="225"/>
      <c r="H246" s="225"/>
    </row>
    <row r="247" spans="2:8">
      <c r="B247" s="222"/>
      <c r="C247" s="225"/>
      <c r="D247" s="225"/>
      <c r="E247" s="225"/>
      <c r="F247" s="225"/>
      <c r="G247" s="225"/>
      <c r="H247" s="225"/>
    </row>
    <row r="248" spans="2:8">
      <c r="B248" s="222"/>
      <c r="C248" s="225"/>
      <c r="D248" s="225"/>
      <c r="E248" s="225"/>
      <c r="F248" s="225"/>
      <c r="G248" s="225"/>
      <c r="H248" s="225"/>
    </row>
    <row r="249" spans="2:8">
      <c r="B249" s="222"/>
      <c r="C249" s="225"/>
      <c r="D249" s="225"/>
      <c r="E249" s="225"/>
      <c r="F249" s="225"/>
      <c r="G249" s="225"/>
      <c r="H249" s="225"/>
    </row>
    <row r="250" spans="2:8">
      <c r="B250" s="222"/>
      <c r="C250" s="225"/>
      <c r="D250" s="225"/>
      <c r="E250" s="225"/>
      <c r="F250" s="225"/>
      <c r="G250" s="225"/>
      <c r="H250" s="225"/>
    </row>
    <row r="251" spans="2:8">
      <c r="B251" s="222"/>
      <c r="C251" s="225"/>
      <c r="D251" s="225"/>
      <c r="E251" s="225"/>
      <c r="F251" s="225"/>
      <c r="G251" s="225"/>
      <c r="H251" s="225"/>
    </row>
    <row r="252" spans="2:8">
      <c r="B252" s="222"/>
      <c r="C252" s="225"/>
      <c r="D252" s="225"/>
      <c r="E252" s="225"/>
      <c r="F252" s="225"/>
      <c r="G252" s="225"/>
      <c r="H252" s="225"/>
    </row>
    <row r="253" spans="2:8">
      <c r="B253" s="222"/>
      <c r="C253" s="225"/>
      <c r="D253" s="225"/>
      <c r="E253" s="225"/>
      <c r="F253" s="225"/>
      <c r="G253" s="225"/>
      <c r="H253" s="225"/>
    </row>
    <row r="254" spans="2:8">
      <c r="B254" s="222"/>
      <c r="C254" s="225"/>
      <c r="D254" s="225"/>
      <c r="E254" s="225"/>
      <c r="F254" s="225"/>
      <c r="G254" s="225"/>
      <c r="H254" s="225"/>
    </row>
    <row r="255" spans="2:8">
      <c r="B255" s="222"/>
      <c r="C255" s="225"/>
      <c r="D255" s="225"/>
      <c r="E255" s="225"/>
      <c r="F255" s="225"/>
      <c r="G255" s="225"/>
      <c r="H255" s="225"/>
    </row>
    <row r="256" spans="2:8">
      <c r="B256" s="222"/>
      <c r="C256" s="225"/>
      <c r="D256" s="225"/>
      <c r="E256" s="225"/>
      <c r="F256" s="225"/>
      <c r="G256" s="225"/>
      <c r="H256" s="225"/>
    </row>
    <row r="257" spans="2:8">
      <c r="B257" s="222"/>
      <c r="C257" s="225"/>
      <c r="D257" s="225"/>
      <c r="E257" s="225"/>
      <c r="F257" s="225"/>
      <c r="G257" s="225"/>
      <c r="H257" s="225"/>
    </row>
    <row r="258" spans="2:8">
      <c r="B258" s="222"/>
      <c r="C258" s="225"/>
      <c r="D258" s="225"/>
      <c r="E258" s="225"/>
      <c r="F258" s="225"/>
      <c r="G258" s="225"/>
      <c r="H258" s="225"/>
    </row>
    <row r="259" spans="2:8">
      <c r="B259" s="222"/>
      <c r="C259" s="225"/>
      <c r="D259" s="225"/>
      <c r="E259" s="225"/>
      <c r="F259" s="225"/>
      <c r="G259" s="225"/>
      <c r="H259" s="225"/>
    </row>
    <row r="260" spans="2:8">
      <c r="B260" s="222"/>
      <c r="C260" s="225"/>
      <c r="D260" s="225"/>
      <c r="E260" s="225"/>
      <c r="F260" s="225"/>
      <c r="G260" s="225"/>
      <c r="H260" s="225"/>
    </row>
    <row r="261" spans="2:8">
      <c r="B261" s="222"/>
      <c r="C261" s="225"/>
      <c r="D261" s="225"/>
      <c r="E261" s="225"/>
      <c r="F261" s="225"/>
      <c r="G261" s="225"/>
      <c r="H261" s="225"/>
    </row>
    <row r="262" spans="2:8">
      <c r="B262" s="222"/>
      <c r="C262" s="225"/>
      <c r="D262" s="225"/>
      <c r="E262" s="225"/>
      <c r="F262" s="225"/>
      <c r="G262" s="225"/>
      <c r="H262" s="225"/>
    </row>
    <row r="263" spans="2:8">
      <c r="B263" s="222"/>
      <c r="C263" s="225"/>
      <c r="D263" s="225"/>
      <c r="E263" s="225"/>
      <c r="F263" s="225"/>
      <c r="G263" s="225"/>
      <c r="H263" s="225"/>
    </row>
    <row r="264" spans="2:8">
      <c r="B264" s="222"/>
      <c r="C264" s="225"/>
      <c r="D264" s="225"/>
      <c r="E264" s="225"/>
      <c r="F264" s="225"/>
      <c r="G264" s="225"/>
      <c r="H264" s="225"/>
    </row>
    <row r="265" spans="2:8">
      <c r="B265" s="222"/>
      <c r="C265" s="225"/>
      <c r="D265" s="225"/>
      <c r="E265" s="225"/>
      <c r="F265" s="225"/>
      <c r="G265" s="225"/>
      <c r="H265" s="225"/>
    </row>
    <row r="266" spans="2:8">
      <c r="B266" s="222"/>
      <c r="C266" s="225"/>
      <c r="D266" s="225"/>
      <c r="E266" s="225"/>
      <c r="F266" s="225"/>
      <c r="G266" s="225"/>
      <c r="H266" s="225"/>
    </row>
    <row r="267" spans="2:8">
      <c r="B267" s="222"/>
      <c r="C267" s="225"/>
      <c r="D267" s="225"/>
      <c r="E267" s="225"/>
      <c r="F267" s="225"/>
      <c r="G267" s="225"/>
      <c r="H267" s="225"/>
    </row>
    <row r="268" spans="2:8">
      <c r="B268" s="222"/>
      <c r="C268" s="225"/>
      <c r="D268" s="225"/>
      <c r="E268" s="225"/>
      <c r="F268" s="225"/>
      <c r="G268" s="225"/>
      <c r="H268" s="225"/>
    </row>
    <row r="269" spans="2:8">
      <c r="B269" s="222"/>
      <c r="C269" s="225"/>
      <c r="D269" s="225"/>
      <c r="E269" s="225"/>
      <c r="F269" s="225"/>
      <c r="G269" s="225"/>
      <c r="H269" s="225"/>
    </row>
    <row r="270" spans="2:8">
      <c r="B270" s="222"/>
      <c r="C270" s="225"/>
      <c r="D270" s="225"/>
      <c r="E270" s="225"/>
      <c r="F270" s="225"/>
      <c r="G270" s="225"/>
      <c r="H270" s="225"/>
    </row>
    <row r="271" spans="2:8">
      <c r="B271" s="222"/>
      <c r="C271" s="225"/>
      <c r="D271" s="225"/>
      <c r="E271" s="225"/>
      <c r="F271" s="225"/>
      <c r="G271" s="225"/>
      <c r="H271" s="225"/>
    </row>
    <row r="272" spans="2:8">
      <c r="B272" s="222"/>
      <c r="C272" s="225"/>
      <c r="D272" s="225"/>
      <c r="E272" s="225"/>
      <c r="F272" s="225"/>
      <c r="G272" s="225"/>
      <c r="H272" s="225"/>
    </row>
    <row r="273" spans="2:8">
      <c r="B273" s="222"/>
      <c r="C273" s="225"/>
      <c r="D273" s="225"/>
      <c r="E273" s="225"/>
      <c r="F273" s="225"/>
      <c r="G273" s="225"/>
      <c r="H273" s="225"/>
    </row>
    <row r="274" spans="2:8">
      <c r="B274" s="222"/>
      <c r="C274" s="225"/>
      <c r="D274" s="225"/>
      <c r="E274" s="225"/>
      <c r="F274" s="225"/>
      <c r="G274" s="225"/>
      <c r="H274" s="225"/>
    </row>
    <row r="275" spans="2:8">
      <c r="B275" s="222"/>
      <c r="C275" s="225"/>
      <c r="D275" s="225"/>
      <c r="E275" s="225"/>
      <c r="F275" s="225"/>
      <c r="G275" s="225"/>
      <c r="H275" s="225"/>
    </row>
    <row r="276" spans="2:8">
      <c r="B276" s="222"/>
      <c r="C276" s="225"/>
      <c r="D276" s="225"/>
      <c r="E276" s="225"/>
      <c r="F276" s="225"/>
      <c r="G276" s="225"/>
      <c r="H276" s="225"/>
    </row>
    <row r="277" spans="2:8">
      <c r="B277" s="222"/>
      <c r="C277" s="225"/>
      <c r="D277" s="225"/>
      <c r="E277" s="225"/>
      <c r="F277" s="225"/>
      <c r="G277" s="225"/>
      <c r="H277" s="225"/>
    </row>
    <row r="278" spans="2:8">
      <c r="B278" s="222"/>
      <c r="C278" s="225"/>
      <c r="D278" s="225"/>
      <c r="E278" s="225"/>
      <c r="F278" s="225"/>
      <c r="G278" s="225"/>
      <c r="H278" s="225"/>
    </row>
    <row r="279" spans="2:8">
      <c r="B279" s="222"/>
      <c r="C279" s="225"/>
      <c r="D279" s="225"/>
      <c r="E279" s="225"/>
      <c r="F279" s="225"/>
      <c r="G279" s="225"/>
      <c r="H279" s="225"/>
    </row>
    <row r="280" spans="2:8">
      <c r="B280" s="222"/>
      <c r="C280" s="225"/>
      <c r="D280" s="225"/>
      <c r="E280" s="225"/>
      <c r="F280" s="225"/>
      <c r="G280" s="225"/>
      <c r="H280" s="225"/>
    </row>
    <row r="281" spans="2:8">
      <c r="B281" s="222"/>
      <c r="C281" s="225"/>
      <c r="D281" s="225"/>
      <c r="E281" s="225"/>
      <c r="F281" s="225"/>
      <c r="G281" s="225"/>
      <c r="H281" s="225"/>
    </row>
    <row r="282" spans="2:8">
      <c r="B282" s="222"/>
      <c r="C282" s="225"/>
      <c r="D282" s="225"/>
      <c r="E282" s="225"/>
      <c r="F282" s="225"/>
      <c r="G282" s="225"/>
      <c r="H282" s="225"/>
    </row>
    <row r="283" spans="2:8">
      <c r="B283" s="222"/>
      <c r="C283" s="225"/>
      <c r="D283" s="225"/>
      <c r="E283" s="225"/>
      <c r="F283" s="225"/>
      <c r="G283" s="225"/>
      <c r="H283" s="225"/>
    </row>
    <row r="284" spans="2:8">
      <c r="B284" s="222"/>
      <c r="C284" s="225"/>
      <c r="D284" s="225"/>
      <c r="E284" s="225"/>
      <c r="F284" s="225"/>
      <c r="G284" s="225"/>
      <c r="H284" s="225"/>
    </row>
    <row r="285" spans="2:8">
      <c r="B285" s="222"/>
      <c r="C285" s="225"/>
      <c r="D285" s="225"/>
      <c r="E285" s="225"/>
      <c r="F285" s="225"/>
      <c r="G285" s="225"/>
      <c r="H285" s="225"/>
    </row>
    <row r="286" spans="2:8">
      <c r="B286" s="222"/>
      <c r="C286" s="225"/>
      <c r="D286" s="225"/>
      <c r="E286" s="225"/>
      <c r="F286" s="225"/>
      <c r="G286" s="225"/>
      <c r="H286" s="225"/>
    </row>
    <row r="287" spans="2:8">
      <c r="B287" s="222"/>
      <c r="C287" s="225"/>
      <c r="D287" s="225"/>
      <c r="E287" s="225"/>
      <c r="F287" s="225"/>
      <c r="G287" s="225"/>
      <c r="H287" s="225"/>
    </row>
    <row r="288" spans="2:8">
      <c r="B288" s="222"/>
      <c r="C288" s="225"/>
      <c r="D288" s="225"/>
      <c r="E288" s="225"/>
      <c r="F288" s="225"/>
      <c r="G288" s="225"/>
      <c r="H288" s="225"/>
    </row>
    <row r="289" spans="2:8">
      <c r="B289" s="222"/>
      <c r="C289" s="225"/>
      <c r="D289" s="225"/>
      <c r="E289" s="225"/>
      <c r="F289" s="225"/>
      <c r="G289" s="225"/>
      <c r="H289" s="225"/>
    </row>
    <row r="290" spans="2:8">
      <c r="B290" s="222"/>
      <c r="C290" s="225"/>
      <c r="D290" s="225"/>
      <c r="E290" s="225"/>
      <c r="F290" s="225"/>
      <c r="G290" s="225"/>
      <c r="H290" s="225"/>
    </row>
    <row r="291" spans="2:8">
      <c r="B291" s="222"/>
      <c r="C291" s="225"/>
      <c r="D291" s="225"/>
      <c r="E291" s="225"/>
      <c r="F291" s="225"/>
      <c r="G291" s="225"/>
      <c r="H291" s="225"/>
    </row>
    <row r="292" spans="2:8">
      <c r="B292" s="222"/>
      <c r="C292" s="225"/>
      <c r="D292" s="225"/>
      <c r="E292" s="225"/>
      <c r="F292" s="225"/>
      <c r="G292" s="225"/>
      <c r="H292" s="225"/>
    </row>
    <row r="293" spans="2:8">
      <c r="B293" s="222"/>
      <c r="C293" s="225"/>
      <c r="D293" s="225"/>
      <c r="E293" s="225"/>
      <c r="F293" s="225"/>
      <c r="G293" s="225"/>
      <c r="H293" s="225"/>
    </row>
    <row r="294" spans="2:8">
      <c r="B294" s="222"/>
      <c r="C294" s="225"/>
      <c r="D294" s="225"/>
      <c r="E294" s="225"/>
      <c r="F294" s="225"/>
      <c r="G294" s="225"/>
      <c r="H294" s="225"/>
    </row>
    <row r="295" spans="2:8">
      <c r="B295" s="222"/>
      <c r="C295" s="225"/>
      <c r="D295" s="225"/>
      <c r="E295" s="225"/>
      <c r="F295" s="225"/>
      <c r="G295" s="225"/>
      <c r="H295" s="225"/>
    </row>
    <row r="296" spans="2:8">
      <c r="B296" s="222"/>
      <c r="C296" s="225"/>
      <c r="D296" s="225"/>
      <c r="E296" s="225"/>
      <c r="F296" s="225"/>
      <c r="G296" s="225"/>
      <c r="H296" s="225"/>
    </row>
    <row r="297" spans="2:8">
      <c r="B297" s="222"/>
      <c r="C297" s="225"/>
      <c r="D297" s="225"/>
      <c r="E297" s="225"/>
      <c r="F297" s="225"/>
      <c r="G297" s="225"/>
      <c r="H297" s="225"/>
    </row>
    <row r="298" spans="2:8">
      <c r="B298" s="222"/>
      <c r="C298" s="225"/>
      <c r="D298" s="225"/>
      <c r="E298" s="225"/>
      <c r="F298" s="225"/>
      <c r="G298" s="225"/>
      <c r="H298" s="225"/>
    </row>
    <row r="299" spans="2:8">
      <c r="B299" s="222"/>
      <c r="C299" s="225"/>
      <c r="D299" s="225"/>
      <c r="E299" s="225"/>
      <c r="F299" s="225"/>
      <c r="G299" s="225"/>
      <c r="H299" s="225"/>
    </row>
    <row r="300" spans="2:8">
      <c r="B300" s="222"/>
      <c r="C300" s="225"/>
      <c r="D300" s="225"/>
      <c r="E300" s="225"/>
      <c r="F300" s="225"/>
      <c r="G300" s="225"/>
      <c r="H300" s="225"/>
    </row>
    <row r="301" spans="2:8">
      <c r="B301" s="222"/>
      <c r="C301" s="225"/>
      <c r="D301" s="225"/>
      <c r="E301" s="225"/>
      <c r="F301" s="225"/>
      <c r="G301" s="225"/>
      <c r="H301" s="225"/>
    </row>
    <row r="302" spans="2:8">
      <c r="B302" s="222"/>
      <c r="C302" s="225"/>
      <c r="D302" s="225"/>
      <c r="E302" s="225"/>
      <c r="F302" s="225"/>
      <c r="G302" s="225"/>
      <c r="H302" s="225"/>
    </row>
    <row r="303" spans="2:8">
      <c r="B303" s="222"/>
      <c r="C303" s="225"/>
      <c r="D303" s="225"/>
      <c r="E303" s="225"/>
      <c r="F303" s="225"/>
      <c r="G303" s="225"/>
      <c r="H303" s="225"/>
    </row>
    <row r="304" spans="2:8">
      <c r="B304" s="222"/>
      <c r="C304" s="225"/>
      <c r="D304" s="225"/>
      <c r="E304" s="225"/>
      <c r="F304" s="225"/>
      <c r="G304" s="225"/>
      <c r="H304" s="225"/>
    </row>
    <row r="305" spans="2:8">
      <c r="B305" s="222"/>
      <c r="C305" s="225"/>
      <c r="D305" s="225"/>
      <c r="E305" s="225"/>
      <c r="F305" s="225"/>
      <c r="G305" s="225"/>
      <c r="H305" s="225"/>
    </row>
    <row r="306" spans="2:8">
      <c r="B306" s="222"/>
      <c r="C306" s="225"/>
      <c r="D306" s="225"/>
      <c r="E306" s="225"/>
      <c r="F306" s="225"/>
      <c r="G306" s="225"/>
      <c r="H306" s="225"/>
    </row>
    <row r="307" spans="2:8">
      <c r="B307" s="222"/>
      <c r="C307" s="225"/>
      <c r="D307" s="225"/>
      <c r="E307" s="225"/>
      <c r="F307" s="225"/>
      <c r="G307" s="225"/>
      <c r="H307" s="225"/>
    </row>
    <row r="308" spans="2:8">
      <c r="B308" s="222"/>
      <c r="C308" s="225"/>
      <c r="D308" s="225"/>
      <c r="E308" s="225"/>
      <c r="F308" s="225"/>
      <c r="G308" s="225"/>
      <c r="H308" s="225"/>
    </row>
    <row r="309" spans="2:8">
      <c r="B309" s="222"/>
      <c r="C309" s="225"/>
      <c r="D309" s="225"/>
      <c r="E309" s="225"/>
      <c r="F309" s="225"/>
      <c r="G309" s="225"/>
      <c r="H309" s="225"/>
    </row>
    <row r="310" spans="2:8">
      <c r="B310" s="222"/>
      <c r="C310" s="225"/>
      <c r="D310" s="225"/>
      <c r="E310" s="225"/>
      <c r="F310" s="225"/>
      <c r="G310" s="225"/>
      <c r="H310" s="225"/>
    </row>
    <row r="311" spans="2:8">
      <c r="B311" s="222"/>
      <c r="C311" s="225"/>
      <c r="D311" s="225"/>
      <c r="E311" s="225"/>
      <c r="F311" s="225"/>
      <c r="G311" s="225"/>
      <c r="H311" s="225"/>
    </row>
    <row r="312" spans="2:8">
      <c r="B312" s="222"/>
      <c r="C312" s="225"/>
      <c r="D312" s="225"/>
      <c r="E312" s="225"/>
      <c r="F312" s="225"/>
      <c r="G312" s="225"/>
      <c r="H312" s="225"/>
    </row>
    <row r="313" spans="2:8">
      <c r="B313" s="222"/>
      <c r="C313" s="225"/>
      <c r="D313" s="225"/>
      <c r="E313" s="225"/>
      <c r="F313" s="225"/>
      <c r="G313" s="225"/>
      <c r="H313" s="225"/>
    </row>
    <row r="314" spans="2:8">
      <c r="B314" s="222"/>
      <c r="C314" s="225"/>
      <c r="D314" s="225"/>
      <c r="E314" s="225"/>
      <c r="F314" s="225"/>
      <c r="G314" s="225"/>
      <c r="H314" s="225"/>
    </row>
    <row r="315" spans="2:8">
      <c r="B315" s="222"/>
      <c r="C315" s="225"/>
      <c r="D315" s="225"/>
      <c r="E315" s="225"/>
      <c r="F315" s="225"/>
      <c r="G315" s="225"/>
      <c r="H315" s="225"/>
    </row>
    <row r="316" spans="2:8">
      <c r="B316" s="222"/>
      <c r="C316" s="225"/>
      <c r="D316" s="225"/>
      <c r="E316" s="225"/>
      <c r="F316" s="225"/>
      <c r="G316" s="225"/>
      <c r="H316" s="225"/>
    </row>
    <row r="317" spans="2:8">
      <c r="B317" s="222"/>
      <c r="C317" s="225"/>
      <c r="D317" s="225"/>
      <c r="E317" s="225"/>
      <c r="F317" s="225"/>
      <c r="G317" s="225"/>
      <c r="H317" s="225"/>
    </row>
    <row r="318" spans="2:8">
      <c r="B318" s="222"/>
      <c r="C318" s="225"/>
      <c r="D318" s="225"/>
      <c r="E318" s="225"/>
      <c r="F318" s="225"/>
      <c r="G318" s="225"/>
      <c r="H318" s="225"/>
    </row>
    <row r="319" spans="2:8">
      <c r="B319" s="222"/>
      <c r="C319" s="225"/>
      <c r="D319" s="225"/>
      <c r="E319" s="225"/>
      <c r="F319" s="225"/>
      <c r="G319" s="225"/>
      <c r="H319" s="225"/>
    </row>
    <row r="320" spans="2:8">
      <c r="B320" s="222"/>
      <c r="C320" s="225"/>
      <c r="D320" s="225"/>
      <c r="E320" s="225"/>
      <c r="F320" s="225"/>
      <c r="G320" s="225"/>
      <c r="H320" s="225"/>
    </row>
    <row r="321" spans="2:8">
      <c r="B321" s="222"/>
      <c r="C321" s="225"/>
      <c r="D321" s="225"/>
      <c r="E321" s="225"/>
      <c r="F321" s="225"/>
      <c r="G321" s="225"/>
      <c r="H321" s="225"/>
    </row>
    <row r="322" spans="2:8">
      <c r="B322" s="222"/>
      <c r="C322" s="225"/>
      <c r="D322" s="225"/>
      <c r="E322" s="225"/>
      <c r="F322" s="225"/>
      <c r="G322" s="225"/>
      <c r="H322" s="225"/>
    </row>
    <row r="323" spans="2:8">
      <c r="B323" s="222"/>
      <c r="C323" s="225"/>
      <c r="D323" s="225"/>
      <c r="E323" s="225"/>
      <c r="F323" s="225"/>
      <c r="G323" s="225"/>
      <c r="H323" s="225"/>
    </row>
    <row r="324" spans="2:8">
      <c r="B324" s="222"/>
      <c r="C324" s="225"/>
      <c r="D324" s="225"/>
      <c r="E324" s="225"/>
      <c r="F324" s="225"/>
      <c r="G324" s="225"/>
      <c r="H324" s="225"/>
    </row>
    <row r="325" spans="2:8">
      <c r="B325" s="222"/>
      <c r="C325" s="225"/>
      <c r="D325" s="225"/>
      <c r="E325" s="225"/>
      <c r="F325" s="225"/>
      <c r="G325" s="225"/>
      <c r="H325" s="225"/>
    </row>
    <row r="326" spans="2:8">
      <c r="B326" s="222"/>
      <c r="C326" s="225"/>
      <c r="D326" s="225"/>
      <c r="E326" s="225"/>
      <c r="F326" s="225"/>
      <c r="G326" s="225"/>
      <c r="H326" s="225"/>
    </row>
    <row r="327" spans="2:8">
      <c r="B327" s="222"/>
      <c r="C327" s="225"/>
      <c r="D327" s="225"/>
      <c r="E327" s="225"/>
      <c r="F327" s="225"/>
      <c r="G327" s="225"/>
      <c r="H327" s="225"/>
    </row>
    <row r="328" spans="2:8">
      <c r="B328" s="222"/>
      <c r="C328" s="225"/>
      <c r="D328" s="225"/>
      <c r="E328" s="225"/>
      <c r="F328" s="225"/>
      <c r="G328" s="225"/>
      <c r="H328" s="225"/>
    </row>
    <row r="329" spans="2:8">
      <c r="B329" s="222"/>
      <c r="C329" s="225"/>
      <c r="D329" s="225"/>
      <c r="E329" s="225"/>
      <c r="F329" s="225"/>
      <c r="G329" s="225"/>
      <c r="H329" s="225"/>
    </row>
    <row r="330" spans="2:8">
      <c r="B330" s="222"/>
      <c r="C330" s="225"/>
      <c r="D330" s="225"/>
      <c r="E330" s="225"/>
      <c r="F330" s="225"/>
      <c r="G330" s="225"/>
      <c r="H330" s="225"/>
    </row>
    <row r="331" spans="2:8">
      <c r="B331" s="222"/>
      <c r="C331" s="225"/>
      <c r="D331" s="225"/>
      <c r="E331" s="225"/>
      <c r="F331" s="225"/>
      <c r="G331" s="225"/>
      <c r="H331" s="225"/>
    </row>
    <row r="332" spans="2:8">
      <c r="B332" s="222"/>
      <c r="C332" s="225"/>
      <c r="D332" s="225"/>
      <c r="E332" s="225"/>
      <c r="F332" s="225"/>
      <c r="G332" s="225"/>
      <c r="H332" s="225"/>
    </row>
    <row r="333" spans="2:8">
      <c r="B333" s="222"/>
      <c r="C333" s="225"/>
      <c r="D333" s="225"/>
      <c r="E333" s="225"/>
      <c r="F333" s="225"/>
      <c r="G333" s="225"/>
      <c r="H333" s="225"/>
    </row>
    <row r="334" spans="2:8">
      <c r="B334" s="222"/>
      <c r="C334" s="225"/>
      <c r="D334" s="225"/>
      <c r="E334" s="225"/>
      <c r="F334" s="225"/>
      <c r="G334" s="225"/>
      <c r="H334" s="225"/>
    </row>
    <row r="335" spans="2:8">
      <c r="B335" s="222"/>
      <c r="C335" s="225"/>
      <c r="D335" s="225"/>
      <c r="E335" s="225"/>
      <c r="F335" s="225"/>
      <c r="G335" s="225"/>
      <c r="H335" s="225"/>
    </row>
    <row r="336" spans="2:8">
      <c r="B336" s="222"/>
      <c r="C336" s="225"/>
      <c r="D336" s="225"/>
      <c r="E336" s="225"/>
      <c r="F336" s="225"/>
      <c r="G336" s="225"/>
      <c r="H336" s="225"/>
    </row>
    <row r="337" spans="2:8">
      <c r="B337" s="222"/>
      <c r="C337" s="225"/>
      <c r="D337" s="225"/>
      <c r="E337" s="225"/>
      <c r="F337" s="225"/>
      <c r="G337" s="225"/>
      <c r="H337" s="225"/>
    </row>
    <row r="338" spans="2:8">
      <c r="B338" s="222"/>
      <c r="C338" s="225"/>
      <c r="D338" s="225"/>
      <c r="E338" s="225"/>
      <c r="F338" s="225"/>
      <c r="G338" s="225"/>
      <c r="H338" s="225"/>
    </row>
    <row r="339" spans="2:8">
      <c r="B339" s="222"/>
      <c r="C339" s="225"/>
      <c r="D339" s="225"/>
      <c r="E339" s="225"/>
      <c r="F339" s="225"/>
      <c r="G339" s="225"/>
      <c r="H339" s="225"/>
    </row>
    <row r="340" spans="2:8">
      <c r="B340" s="222"/>
      <c r="C340" s="225"/>
      <c r="D340" s="225"/>
      <c r="E340" s="225"/>
      <c r="F340" s="225"/>
      <c r="G340" s="225"/>
      <c r="H340" s="225"/>
    </row>
    <row r="341" spans="2:8">
      <c r="B341" s="222"/>
      <c r="C341" s="225"/>
      <c r="D341" s="225"/>
      <c r="E341" s="225"/>
      <c r="F341" s="225"/>
      <c r="G341" s="225"/>
      <c r="H341" s="225"/>
    </row>
    <row r="342" spans="2:8">
      <c r="B342" s="222"/>
      <c r="C342" s="225"/>
      <c r="D342" s="225"/>
      <c r="E342" s="225"/>
      <c r="F342" s="225"/>
      <c r="G342" s="225"/>
      <c r="H342" s="225"/>
    </row>
    <row r="343" spans="2:8">
      <c r="B343" s="222"/>
      <c r="C343" s="225"/>
      <c r="D343" s="225"/>
      <c r="E343" s="225"/>
      <c r="F343" s="225"/>
      <c r="G343" s="225"/>
      <c r="H343" s="225"/>
    </row>
    <row r="344" spans="2:8">
      <c r="B344" s="222"/>
      <c r="C344" s="225"/>
      <c r="D344" s="225"/>
      <c r="E344" s="225"/>
      <c r="F344" s="225"/>
      <c r="G344" s="225"/>
      <c r="H344" s="225"/>
    </row>
    <row r="345" spans="2:8">
      <c r="B345" s="222"/>
      <c r="C345" s="225"/>
      <c r="D345" s="225"/>
      <c r="E345" s="225"/>
      <c r="F345" s="225"/>
      <c r="G345" s="225"/>
      <c r="H345" s="225"/>
    </row>
    <row r="346" spans="2:8">
      <c r="B346" s="222"/>
      <c r="C346" s="225"/>
      <c r="D346" s="225"/>
      <c r="E346" s="225"/>
      <c r="F346" s="225"/>
      <c r="G346" s="225"/>
      <c r="H346" s="225"/>
    </row>
    <row r="347" spans="2:8">
      <c r="B347" s="222"/>
      <c r="C347" s="225"/>
      <c r="D347" s="225"/>
      <c r="E347" s="225"/>
      <c r="F347" s="225"/>
      <c r="G347" s="225"/>
      <c r="H347" s="225"/>
    </row>
    <row r="348" spans="2:8">
      <c r="B348" s="222"/>
      <c r="C348" s="225"/>
      <c r="D348" s="225"/>
      <c r="E348" s="225"/>
      <c r="F348" s="225"/>
      <c r="G348" s="225"/>
      <c r="H348" s="225"/>
    </row>
    <row r="349" spans="2:8">
      <c r="B349" s="222"/>
      <c r="C349" s="225"/>
      <c r="D349" s="225"/>
      <c r="E349" s="225"/>
      <c r="F349" s="225"/>
      <c r="G349" s="225"/>
      <c r="H349" s="225"/>
    </row>
    <row r="350" spans="2:8">
      <c r="B350" s="222"/>
      <c r="C350" s="225"/>
      <c r="D350" s="225"/>
      <c r="E350" s="225"/>
      <c r="F350" s="225"/>
      <c r="G350" s="225"/>
      <c r="H350" s="225"/>
    </row>
    <row r="351" spans="2:8">
      <c r="B351" s="222"/>
      <c r="C351" s="225"/>
      <c r="D351" s="225"/>
      <c r="E351" s="225"/>
      <c r="F351" s="225"/>
      <c r="G351" s="225"/>
      <c r="H351" s="225"/>
    </row>
    <row r="352" spans="2:8">
      <c r="B352" s="222"/>
      <c r="C352" s="225"/>
      <c r="D352" s="225"/>
      <c r="E352" s="225"/>
      <c r="F352" s="225"/>
      <c r="G352" s="225"/>
      <c r="H352" s="225"/>
    </row>
    <row r="353" spans="2:8">
      <c r="B353" s="222"/>
      <c r="C353" s="225"/>
      <c r="D353" s="225"/>
      <c r="E353" s="225"/>
      <c r="F353" s="225"/>
      <c r="G353" s="225"/>
      <c r="H353" s="225"/>
    </row>
    <row r="354" spans="2:8">
      <c r="B354" s="222"/>
      <c r="C354" s="225"/>
      <c r="D354" s="225"/>
      <c r="E354" s="225"/>
      <c r="F354" s="225"/>
      <c r="G354" s="225"/>
      <c r="H354" s="225"/>
    </row>
    <row r="355" spans="2:8">
      <c r="B355" s="222"/>
      <c r="C355" s="225"/>
      <c r="D355" s="225"/>
      <c r="E355" s="225"/>
      <c r="F355" s="225"/>
      <c r="G355" s="225"/>
      <c r="H355" s="225"/>
    </row>
    <row r="356" spans="2:8">
      <c r="B356" s="222"/>
      <c r="C356" s="225"/>
      <c r="D356" s="225"/>
      <c r="E356" s="225"/>
      <c r="F356" s="225"/>
      <c r="G356" s="225"/>
      <c r="H356" s="225"/>
    </row>
    <row r="357" spans="2:8">
      <c r="B357" s="222"/>
      <c r="C357" s="225"/>
      <c r="D357" s="225"/>
      <c r="E357" s="225"/>
      <c r="F357" s="225"/>
      <c r="G357" s="225"/>
      <c r="H357" s="225"/>
    </row>
    <row r="358" spans="2:8">
      <c r="B358" s="222"/>
      <c r="C358" s="225"/>
      <c r="D358" s="225"/>
      <c r="E358" s="225"/>
      <c r="F358" s="225"/>
      <c r="G358" s="225"/>
      <c r="H358" s="225"/>
    </row>
    <row r="359" spans="2:8">
      <c r="B359" s="222"/>
      <c r="C359" s="225"/>
      <c r="D359" s="225"/>
      <c r="E359" s="225"/>
      <c r="F359" s="225"/>
      <c r="G359" s="225"/>
      <c r="H359" s="225"/>
    </row>
    <row r="360" spans="2:8">
      <c r="B360" s="222"/>
      <c r="C360" s="225"/>
      <c r="D360" s="225"/>
      <c r="E360" s="225"/>
      <c r="F360" s="225"/>
      <c r="G360" s="225"/>
      <c r="H360" s="225"/>
    </row>
    <row r="361" spans="2:8">
      <c r="B361" s="222"/>
      <c r="C361" s="225"/>
      <c r="D361" s="225"/>
      <c r="E361" s="225"/>
      <c r="F361" s="225"/>
      <c r="G361" s="225"/>
      <c r="H361" s="225"/>
    </row>
    <row r="362" spans="2:8">
      <c r="B362" s="222"/>
      <c r="C362" s="225"/>
      <c r="D362" s="225"/>
      <c r="E362" s="225"/>
      <c r="F362" s="225"/>
      <c r="G362" s="225"/>
      <c r="H362" s="225"/>
    </row>
    <row r="363" spans="2:8">
      <c r="B363" s="222"/>
      <c r="C363" s="225"/>
      <c r="D363" s="225"/>
      <c r="E363" s="225"/>
      <c r="F363" s="225"/>
      <c r="G363" s="225"/>
      <c r="H363" s="225"/>
    </row>
    <row r="364" spans="2:8">
      <c r="B364" s="222"/>
      <c r="C364" s="225"/>
      <c r="D364" s="225"/>
      <c r="E364" s="225"/>
      <c r="F364" s="225"/>
      <c r="G364" s="225"/>
      <c r="H364" s="225"/>
    </row>
    <row r="365" spans="2:8">
      <c r="B365" s="222"/>
      <c r="C365" s="225"/>
      <c r="D365" s="225"/>
      <c r="E365" s="225"/>
      <c r="F365" s="225"/>
      <c r="G365" s="225"/>
      <c r="H365" s="225"/>
    </row>
    <row r="366" spans="2:8">
      <c r="B366" s="222"/>
      <c r="C366" s="225"/>
      <c r="D366" s="225"/>
      <c r="E366" s="225"/>
      <c r="F366" s="225"/>
      <c r="G366" s="225"/>
      <c r="H366" s="225"/>
    </row>
    <row r="367" spans="2:8">
      <c r="B367" s="222"/>
      <c r="C367" s="225"/>
      <c r="D367" s="225"/>
      <c r="E367" s="225"/>
      <c r="F367" s="225"/>
      <c r="G367" s="225"/>
      <c r="H367" s="225"/>
    </row>
    <row r="368" spans="2:8">
      <c r="B368" s="222"/>
      <c r="C368" s="225"/>
      <c r="D368" s="225"/>
      <c r="E368" s="225"/>
      <c r="F368" s="225"/>
      <c r="G368" s="225"/>
      <c r="H368" s="225"/>
    </row>
    <row r="369" spans="2:8">
      <c r="B369" s="222"/>
      <c r="C369" s="225"/>
      <c r="D369" s="225"/>
      <c r="E369" s="225"/>
      <c r="F369" s="225"/>
      <c r="G369" s="225"/>
      <c r="H369" s="225"/>
    </row>
    <row r="370" spans="2:8">
      <c r="B370" s="222"/>
      <c r="C370" s="225"/>
      <c r="D370" s="225"/>
      <c r="E370" s="225"/>
      <c r="F370" s="225"/>
      <c r="G370" s="225"/>
      <c r="H370" s="225"/>
    </row>
    <row r="371" spans="2:8">
      <c r="B371" s="222"/>
      <c r="C371" s="225"/>
      <c r="D371" s="225"/>
      <c r="E371" s="225"/>
      <c r="F371" s="225"/>
      <c r="G371" s="225"/>
      <c r="H371" s="225"/>
    </row>
    <row r="372" spans="2:8">
      <c r="B372" s="222"/>
      <c r="C372" s="225"/>
      <c r="D372" s="225"/>
      <c r="E372" s="225"/>
      <c r="F372" s="225"/>
      <c r="G372" s="225"/>
      <c r="H372" s="225"/>
    </row>
    <row r="373" spans="2:8">
      <c r="B373" s="222"/>
      <c r="C373" s="225"/>
      <c r="D373" s="225"/>
      <c r="E373" s="225"/>
      <c r="F373" s="225"/>
      <c r="G373" s="225"/>
      <c r="H373" s="225"/>
    </row>
    <row r="374" spans="2:8">
      <c r="B374" s="222"/>
      <c r="C374" s="225"/>
      <c r="D374" s="225"/>
      <c r="E374" s="225"/>
      <c r="F374" s="225"/>
      <c r="G374" s="225"/>
      <c r="H374" s="225"/>
    </row>
    <row r="375" spans="2:8">
      <c r="B375" s="222"/>
      <c r="C375" s="225"/>
      <c r="D375" s="225"/>
      <c r="E375" s="225"/>
      <c r="F375" s="225"/>
      <c r="G375" s="225"/>
      <c r="H375" s="225"/>
    </row>
    <row r="376" spans="2:8">
      <c r="B376" s="222"/>
      <c r="C376" s="225"/>
      <c r="D376" s="225"/>
      <c r="E376" s="225"/>
      <c r="F376" s="225"/>
      <c r="G376" s="225"/>
      <c r="H376" s="225"/>
    </row>
    <row r="377" spans="2:8">
      <c r="B377" s="222"/>
      <c r="C377" s="225"/>
      <c r="D377" s="225"/>
      <c r="E377" s="225"/>
      <c r="F377" s="225"/>
      <c r="G377" s="225"/>
      <c r="H377" s="225"/>
    </row>
    <row r="378" spans="2:8">
      <c r="B378" s="222"/>
      <c r="C378" s="225"/>
      <c r="D378" s="225"/>
      <c r="E378" s="225"/>
      <c r="F378" s="225"/>
      <c r="G378" s="225"/>
      <c r="H378" s="225"/>
    </row>
    <row r="379" spans="2:8">
      <c r="B379" s="222"/>
      <c r="C379" s="225"/>
      <c r="D379" s="225"/>
      <c r="E379" s="225"/>
      <c r="F379" s="225"/>
      <c r="G379" s="225"/>
      <c r="H379" s="225"/>
    </row>
    <row r="380" spans="2:8">
      <c r="B380" s="222"/>
      <c r="C380" s="225"/>
      <c r="D380" s="225"/>
      <c r="E380" s="225"/>
      <c r="F380" s="225"/>
      <c r="G380" s="225"/>
      <c r="H380" s="225"/>
    </row>
    <row r="381" spans="2:8">
      <c r="B381" s="222"/>
      <c r="C381" s="225"/>
      <c r="D381" s="225"/>
      <c r="E381" s="225"/>
      <c r="F381" s="225"/>
      <c r="G381" s="225"/>
      <c r="H381" s="225"/>
    </row>
    <row r="382" spans="2:8">
      <c r="B382" s="222"/>
      <c r="C382" s="225"/>
      <c r="D382" s="225"/>
      <c r="E382" s="225"/>
      <c r="F382" s="225"/>
      <c r="G382" s="225"/>
      <c r="H382" s="225"/>
    </row>
    <row r="383" spans="2:8">
      <c r="B383" s="222"/>
      <c r="C383" s="225"/>
      <c r="D383" s="225"/>
      <c r="E383" s="225"/>
      <c r="F383" s="225"/>
      <c r="G383" s="225"/>
      <c r="H383" s="225"/>
    </row>
    <row r="384" spans="2:8">
      <c r="B384" s="222"/>
      <c r="C384" s="225"/>
      <c r="D384" s="225"/>
      <c r="E384" s="225"/>
      <c r="F384" s="225"/>
      <c r="G384" s="225"/>
      <c r="H384" s="225"/>
    </row>
    <row r="385" spans="2:8">
      <c r="B385" s="222"/>
      <c r="C385" s="225"/>
      <c r="D385" s="225"/>
      <c r="E385" s="225"/>
      <c r="F385" s="225"/>
      <c r="G385" s="225"/>
      <c r="H385" s="225"/>
    </row>
    <row r="386" spans="2:8">
      <c r="B386" s="222"/>
      <c r="C386" s="225"/>
      <c r="D386" s="225"/>
      <c r="E386" s="225"/>
      <c r="F386" s="225"/>
      <c r="G386" s="225"/>
      <c r="H386" s="225"/>
    </row>
    <row r="387" spans="2:8">
      <c r="B387" s="222"/>
      <c r="C387" s="225"/>
      <c r="D387" s="225"/>
      <c r="E387" s="225"/>
      <c r="F387" s="225"/>
      <c r="G387" s="225"/>
      <c r="H387" s="225"/>
    </row>
    <row r="388" spans="2:8">
      <c r="B388" s="222"/>
      <c r="C388" s="225"/>
      <c r="D388" s="225"/>
      <c r="E388" s="225"/>
      <c r="F388" s="225"/>
      <c r="G388" s="225"/>
      <c r="H388" s="225"/>
    </row>
    <row r="389" spans="2:8">
      <c r="B389" s="222"/>
      <c r="C389" s="225"/>
      <c r="D389" s="225"/>
      <c r="E389" s="225"/>
      <c r="F389" s="225"/>
      <c r="G389" s="225"/>
      <c r="H389" s="225"/>
    </row>
    <row r="390" spans="2:8">
      <c r="B390" s="222"/>
      <c r="C390" s="225"/>
      <c r="D390" s="225"/>
      <c r="E390" s="225"/>
      <c r="F390" s="225"/>
      <c r="G390" s="225"/>
      <c r="H390" s="225"/>
    </row>
    <row r="391" spans="2:8">
      <c r="B391" s="222"/>
      <c r="C391" s="225"/>
      <c r="D391" s="225"/>
      <c r="E391" s="225"/>
      <c r="F391" s="225"/>
      <c r="G391" s="225"/>
      <c r="H391" s="225"/>
    </row>
    <row r="392" spans="2:8">
      <c r="B392" s="222"/>
      <c r="C392" s="225"/>
      <c r="D392" s="225"/>
      <c r="E392" s="225"/>
      <c r="F392" s="225"/>
      <c r="G392" s="225"/>
      <c r="H392" s="225"/>
    </row>
    <row r="393" spans="2:8">
      <c r="B393" s="222"/>
      <c r="C393" s="225"/>
      <c r="D393" s="225"/>
      <c r="E393" s="225"/>
      <c r="F393" s="225"/>
      <c r="G393" s="225"/>
      <c r="H393" s="225"/>
    </row>
    <row r="394" spans="2:8">
      <c r="B394" s="222"/>
      <c r="C394" s="225"/>
      <c r="D394" s="225"/>
      <c r="E394" s="225"/>
      <c r="F394" s="225"/>
      <c r="G394" s="225"/>
      <c r="H394" s="225"/>
    </row>
    <row r="395" spans="2:8">
      <c r="B395" s="222"/>
      <c r="C395" s="225"/>
      <c r="D395" s="225"/>
      <c r="E395" s="225"/>
      <c r="F395" s="225"/>
      <c r="G395" s="225"/>
      <c r="H395" s="225"/>
    </row>
    <row r="396" spans="2:8">
      <c r="B396" s="222"/>
      <c r="C396" s="225"/>
      <c r="D396" s="225"/>
      <c r="E396" s="225"/>
      <c r="F396" s="225"/>
      <c r="G396" s="225"/>
      <c r="H396" s="225"/>
    </row>
    <row r="397" spans="2:8">
      <c r="B397" s="222"/>
      <c r="C397" s="225"/>
      <c r="D397" s="225"/>
      <c r="E397" s="225"/>
      <c r="F397" s="225"/>
      <c r="G397" s="225"/>
      <c r="H397" s="225"/>
    </row>
    <row r="398" spans="2:8">
      <c r="B398" s="222"/>
      <c r="C398" s="225"/>
      <c r="D398" s="225"/>
      <c r="E398" s="225"/>
      <c r="F398" s="225"/>
      <c r="G398" s="225"/>
      <c r="H398" s="225"/>
    </row>
    <row r="399" spans="2:8">
      <c r="B399" s="222"/>
      <c r="C399" s="225"/>
      <c r="D399" s="225"/>
      <c r="E399" s="225"/>
      <c r="F399" s="225"/>
      <c r="G399" s="225"/>
      <c r="H399" s="225"/>
    </row>
    <row r="400" spans="2:8">
      <c r="B400" s="222"/>
      <c r="C400" s="225"/>
      <c r="D400" s="225"/>
      <c r="E400" s="225"/>
      <c r="F400" s="225"/>
      <c r="G400" s="225"/>
      <c r="H400" s="225"/>
    </row>
    <row r="401" spans="2:8">
      <c r="B401" s="222"/>
      <c r="C401" s="225"/>
      <c r="D401" s="225"/>
      <c r="E401" s="225"/>
      <c r="F401" s="225"/>
      <c r="G401" s="225"/>
      <c r="H401" s="225"/>
    </row>
    <row r="402" spans="2:8">
      <c r="B402" s="222"/>
      <c r="C402" s="225"/>
      <c r="D402" s="225"/>
      <c r="E402" s="225"/>
      <c r="F402" s="225"/>
      <c r="G402" s="225"/>
      <c r="H402" s="225"/>
    </row>
    <row r="403" spans="2:8">
      <c r="B403" s="222"/>
      <c r="C403" s="225"/>
      <c r="D403" s="225"/>
      <c r="E403" s="225"/>
      <c r="F403" s="225"/>
      <c r="G403" s="225"/>
      <c r="H403" s="225"/>
    </row>
    <row r="404" spans="2:8">
      <c r="B404" s="222"/>
      <c r="C404" s="225"/>
      <c r="D404" s="225"/>
      <c r="E404" s="225"/>
      <c r="F404" s="225"/>
      <c r="G404" s="225"/>
      <c r="H404" s="225"/>
    </row>
    <row r="405" spans="2:8">
      <c r="B405" s="222"/>
      <c r="C405" s="225"/>
      <c r="D405" s="225"/>
      <c r="E405" s="225"/>
      <c r="F405" s="225"/>
      <c r="G405" s="225"/>
      <c r="H405" s="225"/>
    </row>
    <row r="406" spans="2:8">
      <c r="B406" s="222"/>
      <c r="C406" s="225"/>
      <c r="D406" s="225"/>
      <c r="E406" s="225"/>
      <c r="F406" s="225"/>
      <c r="G406" s="225"/>
      <c r="H406" s="225"/>
    </row>
    <row r="407" spans="2:8">
      <c r="B407" s="222"/>
      <c r="C407" s="225"/>
      <c r="D407" s="225"/>
      <c r="E407" s="225"/>
      <c r="F407" s="225"/>
      <c r="G407" s="225"/>
      <c r="H407" s="225"/>
    </row>
    <row r="408" spans="2:8">
      <c r="B408" s="222"/>
      <c r="C408" s="225"/>
      <c r="D408" s="225"/>
      <c r="E408" s="225"/>
      <c r="F408" s="225"/>
      <c r="G408" s="225"/>
      <c r="H408" s="225"/>
    </row>
    <row r="409" spans="2:8">
      <c r="B409" s="222"/>
      <c r="C409" s="225"/>
      <c r="D409" s="225"/>
      <c r="E409" s="225"/>
      <c r="F409" s="225"/>
      <c r="G409" s="225"/>
      <c r="H409" s="225"/>
    </row>
    <row r="410" spans="2:8">
      <c r="B410" s="222"/>
      <c r="C410" s="225"/>
      <c r="D410" s="225"/>
      <c r="E410" s="225"/>
      <c r="F410" s="225"/>
      <c r="G410" s="225"/>
      <c r="H410" s="225"/>
    </row>
    <row r="411" spans="2:8">
      <c r="B411" s="222"/>
      <c r="C411" s="225"/>
      <c r="D411" s="225"/>
      <c r="E411" s="225"/>
      <c r="F411" s="225"/>
      <c r="G411" s="225"/>
      <c r="H411" s="225"/>
    </row>
    <row r="412" spans="2:8">
      <c r="B412" s="222"/>
      <c r="C412" s="225"/>
      <c r="D412" s="225"/>
      <c r="E412" s="225"/>
      <c r="F412" s="225"/>
      <c r="G412" s="225"/>
      <c r="H412" s="225"/>
    </row>
    <row r="413" spans="2:8">
      <c r="B413" s="222"/>
      <c r="C413" s="225"/>
      <c r="D413" s="225"/>
      <c r="E413" s="225"/>
      <c r="F413" s="225"/>
      <c r="G413" s="225"/>
      <c r="H413" s="225"/>
    </row>
    <row r="414" spans="2:8">
      <c r="B414" s="222"/>
      <c r="C414" s="225"/>
      <c r="D414" s="225"/>
      <c r="E414" s="225"/>
      <c r="F414" s="225"/>
      <c r="G414" s="225"/>
      <c r="H414" s="225"/>
    </row>
    <row r="415" spans="2:8">
      <c r="B415" s="222"/>
      <c r="C415" s="225"/>
      <c r="D415" s="225"/>
      <c r="E415" s="225"/>
      <c r="F415" s="225"/>
      <c r="G415" s="225"/>
      <c r="H415" s="225"/>
    </row>
    <row r="416" spans="2:8">
      <c r="B416" s="222"/>
      <c r="C416" s="225"/>
      <c r="D416" s="225"/>
      <c r="E416" s="225"/>
      <c r="F416" s="225"/>
      <c r="G416" s="225"/>
      <c r="H416" s="225"/>
    </row>
    <row r="417" spans="2:8">
      <c r="B417" s="222"/>
      <c r="C417" s="225"/>
      <c r="D417" s="225"/>
      <c r="E417" s="225"/>
      <c r="F417" s="225"/>
      <c r="G417" s="225"/>
      <c r="H417" s="225"/>
    </row>
    <row r="418" spans="2:8">
      <c r="B418" s="222"/>
      <c r="C418" s="225"/>
      <c r="D418" s="225"/>
      <c r="E418" s="225"/>
      <c r="F418" s="225"/>
      <c r="G418" s="225"/>
      <c r="H418" s="225"/>
    </row>
    <row r="419" spans="2:8">
      <c r="B419" s="222"/>
      <c r="C419" s="225"/>
      <c r="D419" s="225"/>
      <c r="E419" s="225"/>
      <c r="F419" s="225"/>
      <c r="G419" s="225"/>
      <c r="H419" s="225"/>
    </row>
    <row r="420" spans="2:8">
      <c r="B420" s="222"/>
      <c r="C420" s="225"/>
      <c r="D420" s="225"/>
      <c r="E420" s="225"/>
      <c r="F420" s="225"/>
      <c r="G420" s="225"/>
      <c r="H420" s="225"/>
    </row>
    <row r="421" spans="2:8">
      <c r="B421" s="222"/>
      <c r="C421" s="225"/>
      <c r="D421" s="225"/>
      <c r="E421" s="225"/>
      <c r="F421" s="225"/>
      <c r="G421" s="225"/>
      <c r="H421" s="225"/>
    </row>
    <row r="422" spans="2:8">
      <c r="B422" s="222"/>
      <c r="C422" s="225"/>
      <c r="D422" s="225"/>
      <c r="E422" s="225"/>
      <c r="F422" s="225"/>
      <c r="G422" s="225"/>
      <c r="H422" s="225"/>
    </row>
    <row r="423" spans="2:8">
      <c r="B423" s="222"/>
      <c r="C423" s="225"/>
      <c r="D423" s="225"/>
      <c r="E423" s="225"/>
      <c r="F423" s="225"/>
      <c r="G423" s="225"/>
      <c r="H423" s="225"/>
    </row>
    <row r="424" spans="2:8">
      <c r="B424" s="222"/>
      <c r="C424" s="225"/>
      <c r="D424" s="225"/>
      <c r="E424" s="225"/>
      <c r="F424" s="225"/>
      <c r="G424" s="225"/>
      <c r="H424" s="225"/>
    </row>
    <row r="425" spans="2:8">
      <c r="B425" s="222"/>
      <c r="C425" s="225"/>
      <c r="D425" s="225"/>
      <c r="E425" s="225"/>
      <c r="F425" s="225"/>
      <c r="G425" s="225"/>
      <c r="H425" s="225"/>
    </row>
    <row r="426" spans="2:8">
      <c r="B426" s="222"/>
      <c r="C426" s="225"/>
      <c r="D426" s="225"/>
      <c r="E426" s="225"/>
      <c r="F426" s="225"/>
      <c r="G426" s="225"/>
      <c r="H426" s="225"/>
    </row>
    <row r="427" spans="2:8">
      <c r="B427" s="222"/>
      <c r="C427" s="225"/>
      <c r="D427" s="225"/>
      <c r="E427" s="225"/>
      <c r="F427" s="225"/>
      <c r="G427" s="225"/>
      <c r="H427" s="225"/>
    </row>
    <row r="428" spans="2:8">
      <c r="B428" s="222"/>
      <c r="C428" s="225"/>
      <c r="D428" s="225"/>
      <c r="E428" s="225"/>
      <c r="F428" s="225"/>
      <c r="G428" s="225"/>
      <c r="H428" s="225"/>
    </row>
    <row r="429" spans="2:8">
      <c r="B429" s="222"/>
      <c r="C429" s="225"/>
      <c r="D429" s="225"/>
      <c r="E429" s="225"/>
      <c r="F429" s="225"/>
      <c r="G429" s="225"/>
      <c r="H429" s="225"/>
    </row>
    <row r="430" spans="2:8">
      <c r="B430" s="222"/>
      <c r="C430" s="225"/>
      <c r="D430" s="225"/>
      <c r="E430" s="225"/>
      <c r="F430" s="225"/>
      <c r="G430" s="225"/>
      <c r="H430" s="225"/>
    </row>
    <row r="431" spans="2:8">
      <c r="B431" s="222"/>
      <c r="C431" s="225"/>
      <c r="D431" s="225"/>
      <c r="E431" s="225"/>
      <c r="F431" s="225"/>
      <c r="G431" s="225"/>
      <c r="H431" s="225"/>
    </row>
    <row r="432" spans="2:8">
      <c r="B432" s="222"/>
      <c r="C432" s="225"/>
      <c r="D432" s="225"/>
      <c r="E432" s="225"/>
      <c r="F432" s="225"/>
      <c r="G432" s="225"/>
      <c r="H432" s="225"/>
    </row>
    <row r="433" spans="2:8">
      <c r="B433" s="222"/>
      <c r="C433" s="225"/>
      <c r="D433" s="225"/>
      <c r="E433" s="225"/>
      <c r="F433" s="225"/>
      <c r="G433" s="225"/>
      <c r="H433" s="225"/>
    </row>
    <row r="434" spans="2:8">
      <c r="B434" s="222"/>
      <c r="C434" s="225"/>
      <c r="D434" s="225"/>
      <c r="E434" s="225"/>
      <c r="F434" s="225"/>
      <c r="G434" s="225"/>
      <c r="H434" s="225"/>
    </row>
    <row r="435" spans="2:8">
      <c r="B435" s="222"/>
      <c r="C435" s="225"/>
      <c r="D435" s="225"/>
      <c r="E435" s="225"/>
      <c r="F435" s="225"/>
      <c r="G435" s="225"/>
      <c r="H435" s="225"/>
    </row>
    <row r="436" spans="2:8">
      <c r="B436" s="222"/>
      <c r="C436" s="225"/>
      <c r="D436" s="225"/>
      <c r="E436" s="225"/>
      <c r="F436" s="225"/>
      <c r="G436" s="225"/>
      <c r="H436" s="225"/>
    </row>
    <row r="437" spans="2:8">
      <c r="B437" s="222"/>
      <c r="C437" s="225"/>
      <c r="D437" s="225"/>
      <c r="E437" s="225"/>
      <c r="F437" s="225"/>
      <c r="G437" s="225"/>
      <c r="H437" s="225"/>
    </row>
    <row r="438" spans="2:8">
      <c r="B438" s="222"/>
      <c r="C438" s="225"/>
      <c r="D438" s="225"/>
      <c r="E438" s="225"/>
      <c r="F438" s="225"/>
      <c r="G438" s="225"/>
      <c r="H438" s="225"/>
    </row>
    <row r="439" spans="2:8">
      <c r="B439" s="222"/>
      <c r="C439" s="225"/>
      <c r="D439" s="225"/>
      <c r="E439" s="225"/>
      <c r="F439" s="225"/>
      <c r="G439" s="225"/>
      <c r="H439" s="225"/>
    </row>
    <row r="440" spans="2:8">
      <c r="B440" s="222"/>
      <c r="C440" s="225"/>
      <c r="D440" s="225"/>
      <c r="E440" s="225"/>
      <c r="F440" s="225"/>
      <c r="G440" s="225"/>
      <c r="H440" s="225"/>
    </row>
    <row r="441" spans="2:8">
      <c r="B441" s="222"/>
      <c r="C441" s="225"/>
      <c r="D441" s="225"/>
      <c r="E441" s="225"/>
      <c r="F441" s="225"/>
      <c r="G441" s="225"/>
      <c r="H441" s="225"/>
    </row>
    <row r="442" spans="2:8">
      <c r="B442" s="222"/>
      <c r="C442" s="225"/>
      <c r="D442" s="225"/>
      <c r="E442" s="225"/>
      <c r="F442" s="225"/>
      <c r="G442" s="225"/>
      <c r="H442" s="225"/>
    </row>
    <row r="443" spans="2:8">
      <c r="B443" s="222"/>
      <c r="C443" s="225"/>
      <c r="D443" s="225"/>
      <c r="E443" s="225"/>
      <c r="F443" s="225"/>
      <c r="G443" s="225"/>
      <c r="H443" s="225"/>
    </row>
    <row r="444" spans="2:8">
      <c r="B444" s="222"/>
      <c r="C444" s="225"/>
      <c r="D444" s="225"/>
      <c r="E444" s="225"/>
      <c r="F444" s="225"/>
      <c r="G444" s="225"/>
      <c r="H444" s="225"/>
    </row>
    <row r="445" spans="2:8">
      <c r="B445" s="222"/>
      <c r="C445" s="225"/>
      <c r="D445" s="225"/>
      <c r="E445" s="225"/>
      <c r="F445" s="225"/>
      <c r="G445" s="225"/>
      <c r="H445" s="225"/>
    </row>
    <row r="446" spans="2:8">
      <c r="B446" s="222"/>
      <c r="C446" s="225"/>
      <c r="D446" s="225"/>
      <c r="E446" s="225"/>
      <c r="F446" s="225"/>
      <c r="G446" s="225"/>
      <c r="H446" s="225"/>
    </row>
    <row r="447" spans="2:8">
      <c r="B447" s="222"/>
      <c r="C447" s="225"/>
      <c r="D447" s="225"/>
      <c r="E447" s="225"/>
      <c r="F447" s="225"/>
      <c r="G447" s="225"/>
      <c r="H447" s="225"/>
    </row>
    <row r="448" spans="2:8">
      <c r="B448" s="222"/>
      <c r="C448" s="225"/>
      <c r="D448" s="225"/>
      <c r="E448" s="225"/>
      <c r="F448" s="225"/>
      <c r="G448" s="225"/>
      <c r="H448" s="225"/>
    </row>
    <row r="449" spans="2:8">
      <c r="B449" s="222"/>
      <c r="C449" s="225"/>
      <c r="D449" s="225"/>
      <c r="E449" s="225"/>
      <c r="F449" s="225"/>
      <c r="G449" s="225"/>
      <c r="H449" s="225"/>
    </row>
    <row r="450" spans="2:8">
      <c r="B450" s="222"/>
      <c r="C450" s="225"/>
      <c r="D450" s="225"/>
      <c r="E450" s="225"/>
      <c r="F450" s="225"/>
      <c r="G450" s="225"/>
      <c r="H450" s="225"/>
    </row>
    <row r="451" spans="2:8">
      <c r="B451" s="222"/>
      <c r="C451" s="225"/>
      <c r="D451" s="225"/>
      <c r="E451" s="225"/>
      <c r="F451" s="225"/>
      <c r="G451" s="225"/>
      <c r="H451" s="225"/>
    </row>
    <row r="452" spans="2:8">
      <c r="B452" s="222"/>
      <c r="C452" s="225"/>
      <c r="D452" s="225"/>
      <c r="E452" s="225"/>
      <c r="F452" s="225"/>
      <c r="G452" s="225"/>
      <c r="H452" s="225"/>
    </row>
    <row r="453" spans="2:8">
      <c r="B453" s="222"/>
      <c r="C453" s="225"/>
      <c r="D453" s="225"/>
      <c r="E453" s="225"/>
      <c r="F453" s="225"/>
      <c r="G453" s="225"/>
      <c r="H453" s="225"/>
    </row>
    <row r="454" spans="2:8">
      <c r="B454" s="222"/>
      <c r="C454" s="225"/>
      <c r="D454" s="225"/>
      <c r="E454" s="225"/>
      <c r="F454" s="225"/>
      <c r="G454" s="225"/>
      <c r="H454" s="225"/>
    </row>
    <row r="455" spans="2:8">
      <c r="B455" s="222"/>
      <c r="C455" s="225"/>
      <c r="D455" s="225"/>
      <c r="E455" s="225"/>
      <c r="F455" s="225"/>
      <c r="G455" s="225"/>
      <c r="H455" s="225"/>
    </row>
    <row r="456" spans="2:8">
      <c r="B456" s="222"/>
      <c r="C456" s="225"/>
      <c r="D456" s="225"/>
      <c r="E456" s="225"/>
      <c r="F456" s="225"/>
      <c r="G456" s="225"/>
      <c r="H456" s="225"/>
    </row>
    <row r="457" spans="2:8">
      <c r="B457" s="222"/>
      <c r="C457" s="225"/>
      <c r="D457" s="225"/>
      <c r="E457" s="225"/>
      <c r="F457" s="225"/>
      <c r="G457" s="225"/>
      <c r="H457" s="225"/>
    </row>
    <row r="458" spans="2:8">
      <c r="B458" s="222"/>
      <c r="C458" s="225"/>
      <c r="D458" s="225"/>
      <c r="E458" s="225"/>
      <c r="F458" s="225"/>
      <c r="G458" s="225"/>
      <c r="H458" s="225"/>
    </row>
    <row r="459" spans="2:8">
      <c r="B459" s="222"/>
      <c r="C459" s="225"/>
      <c r="D459" s="225"/>
      <c r="E459" s="225"/>
      <c r="F459" s="225"/>
      <c r="G459" s="225"/>
      <c r="H459" s="225"/>
    </row>
    <row r="460" spans="2:8">
      <c r="B460" s="222"/>
      <c r="C460" s="225"/>
      <c r="D460" s="225"/>
      <c r="E460" s="225"/>
      <c r="F460" s="225"/>
      <c r="G460" s="225"/>
      <c r="H460" s="225"/>
    </row>
    <row r="461" spans="2:8">
      <c r="B461" s="222"/>
      <c r="C461" s="225"/>
      <c r="D461" s="225"/>
      <c r="E461" s="225"/>
      <c r="F461" s="225"/>
      <c r="G461" s="225"/>
      <c r="H461" s="225"/>
    </row>
    <row r="462" spans="2:8">
      <c r="B462" s="222"/>
      <c r="C462" s="225"/>
      <c r="D462" s="225"/>
      <c r="E462" s="225"/>
      <c r="F462" s="225"/>
      <c r="G462" s="225"/>
      <c r="H462" s="225"/>
    </row>
    <row r="463" spans="2:8">
      <c r="B463" s="222"/>
      <c r="C463" s="225"/>
      <c r="D463" s="225"/>
      <c r="E463" s="225"/>
      <c r="F463" s="225"/>
      <c r="G463" s="225"/>
      <c r="H463" s="225"/>
    </row>
    <row r="464" spans="2:8">
      <c r="B464" s="222"/>
      <c r="C464" s="225"/>
      <c r="D464" s="225"/>
      <c r="E464" s="225"/>
      <c r="F464" s="225"/>
      <c r="G464" s="225"/>
      <c r="H464" s="225"/>
    </row>
    <row r="465" spans="2:8">
      <c r="B465" s="222"/>
      <c r="C465" s="225"/>
      <c r="D465" s="225"/>
      <c r="E465" s="225"/>
      <c r="F465" s="225"/>
      <c r="G465" s="225"/>
      <c r="H465" s="225"/>
    </row>
    <row r="466" spans="2:8">
      <c r="B466" s="222"/>
      <c r="C466" s="225"/>
      <c r="D466" s="225"/>
      <c r="E466" s="225"/>
      <c r="F466" s="225"/>
      <c r="G466" s="225"/>
      <c r="H466" s="225"/>
    </row>
    <row r="467" spans="2:8">
      <c r="B467" s="222"/>
      <c r="C467" s="225"/>
      <c r="D467" s="225"/>
      <c r="E467" s="225"/>
      <c r="F467" s="225"/>
      <c r="G467" s="225"/>
      <c r="H467" s="225"/>
    </row>
    <row r="468" spans="2:8">
      <c r="B468" s="222"/>
      <c r="C468" s="225"/>
      <c r="D468" s="225"/>
      <c r="E468" s="225"/>
      <c r="F468" s="225"/>
      <c r="G468" s="225"/>
      <c r="H468" s="225"/>
    </row>
    <row r="469" spans="2:8">
      <c r="B469" s="222"/>
      <c r="C469" s="225"/>
      <c r="D469" s="225"/>
      <c r="E469" s="225"/>
      <c r="F469" s="225"/>
      <c r="G469" s="225"/>
      <c r="H469" s="225"/>
    </row>
    <row r="470" spans="2:8">
      <c r="B470" s="222"/>
      <c r="C470" s="225"/>
      <c r="D470" s="225"/>
      <c r="E470" s="225"/>
      <c r="F470" s="225"/>
      <c r="G470" s="225"/>
      <c r="H470" s="225"/>
    </row>
    <row r="471" spans="2:8">
      <c r="B471" s="222"/>
      <c r="C471" s="225"/>
      <c r="D471" s="225"/>
      <c r="E471" s="225"/>
      <c r="F471" s="225"/>
      <c r="G471" s="225"/>
      <c r="H471" s="225"/>
    </row>
    <row r="472" spans="2:8">
      <c r="B472" s="222"/>
      <c r="C472" s="225"/>
      <c r="D472" s="225"/>
      <c r="E472" s="225"/>
      <c r="F472" s="225"/>
      <c r="G472" s="225"/>
      <c r="H472" s="225"/>
    </row>
    <row r="473" spans="2:8">
      <c r="B473" s="222"/>
      <c r="C473" s="225"/>
      <c r="D473" s="225"/>
      <c r="E473" s="225"/>
      <c r="F473" s="225"/>
      <c r="G473" s="225"/>
      <c r="H473" s="225"/>
    </row>
    <row r="474" spans="2:8">
      <c r="B474" s="222"/>
      <c r="C474" s="225"/>
      <c r="D474" s="225"/>
      <c r="E474" s="225"/>
      <c r="F474" s="225"/>
      <c r="G474" s="225"/>
      <c r="H474" s="225"/>
    </row>
    <row r="475" spans="2:8">
      <c r="B475" s="222"/>
      <c r="C475" s="225"/>
      <c r="D475" s="225"/>
      <c r="E475" s="225"/>
      <c r="F475" s="225"/>
      <c r="G475" s="225"/>
      <c r="H475" s="225"/>
    </row>
    <row r="476" spans="2:8">
      <c r="B476" s="222"/>
      <c r="C476" s="225"/>
      <c r="D476" s="225"/>
      <c r="E476" s="225"/>
      <c r="F476" s="225"/>
      <c r="G476" s="225"/>
      <c r="H476" s="225"/>
    </row>
    <row r="477" spans="2:8">
      <c r="B477" s="222"/>
      <c r="C477" s="225"/>
      <c r="D477" s="225"/>
      <c r="E477" s="225"/>
      <c r="F477" s="225"/>
      <c r="G477" s="225"/>
      <c r="H477" s="225"/>
    </row>
    <row r="478" spans="2:8">
      <c r="B478" s="222"/>
      <c r="C478" s="225"/>
      <c r="D478" s="225"/>
      <c r="E478" s="225"/>
      <c r="F478" s="225"/>
      <c r="G478" s="225"/>
      <c r="H478" s="225"/>
    </row>
    <row r="479" spans="2:8">
      <c r="B479" s="222"/>
      <c r="C479" s="225"/>
      <c r="D479" s="225"/>
      <c r="E479" s="225"/>
      <c r="F479" s="225"/>
      <c r="G479" s="225"/>
      <c r="H479" s="225"/>
    </row>
    <row r="480" spans="2:8">
      <c r="B480" s="222"/>
      <c r="C480" s="225"/>
      <c r="D480" s="225"/>
      <c r="E480" s="225"/>
      <c r="F480" s="225"/>
      <c r="G480" s="225"/>
      <c r="H480" s="225"/>
    </row>
    <row r="481" spans="2:8">
      <c r="B481" s="222"/>
      <c r="C481" s="225"/>
      <c r="D481" s="225"/>
      <c r="E481" s="225"/>
      <c r="F481" s="225"/>
      <c r="G481" s="225"/>
      <c r="H481" s="225"/>
    </row>
    <row r="482" spans="2:8">
      <c r="B482" s="222"/>
      <c r="C482" s="225"/>
      <c r="D482" s="225"/>
      <c r="E482" s="225"/>
      <c r="F482" s="225"/>
      <c r="G482" s="225"/>
      <c r="H482" s="225"/>
    </row>
    <row r="483" spans="2:8">
      <c r="B483" s="222"/>
      <c r="C483" s="225"/>
      <c r="D483" s="225"/>
      <c r="E483" s="225"/>
      <c r="F483" s="225"/>
      <c r="G483" s="225"/>
      <c r="H483" s="225"/>
    </row>
    <row r="484" spans="2:8">
      <c r="B484" s="222"/>
      <c r="C484" s="225"/>
      <c r="D484" s="225"/>
      <c r="E484" s="225"/>
      <c r="F484" s="225"/>
      <c r="G484" s="225"/>
      <c r="H484" s="225"/>
    </row>
    <row r="485" spans="2:8">
      <c r="B485" s="222"/>
      <c r="C485" s="225"/>
      <c r="D485" s="225"/>
      <c r="E485" s="225"/>
      <c r="F485" s="225"/>
      <c r="G485" s="225"/>
      <c r="H485" s="225"/>
    </row>
    <row r="486" spans="2:8">
      <c r="B486" s="222"/>
      <c r="C486" s="225"/>
      <c r="D486" s="225"/>
      <c r="E486" s="225"/>
      <c r="F486" s="225"/>
      <c r="G486" s="225"/>
      <c r="H486" s="225"/>
    </row>
    <row r="487" spans="2:8">
      <c r="B487" s="222"/>
      <c r="C487" s="225"/>
      <c r="D487" s="225"/>
      <c r="E487" s="225"/>
      <c r="F487" s="225"/>
      <c r="G487" s="225"/>
      <c r="H487" s="225"/>
    </row>
    <row r="488" spans="2:8">
      <c r="B488" s="222"/>
      <c r="C488" s="225"/>
      <c r="D488" s="225"/>
      <c r="E488" s="225"/>
      <c r="F488" s="225"/>
      <c r="G488" s="225"/>
      <c r="H488" s="225"/>
    </row>
    <row r="489" spans="2:8">
      <c r="B489" s="222"/>
      <c r="C489" s="225"/>
      <c r="D489" s="225"/>
      <c r="E489" s="225"/>
      <c r="F489" s="225"/>
      <c r="G489" s="225"/>
      <c r="H489" s="225"/>
    </row>
    <row r="490" spans="2:8">
      <c r="B490" s="222"/>
      <c r="C490" s="225"/>
      <c r="D490" s="225"/>
      <c r="E490" s="225"/>
      <c r="F490" s="225"/>
      <c r="G490" s="225"/>
      <c r="H490" s="225"/>
    </row>
    <row r="491" spans="2:8">
      <c r="B491" s="222"/>
      <c r="C491" s="225"/>
      <c r="D491" s="225"/>
      <c r="E491" s="225"/>
      <c r="F491" s="225"/>
      <c r="G491" s="225"/>
      <c r="H491" s="225"/>
    </row>
    <row r="492" spans="2:8">
      <c r="B492" s="222"/>
      <c r="C492" s="225"/>
      <c r="D492" s="225"/>
      <c r="E492" s="225"/>
      <c r="F492" s="225"/>
      <c r="G492" s="225"/>
      <c r="H492" s="225"/>
    </row>
    <row r="493" spans="2:8">
      <c r="B493" s="222"/>
      <c r="C493" s="225"/>
      <c r="D493" s="225"/>
      <c r="E493" s="225"/>
      <c r="F493" s="225"/>
      <c r="G493" s="225"/>
      <c r="H493" s="225"/>
    </row>
    <row r="494" spans="2:8">
      <c r="B494" s="222"/>
      <c r="C494" s="225"/>
      <c r="D494" s="225"/>
      <c r="E494" s="225"/>
      <c r="F494" s="225"/>
      <c r="G494" s="225"/>
      <c r="H494" s="225"/>
    </row>
    <row r="495" spans="2:8">
      <c r="B495" s="222"/>
      <c r="C495" s="225"/>
      <c r="D495" s="225"/>
      <c r="E495" s="225"/>
      <c r="F495" s="225"/>
      <c r="G495" s="225"/>
      <c r="H495" s="225"/>
    </row>
    <row r="496" spans="2:8">
      <c r="B496" s="222"/>
      <c r="C496" s="225"/>
      <c r="D496" s="225"/>
      <c r="E496" s="225"/>
      <c r="F496" s="225"/>
      <c r="G496" s="225"/>
      <c r="H496" s="225"/>
    </row>
    <row r="497" spans="2:8">
      <c r="B497" s="222"/>
      <c r="C497" s="225"/>
      <c r="D497" s="225"/>
      <c r="E497" s="225"/>
      <c r="F497" s="225"/>
      <c r="G497" s="225"/>
      <c r="H497" s="225"/>
    </row>
    <row r="498" spans="2:8">
      <c r="B498" s="222"/>
      <c r="C498" s="225"/>
      <c r="D498" s="225"/>
      <c r="E498" s="225"/>
      <c r="F498" s="225"/>
      <c r="G498" s="225"/>
      <c r="H498" s="225"/>
    </row>
    <row r="499" spans="2:8">
      <c r="B499" s="222"/>
      <c r="C499" s="225"/>
      <c r="D499" s="225"/>
      <c r="E499" s="225"/>
      <c r="F499" s="225"/>
      <c r="G499" s="225"/>
      <c r="H499" s="225"/>
    </row>
    <row r="500" spans="2:8">
      <c r="B500" s="222"/>
      <c r="C500" s="225"/>
      <c r="D500" s="225"/>
      <c r="E500" s="225"/>
      <c r="F500" s="225"/>
      <c r="G500" s="225"/>
      <c r="H500" s="225"/>
    </row>
    <row r="501" spans="2:8">
      <c r="B501" s="222"/>
      <c r="C501" s="225"/>
      <c r="D501" s="225"/>
      <c r="E501" s="225"/>
      <c r="F501" s="225"/>
      <c r="G501" s="225"/>
      <c r="H501" s="225"/>
    </row>
    <row r="502" spans="2:8">
      <c r="B502" s="222"/>
      <c r="C502" s="225"/>
      <c r="D502" s="225"/>
      <c r="E502" s="225"/>
      <c r="F502" s="225"/>
      <c r="G502" s="225"/>
      <c r="H502" s="225"/>
    </row>
    <row r="503" spans="2:8">
      <c r="B503" s="222"/>
      <c r="C503" s="225"/>
      <c r="D503" s="225"/>
      <c r="E503" s="225"/>
      <c r="F503" s="225"/>
      <c r="G503" s="225"/>
      <c r="H503" s="225"/>
    </row>
    <row r="504" spans="2:8">
      <c r="B504" s="222"/>
      <c r="C504" s="225"/>
      <c r="D504" s="225"/>
      <c r="E504" s="225"/>
      <c r="F504" s="225"/>
      <c r="G504" s="225"/>
      <c r="H504" s="225"/>
    </row>
    <row r="505" spans="2:8">
      <c r="B505" s="222"/>
      <c r="C505" s="225"/>
      <c r="D505" s="225"/>
      <c r="E505" s="225"/>
      <c r="F505" s="225"/>
      <c r="G505" s="225"/>
      <c r="H505" s="225"/>
    </row>
    <row r="506" spans="2:8">
      <c r="B506" s="222"/>
      <c r="C506" s="225"/>
      <c r="D506" s="225"/>
      <c r="E506" s="225"/>
      <c r="F506" s="225"/>
      <c r="G506" s="225"/>
      <c r="H506" s="225"/>
    </row>
    <row r="507" spans="2:8">
      <c r="B507" s="222"/>
      <c r="C507" s="225"/>
      <c r="D507" s="225"/>
      <c r="E507" s="225"/>
      <c r="F507" s="225"/>
      <c r="G507" s="225"/>
      <c r="H507" s="225"/>
    </row>
    <row r="508" spans="2:8">
      <c r="B508" s="222"/>
      <c r="C508" s="225"/>
      <c r="D508" s="225"/>
      <c r="E508" s="225"/>
      <c r="F508" s="225"/>
      <c r="G508" s="225"/>
      <c r="H508" s="225"/>
    </row>
    <row r="509" spans="2:8">
      <c r="B509" s="222"/>
      <c r="C509" s="225"/>
      <c r="D509" s="225"/>
      <c r="E509" s="225"/>
      <c r="F509" s="225"/>
      <c r="G509" s="225"/>
      <c r="H509" s="225"/>
    </row>
    <row r="510" spans="2:8">
      <c r="B510" s="222"/>
      <c r="C510" s="225"/>
      <c r="D510" s="225"/>
      <c r="E510" s="225"/>
      <c r="F510" s="225"/>
      <c r="G510" s="225"/>
      <c r="H510" s="225"/>
    </row>
    <row r="511" spans="2:8">
      <c r="B511" s="222"/>
      <c r="C511" s="225"/>
      <c r="D511" s="225"/>
      <c r="E511" s="225"/>
      <c r="F511" s="225"/>
      <c r="G511" s="225"/>
      <c r="H511" s="225"/>
    </row>
    <row r="512" spans="2:8">
      <c r="B512" s="222"/>
      <c r="C512" s="225"/>
      <c r="D512" s="225"/>
      <c r="E512" s="225"/>
      <c r="F512" s="225"/>
      <c r="G512" s="225"/>
      <c r="H512" s="225"/>
    </row>
    <row r="513" spans="2:8">
      <c r="B513" s="222"/>
      <c r="C513" s="225"/>
      <c r="D513" s="225"/>
      <c r="E513" s="225"/>
      <c r="F513" s="225"/>
      <c r="G513" s="225"/>
      <c r="H513" s="225"/>
    </row>
    <row r="514" spans="2:8">
      <c r="B514" s="222"/>
      <c r="C514" s="225"/>
      <c r="D514" s="225"/>
      <c r="E514" s="225"/>
      <c r="F514" s="225"/>
      <c r="G514" s="225"/>
      <c r="H514" s="225"/>
    </row>
    <row r="515" spans="2:8">
      <c r="B515" s="222"/>
      <c r="C515" s="225"/>
      <c r="D515" s="225"/>
      <c r="E515" s="225"/>
      <c r="F515" s="225"/>
      <c r="G515" s="225"/>
      <c r="H515" s="225"/>
    </row>
    <row r="516" spans="2:8">
      <c r="B516" s="222"/>
      <c r="C516" s="225"/>
      <c r="D516" s="225"/>
      <c r="E516" s="225"/>
      <c r="F516" s="225"/>
      <c r="G516" s="225"/>
      <c r="H516" s="225"/>
    </row>
    <row r="517" spans="2:8">
      <c r="B517" s="222"/>
      <c r="C517" s="225"/>
      <c r="D517" s="225"/>
      <c r="E517" s="225"/>
      <c r="F517" s="225"/>
      <c r="G517" s="225"/>
      <c r="H517" s="225"/>
    </row>
    <row r="518" spans="2:8">
      <c r="B518" s="222"/>
      <c r="C518" s="225"/>
      <c r="D518" s="225"/>
      <c r="E518" s="225"/>
      <c r="F518" s="225"/>
      <c r="G518" s="225"/>
      <c r="H518" s="225"/>
    </row>
    <row r="519" spans="2:8">
      <c r="B519" s="222"/>
      <c r="C519" s="225"/>
      <c r="D519" s="225"/>
      <c r="E519" s="225"/>
      <c r="F519" s="225"/>
      <c r="G519" s="225"/>
      <c r="H519" s="225"/>
    </row>
    <row r="520" spans="2:8">
      <c r="B520" s="222"/>
      <c r="C520" s="225"/>
      <c r="D520" s="225"/>
      <c r="E520" s="225"/>
      <c r="F520" s="225"/>
      <c r="G520" s="225"/>
      <c r="H520" s="225"/>
    </row>
    <row r="521" spans="2:8">
      <c r="B521" s="222"/>
      <c r="C521" s="225"/>
      <c r="D521" s="225"/>
      <c r="E521" s="225"/>
      <c r="F521" s="225"/>
      <c r="G521" s="225"/>
      <c r="H521" s="225"/>
    </row>
    <row r="522" spans="2:8">
      <c r="B522" s="222"/>
      <c r="C522" s="225"/>
      <c r="D522" s="225"/>
      <c r="E522" s="225"/>
      <c r="F522" s="225"/>
      <c r="G522" s="225"/>
      <c r="H522" s="225"/>
    </row>
    <row r="523" spans="2:8">
      <c r="B523" s="222"/>
      <c r="C523" s="225"/>
      <c r="D523" s="225"/>
      <c r="E523" s="225"/>
      <c r="F523" s="225"/>
      <c r="G523" s="225"/>
      <c r="H523" s="225"/>
    </row>
    <row r="524" spans="2:8">
      <c r="B524" s="222"/>
      <c r="C524" s="225"/>
      <c r="D524" s="225"/>
      <c r="E524" s="225"/>
      <c r="F524" s="225"/>
      <c r="G524" s="225"/>
      <c r="H524" s="225"/>
    </row>
    <row r="525" spans="2:8">
      <c r="B525" s="222"/>
      <c r="C525" s="225"/>
      <c r="D525" s="225"/>
      <c r="E525" s="225"/>
      <c r="F525" s="225"/>
      <c r="G525" s="225"/>
      <c r="H525" s="225"/>
    </row>
    <row r="526" spans="2:8">
      <c r="B526" s="222"/>
      <c r="C526" s="225"/>
      <c r="D526" s="225"/>
      <c r="E526" s="225"/>
      <c r="F526" s="225"/>
      <c r="G526" s="225"/>
      <c r="H526" s="225"/>
    </row>
    <row r="527" spans="2:8">
      <c r="B527" s="222"/>
      <c r="C527" s="225"/>
      <c r="D527" s="225"/>
      <c r="E527" s="225"/>
      <c r="F527" s="225"/>
      <c r="G527" s="225"/>
      <c r="H527" s="225"/>
    </row>
    <row r="528" spans="2:8">
      <c r="B528" s="222"/>
      <c r="C528" s="225"/>
      <c r="D528" s="225"/>
      <c r="E528" s="225"/>
      <c r="F528" s="225"/>
      <c r="G528" s="225"/>
      <c r="H528" s="225"/>
    </row>
    <row r="529" spans="2:8">
      <c r="B529" s="222"/>
      <c r="C529" s="225"/>
      <c r="D529" s="225"/>
      <c r="E529" s="225"/>
      <c r="F529" s="225"/>
      <c r="G529" s="225"/>
      <c r="H529" s="225"/>
    </row>
    <row r="530" spans="2:8">
      <c r="B530" s="222"/>
      <c r="C530" s="225"/>
      <c r="D530" s="225"/>
      <c r="E530" s="225"/>
      <c r="F530" s="225"/>
      <c r="G530" s="225"/>
      <c r="H530" s="225"/>
    </row>
    <row r="531" spans="2:8">
      <c r="B531" s="222"/>
      <c r="C531" s="225"/>
      <c r="D531" s="225"/>
      <c r="E531" s="225"/>
      <c r="F531" s="225"/>
      <c r="G531" s="225"/>
      <c r="H531" s="225"/>
    </row>
    <row r="532" spans="2:8">
      <c r="B532" s="222"/>
      <c r="C532" s="225"/>
      <c r="D532" s="225"/>
      <c r="E532" s="225"/>
      <c r="F532" s="225"/>
      <c r="G532" s="225"/>
      <c r="H532" s="225"/>
    </row>
    <row r="533" spans="2:8">
      <c r="B533" s="222"/>
      <c r="C533" s="225"/>
      <c r="D533" s="225"/>
      <c r="E533" s="225"/>
      <c r="F533" s="225"/>
      <c r="G533" s="225"/>
      <c r="H533" s="225"/>
    </row>
    <row r="534" spans="2:8">
      <c r="B534" s="222"/>
      <c r="C534" s="225"/>
      <c r="D534" s="225"/>
      <c r="E534" s="225"/>
      <c r="F534" s="225"/>
      <c r="G534" s="225"/>
      <c r="H534" s="225"/>
    </row>
    <row r="535" spans="2:8">
      <c r="B535" s="222"/>
      <c r="C535" s="225"/>
      <c r="D535" s="225"/>
      <c r="E535" s="225"/>
      <c r="F535" s="225"/>
      <c r="G535" s="225"/>
      <c r="H535" s="225"/>
    </row>
    <row r="536" spans="2:8">
      <c r="B536" s="222"/>
      <c r="C536" s="225"/>
      <c r="D536" s="225"/>
      <c r="E536" s="225"/>
      <c r="F536" s="225"/>
      <c r="G536" s="225"/>
      <c r="H536" s="225"/>
    </row>
    <row r="537" spans="2:8">
      <c r="B537" s="222"/>
      <c r="C537" s="225"/>
      <c r="D537" s="225"/>
      <c r="E537" s="225"/>
      <c r="F537" s="225"/>
      <c r="G537" s="225"/>
      <c r="H537" s="225"/>
    </row>
    <row r="538" spans="2:8">
      <c r="B538" s="222"/>
      <c r="C538" s="225"/>
      <c r="D538" s="225"/>
      <c r="E538" s="225"/>
      <c r="F538" s="225"/>
      <c r="G538" s="225"/>
      <c r="H538" s="225"/>
    </row>
    <row r="539" spans="2:8">
      <c r="B539" s="222"/>
      <c r="C539" s="225"/>
      <c r="D539" s="225"/>
      <c r="E539" s="225"/>
      <c r="F539" s="225"/>
      <c r="G539" s="225"/>
      <c r="H539" s="225"/>
    </row>
    <row r="540" spans="2:8">
      <c r="B540" s="222"/>
      <c r="C540" s="225"/>
      <c r="D540" s="225"/>
      <c r="E540" s="225"/>
      <c r="F540" s="225"/>
      <c r="G540" s="225"/>
      <c r="H540" s="225"/>
    </row>
    <row r="541" spans="2:8">
      <c r="B541" s="222"/>
      <c r="C541" s="225"/>
      <c r="D541" s="225"/>
      <c r="E541" s="225"/>
      <c r="F541" s="225"/>
      <c r="G541" s="225"/>
      <c r="H541" s="225"/>
    </row>
    <row r="542" spans="2:8">
      <c r="B542" s="222"/>
      <c r="C542" s="225"/>
      <c r="D542" s="225"/>
      <c r="E542" s="225"/>
      <c r="F542" s="225"/>
      <c r="G542" s="225"/>
      <c r="H542" s="225"/>
    </row>
    <row r="543" spans="2:8">
      <c r="B543" s="222"/>
      <c r="C543" s="225"/>
      <c r="D543" s="225"/>
      <c r="E543" s="225"/>
      <c r="F543" s="225"/>
      <c r="G543" s="225"/>
      <c r="H543" s="225"/>
    </row>
    <row r="544" spans="2:8">
      <c r="B544" s="222"/>
      <c r="C544" s="225"/>
      <c r="D544" s="225"/>
      <c r="E544" s="225"/>
      <c r="F544" s="225"/>
      <c r="G544" s="225"/>
      <c r="H544" s="225"/>
    </row>
    <row r="545" spans="2:8">
      <c r="B545" s="222"/>
      <c r="C545" s="225"/>
      <c r="D545" s="225"/>
      <c r="E545" s="225"/>
      <c r="F545" s="225"/>
      <c r="G545" s="225"/>
      <c r="H545" s="225"/>
    </row>
    <row r="546" spans="2:8">
      <c r="B546" s="222"/>
      <c r="C546" s="225"/>
      <c r="D546" s="225"/>
      <c r="E546" s="225"/>
      <c r="F546" s="225"/>
      <c r="G546" s="225"/>
      <c r="H546" s="225"/>
    </row>
    <row r="547" spans="2:8">
      <c r="B547" s="222"/>
      <c r="C547" s="225"/>
      <c r="D547" s="225"/>
      <c r="E547" s="225"/>
      <c r="F547" s="225"/>
      <c r="G547" s="225"/>
      <c r="H547" s="225"/>
    </row>
    <row r="548" spans="2:8">
      <c r="B548" s="222"/>
      <c r="C548" s="225"/>
      <c r="D548" s="225"/>
      <c r="E548" s="225"/>
      <c r="F548" s="225"/>
      <c r="G548" s="225"/>
      <c r="H548" s="225"/>
    </row>
    <row r="549" spans="2:8">
      <c r="B549" s="222"/>
      <c r="C549" s="225"/>
      <c r="D549" s="225"/>
      <c r="E549" s="225"/>
      <c r="F549" s="225"/>
      <c r="G549" s="225"/>
      <c r="H549" s="225"/>
    </row>
    <row r="550" spans="2:8">
      <c r="B550" s="222"/>
      <c r="C550" s="225"/>
      <c r="D550" s="225"/>
      <c r="E550" s="225"/>
      <c r="F550" s="225"/>
      <c r="G550" s="225"/>
      <c r="H550" s="225"/>
    </row>
    <row r="551" spans="2:8">
      <c r="B551" s="222"/>
      <c r="C551" s="225"/>
      <c r="D551" s="225"/>
      <c r="E551" s="225"/>
      <c r="F551" s="225"/>
      <c r="G551" s="225"/>
      <c r="H551" s="225"/>
    </row>
    <row r="552" spans="2:8">
      <c r="B552" s="222"/>
      <c r="C552" s="225"/>
      <c r="D552" s="225"/>
      <c r="E552" s="225"/>
      <c r="F552" s="225"/>
      <c r="G552" s="225"/>
      <c r="H552" s="225"/>
    </row>
    <row r="553" spans="2:8">
      <c r="B553" s="222"/>
      <c r="C553" s="225"/>
      <c r="D553" s="225"/>
      <c r="E553" s="225"/>
      <c r="F553" s="225"/>
      <c r="G553" s="225"/>
      <c r="H553" s="225"/>
    </row>
    <row r="554" spans="2:8">
      <c r="B554" s="222"/>
      <c r="C554" s="225"/>
      <c r="D554" s="225"/>
      <c r="E554" s="225"/>
      <c r="F554" s="225"/>
      <c r="G554" s="225"/>
      <c r="H554" s="225"/>
    </row>
    <row r="555" spans="2:8">
      <c r="B555" s="222"/>
      <c r="C555" s="225"/>
      <c r="D555" s="225"/>
      <c r="E555" s="225"/>
      <c r="F555" s="225"/>
      <c r="G555" s="225"/>
      <c r="H555" s="225"/>
    </row>
    <row r="556" spans="2:8">
      <c r="B556" s="222"/>
      <c r="C556" s="225"/>
      <c r="D556" s="225"/>
      <c r="E556" s="225"/>
      <c r="F556" s="225"/>
      <c r="G556" s="225"/>
      <c r="H556" s="225"/>
    </row>
    <row r="557" spans="2:8">
      <c r="B557" s="222"/>
      <c r="C557" s="225"/>
      <c r="D557" s="225"/>
      <c r="E557" s="225"/>
      <c r="F557" s="225"/>
      <c r="G557" s="225"/>
      <c r="H557" s="225"/>
    </row>
    <row r="558" spans="2:8">
      <c r="B558" s="222"/>
      <c r="C558" s="225"/>
      <c r="D558" s="225"/>
      <c r="E558" s="225"/>
      <c r="F558" s="225"/>
      <c r="G558" s="225"/>
      <c r="H558" s="225"/>
    </row>
    <row r="559" spans="2:8">
      <c r="B559" s="222"/>
      <c r="C559" s="225"/>
      <c r="D559" s="225"/>
      <c r="E559" s="225"/>
      <c r="F559" s="225"/>
      <c r="G559" s="225"/>
      <c r="H559" s="225"/>
    </row>
    <row r="560" spans="2:8">
      <c r="B560" s="222"/>
      <c r="C560" s="225"/>
      <c r="D560" s="225"/>
      <c r="E560" s="225"/>
      <c r="F560" s="225"/>
      <c r="G560" s="225"/>
      <c r="H560" s="225"/>
    </row>
    <row r="561" spans="2:8">
      <c r="B561" s="222"/>
      <c r="C561" s="225"/>
      <c r="D561" s="225"/>
      <c r="E561" s="225"/>
      <c r="F561" s="225"/>
      <c r="G561" s="225"/>
      <c r="H561" s="225"/>
    </row>
    <row r="562" spans="2:8">
      <c r="B562" s="222"/>
      <c r="C562" s="225"/>
      <c r="D562" s="225"/>
      <c r="E562" s="225"/>
      <c r="F562" s="225"/>
      <c r="G562" s="225"/>
      <c r="H562" s="225"/>
    </row>
    <row r="563" spans="2:8">
      <c r="B563" s="222"/>
      <c r="C563" s="225"/>
      <c r="D563" s="225"/>
      <c r="E563" s="225"/>
      <c r="F563" s="225"/>
      <c r="G563" s="225"/>
      <c r="H563" s="225"/>
    </row>
    <row r="564" spans="2:8">
      <c r="B564" s="222"/>
      <c r="C564" s="225"/>
      <c r="D564" s="225"/>
      <c r="E564" s="225"/>
      <c r="F564" s="225"/>
      <c r="G564" s="225"/>
      <c r="H564" s="225"/>
    </row>
    <row r="565" spans="2:8">
      <c r="B565" s="222"/>
      <c r="C565" s="225"/>
      <c r="D565" s="225"/>
      <c r="E565" s="225"/>
      <c r="F565" s="225"/>
      <c r="G565" s="225"/>
      <c r="H565" s="225"/>
    </row>
    <row r="566" spans="2:8">
      <c r="B566" s="222"/>
      <c r="C566" s="225"/>
      <c r="D566" s="225"/>
      <c r="E566" s="225"/>
      <c r="F566" s="225"/>
      <c r="G566" s="225"/>
      <c r="H566" s="225"/>
    </row>
    <row r="567" spans="2:8">
      <c r="B567" s="222"/>
      <c r="C567" s="225"/>
      <c r="D567" s="225"/>
      <c r="E567" s="225"/>
      <c r="F567" s="225"/>
      <c r="G567" s="225"/>
      <c r="H567" s="225"/>
    </row>
    <row r="568" spans="2:8">
      <c r="B568" s="222"/>
      <c r="C568" s="225"/>
      <c r="D568" s="225"/>
      <c r="E568" s="225"/>
      <c r="F568" s="225"/>
      <c r="G568" s="225"/>
      <c r="H568" s="225"/>
    </row>
    <row r="569" spans="2:8">
      <c r="B569" s="222"/>
      <c r="C569" s="225"/>
      <c r="D569" s="225"/>
      <c r="E569" s="225"/>
      <c r="F569" s="225"/>
      <c r="G569" s="225"/>
      <c r="H569" s="225"/>
    </row>
    <row r="570" spans="2:8">
      <c r="B570" s="222"/>
      <c r="C570" s="225"/>
      <c r="D570" s="225"/>
      <c r="E570" s="225"/>
      <c r="F570" s="225"/>
      <c r="G570" s="225"/>
      <c r="H570" s="225"/>
    </row>
    <row r="571" spans="2:8">
      <c r="B571" s="222"/>
      <c r="C571" s="225"/>
      <c r="D571" s="225"/>
      <c r="E571" s="225"/>
      <c r="F571" s="225"/>
      <c r="G571" s="225"/>
      <c r="H571" s="225"/>
    </row>
    <row r="572" spans="2:8">
      <c r="B572" s="222"/>
      <c r="C572" s="225"/>
      <c r="D572" s="225"/>
      <c r="E572" s="225"/>
      <c r="F572" s="225"/>
      <c r="G572" s="225"/>
      <c r="H572" s="225"/>
    </row>
    <row r="573" spans="2:8">
      <c r="B573" s="222"/>
      <c r="C573" s="225"/>
      <c r="D573" s="225"/>
      <c r="E573" s="225"/>
      <c r="F573" s="225"/>
      <c r="G573" s="225"/>
      <c r="H573" s="225"/>
    </row>
    <row r="574" spans="2:8">
      <c r="B574" s="222"/>
      <c r="C574" s="225"/>
      <c r="D574" s="225"/>
      <c r="E574" s="225"/>
      <c r="F574" s="225"/>
      <c r="G574" s="225"/>
      <c r="H574" s="225"/>
    </row>
    <row r="575" spans="2:8">
      <c r="B575" s="222"/>
      <c r="C575" s="225"/>
      <c r="D575" s="225"/>
      <c r="E575" s="225"/>
      <c r="F575" s="225"/>
      <c r="G575" s="225"/>
      <c r="H575" s="225"/>
    </row>
    <row r="576" spans="2:8">
      <c r="B576" s="222"/>
      <c r="C576" s="225"/>
      <c r="D576" s="225"/>
      <c r="E576" s="225"/>
      <c r="F576" s="225"/>
      <c r="G576" s="225"/>
      <c r="H576" s="225"/>
    </row>
    <row r="577" spans="2:8">
      <c r="B577" s="222"/>
      <c r="C577" s="225"/>
      <c r="D577" s="225"/>
      <c r="E577" s="225"/>
      <c r="F577" s="225"/>
      <c r="G577" s="225"/>
      <c r="H577" s="225"/>
    </row>
    <row r="578" spans="2:8">
      <c r="B578" s="222"/>
      <c r="C578" s="225"/>
      <c r="D578" s="225"/>
      <c r="E578" s="225"/>
      <c r="F578" s="225"/>
      <c r="G578" s="225"/>
      <c r="H578" s="225"/>
    </row>
    <row r="579" spans="2:8">
      <c r="B579" s="222"/>
      <c r="C579" s="225"/>
      <c r="D579" s="225"/>
      <c r="E579" s="225"/>
      <c r="F579" s="225"/>
      <c r="G579" s="225"/>
      <c r="H579" s="225"/>
    </row>
    <row r="580" spans="2:8">
      <c r="B580" s="222"/>
      <c r="C580" s="225"/>
      <c r="D580" s="225"/>
      <c r="E580" s="225"/>
      <c r="F580" s="225"/>
      <c r="G580" s="225"/>
      <c r="H580" s="225"/>
    </row>
    <row r="581" spans="2:8">
      <c r="B581" s="222"/>
      <c r="C581" s="225"/>
      <c r="D581" s="225"/>
      <c r="E581" s="225"/>
      <c r="F581" s="225"/>
      <c r="G581" s="225"/>
      <c r="H581" s="225"/>
    </row>
    <row r="582" spans="2:8">
      <c r="B582" s="222"/>
      <c r="C582" s="225"/>
      <c r="D582" s="225"/>
      <c r="E582" s="225"/>
      <c r="F582" s="225"/>
      <c r="G582" s="225"/>
      <c r="H582" s="225"/>
    </row>
    <row r="583" spans="2:8">
      <c r="B583" s="222"/>
      <c r="C583" s="225"/>
      <c r="D583" s="225"/>
      <c r="E583" s="225"/>
      <c r="F583" s="225"/>
      <c r="G583" s="225"/>
      <c r="H583" s="225"/>
    </row>
    <row r="584" spans="2:8">
      <c r="B584" s="222"/>
      <c r="C584" s="225"/>
      <c r="D584" s="225"/>
      <c r="E584" s="225"/>
      <c r="F584" s="225"/>
      <c r="G584" s="225"/>
      <c r="H584" s="225"/>
    </row>
    <row r="585" spans="2:8">
      <c r="B585" s="222"/>
      <c r="C585" s="225"/>
      <c r="D585" s="225"/>
      <c r="E585" s="225"/>
      <c r="F585" s="225"/>
      <c r="G585" s="225"/>
      <c r="H585" s="225"/>
    </row>
    <row r="586" spans="2:8">
      <c r="B586" s="222"/>
      <c r="C586" s="225"/>
      <c r="D586" s="225"/>
      <c r="E586" s="225"/>
      <c r="F586" s="225"/>
      <c r="G586" s="225"/>
      <c r="H586" s="225"/>
    </row>
    <row r="587" spans="2:8">
      <c r="B587" s="222"/>
      <c r="C587" s="225"/>
      <c r="D587" s="225"/>
      <c r="E587" s="225"/>
      <c r="F587" s="225"/>
      <c r="G587" s="225"/>
      <c r="H587" s="225"/>
    </row>
    <row r="588" spans="2:8">
      <c r="B588" s="222"/>
      <c r="C588" s="225"/>
      <c r="D588" s="225"/>
      <c r="E588" s="225"/>
      <c r="F588" s="225"/>
      <c r="G588" s="225"/>
      <c r="H588" s="225"/>
    </row>
    <row r="589" spans="2:8">
      <c r="B589" s="222"/>
      <c r="C589" s="225"/>
      <c r="D589" s="225"/>
      <c r="E589" s="225"/>
      <c r="F589" s="225"/>
      <c r="G589" s="225"/>
      <c r="H589" s="225"/>
    </row>
    <row r="590" spans="2:8">
      <c r="B590" s="222"/>
      <c r="C590" s="225"/>
      <c r="D590" s="225"/>
      <c r="E590" s="225"/>
      <c r="F590" s="225"/>
      <c r="G590" s="225"/>
      <c r="H590" s="225"/>
    </row>
    <row r="591" spans="2:8">
      <c r="B591" s="222"/>
      <c r="C591" s="225"/>
      <c r="D591" s="225"/>
      <c r="E591" s="225"/>
      <c r="F591" s="225"/>
      <c r="G591" s="225"/>
      <c r="H591" s="225"/>
    </row>
    <row r="592" spans="2:8">
      <c r="B592" s="222"/>
      <c r="C592" s="225"/>
      <c r="D592" s="225"/>
      <c r="E592" s="225"/>
      <c r="F592" s="225"/>
      <c r="G592" s="225"/>
      <c r="H592" s="225"/>
    </row>
    <row r="593" spans="2:8">
      <c r="B593" s="222"/>
      <c r="C593" s="225"/>
      <c r="D593" s="225"/>
      <c r="E593" s="225"/>
      <c r="F593" s="225"/>
      <c r="G593" s="225"/>
      <c r="H593" s="225"/>
    </row>
    <row r="594" spans="2:8">
      <c r="B594" s="222"/>
      <c r="C594" s="225"/>
      <c r="D594" s="225"/>
      <c r="E594" s="225"/>
      <c r="F594" s="225"/>
      <c r="G594" s="225"/>
      <c r="H594" s="225"/>
    </row>
    <row r="595" spans="2:8">
      <c r="B595" s="222"/>
      <c r="C595" s="225"/>
      <c r="D595" s="225"/>
      <c r="E595" s="225"/>
      <c r="F595" s="225"/>
      <c r="G595" s="225"/>
      <c r="H595" s="225"/>
    </row>
    <row r="596" spans="2:8">
      <c r="B596" s="222"/>
      <c r="C596" s="225"/>
      <c r="D596" s="225"/>
      <c r="E596" s="225"/>
      <c r="F596" s="225"/>
      <c r="G596" s="225"/>
      <c r="H596" s="225"/>
    </row>
    <row r="597" spans="2:8">
      <c r="B597" s="222"/>
      <c r="C597" s="225"/>
      <c r="D597" s="225"/>
      <c r="E597" s="225"/>
      <c r="F597" s="225"/>
      <c r="G597" s="225"/>
      <c r="H597" s="225"/>
    </row>
    <row r="598" spans="2:8">
      <c r="B598" s="222"/>
      <c r="C598" s="225"/>
      <c r="D598" s="225"/>
      <c r="E598" s="225"/>
      <c r="F598" s="225"/>
      <c r="G598" s="225"/>
      <c r="H598" s="225"/>
    </row>
    <row r="599" spans="2:8">
      <c r="B599" s="222"/>
      <c r="C599" s="225"/>
      <c r="D599" s="225"/>
      <c r="E599" s="225"/>
      <c r="F599" s="225"/>
      <c r="G599" s="225"/>
      <c r="H599" s="225"/>
    </row>
    <row r="600" spans="2:8">
      <c r="B600" s="222"/>
      <c r="C600" s="225"/>
      <c r="D600" s="225"/>
      <c r="E600" s="225"/>
      <c r="F600" s="225"/>
      <c r="G600" s="225"/>
      <c r="H600" s="225"/>
    </row>
    <row r="601" spans="2:8">
      <c r="B601" s="222"/>
      <c r="C601" s="225"/>
      <c r="D601" s="225"/>
      <c r="E601" s="225"/>
      <c r="F601" s="225"/>
      <c r="G601" s="225"/>
      <c r="H601" s="225"/>
    </row>
    <row r="602" spans="2:8">
      <c r="B602" s="222"/>
      <c r="C602" s="225"/>
      <c r="D602" s="225"/>
      <c r="E602" s="225"/>
      <c r="F602" s="225"/>
      <c r="G602" s="225"/>
      <c r="H602" s="225"/>
    </row>
    <row r="603" spans="2:8">
      <c r="B603" s="222"/>
      <c r="C603" s="225"/>
      <c r="D603" s="225"/>
      <c r="E603" s="225"/>
      <c r="F603" s="225"/>
      <c r="G603" s="225"/>
      <c r="H603" s="225"/>
    </row>
    <row r="604" spans="2:8">
      <c r="B604" s="222"/>
      <c r="C604" s="225"/>
      <c r="D604" s="225"/>
      <c r="E604" s="225"/>
      <c r="F604" s="225"/>
      <c r="G604" s="225"/>
      <c r="H604" s="225"/>
    </row>
    <row r="605" spans="2:8">
      <c r="B605" s="222"/>
      <c r="C605" s="225"/>
      <c r="D605" s="225"/>
      <c r="E605" s="225"/>
      <c r="F605" s="225"/>
      <c r="G605" s="225"/>
      <c r="H605" s="225"/>
    </row>
    <row r="606" spans="2:8">
      <c r="B606" s="222"/>
      <c r="C606" s="225"/>
      <c r="D606" s="225"/>
      <c r="E606" s="225"/>
      <c r="F606" s="225"/>
      <c r="G606" s="225"/>
      <c r="H606" s="225"/>
    </row>
    <row r="607" spans="2:8">
      <c r="B607" s="222"/>
      <c r="C607" s="225"/>
      <c r="D607" s="225"/>
      <c r="E607" s="225"/>
      <c r="F607" s="225"/>
      <c r="G607" s="225"/>
      <c r="H607" s="225"/>
    </row>
    <row r="608" spans="2:8">
      <c r="B608" s="222"/>
      <c r="C608" s="225"/>
      <c r="D608" s="225"/>
      <c r="E608" s="225"/>
      <c r="F608" s="225"/>
      <c r="G608" s="225"/>
      <c r="H608" s="225"/>
    </row>
    <row r="609" spans="2:8">
      <c r="B609" s="222"/>
      <c r="C609" s="225"/>
      <c r="D609" s="225"/>
      <c r="E609" s="225"/>
      <c r="F609" s="225"/>
      <c r="G609" s="225"/>
      <c r="H609" s="225"/>
    </row>
    <row r="610" spans="2:8">
      <c r="B610" s="222"/>
      <c r="C610" s="225"/>
      <c r="D610" s="225"/>
      <c r="E610" s="225"/>
      <c r="F610" s="225"/>
      <c r="G610" s="225"/>
      <c r="H610" s="225"/>
    </row>
    <row r="611" spans="2:8">
      <c r="B611" s="222"/>
      <c r="C611" s="225"/>
      <c r="D611" s="225"/>
      <c r="E611" s="225"/>
      <c r="F611" s="225"/>
      <c r="G611" s="225"/>
      <c r="H611" s="225"/>
    </row>
    <row r="612" spans="2:8">
      <c r="B612" s="222"/>
      <c r="C612" s="225"/>
      <c r="D612" s="225"/>
      <c r="E612" s="225"/>
      <c r="F612" s="225"/>
      <c r="G612" s="225"/>
      <c r="H612" s="225"/>
    </row>
    <row r="613" spans="2:8">
      <c r="B613" s="222"/>
      <c r="C613" s="225"/>
      <c r="D613" s="225"/>
      <c r="E613" s="225"/>
      <c r="F613" s="225"/>
      <c r="G613" s="225"/>
      <c r="H613" s="225"/>
    </row>
    <row r="614" spans="2:8">
      <c r="B614" s="222"/>
      <c r="C614" s="225"/>
      <c r="D614" s="225"/>
      <c r="E614" s="225"/>
      <c r="F614" s="225"/>
      <c r="G614" s="225"/>
      <c r="H614" s="225"/>
    </row>
    <row r="615" spans="2:8">
      <c r="B615" s="222"/>
      <c r="C615" s="225"/>
      <c r="D615" s="225"/>
      <c r="E615" s="225"/>
      <c r="F615" s="225"/>
      <c r="G615" s="225"/>
      <c r="H615" s="225"/>
    </row>
    <row r="616" spans="2:8">
      <c r="B616" s="222"/>
      <c r="C616" s="225"/>
      <c r="D616" s="225"/>
      <c r="E616" s="225"/>
      <c r="F616" s="225"/>
      <c r="G616" s="225"/>
      <c r="H616" s="225"/>
    </row>
    <row r="617" spans="2:8">
      <c r="B617" s="222"/>
      <c r="C617" s="225"/>
      <c r="D617" s="225"/>
      <c r="E617" s="225"/>
      <c r="F617" s="225"/>
      <c r="G617" s="225"/>
      <c r="H617" s="225"/>
    </row>
    <row r="618" spans="2:8">
      <c r="B618" s="222"/>
      <c r="C618" s="225"/>
      <c r="D618" s="225"/>
      <c r="E618" s="225"/>
      <c r="F618" s="225"/>
      <c r="G618" s="225"/>
      <c r="H618" s="225"/>
    </row>
    <row r="619" spans="2:8">
      <c r="B619" s="222"/>
      <c r="C619" s="225"/>
      <c r="D619" s="225"/>
      <c r="E619" s="225"/>
      <c r="F619" s="225"/>
      <c r="G619" s="225"/>
      <c r="H619" s="225"/>
    </row>
    <row r="620" spans="2:8">
      <c r="B620" s="222"/>
      <c r="C620" s="225"/>
      <c r="D620" s="225"/>
      <c r="E620" s="225"/>
      <c r="F620" s="225"/>
      <c r="G620" s="225"/>
      <c r="H620" s="225"/>
    </row>
    <row r="621" spans="2:8">
      <c r="B621" s="222"/>
      <c r="C621" s="225"/>
      <c r="D621" s="225"/>
      <c r="E621" s="225"/>
      <c r="F621" s="225"/>
      <c r="G621" s="225"/>
      <c r="H621" s="225"/>
    </row>
    <row r="622" spans="2:8">
      <c r="B622" s="222"/>
      <c r="C622" s="225"/>
      <c r="D622" s="225"/>
      <c r="E622" s="225"/>
      <c r="F622" s="225"/>
      <c r="G622" s="225"/>
      <c r="H622" s="225"/>
    </row>
    <row r="623" spans="2:8">
      <c r="B623" s="222"/>
      <c r="C623" s="225"/>
      <c r="D623" s="225"/>
      <c r="E623" s="225"/>
      <c r="F623" s="225"/>
      <c r="G623" s="225"/>
      <c r="H623" s="225"/>
    </row>
    <row r="624" spans="2:8">
      <c r="B624" s="222"/>
      <c r="C624" s="225"/>
      <c r="D624" s="225"/>
      <c r="E624" s="225"/>
      <c r="F624" s="225"/>
      <c r="G624" s="225"/>
      <c r="H624" s="225"/>
    </row>
    <row r="625" spans="2:8">
      <c r="B625" s="222"/>
      <c r="C625" s="225"/>
      <c r="D625" s="225"/>
      <c r="E625" s="225"/>
      <c r="F625" s="225"/>
      <c r="G625" s="225"/>
      <c r="H625" s="225"/>
    </row>
    <row r="626" spans="2:8">
      <c r="B626" s="222"/>
      <c r="C626" s="225"/>
      <c r="D626" s="225"/>
      <c r="E626" s="225"/>
      <c r="F626" s="225"/>
      <c r="G626" s="225"/>
      <c r="H626" s="225"/>
    </row>
    <row r="627" spans="2:8">
      <c r="B627" s="222"/>
      <c r="C627" s="225"/>
      <c r="D627" s="225"/>
      <c r="E627" s="225"/>
      <c r="F627" s="225"/>
      <c r="G627" s="225"/>
      <c r="H627" s="225"/>
    </row>
    <row r="628" spans="2:8">
      <c r="B628" s="222"/>
      <c r="C628" s="225"/>
      <c r="D628" s="225"/>
      <c r="E628" s="225"/>
      <c r="F628" s="225"/>
      <c r="G628" s="225"/>
      <c r="H628" s="225"/>
    </row>
    <row r="629" spans="2:8">
      <c r="B629" s="222"/>
      <c r="C629" s="225"/>
      <c r="D629" s="225"/>
      <c r="E629" s="225"/>
      <c r="F629" s="225"/>
      <c r="G629" s="225"/>
      <c r="H629" s="225"/>
    </row>
    <row r="630" spans="2:8">
      <c r="B630" s="222"/>
      <c r="C630" s="225"/>
      <c r="D630" s="225"/>
      <c r="E630" s="225"/>
      <c r="F630" s="225"/>
      <c r="G630" s="225"/>
      <c r="H630" s="225"/>
    </row>
    <row r="631" spans="2:8">
      <c r="B631" s="222"/>
      <c r="C631" s="225"/>
      <c r="D631" s="225"/>
      <c r="E631" s="225"/>
      <c r="F631" s="225"/>
      <c r="G631" s="225"/>
      <c r="H631" s="225"/>
    </row>
    <row r="632" spans="2:8">
      <c r="B632" s="222"/>
      <c r="C632" s="225"/>
      <c r="D632" s="225"/>
      <c r="E632" s="225"/>
      <c r="F632" s="225"/>
      <c r="G632" s="225"/>
      <c r="H632" s="225"/>
    </row>
    <row r="633" spans="2:8">
      <c r="B633" s="222"/>
      <c r="C633" s="225"/>
      <c r="D633" s="225"/>
      <c r="E633" s="225"/>
      <c r="F633" s="225"/>
      <c r="G633" s="225"/>
      <c r="H633" s="225"/>
    </row>
    <row r="634" spans="2:8">
      <c r="B634" s="222"/>
      <c r="C634" s="225"/>
      <c r="D634" s="225"/>
      <c r="E634" s="225"/>
      <c r="F634" s="225"/>
      <c r="G634" s="225"/>
      <c r="H634" s="225"/>
    </row>
    <row r="635" spans="2:8">
      <c r="B635" s="222"/>
      <c r="C635" s="225"/>
      <c r="D635" s="225"/>
      <c r="E635" s="225"/>
      <c r="F635" s="225"/>
      <c r="G635" s="225"/>
      <c r="H635" s="225"/>
    </row>
    <row r="636" spans="2:8">
      <c r="B636" s="222"/>
      <c r="C636" s="225"/>
      <c r="D636" s="225"/>
      <c r="E636" s="225"/>
      <c r="F636" s="225"/>
      <c r="G636" s="225"/>
      <c r="H636" s="225"/>
    </row>
    <row r="637" spans="2:8">
      <c r="B637" s="222"/>
      <c r="C637" s="225"/>
      <c r="D637" s="225"/>
      <c r="E637" s="225"/>
      <c r="F637" s="225"/>
      <c r="G637" s="225"/>
      <c r="H637" s="225"/>
    </row>
    <row r="638" spans="2:8">
      <c r="B638" s="222"/>
      <c r="C638" s="225"/>
      <c r="D638" s="225"/>
      <c r="E638" s="225"/>
      <c r="F638" s="225"/>
      <c r="G638" s="225"/>
      <c r="H638" s="225"/>
    </row>
    <row r="639" spans="2:8">
      <c r="B639" s="222"/>
      <c r="C639" s="225"/>
      <c r="D639" s="225"/>
      <c r="E639" s="225"/>
      <c r="F639" s="225"/>
      <c r="G639" s="225"/>
      <c r="H639" s="225"/>
    </row>
    <row r="640" spans="2:8">
      <c r="B640" s="222"/>
      <c r="C640" s="225"/>
      <c r="D640" s="225"/>
      <c r="E640" s="225"/>
      <c r="F640" s="225"/>
      <c r="G640" s="225"/>
      <c r="H640" s="225"/>
    </row>
    <row r="641" spans="2:8">
      <c r="B641" s="222"/>
      <c r="C641" s="225"/>
      <c r="D641" s="225"/>
      <c r="E641" s="225"/>
      <c r="F641" s="225"/>
      <c r="G641" s="225"/>
      <c r="H641" s="225"/>
    </row>
    <row r="642" spans="2:8">
      <c r="B642" s="222"/>
      <c r="C642" s="225"/>
      <c r="D642" s="225"/>
      <c r="E642" s="225"/>
      <c r="F642" s="225"/>
      <c r="G642" s="225"/>
      <c r="H642" s="225"/>
    </row>
    <row r="643" spans="2:8">
      <c r="B643" s="222"/>
      <c r="C643" s="225"/>
      <c r="D643" s="225"/>
      <c r="E643" s="225"/>
      <c r="F643" s="225"/>
      <c r="G643" s="225"/>
      <c r="H643" s="225"/>
    </row>
    <row r="644" spans="2:8">
      <c r="B644" s="222"/>
      <c r="C644" s="225"/>
      <c r="D644" s="225"/>
      <c r="E644" s="225"/>
      <c r="F644" s="225"/>
      <c r="G644" s="225"/>
      <c r="H644" s="225"/>
    </row>
    <row r="645" spans="2:8">
      <c r="B645" s="222"/>
      <c r="C645" s="225"/>
      <c r="D645" s="225"/>
      <c r="E645" s="225"/>
      <c r="F645" s="225"/>
      <c r="G645" s="225"/>
      <c r="H645" s="225"/>
    </row>
    <row r="646" spans="2:8">
      <c r="B646" s="222"/>
      <c r="C646" s="225"/>
      <c r="D646" s="225"/>
      <c r="E646" s="225"/>
      <c r="F646" s="225"/>
      <c r="G646" s="225"/>
      <c r="H646" s="225"/>
    </row>
    <row r="647" spans="2:8">
      <c r="B647" s="222"/>
      <c r="C647" s="225"/>
      <c r="D647" s="225"/>
      <c r="E647" s="225"/>
      <c r="F647" s="225"/>
      <c r="G647" s="225"/>
      <c r="H647" s="225"/>
    </row>
    <row r="648" spans="2:8">
      <c r="B648" s="222"/>
      <c r="C648" s="225"/>
      <c r="D648" s="225"/>
      <c r="E648" s="225"/>
      <c r="F648" s="225"/>
      <c r="G648" s="225"/>
      <c r="H648" s="225"/>
    </row>
    <row r="649" spans="2:8">
      <c r="B649" s="222"/>
      <c r="C649" s="225"/>
      <c r="D649" s="225"/>
      <c r="E649" s="225"/>
      <c r="F649" s="225"/>
      <c r="G649" s="225"/>
      <c r="H649" s="225"/>
    </row>
    <row r="650" spans="2:8">
      <c r="B650" s="222"/>
      <c r="C650" s="225"/>
      <c r="D650" s="225"/>
      <c r="E650" s="225"/>
      <c r="F650" s="225"/>
      <c r="G650" s="225"/>
      <c r="H650" s="225"/>
    </row>
    <row r="651" spans="2:8">
      <c r="B651" s="222"/>
      <c r="C651" s="225"/>
      <c r="D651" s="225"/>
      <c r="E651" s="225"/>
      <c r="F651" s="225"/>
      <c r="G651" s="225"/>
      <c r="H651" s="225"/>
    </row>
    <row r="652" spans="2:8">
      <c r="B652" s="222"/>
      <c r="C652" s="225"/>
      <c r="D652" s="225"/>
      <c r="E652" s="225"/>
      <c r="F652" s="225"/>
      <c r="G652" s="225"/>
      <c r="H652" s="225"/>
    </row>
    <row r="653" spans="2:8">
      <c r="B653" s="222"/>
      <c r="C653" s="225"/>
      <c r="D653" s="225"/>
      <c r="E653" s="225"/>
      <c r="F653" s="225"/>
      <c r="G653" s="225"/>
      <c r="H653" s="225"/>
    </row>
    <row r="654" spans="2:8">
      <c r="B654" s="222"/>
      <c r="C654" s="225"/>
      <c r="D654" s="225"/>
      <c r="E654" s="225"/>
      <c r="F654" s="225"/>
      <c r="G654" s="225"/>
      <c r="H654" s="225"/>
    </row>
    <row r="655" spans="2:8">
      <c r="B655" s="222"/>
      <c r="C655" s="225"/>
      <c r="D655" s="225"/>
      <c r="E655" s="225"/>
      <c r="F655" s="225"/>
      <c r="G655" s="225"/>
      <c r="H655" s="225"/>
    </row>
    <row r="656" spans="2:8">
      <c r="B656" s="222"/>
      <c r="C656" s="225"/>
      <c r="D656" s="225"/>
      <c r="E656" s="225"/>
      <c r="F656" s="225"/>
      <c r="G656" s="225"/>
      <c r="H656" s="225"/>
    </row>
    <row r="657" spans="2:8">
      <c r="B657" s="222"/>
      <c r="C657" s="225"/>
      <c r="D657" s="225"/>
      <c r="E657" s="225"/>
      <c r="F657" s="225"/>
      <c r="G657" s="225"/>
      <c r="H657" s="225"/>
    </row>
    <row r="658" spans="2:8">
      <c r="B658" s="222"/>
      <c r="C658" s="225"/>
      <c r="D658" s="225"/>
      <c r="E658" s="225"/>
      <c r="F658" s="225"/>
      <c r="G658" s="225"/>
      <c r="H658" s="225"/>
    </row>
    <row r="659" spans="2:8">
      <c r="B659" s="222"/>
      <c r="C659" s="225"/>
      <c r="D659" s="225"/>
      <c r="E659" s="225"/>
      <c r="F659" s="225"/>
      <c r="G659" s="225"/>
      <c r="H659" s="225"/>
    </row>
    <row r="660" spans="2:8">
      <c r="B660" s="222"/>
      <c r="C660" s="225"/>
      <c r="D660" s="225"/>
      <c r="E660" s="225"/>
      <c r="F660" s="225"/>
      <c r="G660" s="225"/>
      <c r="H660" s="225"/>
    </row>
    <row r="661" spans="2:8">
      <c r="B661" s="222"/>
      <c r="C661" s="225"/>
      <c r="D661" s="225"/>
      <c r="E661" s="225"/>
      <c r="F661" s="225"/>
      <c r="G661" s="225"/>
      <c r="H661" s="225"/>
    </row>
    <row r="662" spans="2:8">
      <c r="B662" s="222"/>
      <c r="C662" s="225"/>
      <c r="D662" s="225"/>
      <c r="E662" s="225"/>
      <c r="F662" s="225"/>
      <c r="G662" s="225"/>
      <c r="H662" s="225"/>
    </row>
    <row r="663" spans="2:8">
      <c r="B663" s="222"/>
      <c r="C663" s="225"/>
      <c r="D663" s="225"/>
      <c r="E663" s="225"/>
      <c r="F663" s="225"/>
      <c r="G663" s="225"/>
      <c r="H663" s="225"/>
    </row>
    <row r="664" spans="2:8">
      <c r="B664" s="222"/>
      <c r="C664" s="225"/>
      <c r="D664" s="225"/>
      <c r="E664" s="225"/>
      <c r="F664" s="225"/>
      <c r="G664" s="225"/>
      <c r="H664" s="225"/>
    </row>
    <row r="665" spans="2:8">
      <c r="B665" s="222"/>
      <c r="C665" s="225"/>
      <c r="D665" s="225"/>
      <c r="E665" s="225"/>
      <c r="F665" s="225"/>
      <c r="G665" s="225"/>
      <c r="H665" s="225"/>
    </row>
    <row r="666" spans="2:8">
      <c r="B666" s="222"/>
      <c r="C666" s="225"/>
      <c r="D666" s="225"/>
      <c r="E666" s="225"/>
      <c r="F666" s="225"/>
      <c r="G666" s="225"/>
      <c r="H666" s="225"/>
    </row>
    <row r="667" spans="2:8">
      <c r="B667" s="222"/>
      <c r="C667" s="225"/>
      <c r="D667" s="225"/>
      <c r="E667" s="225"/>
      <c r="F667" s="225"/>
      <c r="G667" s="225"/>
      <c r="H667" s="225"/>
    </row>
    <row r="668" spans="2:8">
      <c r="B668" s="222"/>
      <c r="C668" s="225"/>
      <c r="D668" s="225"/>
      <c r="E668" s="225"/>
      <c r="F668" s="225"/>
      <c r="G668" s="225"/>
      <c r="H668" s="225"/>
    </row>
    <row r="669" spans="2:8">
      <c r="B669" s="222"/>
      <c r="C669" s="225"/>
      <c r="D669" s="225"/>
      <c r="E669" s="225"/>
      <c r="F669" s="225"/>
      <c r="G669" s="225"/>
      <c r="H669" s="225"/>
    </row>
    <row r="670" spans="2:8">
      <c r="B670" s="222"/>
      <c r="C670" s="225"/>
      <c r="D670" s="225"/>
      <c r="E670" s="225"/>
      <c r="F670" s="225"/>
      <c r="G670" s="225"/>
      <c r="H670" s="225"/>
    </row>
    <row r="671" spans="2:8">
      <c r="B671" s="222"/>
      <c r="C671" s="225"/>
      <c r="D671" s="225"/>
      <c r="E671" s="225"/>
      <c r="F671" s="225"/>
      <c r="G671" s="225"/>
      <c r="H671" s="225"/>
    </row>
    <row r="672" spans="2:8">
      <c r="B672" s="222"/>
      <c r="C672" s="225"/>
      <c r="D672" s="225"/>
      <c r="E672" s="225"/>
      <c r="F672" s="225"/>
      <c r="G672" s="225"/>
      <c r="H672" s="225"/>
    </row>
    <row r="673" spans="2:8">
      <c r="B673" s="222"/>
      <c r="C673" s="225"/>
      <c r="D673" s="225"/>
      <c r="E673" s="225"/>
      <c r="F673" s="225"/>
      <c r="G673" s="225"/>
      <c r="H673" s="225"/>
    </row>
    <row r="674" spans="2:8">
      <c r="B674" s="222"/>
      <c r="C674" s="225"/>
      <c r="D674" s="225"/>
      <c r="E674" s="225"/>
      <c r="F674" s="225"/>
      <c r="G674" s="225"/>
      <c r="H674" s="225"/>
    </row>
    <row r="675" spans="2:8">
      <c r="B675" s="222"/>
      <c r="C675" s="225"/>
      <c r="D675" s="225"/>
      <c r="E675" s="225"/>
      <c r="F675" s="225"/>
      <c r="G675" s="225"/>
      <c r="H675" s="225"/>
    </row>
    <row r="676" spans="2:8">
      <c r="B676" s="222"/>
      <c r="C676" s="225"/>
      <c r="D676" s="225"/>
      <c r="E676" s="225"/>
      <c r="F676" s="225"/>
      <c r="G676" s="225"/>
      <c r="H676" s="225"/>
    </row>
    <row r="677" spans="2:8">
      <c r="B677" s="222"/>
      <c r="C677" s="225"/>
      <c r="D677" s="225"/>
      <c r="E677" s="225"/>
      <c r="F677" s="225"/>
      <c r="G677" s="225"/>
      <c r="H677" s="225"/>
    </row>
    <row r="678" spans="2:8">
      <c r="B678" s="222"/>
      <c r="C678" s="225"/>
      <c r="D678" s="225"/>
      <c r="E678" s="225"/>
      <c r="F678" s="225"/>
      <c r="G678" s="225"/>
      <c r="H678" s="225"/>
    </row>
    <row r="679" spans="2:8">
      <c r="B679" s="222"/>
      <c r="C679" s="225"/>
      <c r="D679" s="225"/>
      <c r="E679" s="225"/>
      <c r="F679" s="225"/>
      <c r="G679" s="225"/>
      <c r="H679" s="225"/>
    </row>
    <row r="680" spans="2:8">
      <c r="B680" s="222"/>
      <c r="C680" s="225"/>
      <c r="D680" s="225"/>
      <c r="E680" s="225"/>
      <c r="F680" s="225"/>
      <c r="G680" s="225"/>
      <c r="H680" s="225"/>
    </row>
    <row r="681" spans="2:8">
      <c r="B681" s="222"/>
      <c r="C681" s="225"/>
      <c r="D681" s="225"/>
      <c r="E681" s="225"/>
      <c r="F681" s="225"/>
      <c r="G681" s="225"/>
      <c r="H681" s="225"/>
    </row>
    <row r="682" spans="2:8">
      <c r="B682" s="222"/>
      <c r="C682" s="225"/>
      <c r="D682" s="225"/>
      <c r="E682" s="225"/>
      <c r="F682" s="225"/>
      <c r="G682" s="225"/>
      <c r="H682" s="225"/>
    </row>
    <row r="683" spans="2:8">
      <c r="B683" s="222"/>
      <c r="C683" s="225"/>
      <c r="D683" s="225"/>
      <c r="E683" s="225"/>
      <c r="F683" s="225"/>
      <c r="G683" s="225"/>
      <c r="H683" s="225"/>
    </row>
    <row r="684" spans="2:8">
      <c r="B684" s="222"/>
      <c r="C684" s="225"/>
      <c r="D684" s="225"/>
      <c r="E684" s="225"/>
      <c r="F684" s="225"/>
      <c r="G684" s="225"/>
      <c r="H684" s="225"/>
    </row>
    <row r="685" spans="2:8">
      <c r="B685" s="222"/>
      <c r="C685" s="225"/>
      <c r="D685" s="225"/>
      <c r="E685" s="225"/>
      <c r="F685" s="225"/>
      <c r="G685" s="225"/>
      <c r="H685" s="225"/>
    </row>
    <row r="686" spans="2:8">
      <c r="B686" s="222"/>
      <c r="C686" s="225"/>
      <c r="D686" s="225"/>
      <c r="E686" s="225"/>
      <c r="F686" s="225"/>
      <c r="G686" s="225"/>
      <c r="H686" s="225"/>
    </row>
    <row r="687" spans="2:8">
      <c r="B687" s="222"/>
      <c r="C687" s="225"/>
      <c r="D687" s="225"/>
      <c r="E687" s="225"/>
      <c r="F687" s="225"/>
      <c r="G687" s="225"/>
      <c r="H687" s="225"/>
    </row>
    <row r="688" spans="2:8">
      <c r="B688" s="222"/>
      <c r="C688" s="225"/>
      <c r="D688" s="225"/>
      <c r="E688" s="225"/>
      <c r="F688" s="225"/>
      <c r="G688" s="225"/>
      <c r="H688" s="225"/>
    </row>
    <row r="689" spans="2:8">
      <c r="B689" s="222"/>
      <c r="C689" s="225"/>
      <c r="D689" s="225"/>
      <c r="E689" s="225"/>
      <c r="F689" s="225"/>
      <c r="G689" s="225"/>
      <c r="H689" s="225"/>
    </row>
    <row r="690" spans="2:8">
      <c r="B690" s="222"/>
      <c r="C690" s="225"/>
      <c r="D690" s="225"/>
      <c r="E690" s="225"/>
      <c r="F690" s="225"/>
      <c r="G690" s="225"/>
      <c r="H690" s="225"/>
    </row>
    <row r="691" spans="2:8">
      <c r="B691" s="222"/>
      <c r="C691" s="225"/>
      <c r="D691" s="225"/>
      <c r="E691" s="225"/>
      <c r="F691" s="225"/>
      <c r="G691" s="225"/>
      <c r="H691" s="225"/>
    </row>
    <row r="692" spans="2:8">
      <c r="B692" s="222"/>
      <c r="C692" s="225"/>
      <c r="D692" s="225"/>
      <c r="E692" s="225"/>
      <c r="F692" s="225"/>
      <c r="G692" s="225"/>
      <c r="H692" s="225"/>
    </row>
    <row r="693" spans="2:8">
      <c r="B693" s="222"/>
      <c r="C693" s="225"/>
      <c r="D693" s="225"/>
      <c r="E693" s="225"/>
      <c r="F693" s="225"/>
      <c r="G693" s="225"/>
      <c r="H693" s="225"/>
    </row>
    <row r="694" spans="2:8">
      <c r="B694" s="222"/>
      <c r="C694" s="225"/>
      <c r="D694" s="225"/>
      <c r="E694" s="225"/>
      <c r="F694" s="225"/>
      <c r="G694" s="225"/>
      <c r="H694" s="225"/>
    </row>
    <row r="695" spans="2:8">
      <c r="B695" s="222"/>
      <c r="C695" s="225"/>
      <c r="D695" s="225"/>
      <c r="E695" s="225"/>
      <c r="F695" s="225"/>
      <c r="G695" s="225"/>
      <c r="H695" s="225"/>
    </row>
    <row r="696" spans="2:8">
      <c r="B696" s="222"/>
      <c r="C696" s="225"/>
      <c r="D696" s="225"/>
      <c r="E696" s="225"/>
      <c r="F696" s="225"/>
      <c r="G696" s="225"/>
      <c r="H696" s="225"/>
    </row>
    <row r="697" spans="2:8">
      <c r="B697" s="222"/>
      <c r="C697" s="225"/>
      <c r="D697" s="225"/>
      <c r="E697" s="225"/>
      <c r="F697" s="225"/>
      <c r="G697" s="225"/>
      <c r="H697" s="225"/>
    </row>
    <row r="698" spans="2:8">
      <c r="B698" s="222"/>
      <c r="C698" s="225"/>
      <c r="D698" s="225"/>
      <c r="E698" s="225"/>
      <c r="F698" s="225"/>
      <c r="G698" s="225"/>
      <c r="H698" s="225"/>
    </row>
    <row r="699" spans="2:8">
      <c r="B699" s="222"/>
      <c r="C699" s="225"/>
      <c r="D699" s="225"/>
      <c r="E699" s="225"/>
      <c r="F699" s="225"/>
      <c r="G699" s="225"/>
      <c r="H699" s="225"/>
    </row>
    <row r="700" spans="2:8">
      <c r="B700" s="222"/>
      <c r="C700" s="225"/>
      <c r="D700" s="225"/>
      <c r="E700" s="225"/>
      <c r="F700" s="225"/>
      <c r="G700" s="225"/>
      <c r="H700" s="225"/>
    </row>
    <row r="701" spans="2:8">
      <c r="B701" s="222"/>
      <c r="C701" s="225"/>
      <c r="D701" s="225"/>
      <c r="E701" s="225"/>
      <c r="F701" s="225"/>
      <c r="G701" s="225"/>
      <c r="H701" s="225"/>
    </row>
    <row r="702" spans="2:8">
      <c r="B702" s="222"/>
      <c r="C702" s="225"/>
      <c r="D702" s="225"/>
      <c r="E702" s="225"/>
      <c r="F702" s="225"/>
      <c r="G702" s="225"/>
      <c r="H702" s="225"/>
    </row>
    <row r="703" spans="2:8">
      <c r="B703" s="222"/>
      <c r="C703" s="225"/>
      <c r="D703" s="225"/>
      <c r="E703" s="225"/>
      <c r="F703" s="225"/>
      <c r="G703" s="225"/>
      <c r="H703" s="225"/>
    </row>
    <row r="704" spans="2:8">
      <c r="B704" s="222"/>
      <c r="C704" s="225"/>
      <c r="D704" s="225"/>
      <c r="E704" s="225"/>
      <c r="F704" s="225"/>
      <c r="G704" s="225"/>
      <c r="H704" s="225"/>
    </row>
    <row r="705" spans="2:8">
      <c r="B705" s="222"/>
      <c r="C705" s="225"/>
      <c r="D705" s="225"/>
      <c r="E705" s="225"/>
      <c r="F705" s="225"/>
      <c r="G705" s="225"/>
      <c r="H705" s="225"/>
    </row>
    <row r="706" spans="2:8">
      <c r="B706" s="222"/>
      <c r="C706" s="225"/>
      <c r="D706" s="225"/>
      <c r="E706" s="225"/>
      <c r="F706" s="225"/>
      <c r="G706" s="225"/>
      <c r="H706" s="225"/>
    </row>
    <row r="707" spans="2:8">
      <c r="B707" s="222"/>
      <c r="C707" s="225"/>
      <c r="D707" s="225"/>
      <c r="E707" s="225"/>
      <c r="F707" s="225"/>
      <c r="G707" s="225"/>
      <c r="H707" s="225"/>
    </row>
    <row r="708" spans="2:8">
      <c r="B708" s="222"/>
      <c r="C708" s="225"/>
      <c r="D708" s="225"/>
      <c r="E708" s="225"/>
      <c r="F708" s="225"/>
      <c r="G708" s="225"/>
      <c r="H708" s="225"/>
    </row>
    <row r="709" spans="2:8">
      <c r="B709" s="222"/>
      <c r="C709" s="225"/>
      <c r="D709" s="225"/>
      <c r="E709" s="225"/>
      <c r="F709" s="225"/>
      <c r="G709" s="225"/>
      <c r="H709" s="225"/>
    </row>
    <row r="710" spans="2:8">
      <c r="B710" s="222"/>
      <c r="C710" s="225"/>
      <c r="D710" s="225"/>
      <c r="E710" s="225"/>
      <c r="F710" s="225"/>
      <c r="G710" s="225"/>
      <c r="H710" s="225"/>
    </row>
    <row r="711" spans="2:8">
      <c r="B711" s="222"/>
      <c r="C711" s="225"/>
      <c r="D711" s="225"/>
      <c r="E711" s="225"/>
      <c r="F711" s="225"/>
      <c r="G711" s="225"/>
      <c r="H711" s="225"/>
    </row>
    <row r="712" spans="2:8">
      <c r="B712" s="222"/>
      <c r="C712" s="225"/>
      <c r="D712" s="225"/>
      <c r="E712" s="225"/>
      <c r="F712" s="225"/>
      <c r="G712" s="225"/>
      <c r="H712" s="225"/>
    </row>
    <row r="713" spans="2:8">
      <c r="B713" s="222"/>
      <c r="C713" s="225"/>
      <c r="D713" s="225"/>
      <c r="E713" s="225"/>
      <c r="F713" s="225"/>
      <c r="G713" s="225"/>
      <c r="H713" s="225"/>
    </row>
    <row r="714" spans="2:8">
      <c r="B714" s="222"/>
      <c r="C714" s="225"/>
      <c r="D714" s="225"/>
      <c r="E714" s="225"/>
      <c r="F714" s="225"/>
      <c r="G714" s="225"/>
      <c r="H714" s="225"/>
    </row>
    <row r="715" spans="2:8">
      <c r="B715" s="222"/>
      <c r="C715" s="225"/>
      <c r="D715" s="225"/>
      <c r="E715" s="225"/>
      <c r="F715" s="225"/>
      <c r="G715" s="225"/>
      <c r="H715" s="225"/>
    </row>
    <row r="716" spans="2:8">
      <c r="B716" s="222"/>
      <c r="C716" s="225"/>
      <c r="D716" s="225"/>
      <c r="E716" s="225"/>
      <c r="F716" s="225"/>
      <c r="G716" s="225"/>
      <c r="H716" s="225"/>
    </row>
    <row r="717" spans="2:8">
      <c r="B717" s="222"/>
      <c r="C717" s="225"/>
      <c r="D717" s="225"/>
      <c r="E717" s="225"/>
      <c r="F717" s="225"/>
      <c r="G717" s="225"/>
      <c r="H717" s="225"/>
    </row>
    <row r="718" spans="2:8">
      <c r="B718" s="222"/>
      <c r="C718" s="225"/>
      <c r="D718" s="225"/>
      <c r="E718" s="225"/>
      <c r="F718" s="225"/>
      <c r="G718" s="225"/>
      <c r="H718" s="225"/>
    </row>
    <row r="719" spans="2:8">
      <c r="B719" s="222"/>
      <c r="C719" s="225"/>
      <c r="D719" s="225"/>
      <c r="E719" s="225"/>
      <c r="F719" s="225"/>
      <c r="G719" s="225"/>
      <c r="H719" s="225"/>
    </row>
    <row r="720" spans="2:8">
      <c r="B720" s="222"/>
      <c r="C720" s="225"/>
      <c r="D720" s="225"/>
      <c r="E720" s="225"/>
      <c r="F720" s="225"/>
      <c r="G720" s="225"/>
      <c r="H720" s="225"/>
    </row>
    <row r="721" spans="2:8">
      <c r="B721" s="222"/>
      <c r="C721" s="225"/>
      <c r="D721" s="225"/>
      <c r="E721" s="225"/>
      <c r="F721" s="225"/>
      <c r="G721" s="225"/>
      <c r="H721" s="225"/>
    </row>
    <row r="722" spans="2:8">
      <c r="B722" s="222"/>
      <c r="C722" s="225"/>
      <c r="D722" s="225"/>
      <c r="E722" s="225"/>
      <c r="F722" s="225"/>
      <c r="G722" s="225"/>
      <c r="H722" s="225"/>
    </row>
    <row r="723" spans="2:8">
      <c r="B723" s="222"/>
      <c r="C723" s="225"/>
      <c r="D723" s="225"/>
      <c r="E723" s="225"/>
      <c r="F723" s="225"/>
      <c r="G723" s="225"/>
      <c r="H723" s="225"/>
    </row>
    <row r="724" spans="2:8">
      <c r="B724" s="222"/>
      <c r="C724" s="225"/>
      <c r="D724" s="225"/>
      <c r="E724" s="225"/>
      <c r="F724" s="225"/>
      <c r="G724" s="225"/>
      <c r="H724" s="225"/>
    </row>
    <row r="725" spans="2:8">
      <c r="B725" s="222"/>
      <c r="C725" s="225"/>
      <c r="D725" s="225"/>
      <c r="E725" s="225"/>
      <c r="F725" s="225"/>
      <c r="G725" s="225"/>
      <c r="H725" s="225"/>
    </row>
    <row r="726" spans="2:8">
      <c r="B726" s="222"/>
      <c r="C726" s="225"/>
      <c r="D726" s="225"/>
      <c r="E726" s="225"/>
      <c r="F726" s="225"/>
      <c r="G726" s="225"/>
      <c r="H726" s="225"/>
    </row>
    <row r="727" spans="2:8">
      <c r="B727" s="222"/>
      <c r="C727" s="225"/>
      <c r="D727" s="225"/>
      <c r="E727" s="225"/>
      <c r="F727" s="225"/>
      <c r="G727" s="225"/>
      <c r="H727" s="225"/>
    </row>
    <row r="728" spans="2:8">
      <c r="B728" s="222"/>
      <c r="C728" s="225"/>
      <c r="D728" s="225"/>
      <c r="E728" s="225"/>
      <c r="F728" s="225"/>
      <c r="G728" s="225"/>
      <c r="H728" s="225"/>
    </row>
    <row r="729" spans="2:8">
      <c r="B729" s="222"/>
      <c r="C729" s="225"/>
      <c r="D729" s="225"/>
      <c r="E729" s="225"/>
      <c r="F729" s="225"/>
      <c r="G729" s="225"/>
      <c r="H729" s="225"/>
    </row>
    <row r="730" spans="2:8">
      <c r="B730" s="222"/>
      <c r="C730" s="225"/>
      <c r="D730" s="225"/>
      <c r="E730" s="225"/>
      <c r="F730" s="225"/>
      <c r="G730" s="225"/>
      <c r="H730" s="225"/>
    </row>
    <row r="731" spans="2:8">
      <c r="B731" s="222"/>
      <c r="C731" s="225"/>
      <c r="D731" s="225"/>
      <c r="E731" s="225"/>
      <c r="F731" s="225"/>
      <c r="G731" s="225"/>
      <c r="H731" s="225"/>
    </row>
    <row r="732" spans="2:8">
      <c r="B732" s="222"/>
      <c r="C732" s="225"/>
      <c r="D732" s="225"/>
      <c r="E732" s="225"/>
      <c r="F732" s="225"/>
      <c r="G732" s="225"/>
      <c r="H732" s="225"/>
    </row>
    <row r="733" spans="2:8">
      <c r="B733" s="222"/>
      <c r="C733" s="225"/>
      <c r="D733" s="225"/>
      <c r="E733" s="225"/>
      <c r="F733" s="225"/>
      <c r="G733" s="225"/>
      <c r="H733" s="225"/>
    </row>
    <row r="734" spans="2:8">
      <c r="B734" s="222"/>
      <c r="C734" s="225"/>
      <c r="D734" s="225"/>
      <c r="E734" s="225"/>
      <c r="F734" s="225"/>
      <c r="G734" s="225"/>
      <c r="H734" s="225"/>
    </row>
    <row r="735" spans="2:8">
      <c r="B735" s="222"/>
      <c r="C735" s="225"/>
      <c r="D735" s="225"/>
      <c r="E735" s="225"/>
      <c r="F735" s="225"/>
      <c r="G735" s="225"/>
      <c r="H735" s="225"/>
    </row>
    <row r="736" spans="2:8">
      <c r="B736" s="222"/>
      <c r="C736" s="225"/>
      <c r="D736" s="225"/>
      <c r="E736" s="225"/>
      <c r="F736" s="225"/>
      <c r="G736" s="225"/>
      <c r="H736" s="225"/>
    </row>
    <row r="737" spans="2:8">
      <c r="B737" s="222"/>
      <c r="C737" s="225"/>
      <c r="D737" s="225"/>
      <c r="E737" s="225"/>
      <c r="F737" s="225"/>
      <c r="G737" s="225"/>
      <c r="H737" s="225"/>
    </row>
    <row r="738" spans="2:8">
      <c r="B738" s="222"/>
      <c r="C738" s="225"/>
      <c r="D738" s="225"/>
      <c r="E738" s="225"/>
      <c r="F738" s="225"/>
      <c r="G738" s="225"/>
      <c r="H738" s="225"/>
    </row>
    <row r="739" spans="2:8">
      <c r="B739" s="222"/>
      <c r="C739" s="225"/>
      <c r="D739" s="225"/>
      <c r="E739" s="225"/>
      <c r="F739" s="225"/>
      <c r="G739" s="225"/>
      <c r="H739" s="225"/>
    </row>
    <row r="740" spans="2:8">
      <c r="B740" s="222"/>
      <c r="C740" s="225"/>
      <c r="D740" s="225"/>
      <c r="E740" s="225"/>
      <c r="F740" s="225"/>
      <c r="G740" s="225"/>
      <c r="H740" s="225"/>
    </row>
    <row r="741" spans="2:8">
      <c r="B741" s="222"/>
      <c r="C741" s="225"/>
      <c r="D741" s="225"/>
      <c r="E741" s="225"/>
      <c r="F741" s="225"/>
      <c r="G741" s="225"/>
      <c r="H741" s="225"/>
    </row>
    <row r="742" spans="2:8">
      <c r="B742" s="222"/>
      <c r="C742" s="225"/>
      <c r="D742" s="225"/>
      <c r="E742" s="225"/>
      <c r="F742" s="225"/>
      <c r="G742" s="225"/>
      <c r="H742" s="225"/>
    </row>
    <row r="743" spans="2:8">
      <c r="B743" s="222"/>
      <c r="C743" s="225"/>
      <c r="D743" s="225"/>
      <c r="E743" s="225"/>
      <c r="F743" s="225"/>
      <c r="G743" s="225"/>
      <c r="H743" s="225"/>
    </row>
    <row r="744" spans="2:8">
      <c r="B744" s="222"/>
      <c r="C744" s="225"/>
      <c r="D744" s="225"/>
      <c r="E744" s="225"/>
      <c r="F744" s="225"/>
      <c r="G744" s="225"/>
      <c r="H744" s="225"/>
    </row>
    <row r="745" spans="2:8">
      <c r="B745" s="222"/>
      <c r="C745" s="225"/>
      <c r="D745" s="225"/>
      <c r="E745" s="225"/>
      <c r="F745" s="225"/>
      <c r="G745" s="225"/>
      <c r="H745" s="225"/>
    </row>
    <row r="746" spans="2:8">
      <c r="B746" s="222"/>
      <c r="C746" s="225"/>
      <c r="D746" s="225"/>
      <c r="E746" s="225"/>
      <c r="F746" s="225"/>
      <c r="G746" s="225"/>
      <c r="H746" s="225"/>
    </row>
    <row r="747" spans="2:8">
      <c r="B747" s="222"/>
      <c r="C747" s="225"/>
      <c r="D747" s="225"/>
      <c r="E747" s="225"/>
      <c r="F747" s="225"/>
      <c r="G747" s="225"/>
      <c r="H747" s="225"/>
    </row>
    <row r="748" spans="2:8">
      <c r="B748" s="222"/>
      <c r="C748" s="225"/>
      <c r="D748" s="225"/>
      <c r="E748" s="225"/>
      <c r="F748" s="225"/>
      <c r="G748" s="225"/>
      <c r="H748" s="225"/>
    </row>
    <row r="749" spans="2:8">
      <c r="B749" s="222"/>
      <c r="C749" s="225"/>
      <c r="D749" s="225"/>
      <c r="E749" s="225"/>
      <c r="F749" s="225"/>
      <c r="G749" s="225"/>
      <c r="H749" s="225"/>
    </row>
    <row r="750" spans="2:8">
      <c r="B750" s="222"/>
      <c r="C750" s="225"/>
      <c r="D750" s="225"/>
      <c r="E750" s="225"/>
      <c r="F750" s="225"/>
      <c r="G750" s="225"/>
      <c r="H750" s="225"/>
    </row>
    <row r="751" spans="2:8">
      <c r="B751" s="222"/>
      <c r="C751" s="225"/>
      <c r="D751" s="225"/>
      <c r="E751" s="225"/>
      <c r="F751" s="225"/>
      <c r="G751" s="225"/>
      <c r="H751" s="225"/>
    </row>
    <row r="752" spans="2:8">
      <c r="B752" s="222"/>
      <c r="C752" s="225"/>
      <c r="D752" s="225"/>
      <c r="E752" s="225"/>
      <c r="F752" s="225"/>
      <c r="G752" s="225"/>
      <c r="H752" s="225"/>
    </row>
    <row r="753" spans="2:8">
      <c r="B753" s="222"/>
      <c r="C753" s="225"/>
      <c r="D753" s="225"/>
      <c r="E753" s="225"/>
      <c r="F753" s="225"/>
      <c r="G753" s="225"/>
      <c r="H753" s="225"/>
    </row>
    <row r="754" spans="2:8">
      <c r="B754" s="222"/>
      <c r="C754" s="225"/>
      <c r="D754" s="225"/>
      <c r="E754" s="225"/>
      <c r="F754" s="225"/>
      <c r="G754" s="225"/>
      <c r="H754" s="225"/>
    </row>
    <row r="755" spans="2:8">
      <c r="B755" s="222"/>
      <c r="C755" s="225"/>
      <c r="D755" s="225"/>
      <c r="E755" s="225"/>
      <c r="F755" s="225"/>
      <c r="G755" s="225"/>
      <c r="H755" s="225"/>
    </row>
    <row r="756" spans="2:8">
      <c r="B756" s="222"/>
      <c r="C756" s="225"/>
      <c r="D756" s="225"/>
      <c r="E756" s="225"/>
      <c r="F756" s="225"/>
      <c r="G756" s="225"/>
      <c r="H756" s="225"/>
    </row>
    <row r="757" spans="2:8">
      <c r="B757" s="222"/>
      <c r="C757" s="225"/>
      <c r="D757" s="225"/>
      <c r="E757" s="225"/>
      <c r="F757" s="225"/>
      <c r="G757" s="225"/>
      <c r="H757" s="225"/>
    </row>
    <row r="758" spans="2:8">
      <c r="B758" s="222"/>
      <c r="C758" s="225"/>
      <c r="D758" s="225"/>
      <c r="E758" s="225"/>
      <c r="F758" s="225"/>
      <c r="G758" s="225"/>
      <c r="H758" s="225"/>
    </row>
    <row r="759" spans="2:8">
      <c r="B759" s="222"/>
      <c r="C759" s="225"/>
      <c r="D759" s="225"/>
      <c r="E759" s="225"/>
      <c r="F759" s="225"/>
      <c r="G759" s="225"/>
      <c r="H759" s="225"/>
    </row>
    <row r="760" spans="2:8">
      <c r="B760" s="222"/>
      <c r="C760" s="225"/>
      <c r="D760" s="225"/>
      <c r="E760" s="225"/>
      <c r="F760" s="225"/>
      <c r="G760" s="225"/>
      <c r="H760" s="225"/>
    </row>
    <row r="761" spans="2:8">
      <c r="B761" s="222"/>
      <c r="C761" s="225"/>
      <c r="D761" s="225"/>
      <c r="E761" s="225"/>
      <c r="F761" s="225"/>
      <c r="G761" s="225"/>
      <c r="H761" s="225"/>
    </row>
    <row r="762" spans="2:8">
      <c r="B762" s="222"/>
      <c r="C762" s="225"/>
      <c r="D762" s="225"/>
      <c r="E762" s="225"/>
      <c r="F762" s="225"/>
      <c r="G762" s="225"/>
      <c r="H762" s="225"/>
    </row>
    <row r="763" spans="2:8">
      <c r="B763" s="222"/>
      <c r="C763" s="225"/>
      <c r="D763" s="225"/>
      <c r="E763" s="225"/>
      <c r="F763" s="225"/>
      <c r="G763" s="225"/>
      <c r="H763" s="225"/>
    </row>
    <row r="764" spans="2:8">
      <c r="B764" s="222"/>
      <c r="C764" s="225"/>
      <c r="D764" s="225"/>
      <c r="E764" s="225"/>
      <c r="F764" s="225"/>
      <c r="G764" s="225"/>
      <c r="H764" s="225"/>
    </row>
    <row r="765" spans="2:8">
      <c r="B765" s="222"/>
      <c r="C765" s="225"/>
      <c r="D765" s="225"/>
      <c r="E765" s="225"/>
      <c r="F765" s="225"/>
      <c r="G765" s="225"/>
      <c r="H765" s="225"/>
    </row>
    <row r="766" spans="2:8">
      <c r="B766" s="222"/>
      <c r="C766" s="225"/>
      <c r="D766" s="225"/>
      <c r="E766" s="225"/>
      <c r="F766" s="225"/>
      <c r="G766" s="225"/>
      <c r="H766" s="225"/>
    </row>
    <row r="767" spans="2:8">
      <c r="B767" s="222"/>
      <c r="C767" s="225"/>
      <c r="D767" s="225"/>
      <c r="E767" s="225"/>
      <c r="F767" s="225"/>
      <c r="G767" s="225"/>
      <c r="H767" s="225"/>
    </row>
    <row r="768" spans="2:8">
      <c r="B768" s="222"/>
      <c r="C768" s="225"/>
      <c r="D768" s="225"/>
      <c r="E768" s="225"/>
      <c r="F768" s="225"/>
      <c r="G768" s="225"/>
      <c r="H768" s="225"/>
    </row>
    <row r="769" spans="2:8">
      <c r="B769" s="222"/>
      <c r="C769" s="225"/>
      <c r="D769" s="225"/>
      <c r="E769" s="225"/>
      <c r="F769" s="225"/>
      <c r="G769" s="225"/>
      <c r="H769" s="225"/>
    </row>
    <row r="770" spans="2:8">
      <c r="B770" s="222"/>
      <c r="C770" s="225"/>
      <c r="D770" s="225"/>
      <c r="E770" s="225"/>
      <c r="F770" s="225"/>
      <c r="G770" s="225"/>
      <c r="H770" s="225"/>
    </row>
    <row r="771" spans="2:8">
      <c r="B771" s="222"/>
      <c r="C771" s="225"/>
      <c r="D771" s="225"/>
      <c r="E771" s="225"/>
      <c r="F771" s="225"/>
      <c r="G771" s="225"/>
      <c r="H771" s="225"/>
    </row>
    <row r="772" spans="2:8">
      <c r="B772" s="222"/>
      <c r="C772" s="225"/>
      <c r="D772" s="225"/>
      <c r="E772" s="225"/>
      <c r="F772" s="225"/>
      <c r="G772" s="225"/>
      <c r="H772" s="225"/>
    </row>
    <row r="773" spans="2:8">
      <c r="B773" s="222"/>
      <c r="C773" s="225"/>
      <c r="D773" s="225"/>
      <c r="E773" s="225"/>
      <c r="F773" s="225"/>
      <c r="G773" s="225"/>
      <c r="H773" s="225"/>
    </row>
    <row r="774" spans="2:8">
      <c r="B774" s="222"/>
      <c r="C774" s="225"/>
      <c r="D774" s="225"/>
      <c r="E774" s="225"/>
      <c r="F774" s="225"/>
      <c r="G774" s="225"/>
      <c r="H774" s="225"/>
    </row>
    <row r="775" spans="2:8">
      <c r="B775" s="222"/>
      <c r="C775" s="225"/>
      <c r="D775" s="225"/>
      <c r="E775" s="225"/>
      <c r="F775" s="225"/>
      <c r="G775" s="225"/>
      <c r="H775" s="225"/>
    </row>
    <row r="776" spans="2:8">
      <c r="B776" s="222"/>
      <c r="C776" s="225"/>
      <c r="D776" s="225"/>
      <c r="E776" s="225"/>
      <c r="F776" s="225"/>
      <c r="G776" s="225"/>
      <c r="H776" s="225"/>
    </row>
    <row r="777" spans="2:8">
      <c r="B777" s="222"/>
      <c r="C777" s="225"/>
      <c r="D777" s="225"/>
      <c r="E777" s="225"/>
      <c r="F777" s="225"/>
      <c r="G777" s="225"/>
      <c r="H777" s="225"/>
    </row>
    <row r="778" spans="2:8">
      <c r="B778" s="222"/>
      <c r="C778" s="225"/>
      <c r="D778" s="225"/>
      <c r="E778" s="225"/>
      <c r="F778" s="225"/>
      <c r="G778" s="225"/>
      <c r="H778" s="225"/>
    </row>
    <row r="779" spans="2:8">
      <c r="B779" s="222"/>
      <c r="C779" s="225"/>
      <c r="D779" s="225"/>
      <c r="E779" s="225"/>
      <c r="F779" s="225"/>
      <c r="G779" s="225"/>
      <c r="H779" s="225"/>
    </row>
    <row r="780" spans="2:8">
      <c r="B780" s="222"/>
      <c r="C780" s="225"/>
      <c r="D780" s="225"/>
      <c r="E780" s="225"/>
      <c r="F780" s="225"/>
      <c r="G780" s="225"/>
      <c r="H780" s="225"/>
    </row>
    <row r="781" spans="2:8">
      <c r="B781" s="222"/>
      <c r="C781" s="225"/>
      <c r="D781" s="225"/>
      <c r="E781" s="225"/>
      <c r="F781" s="225"/>
      <c r="G781" s="225"/>
      <c r="H781" s="225"/>
    </row>
    <row r="782" spans="2:8">
      <c r="B782" s="222"/>
      <c r="C782" s="225"/>
      <c r="D782" s="225"/>
      <c r="E782" s="225"/>
      <c r="F782" s="225"/>
      <c r="G782" s="225"/>
      <c r="H782" s="225"/>
    </row>
    <row r="783" spans="2:8">
      <c r="B783" s="222"/>
      <c r="C783" s="225"/>
      <c r="D783" s="225"/>
      <c r="E783" s="225"/>
      <c r="F783" s="225"/>
      <c r="G783" s="225"/>
      <c r="H783" s="225"/>
    </row>
    <row r="784" spans="2:8">
      <c r="B784" s="222"/>
      <c r="C784" s="225"/>
      <c r="D784" s="225"/>
      <c r="E784" s="225"/>
      <c r="F784" s="225"/>
      <c r="G784" s="225"/>
      <c r="H784" s="225"/>
    </row>
    <row r="785" spans="2:8">
      <c r="B785" s="222"/>
      <c r="C785" s="225"/>
      <c r="D785" s="225"/>
      <c r="E785" s="225"/>
      <c r="F785" s="225"/>
      <c r="G785" s="225"/>
      <c r="H785" s="225"/>
    </row>
    <row r="786" spans="2:8">
      <c r="B786" s="222"/>
      <c r="C786" s="225"/>
      <c r="D786" s="225"/>
      <c r="E786" s="225"/>
      <c r="F786" s="225"/>
      <c r="G786" s="225"/>
      <c r="H786" s="225"/>
    </row>
    <row r="787" spans="2:8">
      <c r="B787" s="222"/>
      <c r="C787" s="225"/>
      <c r="D787" s="225"/>
      <c r="E787" s="225"/>
      <c r="F787" s="225"/>
      <c r="G787" s="225"/>
      <c r="H787" s="225"/>
    </row>
    <row r="788" spans="2:8">
      <c r="B788" s="222"/>
      <c r="C788" s="225"/>
      <c r="D788" s="225"/>
      <c r="E788" s="225"/>
      <c r="F788" s="225"/>
      <c r="G788" s="225"/>
      <c r="H788" s="225"/>
    </row>
    <row r="789" spans="2:8">
      <c r="B789" s="222"/>
      <c r="C789" s="225"/>
      <c r="D789" s="225"/>
      <c r="E789" s="225"/>
      <c r="F789" s="225"/>
      <c r="G789" s="225"/>
      <c r="H789" s="225"/>
    </row>
    <row r="790" spans="2:8">
      <c r="B790" s="222"/>
      <c r="C790" s="225"/>
      <c r="D790" s="225"/>
      <c r="E790" s="225"/>
      <c r="F790" s="225"/>
      <c r="G790" s="225"/>
      <c r="H790" s="225"/>
    </row>
    <row r="791" spans="2:8">
      <c r="B791" s="222"/>
      <c r="C791" s="225"/>
      <c r="D791" s="225"/>
      <c r="E791" s="225"/>
      <c r="F791" s="225"/>
      <c r="G791" s="225"/>
      <c r="H791" s="225"/>
    </row>
    <row r="792" spans="2:8">
      <c r="B792" s="222"/>
      <c r="C792" s="225"/>
      <c r="D792" s="225"/>
      <c r="E792" s="225"/>
      <c r="F792" s="225"/>
      <c r="G792" s="225"/>
      <c r="H792" s="225"/>
    </row>
    <row r="793" spans="2:8">
      <c r="B793" s="222"/>
      <c r="C793" s="225"/>
      <c r="D793" s="225"/>
      <c r="E793" s="225"/>
      <c r="F793" s="225"/>
      <c r="G793" s="225"/>
      <c r="H793" s="225"/>
    </row>
    <row r="794" spans="2:8">
      <c r="B794" s="222"/>
      <c r="C794" s="225"/>
      <c r="D794" s="225"/>
      <c r="E794" s="225"/>
      <c r="F794" s="225"/>
      <c r="G794" s="225"/>
      <c r="H794" s="225"/>
    </row>
    <row r="795" spans="2:8">
      <c r="B795" s="222"/>
      <c r="C795" s="225"/>
      <c r="D795" s="225"/>
      <c r="E795" s="225"/>
      <c r="F795" s="225"/>
      <c r="G795" s="225"/>
      <c r="H795" s="225"/>
    </row>
    <row r="796" spans="2:8">
      <c r="B796" s="222"/>
      <c r="C796" s="225"/>
      <c r="D796" s="225"/>
      <c r="E796" s="225"/>
      <c r="F796" s="225"/>
      <c r="G796" s="225"/>
      <c r="H796" s="225"/>
    </row>
    <row r="797" spans="2:8">
      <c r="B797" s="222"/>
      <c r="C797" s="225"/>
      <c r="D797" s="225"/>
      <c r="E797" s="225"/>
      <c r="F797" s="225"/>
      <c r="G797" s="225"/>
      <c r="H797" s="225"/>
    </row>
    <row r="798" spans="2:8">
      <c r="B798" s="222"/>
      <c r="C798" s="225"/>
      <c r="D798" s="225"/>
      <c r="E798" s="225"/>
      <c r="F798" s="225"/>
      <c r="G798" s="225"/>
      <c r="H798" s="225"/>
    </row>
    <row r="799" spans="2:8">
      <c r="B799" s="222"/>
      <c r="C799" s="225"/>
      <c r="D799" s="225"/>
      <c r="E799" s="225"/>
      <c r="F799" s="225"/>
      <c r="G799" s="225"/>
      <c r="H799" s="225"/>
    </row>
    <row r="800" spans="2:8">
      <c r="B800" s="222"/>
      <c r="C800" s="225"/>
      <c r="D800" s="225"/>
      <c r="E800" s="225"/>
      <c r="F800" s="225"/>
      <c r="G800" s="225"/>
      <c r="H800" s="225"/>
    </row>
    <row r="801" spans="2:8">
      <c r="B801" s="222"/>
      <c r="C801" s="225"/>
      <c r="D801" s="225"/>
      <c r="E801" s="225"/>
      <c r="F801" s="225"/>
      <c r="G801" s="225"/>
      <c r="H801" s="225"/>
    </row>
    <row r="802" spans="2:8">
      <c r="B802" s="222"/>
      <c r="C802" s="225"/>
      <c r="D802" s="225"/>
      <c r="E802" s="225"/>
      <c r="F802" s="225"/>
      <c r="G802" s="225"/>
      <c r="H802" s="225"/>
    </row>
    <row r="803" spans="2:8">
      <c r="B803" s="222"/>
      <c r="C803" s="225"/>
      <c r="D803" s="225"/>
      <c r="E803" s="225"/>
      <c r="F803" s="225"/>
      <c r="G803" s="225"/>
      <c r="H803" s="225"/>
    </row>
    <row r="804" spans="2:8">
      <c r="B804" s="222"/>
      <c r="C804" s="225"/>
      <c r="D804" s="225"/>
      <c r="E804" s="225"/>
      <c r="F804" s="225"/>
      <c r="G804" s="225"/>
      <c r="H804" s="225"/>
    </row>
    <row r="805" spans="2:8">
      <c r="B805" s="222"/>
      <c r="C805" s="225"/>
      <c r="D805" s="225"/>
      <c r="E805" s="225"/>
      <c r="F805" s="225"/>
      <c r="G805" s="225"/>
      <c r="H805" s="225"/>
    </row>
    <row r="806" spans="2:8">
      <c r="B806" s="222"/>
      <c r="C806" s="225"/>
      <c r="D806" s="225"/>
      <c r="E806" s="225"/>
      <c r="F806" s="225"/>
      <c r="G806" s="225"/>
      <c r="H806" s="225"/>
    </row>
    <row r="807" spans="2:8">
      <c r="B807" s="222"/>
      <c r="C807" s="225"/>
      <c r="D807" s="225"/>
      <c r="E807" s="225"/>
      <c r="F807" s="225"/>
      <c r="G807" s="225"/>
      <c r="H807" s="225"/>
    </row>
    <row r="808" spans="2:8">
      <c r="B808" s="222"/>
      <c r="C808" s="225"/>
      <c r="D808" s="225"/>
      <c r="E808" s="225"/>
      <c r="F808" s="225"/>
      <c r="G808" s="225"/>
      <c r="H808" s="225"/>
    </row>
    <row r="809" spans="2:8">
      <c r="B809" s="222"/>
      <c r="C809" s="225"/>
      <c r="D809" s="225"/>
      <c r="E809" s="225"/>
      <c r="F809" s="225"/>
      <c r="G809" s="225"/>
      <c r="H809" s="225"/>
    </row>
    <row r="810" spans="2:8">
      <c r="B810" s="222"/>
      <c r="C810" s="225"/>
      <c r="D810" s="225"/>
      <c r="E810" s="225"/>
      <c r="F810" s="225"/>
      <c r="G810" s="225"/>
      <c r="H810" s="225"/>
    </row>
    <row r="811" spans="2:8">
      <c r="B811" s="222"/>
      <c r="C811" s="225"/>
      <c r="D811" s="225"/>
      <c r="E811" s="225"/>
      <c r="F811" s="225"/>
      <c r="G811" s="225"/>
      <c r="H811" s="225"/>
    </row>
    <row r="812" spans="2:8">
      <c r="B812" s="222"/>
      <c r="C812" s="225"/>
      <c r="D812" s="225"/>
      <c r="E812" s="225"/>
      <c r="F812" s="225"/>
      <c r="G812" s="225"/>
      <c r="H812" s="225"/>
    </row>
    <row r="813" spans="2:8">
      <c r="B813" s="222"/>
      <c r="C813" s="225"/>
      <c r="D813" s="225"/>
      <c r="E813" s="225"/>
      <c r="F813" s="225"/>
      <c r="G813" s="225"/>
      <c r="H813" s="225"/>
    </row>
    <row r="814" spans="2:8">
      <c r="B814" s="222"/>
      <c r="C814" s="225"/>
      <c r="D814" s="225"/>
      <c r="E814" s="225"/>
      <c r="F814" s="225"/>
      <c r="G814" s="225"/>
      <c r="H814" s="225"/>
    </row>
    <row r="815" spans="2:8">
      <c r="B815" s="222"/>
      <c r="C815" s="225"/>
      <c r="D815" s="225"/>
      <c r="E815" s="225"/>
      <c r="F815" s="225"/>
      <c r="G815" s="225"/>
      <c r="H815" s="225"/>
    </row>
    <row r="816" spans="2:8">
      <c r="B816" s="222"/>
      <c r="C816" s="225"/>
      <c r="D816" s="225"/>
      <c r="E816" s="225"/>
      <c r="F816" s="225"/>
      <c r="G816" s="225"/>
      <c r="H816" s="225"/>
    </row>
    <row r="817" spans="2:8">
      <c r="B817" s="222"/>
      <c r="C817" s="225"/>
      <c r="D817" s="225"/>
      <c r="E817" s="225"/>
      <c r="F817" s="225"/>
      <c r="G817" s="225"/>
      <c r="H817" s="225"/>
    </row>
    <row r="818" spans="2:8">
      <c r="B818" s="222"/>
      <c r="C818" s="225"/>
      <c r="D818" s="225"/>
      <c r="E818" s="225"/>
      <c r="F818" s="225"/>
      <c r="G818" s="225"/>
      <c r="H818" s="225"/>
    </row>
    <row r="819" spans="2:8">
      <c r="B819" s="222"/>
      <c r="C819" s="225"/>
      <c r="D819" s="225"/>
      <c r="E819" s="225"/>
      <c r="F819" s="225"/>
      <c r="G819" s="225"/>
      <c r="H819" s="225"/>
    </row>
    <row r="820" spans="2:8">
      <c r="B820" s="222"/>
      <c r="C820" s="225"/>
      <c r="D820" s="225"/>
      <c r="E820" s="225"/>
      <c r="F820" s="225"/>
      <c r="G820" s="225"/>
      <c r="H820" s="225"/>
    </row>
    <row r="821" spans="2:8">
      <c r="B821" s="222"/>
      <c r="C821" s="225"/>
      <c r="D821" s="225"/>
      <c r="E821" s="225"/>
      <c r="F821" s="225"/>
      <c r="G821" s="225"/>
      <c r="H821" s="225"/>
    </row>
    <row r="822" spans="2:8">
      <c r="B822" s="222"/>
      <c r="C822" s="225"/>
      <c r="D822" s="225"/>
      <c r="E822" s="225"/>
      <c r="F822" s="225"/>
      <c r="G822" s="225"/>
      <c r="H822" s="225"/>
    </row>
    <row r="823" spans="2:8">
      <c r="B823" s="222"/>
      <c r="C823" s="225"/>
      <c r="D823" s="225"/>
      <c r="E823" s="225"/>
      <c r="F823" s="225"/>
      <c r="G823" s="225"/>
      <c r="H823" s="225"/>
    </row>
    <row r="824" spans="2:8">
      <c r="B824" s="222"/>
      <c r="C824" s="225"/>
      <c r="D824" s="225"/>
      <c r="E824" s="225"/>
      <c r="F824" s="225"/>
      <c r="G824" s="225"/>
      <c r="H824" s="225"/>
    </row>
    <row r="825" spans="2:8">
      <c r="B825" s="222"/>
      <c r="C825" s="225"/>
      <c r="D825" s="225"/>
      <c r="E825" s="225"/>
      <c r="F825" s="225"/>
      <c r="G825" s="225"/>
      <c r="H825" s="225"/>
    </row>
    <row r="826" spans="2:8">
      <c r="B826" s="222"/>
      <c r="C826" s="225"/>
      <c r="D826" s="225"/>
      <c r="E826" s="225"/>
      <c r="F826" s="225"/>
      <c r="G826" s="225"/>
      <c r="H826" s="225"/>
    </row>
    <row r="827" spans="2:8">
      <c r="B827" s="222"/>
      <c r="C827" s="225"/>
      <c r="D827" s="225"/>
      <c r="E827" s="225"/>
      <c r="F827" s="225"/>
      <c r="G827" s="225"/>
      <c r="H827" s="225"/>
    </row>
    <row r="828" spans="2:8">
      <c r="B828" s="222"/>
      <c r="C828" s="225"/>
      <c r="D828" s="225"/>
      <c r="E828" s="225"/>
      <c r="F828" s="225"/>
      <c r="G828" s="225"/>
      <c r="H828" s="225"/>
    </row>
    <row r="829" spans="2:8">
      <c r="B829" s="222"/>
      <c r="C829" s="225"/>
      <c r="D829" s="225"/>
      <c r="E829" s="225"/>
      <c r="F829" s="225"/>
      <c r="G829" s="225"/>
      <c r="H829" s="225"/>
    </row>
    <row r="830" spans="2:8">
      <c r="B830" s="222"/>
      <c r="C830" s="225"/>
      <c r="D830" s="225"/>
      <c r="E830" s="225"/>
      <c r="F830" s="225"/>
      <c r="G830" s="225"/>
      <c r="H830" s="225"/>
    </row>
    <row r="831" spans="2:8">
      <c r="B831" s="222"/>
      <c r="C831" s="225"/>
      <c r="D831" s="225"/>
      <c r="E831" s="225"/>
      <c r="F831" s="225"/>
      <c r="G831" s="225"/>
      <c r="H831" s="225"/>
    </row>
    <row r="832" spans="2:8">
      <c r="B832" s="222"/>
      <c r="C832" s="225"/>
      <c r="D832" s="225"/>
      <c r="E832" s="225"/>
      <c r="F832" s="225"/>
      <c r="G832" s="225"/>
      <c r="H832" s="225"/>
    </row>
    <row r="833" spans="2:8">
      <c r="B833" s="222"/>
      <c r="C833" s="225"/>
      <c r="D833" s="225"/>
      <c r="E833" s="225"/>
      <c r="F833" s="225"/>
      <c r="G833" s="225"/>
      <c r="H833" s="225"/>
    </row>
    <row r="834" spans="2:8">
      <c r="B834" s="222"/>
      <c r="C834" s="225"/>
      <c r="D834" s="225"/>
      <c r="E834" s="225"/>
      <c r="F834" s="225"/>
      <c r="G834" s="225"/>
      <c r="H834" s="225"/>
    </row>
    <row r="835" spans="2:8">
      <c r="B835" s="222"/>
      <c r="C835" s="225"/>
      <c r="D835" s="225"/>
      <c r="E835" s="225"/>
      <c r="F835" s="225"/>
      <c r="G835" s="225"/>
      <c r="H835" s="225"/>
    </row>
    <row r="836" spans="2:8">
      <c r="B836" s="222"/>
      <c r="C836" s="225"/>
      <c r="D836" s="225"/>
      <c r="E836" s="225"/>
      <c r="F836" s="225"/>
      <c r="G836" s="225"/>
      <c r="H836" s="225"/>
    </row>
    <row r="837" spans="2:8">
      <c r="B837" s="222"/>
      <c r="C837" s="225"/>
      <c r="D837" s="225"/>
      <c r="E837" s="225"/>
      <c r="F837" s="225"/>
      <c r="G837" s="225"/>
      <c r="H837" s="225"/>
    </row>
    <row r="838" spans="2:8">
      <c r="B838" s="222"/>
      <c r="C838" s="225"/>
      <c r="D838" s="225"/>
      <c r="E838" s="225"/>
      <c r="F838" s="225"/>
      <c r="G838" s="225"/>
      <c r="H838" s="225"/>
    </row>
    <row r="839" spans="2:8">
      <c r="B839" s="222"/>
      <c r="C839" s="225"/>
      <c r="D839" s="225"/>
      <c r="E839" s="225"/>
      <c r="F839" s="225"/>
      <c r="G839" s="225"/>
      <c r="H839" s="225"/>
    </row>
    <row r="840" spans="2:8">
      <c r="B840" s="222"/>
      <c r="C840" s="225"/>
      <c r="D840" s="225"/>
      <c r="E840" s="225"/>
      <c r="F840" s="225"/>
      <c r="G840" s="225"/>
      <c r="H840" s="225"/>
    </row>
    <row r="841" spans="2:8">
      <c r="B841" s="222"/>
      <c r="C841" s="225"/>
      <c r="D841" s="225"/>
      <c r="E841" s="225"/>
      <c r="F841" s="225"/>
      <c r="G841" s="225"/>
      <c r="H841" s="225"/>
    </row>
    <row r="842" spans="2:8">
      <c r="B842" s="222"/>
      <c r="C842" s="225"/>
      <c r="D842" s="225"/>
      <c r="E842" s="225"/>
      <c r="F842" s="225"/>
      <c r="G842" s="225"/>
      <c r="H842" s="225"/>
    </row>
    <row r="843" spans="2:8">
      <c r="B843" s="222"/>
      <c r="C843" s="225"/>
      <c r="D843" s="225"/>
      <c r="E843" s="225"/>
      <c r="F843" s="225"/>
      <c r="G843" s="225"/>
      <c r="H843" s="225"/>
    </row>
    <row r="844" spans="2:8">
      <c r="B844" s="222"/>
      <c r="C844" s="225"/>
      <c r="D844" s="225"/>
      <c r="E844" s="225"/>
      <c r="F844" s="225"/>
      <c r="G844" s="225"/>
      <c r="H844" s="225"/>
    </row>
    <row r="845" spans="2:8">
      <c r="B845" s="222"/>
      <c r="C845" s="225"/>
      <c r="D845" s="225"/>
      <c r="E845" s="225"/>
      <c r="F845" s="225"/>
      <c r="G845" s="225"/>
      <c r="H845" s="225"/>
    </row>
    <row r="846" spans="2:8">
      <c r="B846" s="222"/>
      <c r="C846" s="225"/>
      <c r="D846" s="225"/>
      <c r="E846" s="225"/>
      <c r="F846" s="225"/>
      <c r="G846" s="225"/>
      <c r="H846" s="225"/>
    </row>
    <row r="847" spans="2:8">
      <c r="B847" s="222"/>
      <c r="C847" s="225"/>
      <c r="D847" s="225"/>
      <c r="E847" s="225"/>
      <c r="F847" s="225"/>
      <c r="G847" s="225"/>
      <c r="H847" s="225"/>
    </row>
    <row r="848" spans="2:8">
      <c r="B848" s="222"/>
      <c r="C848" s="225"/>
      <c r="D848" s="225"/>
      <c r="E848" s="225"/>
      <c r="F848" s="225"/>
      <c r="G848" s="225"/>
      <c r="H848" s="225"/>
    </row>
    <row r="849" spans="2:8">
      <c r="B849" s="222"/>
      <c r="C849" s="225"/>
      <c r="D849" s="225"/>
      <c r="E849" s="225"/>
      <c r="F849" s="225"/>
      <c r="G849" s="225"/>
      <c r="H849" s="225"/>
    </row>
    <row r="850" spans="2:8">
      <c r="B850" s="222"/>
      <c r="C850" s="225"/>
      <c r="D850" s="225"/>
      <c r="E850" s="225"/>
      <c r="F850" s="225"/>
      <c r="G850" s="225"/>
      <c r="H850" s="225"/>
    </row>
    <row r="851" spans="2:8">
      <c r="B851" s="222"/>
      <c r="C851" s="225"/>
      <c r="D851" s="225"/>
      <c r="E851" s="225"/>
      <c r="F851" s="225"/>
      <c r="G851" s="225"/>
      <c r="H851" s="225"/>
    </row>
    <row r="852" spans="2:8">
      <c r="B852" s="222"/>
      <c r="C852" s="225"/>
      <c r="D852" s="225"/>
      <c r="E852" s="225"/>
      <c r="F852" s="225"/>
      <c r="G852" s="225"/>
      <c r="H852" s="225"/>
    </row>
    <row r="853" spans="2:8">
      <c r="B853" s="222"/>
      <c r="C853" s="225"/>
      <c r="D853" s="225"/>
      <c r="E853" s="225"/>
      <c r="F853" s="225"/>
      <c r="G853" s="225"/>
      <c r="H853" s="225"/>
    </row>
    <row r="854" spans="2:8">
      <c r="B854" s="222"/>
      <c r="C854" s="225"/>
      <c r="D854" s="225"/>
      <c r="E854" s="225"/>
      <c r="F854" s="225"/>
      <c r="G854" s="225"/>
      <c r="H854" s="225"/>
    </row>
    <row r="855" spans="2:8">
      <c r="B855" s="222"/>
      <c r="C855" s="225"/>
      <c r="D855" s="225"/>
      <c r="E855" s="225"/>
      <c r="F855" s="225"/>
      <c r="G855" s="225"/>
      <c r="H855" s="225"/>
    </row>
    <row r="856" spans="2:8">
      <c r="B856" s="222"/>
      <c r="C856" s="225"/>
      <c r="D856" s="225"/>
      <c r="E856" s="225"/>
      <c r="F856" s="225"/>
      <c r="G856" s="225"/>
      <c r="H856" s="225"/>
    </row>
    <row r="857" spans="2:8">
      <c r="B857" s="222"/>
      <c r="C857" s="225"/>
      <c r="D857" s="225"/>
      <c r="E857" s="225"/>
      <c r="F857" s="225"/>
      <c r="G857" s="225"/>
      <c r="H857" s="225"/>
    </row>
    <row r="858" spans="2:8">
      <c r="B858" s="222"/>
      <c r="C858" s="225"/>
      <c r="D858" s="225"/>
      <c r="E858" s="225"/>
      <c r="F858" s="225"/>
      <c r="G858" s="225"/>
      <c r="H858" s="225"/>
    </row>
    <row r="859" spans="2:8">
      <c r="B859" s="222"/>
      <c r="C859" s="225"/>
      <c r="D859" s="225"/>
      <c r="E859" s="225"/>
      <c r="F859" s="225"/>
      <c r="G859" s="225"/>
      <c r="H859" s="225"/>
    </row>
    <row r="860" spans="2:8">
      <c r="B860" s="222"/>
      <c r="C860" s="225"/>
      <c r="D860" s="225"/>
      <c r="E860" s="225"/>
      <c r="F860" s="225"/>
      <c r="G860" s="225"/>
      <c r="H860" s="225"/>
    </row>
    <row r="861" spans="2:8">
      <c r="B861" s="222"/>
      <c r="C861" s="225"/>
      <c r="D861" s="225"/>
      <c r="E861" s="225"/>
      <c r="F861" s="225"/>
      <c r="G861" s="225"/>
      <c r="H861" s="225"/>
    </row>
    <row r="862" spans="2:8">
      <c r="B862" s="222"/>
      <c r="C862" s="225"/>
      <c r="D862" s="225"/>
      <c r="E862" s="225"/>
      <c r="F862" s="225"/>
      <c r="G862" s="225"/>
      <c r="H862" s="225"/>
    </row>
    <row r="863" spans="2:8">
      <c r="B863" s="222"/>
      <c r="C863" s="225"/>
      <c r="D863" s="225"/>
      <c r="E863" s="225"/>
      <c r="F863" s="225"/>
      <c r="G863" s="225"/>
      <c r="H863" s="225"/>
    </row>
    <row r="864" spans="2:8">
      <c r="B864" s="222"/>
      <c r="C864" s="225"/>
      <c r="D864" s="225"/>
      <c r="E864" s="225"/>
      <c r="F864" s="225"/>
      <c r="G864" s="225"/>
      <c r="H864" s="225"/>
    </row>
    <row r="865" spans="2:8">
      <c r="B865" s="222"/>
      <c r="C865" s="225"/>
      <c r="D865" s="225"/>
      <c r="E865" s="225"/>
      <c r="F865" s="225"/>
      <c r="G865" s="225"/>
      <c r="H865" s="225"/>
    </row>
    <row r="866" spans="2:8">
      <c r="B866" s="222"/>
      <c r="C866" s="225"/>
      <c r="D866" s="225"/>
      <c r="E866" s="225"/>
      <c r="F866" s="225"/>
      <c r="G866" s="225"/>
      <c r="H866" s="225"/>
    </row>
    <row r="867" spans="2:8">
      <c r="B867" s="222"/>
      <c r="C867" s="225"/>
      <c r="D867" s="225"/>
      <c r="E867" s="225"/>
      <c r="F867" s="225"/>
      <c r="G867" s="225"/>
      <c r="H867" s="225"/>
    </row>
    <row r="868" spans="2:8">
      <c r="B868" s="222"/>
      <c r="C868" s="225"/>
      <c r="D868" s="225"/>
      <c r="E868" s="225"/>
      <c r="F868" s="225"/>
      <c r="G868" s="225"/>
      <c r="H868" s="225"/>
    </row>
    <row r="869" spans="2:8">
      <c r="B869" s="222"/>
      <c r="C869" s="225"/>
      <c r="D869" s="225"/>
      <c r="E869" s="225"/>
      <c r="F869" s="225"/>
      <c r="G869" s="225"/>
      <c r="H869" s="225"/>
    </row>
    <row r="870" spans="2:8">
      <c r="B870" s="222"/>
      <c r="C870" s="225"/>
      <c r="D870" s="225"/>
      <c r="E870" s="225"/>
      <c r="F870" s="225"/>
      <c r="G870" s="225"/>
      <c r="H870" s="225"/>
    </row>
    <row r="871" spans="2:8">
      <c r="B871" s="222"/>
      <c r="C871" s="225"/>
      <c r="D871" s="225"/>
      <c r="E871" s="225"/>
      <c r="F871" s="225"/>
      <c r="G871" s="225"/>
      <c r="H871" s="225"/>
    </row>
    <row r="872" spans="2:8">
      <c r="B872" s="222"/>
      <c r="C872" s="225"/>
      <c r="D872" s="225"/>
      <c r="E872" s="225"/>
      <c r="F872" s="225"/>
      <c r="G872" s="225"/>
      <c r="H872" s="225"/>
    </row>
    <row r="873" spans="2:8">
      <c r="B873" s="222"/>
      <c r="C873" s="225"/>
      <c r="D873" s="225"/>
      <c r="E873" s="225"/>
      <c r="F873" s="225"/>
      <c r="G873" s="225"/>
      <c r="H873" s="225"/>
    </row>
    <row r="874" spans="2:8">
      <c r="B874" s="222"/>
      <c r="C874" s="225"/>
      <c r="D874" s="225"/>
      <c r="E874" s="225"/>
      <c r="F874" s="225"/>
      <c r="G874" s="225"/>
      <c r="H874" s="225"/>
    </row>
    <row r="875" spans="2:8">
      <c r="B875" s="222"/>
      <c r="C875" s="225"/>
      <c r="D875" s="225"/>
      <c r="E875" s="225"/>
      <c r="F875" s="225"/>
      <c r="G875" s="225"/>
      <c r="H875" s="225"/>
    </row>
    <row r="876" spans="2:8">
      <c r="B876" s="222"/>
      <c r="C876" s="225"/>
      <c r="D876" s="225"/>
      <c r="E876" s="225"/>
      <c r="F876" s="225"/>
      <c r="G876" s="225"/>
      <c r="H876" s="225"/>
    </row>
    <row r="877" spans="2:8">
      <c r="B877" s="222"/>
      <c r="C877" s="225"/>
      <c r="D877" s="225"/>
      <c r="E877" s="225"/>
      <c r="F877" s="225"/>
      <c r="G877" s="225"/>
      <c r="H877" s="225"/>
    </row>
    <row r="878" spans="2:8">
      <c r="B878" s="222"/>
      <c r="C878" s="225"/>
      <c r="D878" s="225"/>
      <c r="E878" s="225"/>
      <c r="F878" s="225"/>
      <c r="G878" s="225"/>
      <c r="H878" s="225"/>
    </row>
    <row r="879" spans="2:8">
      <c r="B879" s="222"/>
      <c r="C879" s="225"/>
      <c r="D879" s="225"/>
      <c r="E879" s="225"/>
      <c r="F879" s="225"/>
      <c r="G879" s="225"/>
      <c r="H879" s="225"/>
    </row>
    <row r="880" spans="2:8">
      <c r="B880" s="222"/>
      <c r="C880" s="225"/>
      <c r="D880" s="225"/>
      <c r="E880" s="225"/>
      <c r="F880" s="225"/>
      <c r="G880" s="225"/>
      <c r="H880" s="225"/>
    </row>
    <row r="881" spans="2:8">
      <c r="B881" s="222"/>
      <c r="C881" s="225"/>
      <c r="D881" s="225"/>
      <c r="E881" s="225"/>
      <c r="F881" s="225"/>
      <c r="G881" s="225"/>
      <c r="H881" s="225"/>
    </row>
    <row r="882" spans="2:8">
      <c r="B882" s="222"/>
      <c r="C882" s="225"/>
      <c r="D882" s="225"/>
      <c r="E882" s="225"/>
      <c r="F882" s="225"/>
      <c r="G882" s="225"/>
      <c r="H882" s="225"/>
    </row>
    <row r="883" spans="2:8">
      <c r="B883" s="222"/>
      <c r="C883" s="225"/>
      <c r="D883" s="225"/>
      <c r="E883" s="225"/>
      <c r="F883" s="225"/>
      <c r="G883" s="225"/>
      <c r="H883" s="225"/>
    </row>
    <row r="884" spans="2:8">
      <c r="B884" s="222"/>
      <c r="C884" s="225"/>
      <c r="D884" s="225"/>
      <c r="E884" s="225"/>
      <c r="F884" s="225"/>
      <c r="G884" s="225"/>
      <c r="H884" s="225"/>
    </row>
    <row r="885" spans="2:8">
      <c r="B885" s="222"/>
      <c r="C885" s="225"/>
      <c r="D885" s="225"/>
      <c r="E885" s="225"/>
      <c r="F885" s="225"/>
      <c r="G885" s="225"/>
      <c r="H885" s="225"/>
    </row>
    <row r="886" spans="2:8">
      <c r="B886" s="222"/>
      <c r="C886" s="225"/>
      <c r="D886" s="225"/>
      <c r="E886" s="225"/>
      <c r="F886" s="225"/>
      <c r="G886" s="225"/>
      <c r="H886" s="225"/>
    </row>
    <row r="887" spans="2:8">
      <c r="B887" s="222"/>
      <c r="C887" s="225"/>
      <c r="D887" s="225"/>
      <c r="E887" s="225"/>
      <c r="F887" s="225"/>
      <c r="G887" s="225"/>
      <c r="H887" s="225"/>
    </row>
    <row r="888" spans="2:8">
      <c r="B888" s="222"/>
      <c r="C888" s="225"/>
      <c r="D888" s="225"/>
      <c r="E888" s="225"/>
      <c r="F888" s="225"/>
      <c r="G888" s="225"/>
      <c r="H888" s="225"/>
    </row>
    <row r="889" spans="2:8">
      <c r="B889" s="222"/>
      <c r="C889" s="225"/>
      <c r="D889" s="225"/>
      <c r="E889" s="225"/>
      <c r="F889" s="225"/>
      <c r="G889" s="225"/>
      <c r="H889" s="225"/>
    </row>
    <row r="890" spans="2:8">
      <c r="B890" s="222"/>
      <c r="C890" s="225"/>
      <c r="D890" s="225"/>
      <c r="E890" s="225"/>
      <c r="F890" s="225"/>
      <c r="G890" s="225"/>
      <c r="H890" s="225"/>
    </row>
    <row r="891" spans="2:8">
      <c r="B891" s="222"/>
      <c r="C891" s="225"/>
      <c r="D891" s="225"/>
      <c r="E891" s="225"/>
      <c r="F891" s="225"/>
      <c r="G891" s="225"/>
      <c r="H891" s="225"/>
    </row>
    <row r="892" spans="2:8">
      <c r="B892" s="222"/>
      <c r="C892" s="225"/>
      <c r="D892" s="225"/>
      <c r="E892" s="225"/>
      <c r="F892" s="225"/>
      <c r="G892" s="225"/>
      <c r="H892" s="225"/>
    </row>
    <row r="893" spans="2:8">
      <c r="B893" s="222"/>
      <c r="C893" s="225"/>
      <c r="D893" s="225"/>
      <c r="E893" s="225"/>
      <c r="F893" s="225"/>
      <c r="G893" s="225"/>
      <c r="H893" s="225"/>
    </row>
    <row r="894" spans="2:8">
      <c r="B894" s="222"/>
      <c r="C894" s="225"/>
      <c r="D894" s="225"/>
      <c r="E894" s="225"/>
      <c r="F894" s="225"/>
      <c r="G894" s="225"/>
      <c r="H894" s="225"/>
    </row>
    <row r="895" spans="2:8">
      <c r="B895" s="222"/>
      <c r="C895" s="225"/>
      <c r="D895" s="225"/>
      <c r="E895" s="225"/>
      <c r="F895" s="225"/>
      <c r="G895" s="225"/>
      <c r="H895" s="225"/>
    </row>
    <row r="896" spans="2:8">
      <c r="B896" s="222"/>
      <c r="C896" s="225"/>
      <c r="D896" s="225"/>
      <c r="E896" s="225"/>
      <c r="F896" s="225"/>
      <c r="G896" s="225"/>
      <c r="H896" s="225"/>
    </row>
    <row r="897" spans="2:8">
      <c r="B897" s="222"/>
      <c r="C897" s="225"/>
      <c r="D897" s="225"/>
      <c r="E897" s="225"/>
      <c r="F897" s="225"/>
      <c r="G897" s="225"/>
      <c r="H897" s="225"/>
    </row>
    <row r="898" spans="2:8">
      <c r="B898" s="222"/>
      <c r="C898" s="225"/>
      <c r="D898" s="225"/>
      <c r="E898" s="225"/>
      <c r="F898" s="225"/>
      <c r="G898" s="225"/>
      <c r="H898" s="225"/>
    </row>
    <row r="899" spans="2:8">
      <c r="B899" s="222"/>
      <c r="C899" s="225"/>
      <c r="D899" s="225"/>
      <c r="E899" s="225"/>
      <c r="F899" s="225"/>
      <c r="G899" s="225"/>
      <c r="H899" s="225"/>
    </row>
    <row r="900" spans="2:8">
      <c r="B900" s="222"/>
      <c r="C900" s="225"/>
      <c r="D900" s="225"/>
      <c r="E900" s="225"/>
      <c r="F900" s="225"/>
      <c r="G900" s="225"/>
      <c r="H900" s="225"/>
    </row>
    <row r="901" spans="2:8">
      <c r="B901" s="222"/>
      <c r="C901" s="225"/>
      <c r="D901" s="225"/>
      <c r="E901" s="225"/>
      <c r="F901" s="225"/>
      <c r="G901" s="225"/>
      <c r="H901" s="225"/>
    </row>
    <row r="902" spans="2:8">
      <c r="B902" s="222"/>
      <c r="C902" s="225"/>
      <c r="D902" s="225"/>
      <c r="E902" s="225"/>
      <c r="F902" s="225"/>
      <c r="G902" s="225"/>
      <c r="H902" s="225"/>
    </row>
    <row r="903" spans="2:8">
      <c r="B903" s="222"/>
      <c r="C903" s="225"/>
      <c r="D903" s="225"/>
      <c r="E903" s="225"/>
      <c r="F903" s="225"/>
      <c r="G903" s="225"/>
      <c r="H903" s="225"/>
    </row>
    <row r="904" spans="2:8">
      <c r="B904" s="222"/>
      <c r="C904" s="225"/>
      <c r="D904" s="225"/>
      <c r="E904" s="225"/>
      <c r="F904" s="225"/>
      <c r="G904" s="225"/>
      <c r="H904" s="225"/>
    </row>
    <row r="905" spans="2:8">
      <c r="B905" s="222"/>
      <c r="C905" s="225"/>
      <c r="D905" s="225"/>
      <c r="E905" s="225"/>
      <c r="F905" s="225"/>
      <c r="G905" s="225"/>
      <c r="H905" s="225"/>
    </row>
    <row r="906" spans="2:8">
      <c r="B906" s="222"/>
      <c r="C906" s="225"/>
      <c r="D906" s="225"/>
      <c r="E906" s="225"/>
      <c r="F906" s="225"/>
      <c r="G906" s="225"/>
      <c r="H906" s="225"/>
    </row>
    <row r="907" spans="2:8">
      <c r="B907" s="222"/>
      <c r="C907" s="225"/>
      <c r="D907" s="225"/>
      <c r="E907" s="225"/>
      <c r="F907" s="225"/>
      <c r="G907" s="225"/>
      <c r="H907" s="225"/>
    </row>
    <row r="908" spans="2:8">
      <c r="B908" s="222"/>
      <c r="C908" s="225"/>
      <c r="D908" s="225"/>
      <c r="E908" s="225"/>
      <c r="F908" s="225"/>
      <c r="G908" s="225"/>
      <c r="H908" s="225"/>
    </row>
    <row r="909" spans="2:8">
      <c r="B909" s="222"/>
      <c r="C909" s="225"/>
      <c r="D909" s="225"/>
      <c r="E909" s="225"/>
      <c r="F909" s="225"/>
      <c r="G909" s="225"/>
      <c r="H909" s="225"/>
    </row>
    <row r="910" spans="2:8">
      <c r="B910" s="222"/>
      <c r="C910" s="225"/>
      <c r="D910" s="225"/>
      <c r="E910" s="225"/>
      <c r="F910" s="225"/>
      <c r="G910" s="225"/>
      <c r="H910" s="225"/>
    </row>
    <row r="911" spans="2:8">
      <c r="B911" s="222"/>
      <c r="C911" s="225"/>
      <c r="D911" s="225"/>
      <c r="E911" s="225"/>
      <c r="F911" s="225"/>
      <c r="G911" s="225"/>
      <c r="H911" s="225"/>
    </row>
    <row r="912" spans="2:8">
      <c r="B912" s="222"/>
      <c r="C912" s="225"/>
      <c r="D912" s="225"/>
      <c r="E912" s="225"/>
      <c r="F912" s="225"/>
      <c r="G912" s="225"/>
      <c r="H912" s="225"/>
    </row>
    <row r="913" spans="2:8">
      <c r="B913" s="222"/>
      <c r="C913" s="225"/>
      <c r="D913" s="225"/>
      <c r="E913" s="225"/>
      <c r="F913" s="225"/>
      <c r="G913" s="225"/>
      <c r="H913" s="225"/>
    </row>
    <row r="914" spans="2:8">
      <c r="B914" s="222"/>
      <c r="C914" s="225"/>
      <c r="D914" s="225"/>
      <c r="E914" s="225"/>
      <c r="F914" s="225"/>
      <c r="G914" s="225"/>
      <c r="H914" s="225"/>
    </row>
    <row r="915" spans="2:8">
      <c r="B915" s="222"/>
      <c r="C915" s="225"/>
      <c r="D915" s="225"/>
      <c r="E915" s="225"/>
      <c r="F915" s="225"/>
      <c r="G915" s="225"/>
      <c r="H915" s="225"/>
    </row>
    <row r="916" spans="2:8">
      <c r="B916" s="222"/>
      <c r="C916" s="225"/>
      <c r="D916" s="225"/>
      <c r="E916" s="225"/>
      <c r="F916" s="225"/>
      <c r="G916" s="225"/>
      <c r="H916" s="225"/>
    </row>
    <row r="917" spans="2:8">
      <c r="B917" s="222"/>
      <c r="C917" s="225"/>
      <c r="D917" s="225"/>
      <c r="E917" s="225"/>
      <c r="F917" s="225"/>
      <c r="G917" s="225"/>
      <c r="H917" s="225"/>
    </row>
    <row r="918" spans="2:8">
      <c r="B918" s="222"/>
      <c r="C918" s="225"/>
      <c r="D918" s="225"/>
      <c r="E918" s="225"/>
      <c r="F918" s="225"/>
      <c r="G918" s="225"/>
      <c r="H918" s="225"/>
    </row>
    <row r="919" spans="2:8">
      <c r="B919" s="222"/>
      <c r="C919" s="225"/>
      <c r="D919" s="225"/>
      <c r="E919" s="225"/>
      <c r="F919" s="225"/>
      <c r="G919" s="225"/>
      <c r="H919" s="225"/>
    </row>
    <row r="920" spans="2:8">
      <c r="B920" s="222"/>
      <c r="C920" s="225"/>
      <c r="D920" s="225"/>
      <c r="E920" s="225"/>
      <c r="F920" s="225"/>
      <c r="G920" s="225"/>
      <c r="H920" s="225"/>
    </row>
    <row r="921" spans="2:8">
      <c r="B921" s="222"/>
      <c r="C921" s="225"/>
      <c r="D921" s="225"/>
      <c r="E921" s="225"/>
      <c r="F921" s="225"/>
      <c r="G921" s="225"/>
      <c r="H921" s="225"/>
    </row>
    <row r="922" spans="2:8">
      <c r="B922" s="222"/>
      <c r="C922" s="225"/>
      <c r="D922" s="225"/>
      <c r="E922" s="225"/>
      <c r="F922" s="225"/>
      <c r="G922" s="225"/>
      <c r="H922" s="225"/>
    </row>
    <row r="923" spans="2:8">
      <c r="B923" s="222"/>
      <c r="C923" s="225"/>
      <c r="D923" s="225"/>
      <c r="E923" s="225"/>
      <c r="F923" s="225"/>
      <c r="G923" s="225"/>
      <c r="H923" s="225"/>
    </row>
    <row r="924" spans="2:8">
      <c r="B924" s="222"/>
      <c r="C924" s="225"/>
      <c r="D924" s="225"/>
      <c r="E924" s="225"/>
      <c r="F924" s="225"/>
      <c r="G924" s="225"/>
      <c r="H924" s="225"/>
    </row>
    <row r="925" spans="2:8">
      <c r="B925" s="222"/>
      <c r="C925" s="225"/>
      <c r="D925" s="225"/>
      <c r="E925" s="225"/>
      <c r="F925" s="225"/>
      <c r="G925" s="225"/>
      <c r="H925" s="225"/>
    </row>
    <row r="926" spans="2:8">
      <c r="B926" s="222"/>
      <c r="C926" s="225"/>
      <c r="D926" s="225"/>
      <c r="E926" s="225"/>
      <c r="F926" s="225"/>
      <c r="G926" s="225"/>
      <c r="H926" s="225"/>
    </row>
    <row r="927" spans="2:8">
      <c r="B927" s="222"/>
      <c r="C927" s="225"/>
      <c r="D927" s="225"/>
      <c r="E927" s="225"/>
      <c r="F927" s="225"/>
      <c r="G927" s="225"/>
      <c r="H927" s="225"/>
    </row>
    <row r="928" spans="2:8">
      <c r="B928" s="222"/>
      <c r="C928" s="225"/>
      <c r="D928" s="225"/>
      <c r="E928" s="225"/>
      <c r="F928" s="225"/>
      <c r="G928" s="225"/>
      <c r="H928" s="225"/>
    </row>
    <row r="929" spans="2:8">
      <c r="B929" s="222"/>
      <c r="C929" s="225"/>
      <c r="D929" s="225"/>
      <c r="E929" s="225"/>
      <c r="F929" s="225"/>
      <c r="G929" s="225"/>
      <c r="H929" s="225"/>
    </row>
    <row r="930" spans="2:8">
      <c r="B930" s="222"/>
      <c r="C930" s="225"/>
      <c r="D930" s="225"/>
      <c r="E930" s="225"/>
      <c r="F930" s="225"/>
      <c r="G930" s="225"/>
      <c r="H930" s="225"/>
    </row>
    <row r="931" spans="2:8">
      <c r="B931" s="222"/>
      <c r="C931" s="225"/>
      <c r="D931" s="225"/>
      <c r="E931" s="225"/>
      <c r="F931" s="225"/>
      <c r="G931" s="225"/>
      <c r="H931" s="225"/>
    </row>
    <row r="932" spans="2:8">
      <c r="B932" s="222"/>
      <c r="C932" s="225"/>
      <c r="D932" s="225"/>
      <c r="E932" s="225"/>
      <c r="F932" s="225"/>
      <c r="G932" s="225"/>
      <c r="H932" s="225"/>
    </row>
    <row r="933" spans="2:8">
      <c r="B933" s="222"/>
      <c r="C933" s="225"/>
      <c r="D933" s="225"/>
      <c r="E933" s="225"/>
      <c r="F933" s="225"/>
      <c r="G933" s="225"/>
      <c r="H933" s="225"/>
    </row>
    <row r="934" spans="2:8">
      <c r="B934" s="222"/>
      <c r="C934" s="225"/>
      <c r="D934" s="225"/>
      <c r="E934" s="225"/>
      <c r="F934" s="225"/>
      <c r="G934" s="225"/>
      <c r="H934" s="225"/>
    </row>
    <row r="935" spans="2:8">
      <c r="B935" s="222"/>
      <c r="C935" s="225"/>
      <c r="D935" s="225"/>
      <c r="E935" s="225"/>
      <c r="F935" s="225"/>
      <c r="G935" s="225"/>
      <c r="H935" s="225"/>
    </row>
    <row r="936" spans="2:8">
      <c r="B936" s="222"/>
      <c r="C936" s="225"/>
      <c r="D936" s="225"/>
      <c r="E936" s="225"/>
      <c r="F936" s="225"/>
      <c r="G936" s="225"/>
      <c r="H936" s="225"/>
    </row>
    <row r="937" spans="2:8">
      <c r="B937" s="222"/>
      <c r="C937" s="225"/>
      <c r="D937" s="225"/>
      <c r="E937" s="225"/>
      <c r="F937" s="225"/>
      <c r="G937" s="225"/>
      <c r="H937" s="225"/>
    </row>
    <row r="938" spans="2:8">
      <c r="B938" s="222"/>
      <c r="C938" s="225"/>
      <c r="D938" s="225"/>
      <c r="E938" s="225"/>
      <c r="F938" s="225"/>
      <c r="G938" s="225"/>
      <c r="H938" s="225"/>
    </row>
    <row r="939" spans="2:8">
      <c r="B939" s="222"/>
      <c r="C939" s="225"/>
      <c r="D939" s="225"/>
      <c r="E939" s="225"/>
      <c r="F939" s="225"/>
      <c r="G939" s="225"/>
      <c r="H939" s="225"/>
    </row>
    <row r="940" spans="2:8">
      <c r="B940" s="222"/>
      <c r="C940" s="225"/>
      <c r="D940" s="225"/>
      <c r="E940" s="225"/>
      <c r="F940" s="225"/>
      <c r="G940" s="225"/>
      <c r="H940" s="225"/>
    </row>
    <row r="941" spans="2:8">
      <c r="B941" s="222"/>
      <c r="C941" s="225"/>
      <c r="D941" s="225"/>
      <c r="E941" s="225"/>
      <c r="F941" s="225"/>
      <c r="G941" s="225"/>
      <c r="H941" s="225"/>
    </row>
    <row r="942" spans="2:8">
      <c r="B942" s="222"/>
      <c r="C942" s="225"/>
      <c r="D942" s="225"/>
      <c r="E942" s="225"/>
      <c r="F942" s="225"/>
      <c r="G942" s="225"/>
      <c r="H942" s="225"/>
    </row>
    <row r="943" spans="2:8">
      <c r="B943" s="222"/>
      <c r="C943" s="225"/>
      <c r="D943" s="225"/>
      <c r="E943" s="225"/>
      <c r="F943" s="225"/>
      <c r="G943" s="225"/>
      <c r="H943" s="225"/>
    </row>
    <row r="944" spans="2:8">
      <c r="B944" s="222"/>
      <c r="C944" s="225"/>
      <c r="D944" s="225"/>
      <c r="E944" s="225"/>
      <c r="F944" s="225"/>
      <c r="G944" s="225"/>
      <c r="H944" s="225"/>
    </row>
    <row r="945" spans="2:8">
      <c r="B945" s="222"/>
      <c r="C945" s="225"/>
      <c r="D945" s="225"/>
      <c r="E945" s="225"/>
      <c r="F945" s="225"/>
      <c r="G945" s="225"/>
      <c r="H945" s="225"/>
    </row>
    <row r="946" spans="2:8">
      <c r="B946" s="222"/>
      <c r="C946" s="225"/>
      <c r="D946" s="225"/>
      <c r="E946" s="225"/>
      <c r="F946" s="225"/>
      <c r="G946" s="225"/>
      <c r="H946" s="225"/>
    </row>
    <row r="947" spans="2:8">
      <c r="B947" s="222"/>
      <c r="C947" s="225"/>
      <c r="D947" s="225"/>
      <c r="E947" s="225"/>
      <c r="F947" s="225"/>
      <c r="G947" s="225"/>
      <c r="H947" s="225"/>
    </row>
    <row r="948" spans="2:8">
      <c r="B948" s="222"/>
      <c r="C948" s="225"/>
      <c r="D948" s="225"/>
      <c r="E948" s="225"/>
      <c r="F948" s="225"/>
      <c r="G948" s="225"/>
      <c r="H948" s="225"/>
    </row>
    <row r="949" spans="2:8">
      <c r="B949" s="222"/>
      <c r="C949" s="225"/>
      <c r="D949" s="225"/>
      <c r="E949" s="225"/>
      <c r="F949" s="225"/>
      <c r="G949" s="225"/>
      <c r="H949" s="225"/>
    </row>
    <row r="950" spans="2:8">
      <c r="B950" s="222"/>
      <c r="C950" s="225"/>
      <c r="D950" s="225"/>
      <c r="E950" s="225"/>
      <c r="F950" s="225"/>
      <c r="G950" s="225"/>
      <c r="H950" s="225"/>
    </row>
    <row r="951" spans="2:8">
      <c r="B951" s="222"/>
      <c r="C951" s="225"/>
      <c r="D951" s="225"/>
      <c r="E951" s="225"/>
      <c r="F951" s="225"/>
      <c r="G951" s="225"/>
      <c r="H951" s="225"/>
    </row>
    <row r="952" spans="2:8">
      <c r="B952" s="222"/>
      <c r="C952" s="225"/>
      <c r="D952" s="225"/>
      <c r="E952" s="225"/>
      <c r="F952" s="225"/>
      <c r="G952" s="225"/>
      <c r="H952" s="225"/>
    </row>
    <row r="953" spans="2:8">
      <c r="B953" s="222"/>
      <c r="C953" s="225"/>
      <c r="D953" s="225"/>
      <c r="E953" s="225"/>
      <c r="F953" s="225"/>
      <c r="G953" s="225"/>
      <c r="H953" s="225"/>
    </row>
    <row r="954" spans="2:8">
      <c r="B954" s="222"/>
      <c r="C954" s="225"/>
      <c r="D954" s="225"/>
      <c r="E954" s="225"/>
      <c r="F954" s="225"/>
      <c r="G954" s="225"/>
      <c r="H954" s="225"/>
    </row>
    <row r="955" spans="2:8">
      <c r="B955" s="222"/>
      <c r="C955" s="225"/>
      <c r="D955" s="225"/>
      <c r="E955" s="225"/>
      <c r="F955" s="225"/>
      <c r="G955" s="225"/>
      <c r="H955" s="225"/>
    </row>
    <row r="956" spans="2:8">
      <c r="B956" s="222"/>
      <c r="C956" s="225"/>
      <c r="D956" s="225"/>
      <c r="E956" s="225"/>
      <c r="F956" s="225"/>
      <c r="G956" s="225"/>
      <c r="H956" s="225"/>
    </row>
    <row r="957" spans="2:8">
      <c r="B957" s="222"/>
      <c r="C957" s="225"/>
      <c r="D957" s="225"/>
      <c r="E957" s="225"/>
      <c r="F957" s="225"/>
      <c r="G957" s="225"/>
      <c r="H957" s="225"/>
    </row>
    <row r="958" spans="2:8">
      <c r="B958" s="222"/>
      <c r="C958" s="225"/>
      <c r="D958" s="225"/>
      <c r="E958" s="225"/>
      <c r="F958" s="225"/>
      <c r="G958" s="225"/>
      <c r="H958" s="225"/>
    </row>
    <row r="959" spans="2:8">
      <c r="B959" s="222"/>
      <c r="C959" s="225"/>
      <c r="D959" s="225"/>
      <c r="E959" s="225"/>
      <c r="F959" s="225"/>
      <c r="G959" s="225"/>
      <c r="H959" s="225"/>
    </row>
    <row r="960" spans="2:8">
      <c r="B960" s="222"/>
      <c r="C960" s="225"/>
      <c r="D960" s="225"/>
      <c r="E960" s="225"/>
      <c r="F960" s="225"/>
      <c r="G960" s="225"/>
      <c r="H960" s="225"/>
    </row>
    <row r="961" spans="2:8">
      <c r="B961" s="222"/>
      <c r="C961" s="225"/>
      <c r="D961" s="225"/>
      <c r="E961" s="225"/>
      <c r="F961" s="225"/>
      <c r="G961" s="225"/>
      <c r="H961" s="225"/>
    </row>
    <row r="962" spans="2:8">
      <c r="B962" s="222"/>
      <c r="C962" s="225"/>
      <c r="D962" s="225"/>
      <c r="E962" s="225"/>
      <c r="F962" s="225"/>
      <c r="G962" s="225"/>
      <c r="H962" s="225"/>
    </row>
    <row r="963" spans="2:8">
      <c r="B963" s="222"/>
      <c r="C963" s="225"/>
      <c r="D963" s="225"/>
      <c r="E963" s="225"/>
      <c r="F963" s="225"/>
      <c r="G963" s="225"/>
      <c r="H963" s="225"/>
    </row>
    <row r="964" spans="2:8">
      <c r="B964" s="222"/>
      <c r="C964" s="225"/>
      <c r="D964" s="225"/>
      <c r="E964" s="225"/>
      <c r="F964" s="225"/>
      <c r="G964" s="225"/>
      <c r="H964" s="225"/>
    </row>
    <row r="965" spans="2:8">
      <c r="B965" s="222"/>
      <c r="C965" s="225"/>
      <c r="D965" s="225"/>
      <c r="E965" s="225"/>
      <c r="F965" s="225"/>
      <c r="G965" s="225"/>
      <c r="H965" s="225"/>
    </row>
    <row r="966" spans="2:8">
      <c r="B966" s="222"/>
      <c r="C966" s="225"/>
      <c r="D966" s="225"/>
      <c r="E966" s="225"/>
      <c r="F966" s="225"/>
      <c r="G966" s="225"/>
      <c r="H966" s="225"/>
    </row>
    <row r="967" spans="2:8">
      <c r="B967" s="222"/>
      <c r="C967" s="225"/>
      <c r="D967" s="225"/>
      <c r="E967" s="225"/>
      <c r="F967" s="225"/>
      <c r="G967" s="225"/>
      <c r="H967" s="225"/>
    </row>
    <row r="968" spans="2:8">
      <c r="B968" s="222"/>
      <c r="C968" s="225"/>
      <c r="D968" s="225"/>
      <c r="E968" s="225"/>
      <c r="F968" s="225"/>
      <c r="G968" s="225"/>
      <c r="H968" s="225"/>
    </row>
    <row r="969" spans="2:8">
      <c r="B969" s="222"/>
      <c r="C969" s="225"/>
      <c r="D969" s="225"/>
      <c r="E969" s="225"/>
      <c r="F969" s="225"/>
      <c r="G969" s="225"/>
      <c r="H969" s="225"/>
    </row>
    <row r="970" spans="2:8">
      <c r="B970" s="222"/>
      <c r="C970" s="225"/>
      <c r="D970" s="225"/>
      <c r="E970" s="225"/>
      <c r="F970" s="225"/>
      <c r="G970" s="225"/>
      <c r="H970" s="225"/>
    </row>
    <row r="971" spans="2:8">
      <c r="B971" s="222"/>
      <c r="C971" s="225"/>
      <c r="D971" s="225"/>
      <c r="E971" s="225"/>
      <c r="F971" s="225"/>
      <c r="G971" s="225"/>
      <c r="H971" s="225"/>
    </row>
    <row r="972" spans="2:8">
      <c r="B972" s="222"/>
      <c r="C972" s="225"/>
      <c r="D972" s="225"/>
      <c r="E972" s="225"/>
      <c r="F972" s="225"/>
      <c r="G972" s="225"/>
      <c r="H972" s="225"/>
    </row>
    <row r="973" spans="2:8">
      <c r="B973" s="222"/>
      <c r="C973" s="225"/>
      <c r="D973" s="225"/>
      <c r="E973" s="225"/>
      <c r="F973" s="225"/>
      <c r="G973" s="225"/>
      <c r="H973" s="225"/>
    </row>
    <row r="974" spans="2:8">
      <c r="B974" s="222"/>
      <c r="C974" s="225"/>
      <c r="D974" s="225"/>
      <c r="E974" s="225"/>
      <c r="F974" s="225"/>
      <c r="G974" s="225"/>
      <c r="H974" s="225"/>
    </row>
    <row r="975" spans="2:8">
      <c r="B975" s="222"/>
      <c r="C975" s="225"/>
      <c r="D975" s="225"/>
      <c r="E975" s="225"/>
      <c r="F975" s="225"/>
      <c r="G975" s="225"/>
      <c r="H975" s="225"/>
    </row>
    <row r="976" spans="2:8">
      <c r="B976" s="222"/>
      <c r="C976" s="225"/>
      <c r="D976" s="225"/>
      <c r="E976" s="225"/>
      <c r="F976" s="225"/>
      <c r="G976" s="225"/>
      <c r="H976" s="225"/>
    </row>
    <row r="977" spans="2:8">
      <c r="B977" s="222"/>
      <c r="C977" s="225"/>
      <c r="D977" s="225"/>
      <c r="E977" s="225"/>
      <c r="F977" s="225"/>
      <c r="G977" s="225"/>
      <c r="H977" s="225"/>
    </row>
    <row r="978" spans="2:8">
      <c r="B978" s="222"/>
      <c r="C978" s="225"/>
      <c r="D978" s="225"/>
      <c r="E978" s="225"/>
      <c r="F978" s="225"/>
      <c r="G978" s="225"/>
      <c r="H978" s="225"/>
    </row>
    <row r="979" spans="2:8">
      <c r="B979" s="222"/>
      <c r="C979" s="225"/>
      <c r="D979" s="225"/>
      <c r="E979" s="225"/>
      <c r="F979" s="225"/>
      <c r="G979" s="225"/>
      <c r="H979" s="225"/>
    </row>
    <row r="980" spans="2:8">
      <c r="B980" s="222"/>
      <c r="C980" s="225"/>
      <c r="D980" s="225"/>
      <c r="E980" s="225"/>
      <c r="F980" s="225"/>
      <c r="G980" s="225"/>
      <c r="H980" s="225"/>
    </row>
    <row r="981" spans="2:8">
      <c r="B981" s="222"/>
      <c r="C981" s="225"/>
      <c r="D981" s="225"/>
      <c r="E981" s="225"/>
      <c r="F981" s="225"/>
      <c r="G981" s="225"/>
      <c r="H981" s="225"/>
    </row>
    <row r="982" spans="2:8">
      <c r="B982" s="222"/>
      <c r="C982" s="225"/>
      <c r="D982" s="225"/>
      <c r="E982" s="225"/>
      <c r="F982" s="225"/>
      <c r="G982" s="225"/>
      <c r="H982" s="225"/>
    </row>
    <row r="983" spans="2:8">
      <c r="B983" s="222"/>
      <c r="C983" s="225"/>
      <c r="D983" s="225"/>
      <c r="E983" s="225"/>
      <c r="F983" s="225"/>
      <c r="G983" s="225"/>
      <c r="H983" s="225"/>
    </row>
    <row r="984" spans="2:8">
      <c r="B984" s="222"/>
      <c r="C984" s="225"/>
      <c r="D984" s="225"/>
      <c r="E984" s="225"/>
      <c r="F984" s="225"/>
      <c r="G984" s="225"/>
      <c r="H984" s="225"/>
    </row>
    <row r="985" spans="2:8">
      <c r="B985" s="222"/>
      <c r="C985" s="225"/>
      <c r="D985" s="225"/>
      <c r="E985" s="225"/>
      <c r="F985" s="225"/>
      <c r="G985" s="225"/>
      <c r="H985" s="225"/>
    </row>
    <row r="986" spans="2:8">
      <c r="B986" s="222"/>
      <c r="C986" s="225"/>
      <c r="D986" s="225"/>
      <c r="E986" s="225"/>
      <c r="F986" s="225"/>
      <c r="G986" s="225"/>
      <c r="H986" s="225"/>
    </row>
    <row r="987" spans="2:8">
      <c r="B987" s="222"/>
      <c r="C987" s="225"/>
      <c r="D987" s="225"/>
      <c r="E987" s="225"/>
      <c r="F987" s="225"/>
      <c r="G987" s="225"/>
      <c r="H987" s="225"/>
    </row>
    <row r="988" spans="2:8">
      <c r="B988" s="222"/>
      <c r="C988" s="225"/>
      <c r="D988" s="225"/>
      <c r="E988" s="225"/>
      <c r="F988" s="225"/>
      <c r="G988" s="225"/>
      <c r="H988" s="225"/>
    </row>
    <row r="989" spans="2:8">
      <c r="B989" s="222"/>
      <c r="C989" s="225"/>
      <c r="D989" s="225"/>
      <c r="E989" s="225"/>
      <c r="F989" s="225"/>
      <c r="G989" s="225"/>
      <c r="H989" s="225"/>
    </row>
    <row r="990" spans="2:8">
      <c r="B990" s="222"/>
      <c r="C990" s="225"/>
      <c r="D990" s="225"/>
      <c r="E990" s="225"/>
      <c r="F990" s="225"/>
      <c r="G990" s="225"/>
      <c r="H990" s="225"/>
    </row>
    <row r="991" spans="2:8">
      <c r="B991" s="222"/>
      <c r="C991" s="225"/>
      <c r="D991" s="225"/>
      <c r="E991" s="225"/>
      <c r="F991" s="225"/>
      <c r="G991" s="225"/>
      <c r="H991" s="225"/>
    </row>
    <row r="992" spans="2:8">
      <c r="B992" s="222"/>
      <c r="C992" s="225"/>
      <c r="D992" s="225"/>
      <c r="E992" s="225"/>
      <c r="F992" s="225"/>
      <c r="G992" s="225"/>
      <c r="H992" s="225"/>
    </row>
    <row r="993" spans="2:8">
      <c r="B993" s="222"/>
      <c r="C993" s="225"/>
      <c r="D993" s="225"/>
      <c r="E993" s="225"/>
      <c r="F993" s="225"/>
      <c r="G993" s="225"/>
      <c r="H993" s="225"/>
    </row>
    <row r="994" spans="2:8">
      <c r="B994" s="222"/>
      <c r="C994" s="225"/>
      <c r="D994" s="225"/>
      <c r="E994" s="225"/>
      <c r="F994" s="225"/>
      <c r="G994" s="225"/>
      <c r="H994" s="225"/>
    </row>
    <row r="995" spans="2:8">
      <c r="B995" s="222"/>
      <c r="C995" s="225"/>
      <c r="D995" s="225"/>
      <c r="E995" s="225"/>
      <c r="F995" s="225"/>
      <c r="G995" s="225"/>
      <c r="H995" s="225"/>
    </row>
    <row r="996" spans="2:8">
      <c r="B996" s="222"/>
      <c r="C996" s="225"/>
      <c r="D996" s="225"/>
      <c r="E996" s="225"/>
      <c r="F996" s="225"/>
      <c r="G996" s="225"/>
      <c r="H996" s="225"/>
    </row>
    <row r="997" spans="2:8">
      <c r="B997" s="222"/>
      <c r="C997" s="225"/>
      <c r="D997" s="225"/>
      <c r="E997" s="225"/>
      <c r="F997" s="225"/>
      <c r="G997" s="225"/>
      <c r="H997" s="225"/>
    </row>
    <row r="998" spans="2:8">
      <c r="B998" s="222"/>
      <c r="C998" s="225"/>
      <c r="D998" s="225"/>
      <c r="E998" s="225"/>
      <c r="F998" s="225"/>
      <c r="G998" s="225"/>
      <c r="H998" s="225"/>
    </row>
    <row r="999" spans="2:8">
      <c r="B999" s="222"/>
      <c r="C999" s="225"/>
      <c r="D999" s="225"/>
      <c r="E999" s="225"/>
      <c r="F999" s="225"/>
      <c r="G999" s="225"/>
      <c r="H999" s="225"/>
    </row>
    <row r="1000" spans="2:8">
      <c r="B1000" s="222"/>
      <c r="C1000" s="225"/>
      <c r="D1000" s="225"/>
      <c r="E1000" s="225"/>
      <c r="F1000" s="225"/>
      <c r="G1000" s="225"/>
      <c r="H1000" s="225"/>
    </row>
    <row r="1001" spans="2:8">
      <c r="B1001" s="222"/>
      <c r="C1001" s="225"/>
      <c r="D1001" s="225"/>
      <c r="E1001" s="225"/>
      <c r="F1001" s="225"/>
      <c r="G1001" s="225"/>
      <c r="H1001" s="225"/>
    </row>
    <row r="1002" spans="2:8">
      <c r="B1002" s="222"/>
      <c r="C1002" s="225"/>
      <c r="D1002" s="225"/>
      <c r="E1002" s="225"/>
      <c r="F1002" s="225"/>
      <c r="G1002" s="225"/>
      <c r="H1002" s="225"/>
    </row>
  </sheetData>
  <sheetProtection password="832B" sheet="1" objects="1" scenarios="1"/>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618C36A73128E2418EA316545558548D" ma:contentTypeVersion="13" ma:contentTypeDescription="Create a new document." ma:contentTypeScope="" ma:versionID="7b2788fa9829824d425b0fe4848bea6c">
  <xsd:schema xmlns:xsd="http://www.w3.org/2001/XMLSchema" xmlns:xs="http://www.w3.org/2001/XMLSchema" xmlns:p="http://schemas.microsoft.com/office/2006/metadata/properties" xmlns:ns3="df5a1bbb-24dc-472d-b5b2-ad007ec20f6c" xmlns:ns4="6b11e1cc-f8f4-4753-8eb9-82c6086f7ab0" targetNamespace="http://schemas.microsoft.com/office/2006/metadata/properties" ma:root="true" ma:fieldsID="db015434b61dd2667f217ed52e5d853b" ns3:_="" ns4:_="">
    <xsd:import namespace="df5a1bbb-24dc-472d-b5b2-ad007ec20f6c"/>
    <xsd:import namespace="6b11e1cc-f8f4-4753-8eb9-82c6086f7ab0"/>
    <xsd:element name="properties">
      <xsd:complexType>
        <xsd:sequence>
          <xsd:element name="documentManagement">
            <xsd:complexType>
              <xsd:all>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4:SharedWithUsers" minOccurs="0"/>
                <xsd:element ref="ns4:SharedWithDetails" minOccurs="0"/>
                <xsd:element ref="ns4:SharingHintHash" minOccurs="0"/>
                <xsd:element ref="ns3:MediaServiceEventHashCode" minOccurs="0"/>
                <xsd:element ref="ns3:MediaServiceGenerationTime"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df5a1bbb-24dc-472d-b5b2-ad007ec20f6c" elementFormDefault="qualified">
    <xsd:import namespace="http://schemas.microsoft.com/office/2006/documentManagement/types"/>
    <xsd:import namespace="http://schemas.microsoft.com/office/infopath/2007/PartnerControls"/>
    <xsd:element name="MediaServiceMetadata" ma:index="8" nillable="true" ma:displayName="MediaServiceMetadata" ma:description="" ma:hidden="true" ma:internalName="MediaServiceMetadata" ma:readOnly="true">
      <xsd:simpleType>
        <xsd:restriction base="dms:Note"/>
      </xsd:simpleType>
    </xsd:element>
    <xsd:element name="MediaServiceFastMetadata" ma:index="9" nillable="true" ma:displayName="MediaServiceFastMetadata" ma:description="" ma:hidden="true" ma:internalName="MediaServiceFastMetadata" ma:readOnly="true">
      <xsd:simpleType>
        <xsd:restriction base="dms:Note"/>
      </xsd:simpleType>
    </xsd:element>
    <xsd:element name="MediaServiceDateTaken" ma:index="10" nillable="true" ma:displayName="MediaServiceDateTaken" ma:description="" ma:hidden="true" ma:internalName="MediaServiceDateTaken" ma:readOnly="true">
      <xsd:simpleType>
        <xsd:restriction base="dms:Text"/>
      </xsd:simpleType>
    </xsd:element>
    <xsd:element name="MediaServiceAutoTags" ma:index="11" nillable="true" ma:displayName="MediaServiceAutoTags" ma:description="" ma:internalName="MediaServiceAutoTags" ma:readOnly="true">
      <xsd:simpleType>
        <xsd:restriction base="dms:Text"/>
      </xsd:simpleType>
    </xsd:element>
    <xsd:element name="MediaServiceLocation" ma:index="12" nillable="true" ma:displayName="MediaServiceLocation" ma:description="" ma:internalName="MediaServiceLocation" ma:readOnly="true">
      <xsd:simpleType>
        <xsd:restriction base="dms:Text"/>
      </xsd:simpleType>
    </xsd:element>
    <xsd:element name="MediaServiceOCR" ma:index="13" nillable="true" ma:displayName="MediaServiceOCR" ma:internalName="MediaServiceOCR" ma:readOnly="true">
      <xsd:simpleType>
        <xsd:restriction base="dms:Note">
          <xsd:maxLength value="255"/>
        </xsd:restriction>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AutoKeyPoints" ma:index="19" nillable="true" ma:displayName="MediaServiceAutoKeyPoints" ma:hidden="true" ma:internalName="MediaServiceAutoKeyPoints" ma:readOnly="true">
      <xsd:simpleType>
        <xsd:restriction base="dms:Note"/>
      </xsd:simpleType>
    </xsd:element>
    <xsd:element name="MediaServiceKeyPoints" ma:index="20"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6b11e1cc-f8f4-4753-8eb9-82c6086f7ab0"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SharingHintHash" ma:index="16"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90D6EF31-FCB6-44C0-92E1-66E420FB322F}">
  <ds:schemaRefs>
    <ds:schemaRef ds:uri="http://schemas.openxmlformats.org/package/2006/metadata/core-properties"/>
    <ds:schemaRef ds:uri="http://schemas.microsoft.com/office/2006/documentManagement/types"/>
    <ds:schemaRef ds:uri="df5a1bbb-24dc-472d-b5b2-ad007ec20f6c"/>
    <ds:schemaRef ds:uri="http://purl.org/dc/elements/1.1/"/>
    <ds:schemaRef ds:uri="http://schemas.microsoft.com/office/2006/metadata/properties"/>
    <ds:schemaRef ds:uri="6b11e1cc-f8f4-4753-8eb9-82c6086f7ab0"/>
    <ds:schemaRef ds:uri="http://schemas.microsoft.com/office/infopath/2007/PartnerControls"/>
    <ds:schemaRef ds:uri="http://purl.org/dc/terms/"/>
    <ds:schemaRef ds:uri="http://www.w3.org/XML/1998/namespace"/>
    <ds:schemaRef ds:uri="http://purl.org/dc/dcmitype/"/>
  </ds:schemaRefs>
</ds:datastoreItem>
</file>

<file path=customXml/itemProps2.xml><?xml version="1.0" encoding="utf-8"?>
<ds:datastoreItem xmlns:ds="http://schemas.openxmlformats.org/officeDocument/2006/customXml" ds:itemID="{3053A951-8A5B-40E5-9EBC-259314F3CEC8}">
  <ds:schemaRefs>
    <ds:schemaRef ds:uri="http://schemas.microsoft.com/sharepoint/v3/contenttype/forms"/>
  </ds:schemaRefs>
</ds:datastoreItem>
</file>

<file path=customXml/itemProps3.xml><?xml version="1.0" encoding="utf-8"?>
<ds:datastoreItem xmlns:ds="http://schemas.openxmlformats.org/officeDocument/2006/customXml" ds:itemID="{4AA7C5C1-2151-4C66-B8AC-46BDE3059EE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df5a1bbb-24dc-472d-b5b2-ad007ec20f6c"/>
    <ds:schemaRef ds:uri="6b11e1cc-f8f4-4753-8eb9-82c6086f7ab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creator>Will Jernigan, David Sayers, Kate Gasner, George Kunkel, Andrew Chastain-Howley</dc:creator>
  <cp:lastModifiedBy>Stahl, Alexander R</cp:lastModifiedBy>
  <cp:lastPrinted>2023-03-23T19:14:42Z</cp:lastPrinted>
  <dcterms:created xsi:type="dcterms:W3CDTF">2004-11-04T17:59:53Z</dcterms:created>
  <dcterms:modified xsi:type="dcterms:W3CDTF">2025-04-29T20:25:18Z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0x010100618C36A73128E2418EA316545558548D</vt:lpwstr>
  </property>
</Properties>
</file>