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pagov-my.sharepoint.com/personal/alleonard_pa_gov/Documents/Desktop/"/>
    </mc:Choice>
  </mc:AlternateContent>
  <xr:revisionPtr revIDLastSave="0" documentId="8_{8BFCB03B-132E-49E3-B20A-A930B6731E5B}" xr6:coauthVersionLast="47" xr6:coauthVersionMax="47" xr10:uidLastSave="{00000000-0000-0000-0000-000000000000}"/>
  <bookViews>
    <workbookView xWindow="-23148" yWindow="-108" windowWidth="23256" windowHeight="12456" tabRatio="815" xr2:uid="{00000000-000D-0000-FFFF-FFFF00000000}"/>
  </bookViews>
  <sheets>
    <sheet name="Introduction" sheetId="16" r:id="rId1"/>
    <sheet name="Table 1" sheetId="34" r:id="rId2"/>
    <sheet name="Table 2" sheetId="33" r:id="rId3"/>
    <sheet name="Table 2a" sheetId="36" r:id="rId4"/>
    <sheet name="Table 3" sheetId="29" r:id="rId5"/>
    <sheet name="Table 4" sheetId="30" r:id="rId6"/>
    <sheet name="Table 5" sheetId="28" r:id="rId7"/>
    <sheet name="Table 6" sheetId="32" r:id="rId8"/>
    <sheet name="Table 7" sheetId="6" r:id="rId9"/>
    <sheet name="Table 8" sheetId="7" r:id="rId10"/>
    <sheet name="Table 8 Addendum" sheetId="18" r:id="rId11"/>
    <sheet name="Table 9" sheetId="8" r:id="rId12"/>
    <sheet name="Table 10" sheetId="35" r:id="rId13"/>
    <sheet name="Table 11" sheetId="10" r:id="rId14"/>
    <sheet name="Table 12" sheetId="11" r:id="rId15"/>
    <sheet name="Table 13" sheetId="12" r:id="rId16"/>
    <sheet name="Table 14 (Gross)" sheetId="13" r:id="rId17"/>
    <sheet name="Table 14 (Net)" sheetId="17" r:id="rId18"/>
    <sheet name="Table 15" sheetId="19" r:id="rId19"/>
  </sheets>
  <externalReferences>
    <externalReference r:id="rId20"/>
    <externalReference r:id="rId21"/>
    <externalReference r:id="rId22"/>
    <externalReference r:id="rId23"/>
    <externalReference r:id="rId24"/>
    <externalReference r:id="rId25"/>
    <externalReference r:id="rId26"/>
    <externalReference r:id="rId27"/>
  </externalReferences>
  <definedNames>
    <definedName name="\p">#REF!</definedName>
    <definedName name="__IndirectBenefits__">[1]IndirectBenefits!#REF!</definedName>
    <definedName name="__MeasureInputs__">#REF!</definedName>
    <definedName name="__MeasureResults__">#REF!</definedName>
    <definedName name="__ProgramInputs__">#REF!</definedName>
    <definedName name="__ProgramResults__">#REF!</definedName>
    <definedName name="__Settings__">#REF!</definedName>
    <definedName name="__Version__">#REF!</definedName>
    <definedName name="_xlnm._FilterDatabase" localSheetId="9" hidden="1">'Table 8'!$B$3:$M$338</definedName>
    <definedName name="_xlnm._FilterDatabase" localSheetId="10" hidden="1">'Table 8 Addendum'!$A$1:$D$56</definedName>
    <definedName name="_xlnm._FilterDatabase" localSheetId="11" hidden="1">'Table 9'!$B$3:$J$1339</definedName>
    <definedName name="Base_Year">'[2]Front Page'!$D$13</definedName>
    <definedName name="Base_YearX">'[3]Front Page'!$D$13</definedName>
    <definedName name="CIVAR">#REF!</definedName>
    <definedName name="company">[4]Manager!$B$6</definedName>
    <definedName name="Company_Discount_Rate">'[5]Front Page'!$D$19</definedName>
    <definedName name="CQtrDtlLU">[6]InputAreas!$H$11</definedName>
    <definedName name="CQtrLU">[7]InputAreas!$F$11</definedName>
    <definedName name="CQtrSht">[7]InputAreas!$D$11</definedName>
    <definedName name="CQtrUnits">[6]InputAreas!$N$11</definedName>
    <definedName name="discountRate">[4]Manager!$B$4</definedName>
    <definedName name="EV__ALLOWSTOPEXPAND__" hidden="1">1</definedName>
    <definedName name="EV__DECIMALSYMBOL__" hidden="1">"."</definedName>
    <definedName name="EV__EVCOM_OPTIONS__" hidden="1">10</definedName>
    <definedName name="EV__EXPOPTIONS__" hidden="1">1</definedName>
    <definedName name="EV__LASTREFTIME__" hidden="1">39321.3986805556</definedName>
    <definedName name="EV__LOCKEDCVW__BGE_FP" hidden="1">"IncomeStatement,ACTUAL,All_Companies,NO_ORG,TotalAdj,2002.TOTAL,PERIODIC,"</definedName>
    <definedName name="EV__LOCKEDCVW__CPA" hidden="1">"O_M,All_Activities,ACTUAL,All_Spenders,Expenditure_Resource,All_Processes,A00149,2007.TOTAL,PERIODIC,"</definedName>
    <definedName name="EV__LOCKEDCVW__METRICS" hidden="1">"BGE_KPIOwners,All_KPIs,Actual,Index_Measure,TIME_ZZZ,PERIODIC,"</definedName>
    <definedName name="EV__LOCKEDCVW__RATE" hidden="1">"ACTUAL,USD,Avg,RateInput,2002.TOTAL,PERIODIC,"</definedName>
    <definedName name="EV__LOCKEDCVW__SLR" hidden="1">"Rolling_Plan,All_ExpTypes,Statistical_Accounts,All_Companies,All_Positions,All_Spenders,2007.TOTAL,PERIODIC,"</definedName>
    <definedName name="EV__LOCKSTATUS__" hidden="1">4</definedName>
    <definedName name="EV__MAXEXPCOLS__" hidden="1">100</definedName>
    <definedName name="EV__MAXEXPROWS__" hidden="1">20000</definedName>
    <definedName name="EV__MEMORYCVW__" hidden="1">0</definedName>
    <definedName name="EV__WBEVMODE__" hidden="1">0</definedName>
    <definedName name="EV__WBREFOPTIONS__" hidden="1">134217728</definedName>
    <definedName name="EV__WBVERSION__" hidden="1">0</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K2_WBEVMODE" hidden="1">1</definedName>
    <definedName name="Line_Losses_kW">[2]Assumptions!$D$22</definedName>
    <definedName name="Line_Losses_kWh">[2]Assumptions!$C$22</definedName>
    <definedName name="Line_Losses_therms">[2]Assumptions!$E$22</definedName>
    <definedName name="linelosses">[4]Manager!$A$9:$B$15</definedName>
    <definedName name="LINK">#REF!</definedName>
    <definedName name="P6MoDtlLU">[6]InputAreas!$H$14</definedName>
    <definedName name="P6MoSht">[6]InputAreas!$D$14</definedName>
    <definedName name="P6MoUnits">[6]InputAreas!$N$14</definedName>
    <definedName name="Participant_Discount_Rate">'[8]Front Page'!$D$20</definedName>
    <definedName name="PMoDtlLU">[6]InputAreas!$H$15</definedName>
    <definedName name="PMoSht">[6]InputAreas!$B$15</definedName>
    <definedName name="PMoUnits">[6]InputAreas!$N$15</definedName>
    <definedName name="Portfolio_Start_Year">'[2]Front Page'!$D$14</definedName>
    <definedName name="PQtrDtlLU">[6]InputAreas!$H$12</definedName>
    <definedName name="PQtrSht">[6]InputAreas!$D$12</definedName>
    <definedName name="PQtrUnits">[6]InputAreas!$N$12</definedName>
    <definedName name="_xlnm.Print_Area" localSheetId="1">'Table 1'!$B$3:$F$10</definedName>
    <definedName name="_xlnm.Print_Area" localSheetId="12">'Table 10'!$B$3:$I$107</definedName>
    <definedName name="_xlnm.Print_Area" localSheetId="13">'Table 11'!$B$3:$Q$22</definedName>
    <definedName name="_xlnm.Print_Area" localSheetId="14">'Table 12'!$B$3:$G$17</definedName>
    <definedName name="_xlnm.Print_Area" localSheetId="15">'Table 13'!$B$2:$E$11</definedName>
    <definedName name="_xlnm.Print_Area" localSheetId="16">'Table 14 (Gross)'!$B$3:$O$33</definedName>
    <definedName name="_xlnm.Print_Area" localSheetId="17">'Table 14 (Net)'!$B$3:$O$33</definedName>
    <definedName name="_xlnm.Print_Area" localSheetId="18">'Table 15'!$B$3:$F$11</definedName>
    <definedName name="_xlnm.Print_Area" localSheetId="2">'Table 2'!$B$2:$N$17</definedName>
    <definedName name="_xlnm.Print_Area" localSheetId="3">'Table 2a'!$B$2:$N$11</definedName>
    <definedName name="_xlnm.Print_Area" localSheetId="4">'Table 3'!$A$1:$H$22</definedName>
    <definedName name="_xlnm.Print_Area" localSheetId="5">'Table 4'!$A$1:$N$13</definedName>
    <definedName name="_xlnm.Print_Area" localSheetId="6">'Table 5'!$B$3:$N$13</definedName>
    <definedName name="_xlnm.Print_Area" localSheetId="7">'Table 6'!$B$3:$K$22</definedName>
    <definedName name="_xlnm.Print_Area" localSheetId="8">'Table 7'!$B$2:$H$25</definedName>
    <definedName name="_xlnm.Print_Area" localSheetId="9">'Table 8'!$B$2:$K$340</definedName>
    <definedName name="_xlnm.Print_Area" localSheetId="11">'Table 9'!$B$2:$J$1344</definedName>
    <definedName name="Print_Area_MI">#REF!</definedName>
    <definedName name="_xlnm.Print_Titles" localSheetId="7">'Table 6'!$4:$4</definedName>
    <definedName name="_xlnm.Print_Titles" localSheetId="9">'Table 8'!$3:$3</definedName>
    <definedName name="_xlnm.Print_Titles" localSheetId="11">'Table 9'!$3:$3</definedName>
    <definedName name="PYrLU">[7]InputAreas!$F$13</definedName>
    <definedName name="PYrSht">[7]InputAreas!$D$13</definedName>
    <definedName name="Societal_Discount_Rate">'[8]Front Page'!$D$21</definedName>
    <definedName name="startYear">[4]Manager!$B$3</definedName>
    <definedName name="territory">[4]Manager!$B$5</definedName>
  </definedNames>
  <calcPr calcId="191028"/>
  <customWorkbookViews>
    <customWorkbookView name="Steve Morris - Personal View" guid="{E40B4055-4557-4836-8946-1AFB7A4606E7}" mergeInterval="0" personalView="1" maximized="1" xWindow="-8" yWindow="-8" windowWidth="1696" windowHeight="1026" activeSheetId="8"/>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32" l="1"/>
  <c r="H8" i="32"/>
  <c r="I8" i="32"/>
  <c r="N10" i="33"/>
  <c r="L10" i="33"/>
  <c r="M10" i="33"/>
  <c r="C10" i="19"/>
  <c r="F9" i="19"/>
  <c r="E9" i="19"/>
  <c r="F8" i="19"/>
  <c r="E8" i="19"/>
  <c r="F7" i="19"/>
  <c r="E7" i="19"/>
  <c r="F6" i="19"/>
  <c r="E6" i="19"/>
  <c r="F5" i="19"/>
  <c r="E5" i="19"/>
  <c r="M32" i="17"/>
  <c r="H32" i="17"/>
  <c r="N31" i="17"/>
  <c r="N32" i="17" s="1"/>
  <c r="M31" i="17"/>
  <c r="L31" i="17"/>
  <c r="L32" i="17" s="1"/>
  <c r="K31" i="17"/>
  <c r="K32" i="17" s="1"/>
  <c r="J31" i="17"/>
  <c r="J32" i="17" s="1"/>
  <c r="I31" i="17"/>
  <c r="I32" i="17" s="1"/>
  <c r="H31" i="17"/>
  <c r="G31" i="17"/>
  <c r="G32" i="17" s="1"/>
  <c r="O30" i="17"/>
  <c r="O29" i="17"/>
  <c r="O28" i="17"/>
  <c r="O27" i="17"/>
  <c r="O26" i="17"/>
  <c r="J30" i="17"/>
  <c r="J29" i="17"/>
  <c r="J28" i="17"/>
  <c r="J27" i="17"/>
  <c r="J26" i="17"/>
  <c r="O25" i="17"/>
  <c r="O24" i="17"/>
  <c r="O23" i="17"/>
  <c r="O22" i="17"/>
  <c r="O21" i="17"/>
  <c r="O20" i="17"/>
  <c r="J25" i="17"/>
  <c r="J24" i="17"/>
  <c r="J23" i="17"/>
  <c r="J22" i="17"/>
  <c r="J21" i="17"/>
  <c r="J20" i="17"/>
  <c r="N25" i="17"/>
  <c r="M25" i="17"/>
  <c r="L25" i="17"/>
  <c r="K25" i="17"/>
  <c r="I25" i="17"/>
  <c r="H25" i="17"/>
  <c r="G25" i="17"/>
  <c r="N19" i="17"/>
  <c r="M19" i="17"/>
  <c r="L19" i="17"/>
  <c r="K19" i="17"/>
  <c r="O19" i="17" s="1"/>
  <c r="I19" i="17"/>
  <c r="H19" i="17"/>
  <c r="G19" i="17"/>
  <c r="J19" i="17" s="1"/>
  <c r="O18" i="17"/>
  <c r="O17" i="17"/>
  <c r="O16" i="17"/>
  <c r="O15" i="17"/>
  <c r="O14" i="17"/>
  <c r="J18" i="17"/>
  <c r="J17" i="17"/>
  <c r="J16" i="17"/>
  <c r="J15" i="17"/>
  <c r="J14" i="17"/>
  <c r="N13" i="17"/>
  <c r="M13" i="17"/>
  <c r="L13" i="17"/>
  <c r="K13" i="17"/>
  <c r="O13" i="17" s="1"/>
  <c r="J13" i="17"/>
  <c r="I13" i="17"/>
  <c r="H13" i="17"/>
  <c r="G13" i="17"/>
  <c r="O12" i="17"/>
  <c r="O11" i="17"/>
  <c r="O10" i="17"/>
  <c r="O9" i="17"/>
  <c r="O8" i="17"/>
  <c r="J12" i="17"/>
  <c r="J11" i="17"/>
  <c r="J10" i="17"/>
  <c r="J9" i="17"/>
  <c r="J8" i="17"/>
  <c r="I19" i="13"/>
  <c r="J8" i="13"/>
  <c r="J9" i="13"/>
  <c r="J10" i="13"/>
  <c r="J11" i="13"/>
  <c r="J12" i="13"/>
  <c r="G13" i="13"/>
  <c r="H13" i="13"/>
  <c r="J13" i="13" s="1"/>
  <c r="I13" i="13"/>
  <c r="K13" i="13"/>
  <c r="L13" i="13"/>
  <c r="M13" i="13"/>
  <c r="J14" i="13"/>
  <c r="J15" i="13"/>
  <c r="J16" i="13"/>
  <c r="J17" i="13"/>
  <c r="G19" i="13"/>
  <c r="H19" i="13"/>
  <c r="K19" i="13"/>
  <c r="L19" i="13"/>
  <c r="M19" i="13"/>
  <c r="J20" i="13"/>
  <c r="J21" i="13"/>
  <c r="J22" i="13"/>
  <c r="J23" i="13"/>
  <c r="J24" i="13"/>
  <c r="G25" i="13"/>
  <c r="H25" i="13"/>
  <c r="I25" i="13"/>
  <c r="K25" i="13"/>
  <c r="O25" i="13" s="1"/>
  <c r="L25" i="13"/>
  <c r="M25" i="13"/>
  <c r="J26" i="13"/>
  <c r="J27" i="13"/>
  <c r="N31" i="13"/>
  <c r="M31" i="13"/>
  <c r="L31" i="13"/>
  <c r="K31" i="13"/>
  <c r="I31" i="13"/>
  <c r="H31" i="13"/>
  <c r="G31" i="13"/>
  <c r="N25" i="13"/>
  <c r="N19" i="13"/>
  <c r="N13" i="13"/>
  <c r="O30" i="13"/>
  <c r="O29" i="13"/>
  <c r="O28" i="13"/>
  <c r="O27" i="13"/>
  <c r="O26" i="13"/>
  <c r="O24" i="13"/>
  <c r="O23" i="13"/>
  <c r="O22" i="13"/>
  <c r="O21" i="13"/>
  <c r="O20" i="13"/>
  <c r="O18" i="13"/>
  <c r="O17" i="13"/>
  <c r="O16" i="13"/>
  <c r="O15" i="13"/>
  <c r="O14" i="13"/>
  <c r="O12" i="13"/>
  <c r="O11" i="13"/>
  <c r="O10" i="13"/>
  <c r="O9" i="13"/>
  <c r="O8" i="13"/>
  <c r="J30" i="13"/>
  <c r="J29" i="13"/>
  <c r="J28" i="13"/>
  <c r="C9" i="34"/>
  <c r="D9" i="34"/>
  <c r="F7" i="34"/>
  <c r="E7" i="34"/>
  <c r="F6" i="34"/>
  <c r="E6" i="34"/>
  <c r="F5" i="34"/>
  <c r="E5" i="34"/>
  <c r="D10" i="19" l="1"/>
  <c r="F10" i="19" s="1"/>
  <c r="E10" i="19"/>
  <c r="O31" i="17"/>
  <c r="O32" i="17" s="1"/>
  <c r="J25" i="13"/>
  <c r="O19" i="13"/>
  <c r="J18" i="13"/>
  <c r="J19" i="13"/>
  <c r="O13" i="13"/>
  <c r="K32" i="13"/>
  <c r="L32" i="13"/>
  <c r="N32" i="13"/>
  <c r="G32" i="13"/>
  <c r="H32" i="13"/>
  <c r="I32" i="13"/>
  <c r="M32" i="13"/>
  <c r="J31" i="13"/>
  <c r="J32" i="13" s="1"/>
  <c r="O31" i="13"/>
  <c r="O32" i="13" s="1"/>
  <c r="E8" i="34"/>
  <c r="E9" i="34" s="1"/>
  <c r="F8" i="34"/>
  <c r="F9" i="34"/>
  <c r="N8" i="36" l="1"/>
  <c r="N7" i="36"/>
  <c r="N6" i="36"/>
  <c r="N5" i="36"/>
  <c r="N9" i="36" l="1"/>
  <c r="P11" i="10" l="1"/>
  <c r="J1303" i="8" l="1"/>
  <c r="J1187" i="8"/>
  <c r="J1135" i="8"/>
  <c r="J1201" i="8"/>
  <c r="J1057" i="8"/>
  <c r="J1066" i="8"/>
  <c r="J1063" i="8"/>
  <c r="J1253" i="8"/>
  <c r="J1138" i="8"/>
  <c r="J933" i="8"/>
  <c r="J930" i="8"/>
  <c r="J1083" i="8"/>
  <c r="J955" i="8"/>
  <c r="J1175" i="8"/>
  <c r="J977" i="8"/>
  <c r="J1016" i="8"/>
  <c r="J994" i="8"/>
  <c r="J929" i="8"/>
  <c r="J1073" i="8"/>
  <c r="J1025" i="8"/>
  <c r="J1022" i="8"/>
  <c r="J1019" i="8"/>
  <c r="J954" i="8"/>
  <c r="J951" i="8"/>
  <c r="J1286" i="8"/>
  <c r="J1184" i="8"/>
  <c r="J1132" i="8"/>
  <c r="J1126" i="8"/>
  <c r="J1031" i="8"/>
  <c r="J943" i="8"/>
  <c r="J1098" i="8"/>
  <c r="J1228" i="8"/>
  <c r="J1174" i="8"/>
  <c r="J1171" i="8"/>
  <c r="J924" i="8"/>
  <c r="J1218" i="8"/>
  <c r="J1215" i="8"/>
  <c r="J1137" i="8"/>
  <c r="J1134" i="8"/>
  <c r="J1128" i="8"/>
  <c r="J1081" i="8"/>
  <c r="J1332" i="8"/>
  <c r="J1271" i="8"/>
  <c r="J1227" i="8"/>
  <c r="J1179" i="8"/>
  <c r="J1158" i="8"/>
  <c r="J1015" i="8"/>
  <c r="J948" i="8"/>
  <c r="J921" i="8"/>
  <c r="J1207" i="8"/>
  <c r="J1277" i="8"/>
  <c r="J1235" i="8"/>
  <c r="J1157" i="8"/>
  <c r="J1051" i="8"/>
  <c r="J1048" i="8"/>
  <c r="J1045" i="8"/>
  <c r="J945" i="8"/>
  <c r="J1223" i="8"/>
  <c r="J979" i="8"/>
  <c r="J911" i="8"/>
  <c r="J1020" i="8"/>
  <c r="J988" i="8"/>
  <c r="J917" i="8"/>
  <c r="J914" i="8"/>
  <c r="J1327" i="8"/>
  <c r="J1330" i="8"/>
  <c r="J1249" i="8"/>
  <c r="J1246" i="8"/>
  <c r="J1240" i="8"/>
  <c r="J1014" i="8"/>
  <c r="J1008" i="8"/>
  <c r="J1005" i="8"/>
  <c r="J999" i="8"/>
  <c r="J993" i="8"/>
  <c r="J1307" i="8"/>
  <c r="J1273" i="8"/>
  <c r="J1118" i="8"/>
  <c r="J1112" i="8"/>
  <c r="J1041" i="8"/>
  <c r="J967" i="8"/>
  <c r="J961" i="8"/>
  <c r="J1337" i="8"/>
  <c r="J1310" i="8"/>
  <c r="J1102" i="8"/>
  <c r="J1023" i="8"/>
  <c r="J1326" i="8"/>
  <c r="J1285" i="8"/>
  <c r="J1282" i="8"/>
  <c r="J1120" i="8"/>
  <c r="J1040" i="8"/>
  <c r="J1043" i="8"/>
  <c r="J981" i="8"/>
  <c r="J947" i="8"/>
  <c r="J922" i="8"/>
  <c r="J1296" i="8"/>
  <c r="J1293" i="8"/>
  <c r="J1254" i="8"/>
  <c r="J1195" i="8"/>
  <c r="J1189" i="8"/>
  <c r="J1090" i="8"/>
  <c r="J1010" i="8"/>
  <c r="J1004" i="8"/>
  <c r="J1001" i="8"/>
  <c r="J998" i="8"/>
  <c r="J995" i="8"/>
  <c r="J975" i="8"/>
  <c r="J949" i="8"/>
  <c r="J919" i="8"/>
  <c r="J1092" i="8"/>
  <c r="J957" i="8"/>
  <c r="J1317" i="8"/>
  <c r="J966" i="8"/>
  <c r="J900" i="8"/>
  <c r="J974" i="8"/>
  <c r="J959" i="8"/>
  <c r="J946" i="8"/>
  <c r="J906" i="8"/>
  <c r="J1321" i="8"/>
  <c r="J1318" i="8"/>
  <c r="J1312" i="8"/>
  <c r="J1294" i="8"/>
  <c r="J1288" i="8"/>
  <c r="J1237" i="8"/>
  <c r="J1229" i="8"/>
  <c r="J1217" i="8"/>
  <c r="J1084" i="8"/>
  <c r="J1032" i="8"/>
  <c r="J1029" i="8"/>
  <c r="J1315" i="8"/>
  <c r="J1302" i="8"/>
  <c r="J1297" i="8"/>
  <c r="J1291" i="8"/>
  <c r="J1255" i="8"/>
  <c r="J1232" i="8"/>
  <c r="J1200" i="8"/>
  <c r="J1140" i="8"/>
  <c r="J1125" i="8"/>
  <c r="J1087" i="8"/>
  <c r="J1079" i="8"/>
  <c r="J1035" i="8"/>
  <c r="J1026" i="8"/>
  <c r="J1017" i="8"/>
  <c r="J1276" i="8"/>
  <c r="J1267" i="8"/>
  <c r="J1264" i="8"/>
  <c r="J1261" i="8"/>
  <c r="J1258" i="8"/>
  <c r="J1176" i="8"/>
  <c r="J1173" i="8"/>
  <c r="J1161" i="8"/>
  <c r="J1152" i="8"/>
  <c r="J1149" i="8"/>
  <c r="J1143" i="8"/>
  <c r="J1131" i="8"/>
  <c r="J1331" i="8"/>
  <c r="J1279" i="8"/>
  <c r="J1170" i="8"/>
  <c r="J1167" i="8"/>
  <c r="J1155" i="8"/>
  <c r="J1061" i="8"/>
  <c r="J1055" i="8"/>
  <c r="J1052" i="8"/>
  <c r="J1110" i="8"/>
  <c r="J1072" i="8"/>
  <c r="J1070" i="8"/>
  <c r="J1049" i="8"/>
  <c r="J1325" i="8"/>
  <c r="J1205" i="8"/>
  <c r="J1199" i="8"/>
  <c r="J1196" i="8"/>
  <c r="J1169" i="8"/>
  <c r="J1121" i="8"/>
  <c r="J1078" i="8"/>
  <c r="J1075" i="8"/>
  <c r="J1067" i="8"/>
  <c r="J1064" i="8"/>
  <c r="J1058" i="8"/>
  <c r="J1013" i="8"/>
  <c r="J1007" i="8"/>
  <c r="J1299" i="8"/>
  <c r="J1278" i="8"/>
  <c r="J1234" i="8"/>
  <c r="J1231" i="8"/>
  <c r="J1225" i="8"/>
  <c r="J1193" i="8"/>
  <c r="J1190" i="8"/>
  <c r="J1181" i="8"/>
  <c r="J1124" i="8"/>
  <c r="J1272" i="8"/>
  <c r="J1257" i="8"/>
  <c r="J1248" i="8"/>
  <c r="J1245" i="8"/>
  <c r="J1239" i="8"/>
  <c r="J1219" i="8"/>
  <c r="J1216" i="8"/>
  <c r="J1213" i="8"/>
  <c r="J1208" i="8"/>
  <c r="J1202" i="8"/>
  <c r="J1127" i="8"/>
  <c r="J1319" i="8"/>
  <c r="J1308" i="8"/>
  <c r="J1275" i="8"/>
  <c r="J1266" i="8"/>
  <c r="J1263" i="8"/>
  <c r="J1251" i="8"/>
  <c r="J1222" i="8"/>
  <c r="J1211" i="8"/>
  <c r="J1100" i="8"/>
  <c r="J1338" i="8"/>
  <c r="J1335" i="8"/>
  <c r="J1313" i="8"/>
  <c r="J1109" i="8"/>
  <c r="J1106" i="8"/>
  <c r="J1103" i="8"/>
  <c r="J1328" i="8"/>
  <c r="J1269" i="8"/>
  <c r="J1324" i="8"/>
  <c r="J1322" i="8"/>
  <c r="J1265" i="8"/>
  <c r="J1141" i="8"/>
  <c r="J1115" i="8"/>
  <c r="J1097" i="8"/>
  <c r="J1094" i="8"/>
  <c r="J1091" i="8"/>
  <c r="J1088" i="8"/>
  <c r="J1085" i="8"/>
  <c r="J1054" i="8"/>
  <c r="J1036" i="8"/>
  <c r="J1283" i="8"/>
  <c r="J1334" i="8"/>
  <c r="J1198" i="8"/>
  <c r="J1186" i="8"/>
  <c r="J1180" i="8"/>
  <c r="J1123" i="8"/>
  <c r="J1002" i="8"/>
  <c r="J1280" i="8"/>
  <c r="J996" i="8"/>
  <c r="J1156" i="8"/>
  <c r="J1107" i="8"/>
  <c r="J1101" i="8"/>
  <c r="J1095" i="8"/>
  <c r="J1056" i="8"/>
  <c r="J1336" i="8"/>
  <c r="J1329" i="8"/>
  <c r="J1304" i="8"/>
  <c r="J1300" i="8"/>
  <c r="J1298" i="8"/>
  <c r="J1292" i="8"/>
  <c r="J1289" i="8"/>
  <c r="J1287" i="8"/>
  <c r="J1284" i="8"/>
  <c r="J1281" i="8"/>
  <c r="J1260" i="8"/>
  <c r="J1242" i="8"/>
  <c r="J1236" i="8"/>
  <c r="J1226" i="8"/>
  <c r="J1220" i="8"/>
  <c r="J1214" i="8"/>
  <c r="J1209" i="8"/>
  <c r="J1206" i="8"/>
  <c r="J1203" i="8"/>
  <c r="J1191" i="8"/>
  <c r="J1188" i="8"/>
  <c r="J1182" i="8"/>
  <c r="J1089" i="8"/>
  <c r="J1071" i="8"/>
  <c r="J1065" i="8"/>
  <c r="J1062" i="8"/>
  <c r="J1059" i="8"/>
  <c r="J1030" i="8"/>
  <c r="J1027" i="8"/>
  <c r="J1024" i="8"/>
  <c r="J1021" i="8"/>
  <c r="J1018" i="8"/>
  <c r="J1006" i="8"/>
  <c r="J1000" i="8"/>
  <c r="J971" i="8"/>
  <c r="J958" i="8"/>
  <c r="J939" i="8"/>
  <c r="J1153" i="8"/>
  <c r="J1147" i="8"/>
  <c r="J1129" i="8"/>
  <c r="J1119" i="8"/>
  <c r="J1068" i="8"/>
  <c r="J1339" i="8"/>
  <c r="J1333" i="8"/>
  <c r="J1295" i="8"/>
  <c r="J1197" i="8"/>
  <c r="J1194" i="8"/>
  <c r="J1185" i="8"/>
  <c r="J1164" i="8"/>
  <c r="J1146" i="8"/>
  <c r="J1086" i="8"/>
  <c r="J1053" i="8"/>
  <c r="J1050" i="8"/>
  <c r="J1047" i="8"/>
  <c r="J1044" i="8"/>
  <c r="J1038" i="8"/>
  <c r="J1012" i="8"/>
  <c r="J1009" i="8"/>
  <c r="J1003" i="8"/>
  <c r="J989" i="8"/>
  <c r="J953" i="8"/>
  <c r="J950" i="8"/>
  <c r="J913" i="8"/>
  <c r="J910" i="8"/>
  <c r="J902" i="8"/>
  <c r="J986" i="8"/>
  <c r="J983" i="8"/>
  <c r="J980" i="8"/>
  <c r="J968" i="8"/>
  <c r="J940" i="8"/>
  <c r="J905" i="8"/>
  <c r="J963" i="8"/>
  <c r="J960" i="8"/>
  <c r="J952" i="8"/>
  <c r="J932" i="8"/>
  <c r="J927" i="8"/>
  <c r="J938" i="8"/>
  <c r="J935" i="8"/>
  <c r="J944" i="8"/>
  <c r="J915" i="8"/>
  <c r="J912" i="8"/>
  <c r="J918" i="8"/>
  <c r="J909" i="8"/>
  <c r="J1230" i="8"/>
  <c r="J1046" i="8"/>
  <c r="J1323" i="8"/>
  <c r="J1320" i="8"/>
  <c r="J1314" i="8"/>
  <c r="J1306" i="8"/>
  <c r="J1290" i="8"/>
  <c r="J1274" i="8"/>
  <c r="J1268" i="8"/>
  <c r="J1262" i="8"/>
  <c r="J1259" i="8"/>
  <c r="J1256" i="8"/>
  <c r="J1250" i="8"/>
  <c r="J1244" i="8"/>
  <c r="J1241" i="8"/>
  <c r="J1238" i="8"/>
  <c r="J1233" i="8"/>
  <c r="J1212" i="8"/>
  <c r="J1210" i="8"/>
  <c r="J1192" i="8"/>
  <c r="J1136" i="8"/>
  <c r="J1122" i="8"/>
  <c r="J1114" i="8"/>
  <c r="J1080" i="8"/>
  <c r="J1077" i="8"/>
  <c r="J985" i="8"/>
  <c r="J982" i="8"/>
  <c r="J970" i="8"/>
  <c r="J931" i="8"/>
  <c r="J904" i="8"/>
  <c r="J901" i="8"/>
  <c r="J1309" i="8"/>
  <c r="J1247" i="8"/>
  <c r="J1204" i="8"/>
  <c r="J1178" i="8"/>
  <c r="J1172" i="8"/>
  <c r="J1166" i="8"/>
  <c r="J1163" i="8"/>
  <c r="J1160" i="8"/>
  <c r="J1154" i="8"/>
  <c r="J1148" i="8"/>
  <c r="J1145" i="8"/>
  <c r="J1142" i="8"/>
  <c r="J1139" i="8"/>
  <c r="J1130" i="8"/>
  <c r="J1117" i="8"/>
  <c r="J1111" i="8"/>
  <c r="J1108" i="8"/>
  <c r="J1099" i="8"/>
  <c r="J1096" i="8"/>
  <c r="J1074" i="8"/>
  <c r="J1060" i="8"/>
  <c r="J976" i="8"/>
  <c r="J973" i="8"/>
  <c r="J942" i="8"/>
  <c r="J926" i="8"/>
  <c r="J907" i="8"/>
  <c r="J1105" i="8"/>
  <c r="J1037" i="8"/>
  <c r="J1011" i="8"/>
  <c r="J991" i="8"/>
  <c r="J1301" i="8"/>
  <c r="J1224" i="8"/>
  <c r="J1221" i="8"/>
  <c r="J1151" i="8"/>
  <c r="J1133" i="8"/>
  <c r="J1093" i="8"/>
  <c r="J1069" i="8"/>
  <c r="J1034" i="8"/>
  <c r="J1028" i="8"/>
  <c r="J992" i="8"/>
  <c r="J990" i="8"/>
  <c r="J965" i="8"/>
  <c r="J962" i="8"/>
  <c r="J956" i="8"/>
  <c r="J937" i="8"/>
  <c r="J934" i="8"/>
  <c r="J928" i="8"/>
  <c r="J923" i="8"/>
  <c r="J920" i="8"/>
  <c r="J984" i="8"/>
  <c r="J964" i="8"/>
  <c r="J908" i="8"/>
  <c r="J978" i="8"/>
  <c r="J936" i="8"/>
  <c r="J916" i="8"/>
  <c r="J1183" i="8"/>
  <c r="J1177" i="8"/>
  <c r="J1159" i="8"/>
  <c r="J1104" i="8"/>
  <c r="J1042" i="8"/>
  <c r="J1316" i="8"/>
  <c r="J1311" i="8"/>
  <c r="J1305" i="8"/>
  <c r="J1270" i="8"/>
  <c r="J1252" i="8"/>
  <c r="J1243" i="8"/>
  <c r="J1168" i="8"/>
  <c r="J1165" i="8"/>
  <c r="J1162" i="8"/>
  <c r="J1150" i="8"/>
  <c r="J1144" i="8"/>
  <c r="J1116" i="8"/>
  <c r="J1113" i="8"/>
  <c r="J1082" i="8"/>
  <c r="J1076" i="8"/>
  <c r="J1039" i="8"/>
  <c r="J1033" i="8"/>
  <c r="J997" i="8"/>
  <c r="J987" i="8"/>
  <c r="J972" i="8"/>
  <c r="J969" i="8"/>
  <c r="J941" i="8"/>
  <c r="J925" i="8"/>
  <c r="J903" i="8"/>
  <c r="F15" i="11" l="1"/>
  <c r="M16" i="33" a="1"/>
  <c r="M16" i="33" s="1"/>
  <c r="M5" i="33" a="1"/>
  <c r="M5" i="33" s="1"/>
  <c r="K5" i="33" a="1"/>
  <c r="K5" i="33" s="1"/>
  <c r="I5" i="33" a="1"/>
  <c r="I5" i="33" s="1"/>
  <c r="G5" i="33" a="1"/>
  <c r="G5" i="33" s="1"/>
  <c r="E5" i="33" a="1"/>
  <c r="E5" i="33" s="1"/>
  <c r="C5" i="33" a="1"/>
  <c r="C5" i="33" s="1"/>
  <c r="J535" i="8" l="1"/>
  <c r="J604" i="8"/>
  <c r="J588" i="8"/>
  <c r="J572" i="8"/>
  <c r="J640" i="8"/>
  <c r="I7" i="35"/>
  <c r="J817" i="8"/>
  <c r="J568" i="8"/>
  <c r="J551" i="8"/>
  <c r="J727" i="8"/>
  <c r="J556" i="8"/>
  <c r="J544" i="8"/>
  <c r="J816" i="8"/>
  <c r="J732" i="8"/>
  <c r="J664" i="8"/>
  <c r="J888" i="8"/>
  <c r="J845" i="8"/>
  <c r="J825" i="8"/>
  <c r="J793" i="8"/>
  <c r="J777" i="8"/>
  <c r="J761" i="8"/>
  <c r="J689" i="8"/>
  <c r="J543" i="8"/>
  <c r="J540" i="8"/>
  <c r="J628" i="8"/>
  <c r="J580" i="8"/>
  <c r="J648" i="8"/>
  <c r="J539" i="8"/>
  <c r="J586" i="8"/>
  <c r="J870" i="8"/>
  <c r="J786" i="8"/>
  <c r="J738" i="8"/>
  <c r="J869" i="8"/>
  <c r="J704" i="8"/>
  <c r="J669" i="8"/>
  <c r="J537" i="8"/>
  <c r="J625" i="8"/>
  <c r="J596" i="8"/>
  <c r="J593" i="8"/>
  <c r="J577" i="8"/>
  <c r="J857" i="8"/>
  <c r="J842" i="8"/>
  <c r="J807" i="8"/>
  <c r="J743" i="8"/>
  <c r="J724" i="8"/>
  <c r="J720" i="8"/>
  <c r="J877" i="8"/>
  <c r="J899" i="8"/>
  <c r="J599" i="8"/>
  <c r="J583" i="8"/>
  <c r="J867" i="8"/>
  <c r="J819" i="8"/>
  <c r="J812" i="8"/>
  <c r="J749" i="8"/>
  <c r="J733" i="8"/>
  <c r="J730" i="8"/>
  <c r="J684" i="8"/>
  <c r="J653" i="8"/>
  <c r="J656" i="8"/>
  <c r="J552" i="8"/>
  <c r="J589" i="8"/>
  <c r="J809" i="8"/>
  <c r="J787" i="8"/>
  <c r="J771" i="8"/>
  <c r="J700" i="8"/>
  <c r="J536" i="8"/>
  <c r="J592" i="8"/>
  <c r="J576" i="8"/>
  <c r="J837" i="8"/>
  <c r="J748" i="8"/>
  <c r="J712" i="8"/>
  <c r="J665" i="8"/>
  <c r="J662" i="8"/>
  <c r="J872" i="8"/>
  <c r="J876" i="8"/>
  <c r="J620" i="8"/>
  <c r="J595" i="8"/>
  <c r="J676" i="8"/>
  <c r="J875" i="8"/>
  <c r="J879" i="8"/>
  <c r="J545" i="8"/>
  <c r="J614" i="8"/>
  <c r="J598" i="8"/>
  <c r="J582" i="8"/>
  <c r="J566" i="8"/>
  <c r="J840" i="8"/>
  <c r="J764" i="8"/>
  <c r="J699" i="8"/>
  <c r="J683" i="8"/>
  <c r="J882" i="8"/>
  <c r="J892" i="8"/>
  <c r="J532" i="8"/>
  <c r="J633" i="8"/>
  <c r="J601" i="8"/>
  <c r="J850" i="8"/>
  <c r="J783" i="8"/>
  <c r="J767" i="8"/>
  <c r="J607" i="8"/>
  <c r="J830" i="8"/>
  <c r="J789" i="8"/>
  <c r="J773" i="8"/>
  <c r="J741" i="8"/>
  <c r="J692" i="8"/>
  <c r="J557" i="8"/>
  <c r="J600" i="8"/>
  <c r="J858" i="8"/>
  <c r="J839" i="8"/>
  <c r="J833" i="8"/>
  <c r="J695" i="8"/>
  <c r="J584" i="8"/>
  <c r="J785" i="8"/>
  <c r="J779" i="8"/>
  <c r="J705" i="8"/>
  <c r="J702" i="8"/>
  <c r="J670" i="8"/>
  <c r="J651" i="8"/>
  <c r="J612" i="8"/>
  <c r="J868" i="8"/>
  <c r="J849" i="8"/>
  <c r="J798" i="8"/>
  <c r="J750" i="8"/>
  <c r="J711" i="8"/>
  <c r="J887" i="8"/>
  <c r="J635" i="8"/>
  <c r="J619" i="8"/>
  <c r="J590" i="8"/>
  <c r="J564" i="8"/>
  <c r="J871" i="8"/>
  <c r="J801" i="8"/>
  <c r="J737" i="8"/>
  <c r="J714" i="8"/>
  <c r="J534" i="8"/>
  <c r="J606" i="8"/>
  <c r="J574" i="8"/>
  <c r="J810" i="8"/>
  <c r="J756" i="8"/>
  <c r="J740" i="8"/>
  <c r="J717" i="8"/>
  <c r="J641" i="8"/>
  <c r="J638" i="8"/>
  <c r="J896" i="8"/>
  <c r="J788" i="8"/>
  <c r="J736" i="8"/>
  <c r="J668" i="8"/>
  <c r="J647" i="8"/>
  <c r="J631" i="8"/>
  <c r="J571" i="8"/>
  <c r="J866" i="8"/>
  <c r="J782" i="8"/>
  <c r="J772" i="8"/>
  <c r="J770" i="8"/>
  <c r="J723" i="8"/>
  <c r="J698" i="8"/>
  <c r="J659" i="8"/>
  <c r="J650" i="8"/>
  <c r="J890" i="8"/>
  <c r="J533" i="8"/>
  <c r="J634" i="8"/>
  <c r="J630" i="8"/>
  <c r="J597" i="8"/>
  <c r="J594" i="8"/>
  <c r="J591" i="8"/>
  <c r="J585" i="8"/>
  <c r="J859" i="8"/>
  <c r="J856" i="8"/>
  <c r="J851" i="8"/>
  <c r="J838" i="8"/>
  <c r="J829" i="8"/>
  <c r="J760" i="8"/>
  <c r="J751" i="8"/>
  <c r="J742" i="8"/>
  <c r="J739" i="8"/>
  <c r="J688" i="8"/>
  <c r="J671" i="8"/>
  <c r="J878" i="8"/>
  <c r="J893" i="8"/>
  <c r="J553" i="8"/>
  <c r="J547" i="8"/>
  <c r="J542" i="8"/>
  <c r="J624" i="8"/>
  <c r="J615" i="8"/>
  <c r="J609" i="8"/>
  <c r="J603" i="8"/>
  <c r="J579" i="8"/>
  <c r="J573" i="8"/>
  <c r="J862" i="8"/>
  <c r="J853" i="8"/>
  <c r="J835" i="8"/>
  <c r="J832" i="8"/>
  <c r="J826" i="8"/>
  <c r="J821" i="8"/>
  <c r="J803" i="8"/>
  <c r="J800" i="8"/>
  <c r="J794" i="8"/>
  <c r="J791" i="8"/>
  <c r="J757" i="8"/>
  <c r="J754" i="8"/>
  <c r="J745" i="8"/>
  <c r="J716" i="8"/>
  <c r="J685" i="8"/>
  <c r="J673" i="8"/>
  <c r="J652" i="8"/>
  <c r="J873" i="8"/>
  <c r="J885" i="8"/>
  <c r="J621" i="8"/>
  <c r="J618" i="8"/>
  <c r="J565" i="8"/>
  <c r="J562" i="8"/>
  <c r="J828" i="8"/>
  <c r="J818" i="8"/>
  <c r="J815" i="8"/>
  <c r="J806" i="8"/>
  <c r="J797" i="8"/>
  <c r="J726" i="8"/>
  <c r="J713" i="8"/>
  <c r="J710" i="8"/>
  <c r="J701" i="8"/>
  <c r="J679" i="8"/>
  <c r="J637" i="8"/>
  <c r="J559" i="8"/>
  <c r="J550" i="8"/>
  <c r="J852" i="8"/>
  <c r="J841" i="8"/>
  <c r="J820" i="8"/>
  <c r="J784" i="8"/>
  <c r="J778" i="8"/>
  <c r="J775" i="8"/>
  <c r="J766" i="8"/>
  <c r="J763" i="8"/>
  <c r="J729" i="8"/>
  <c r="J707" i="8"/>
  <c r="J694" i="8"/>
  <c r="J691" i="8"/>
  <c r="J682" i="8"/>
  <c r="J661" i="8"/>
  <c r="J643" i="8"/>
  <c r="J636" i="8"/>
  <c r="J881" i="8"/>
  <c r="J898" i="8"/>
  <c r="J555" i="8"/>
  <c r="J627" i="8"/>
  <c r="J608" i="8"/>
  <c r="J865" i="8"/>
  <c r="J847" i="8"/>
  <c r="J844" i="8"/>
  <c r="J796" i="8"/>
  <c r="J781" i="8"/>
  <c r="J769" i="8"/>
  <c r="J744" i="8"/>
  <c r="J735" i="8"/>
  <c r="J722" i="8"/>
  <c r="J719" i="8"/>
  <c r="J697" i="8"/>
  <c r="J672" i="8"/>
  <c r="J667" i="8"/>
  <c r="J658" i="8"/>
  <c r="J655" i="8"/>
  <c r="J649" i="8"/>
  <c r="J646" i="8"/>
  <c r="J895" i="8"/>
  <c r="J889" i="8"/>
  <c r="J541" i="8"/>
  <c r="J538" i="8"/>
  <c r="J605" i="8"/>
  <c r="J602" i="8"/>
  <c r="J587" i="8"/>
  <c r="J581" i="8"/>
  <c r="J578" i="8"/>
  <c r="J575" i="8"/>
  <c r="J864" i="8"/>
  <c r="J861" i="8"/>
  <c r="J834" i="8"/>
  <c r="J831" i="8"/>
  <c r="J811" i="8"/>
  <c r="J808" i="8"/>
  <c r="J802" i="8"/>
  <c r="J790" i="8"/>
  <c r="J780" i="8"/>
  <c r="J753" i="8"/>
  <c r="J728" i="8"/>
  <c r="J660" i="8"/>
  <c r="J639" i="8"/>
  <c r="J884" i="8"/>
  <c r="J891" i="8"/>
  <c r="J617" i="8"/>
  <c r="J611" i="8"/>
  <c r="J570" i="8"/>
  <c r="J567" i="8"/>
  <c r="J561" i="8"/>
  <c r="J855" i="8"/>
  <c r="J836" i="8"/>
  <c r="J823" i="8"/>
  <c r="J814" i="8"/>
  <c r="J805" i="8"/>
  <c r="J768" i="8"/>
  <c r="J759" i="8"/>
  <c r="J747" i="8"/>
  <c r="J725" i="8"/>
  <c r="J709" i="8"/>
  <c r="J696" i="8"/>
  <c r="J687" i="8"/>
  <c r="J678" i="8"/>
  <c r="J675" i="8"/>
  <c r="J558" i="8"/>
  <c r="J549" i="8"/>
  <c r="J632" i="8"/>
  <c r="J623" i="8"/>
  <c r="J860" i="8"/>
  <c r="J799" i="8"/>
  <c r="J774" i="8"/>
  <c r="J765" i="8"/>
  <c r="J762" i="8"/>
  <c r="J715" i="8"/>
  <c r="J706" i="8"/>
  <c r="J703" i="8"/>
  <c r="J693" i="8"/>
  <c r="J690" i="8"/>
  <c r="J681" i="8"/>
  <c r="J642" i="8"/>
  <c r="J874" i="8"/>
  <c r="J880" i="8"/>
  <c r="J886" i="8"/>
  <c r="J897" i="8"/>
  <c r="J548" i="8"/>
  <c r="J546" i="8"/>
  <c r="J629" i="8"/>
  <c r="J626" i="8"/>
  <c r="J622" i="8"/>
  <c r="J846" i="8"/>
  <c r="J843" i="8"/>
  <c r="J804" i="8"/>
  <c r="J752" i="8"/>
  <c r="J734" i="8"/>
  <c r="J731" i="8"/>
  <c r="J721" i="8"/>
  <c r="J718" i="8"/>
  <c r="J666" i="8"/>
  <c r="J663" i="8"/>
  <c r="J657" i="8"/>
  <c r="J654" i="8"/>
  <c r="J645" i="8"/>
  <c r="J883" i="8"/>
  <c r="J894" i="8"/>
  <c r="J616" i="8"/>
  <c r="J563" i="8"/>
  <c r="J792" i="8"/>
  <c r="J708" i="8"/>
  <c r="J644" i="8"/>
  <c r="J680" i="8"/>
  <c r="J554" i="8"/>
  <c r="J613" i="8"/>
  <c r="J610" i="8"/>
  <c r="J569" i="8"/>
  <c r="J560" i="8"/>
  <c r="J863" i="8"/>
  <c r="J854" i="8"/>
  <c r="J848" i="8"/>
  <c r="J827" i="8"/>
  <c r="J824" i="8"/>
  <c r="J822" i="8"/>
  <c r="J813" i="8"/>
  <c r="J795" i="8"/>
  <c r="J776" i="8"/>
  <c r="J758" i="8"/>
  <c r="J755" i="8"/>
  <c r="J746" i="8"/>
  <c r="J686" i="8"/>
  <c r="J677" i="8"/>
  <c r="J674" i="8"/>
  <c r="J291" i="8"/>
  <c r="J271" i="8"/>
  <c r="J268" i="8"/>
  <c r="J125" i="8"/>
  <c r="J141" i="8"/>
  <c r="J76" i="8"/>
  <c r="J70" i="8"/>
  <c r="J43" i="8"/>
  <c r="J331" i="8"/>
  <c r="J182" i="8"/>
  <c r="J304" i="8"/>
  <c r="J19" i="8"/>
  <c r="J14" i="8"/>
  <c r="J115" i="8"/>
  <c r="J94" i="8"/>
  <c r="J231" i="8"/>
  <c r="J59" i="8"/>
  <c r="J9" i="8"/>
  <c r="J77" i="8"/>
  <c r="J473" i="8"/>
  <c r="J457" i="8"/>
  <c r="J284" i="8"/>
  <c r="J440" i="8"/>
  <c r="J408" i="8"/>
  <c r="J490" i="8"/>
  <c r="J263" i="8"/>
  <c r="J67" i="8"/>
  <c r="J51" i="8"/>
  <c r="J60" i="8"/>
  <c r="J433" i="8"/>
  <c r="J227" i="8"/>
  <c r="J327" i="8"/>
  <c r="J315" i="8"/>
  <c r="J50" i="8"/>
  <c r="J47" i="8"/>
  <c r="J104" i="8"/>
  <c r="J146" i="8"/>
  <c r="J130" i="8"/>
  <c r="J230" i="8"/>
  <c r="J495" i="8"/>
  <c r="J85" i="8"/>
  <c r="J201" i="8"/>
  <c r="J232" i="8"/>
  <c r="J89" i="8"/>
  <c r="J36" i="8"/>
  <c r="J69" i="8"/>
  <c r="J217" i="8"/>
  <c r="J277" i="8"/>
  <c r="J391" i="8"/>
  <c r="J416" i="8"/>
  <c r="J4" i="8"/>
  <c r="J189" i="8"/>
  <c r="J224" i="8"/>
  <c r="J348" i="8"/>
  <c r="J336" i="8"/>
  <c r="J472" i="8"/>
  <c r="J52" i="8"/>
  <c r="J39" i="8"/>
  <c r="J11" i="8"/>
  <c r="J48" i="8"/>
  <c r="J32" i="8"/>
  <c r="J192" i="8"/>
  <c r="J173" i="8"/>
  <c r="J330" i="8"/>
  <c r="J432" i="8"/>
  <c r="J429" i="8"/>
  <c r="J112" i="8"/>
  <c r="J81" i="8"/>
  <c r="J149" i="8"/>
  <c r="J133" i="8"/>
  <c r="J499" i="8"/>
  <c r="J65" i="8"/>
  <c r="J5" i="8"/>
  <c r="J223" i="8"/>
  <c r="J396" i="8"/>
  <c r="J384" i="8"/>
  <c r="J368" i="8"/>
  <c r="J468" i="8"/>
  <c r="J452" i="8"/>
  <c r="J510" i="8"/>
  <c r="J121" i="8"/>
  <c r="J105" i="8"/>
  <c r="J97" i="8"/>
  <c r="J203" i="8"/>
  <c r="J200" i="8"/>
  <c r="J158" i="8"/>
  <c r="J126" i="8"/>
  <c r="J279" i="8"/>
  <c r="J251" i="8"/>
  <c r="J245" i="8"/>
  <c r="J498" i="8"/>
  <c r="J27" i="8"/>
  <c r="J35" i="8"/>
  <c r="J206" i="8"/>
  <c r="J237" i="8"/>
  <c r="J22" i="8"/>
  <c r="J209" i="8"/>
  <c r="J287" i="8"/>
  <c r="J405" i="8"/>
  <c r="J393" i="8"/>
  <c r="J383" i="8"/>
  <c r="J377" i="8"/>
  <c r="J367" i="8"/>
  <c r="J363" i="8"/>
  <c r="J359" i="8"/>
  <c r="J17" i="8"/>
  <c r="J41" i="8"/>
  <c r="J103" i="8"/>
  <c r="J181" i="8"/>
  <c r="J169" i="8"/>
  <c r="J254" i="8"/>
  <c r="J299" i="8"/>
  <c r="J293" i="8"/>
  <c r="J340" i="8"/>
  <c r="J530" i="8"/>
  <c r="J6" i="8"/>
  <c r="J44" i="8"/>
  <c r="J102" i="8"/>
  <c r="J157" i="8"/>
  <c r="J154" i="8"/>
  <c r="J326" i="8"/>
  <c r="J283" i="8"/>
  <c r="J424" i="8"/>
  <c r="J505" i="8"/>
  <c r="J513" i="8"/>
  <c r="J491" i="8"/>
  <c r="J113" i="8"/>
  <c r="J317" i="8"/>
  <c r="J314" i="8"/>
  <c r="J292" i="8"/>
  <c r="J7" i="8"/>
  <c r="J53" i="8"/>
  <c r="J250" i="8"/>
  <c r="J222" i="8"/>
  <c r="J522" i="8"/>
  <c r="J512" i="8"/>
  <c r="J30" i="8"/>
  <c r="J307" i="8"/>
  <c r="J116" i="8"/>
  <c r="J87" i="8"/>
  <c r="J45" i="8"/>
  <c r="J42" i="8"/>
  <c r="J33" i="8"/>
  <c r="J258" i="8"/>
  <c r="J298" i="8"/>
  <c r="J54" i="8"/>
  <c r="J99" i="8"/>
  <c r="J96" i="8"/>
  <c r="J93" i="8"/>
  <c r="J213" i="8"/>
  <c r="J179" i="8"/>
  <c r="J16" i="8"/>
  <c r="J21" i="8"/>
  <c r="J26" i="8"/>
  <c r="J66" i="8"/>
  <c r="J63" i="8"/>
  <c r="J118" i="8"/>
  <c r="J303" i="8"/>
  <c r="J107" i="8"/>
  <c r="J56" i="8"/>
  <c r="J74" i="8"/>
  <c r="J92" i="8"/>
  <c r="J82" i="8"/>
  <c r="J441" i="8"/>
  <c r="J438" i="8"/>
  <c r="J98" i="8"/>
  <c r="J95" i="8"/>
  <c r="J73" i="8"/>
  <c r="J212" i="8"/>
  <c r="J62" i="8"/>
  <c r="J40" i="8"/>
  <c r="J31" i="8"/>
  <c r="J108" i="8"/>
  <c r="J101" i="8"/>
  <c r="J79" i="8"/>
  <c r="J218" i="8"/>
  <c r="J215" i="8"/>
  <c r="J353" i="8"/>
  <c r="J341" i="8"/>
  <c r="J477" i="8"/>
  <c r="J461" i="8"/>
  <c r="J527" i="8"/>
  <c r="J64" i="8"/>
  <c r="J28" i="8"/>
  <c r="J88" i="8"/>
  <c r="J72" i="8"/>
  <c r="J37" i="8"/>
  <c r="J34" i="8"/>
  <c r="J114" i="8"/>
  <c r="J111" i="8"/>
  <c r="J100" i="8"/>
  <c r="J205" i="8"/>
  <c r="J46" i="8"/>
  <c r="J117" i="8"/>
  <c r="J110" i="8"/>
  <c r="J91" i="8"/>
  <c r="J211" i="8"/>
  <c r="J208" i="8"/>
  <c r="J240" i="8"/>
  <c r="J487" i="8"/>
  <c r="J10" i="8"/>
  <c r="J15" i="8"/>
  <c r="J12" i="8"/>
  <c r="J24" i="8"/>
  <c r="J61" i="8"/>
  <c r="J58" i="8"/>
  <c r="J55" i="8"/>
  <c r="J49" i="8"/>
  <c r="J123" i="8"/>
  <c r="J120" i="8"/>
  <c r="J84" i="8"/>
  <c r="J78" i="8"/>
  <c r="J75" i="8"/>
  <c r="J214" i="8"/>
  <c r="J165" i="8"/>
  <c r="J25" i="8"/>
  <c r="J29" i="8"/>
  <c r="J106" i="8"/>
  <c r="J219" i="8"/>
  <c r="J216" i="8"/>
  <c r="J195" i="8"/>
  <c r="J160" i="8"/>
  <c r="J151" i="8"/>
  <c r="J148" i="8"/>
  <c r="J142" i="8"/>
  <c r="J139" i="8"/>
  <c r="J253" i="8"/>
  <c r="J244" i="8"/>
  <c r="J235" i="8"/>
  <c r="J221" i="8"/>
  <c r="J325" i="8"/>
  <c r="J316" i="8"/>
  <c r="J300" i="8"/>
  <c r="J286" i="8"/>
  <c r="J471" i="8"/>
  <c r="J455" i="8"/>
  <c r="J497" i="8"/>
  <c r="J484" i="8"/>
  <c r="J516" i="8"/>
  <c r="J524" i="8"/>
  <c r="J8" i="8"/>
  <c r="J13" i="8"/>
  <c r="J18" i="8"/>
  <c r="J23" i="8"/>
  <c r="J20" i="8"/>
  <c r="J38" i="8"/>
  <c r="J109" i="8"/>
  <c r="J86" i="8"/>
  <c r="J83" i="8"/>
  <c r="J197" i="8"/>
  <c r="J176" i="8"/>
  <c r="J171" i="8"/>
  <c r="J168" i="8"/>
  <c r="J163" i="8"/>
  <c r="J145" i="8"/>
  <c r="J138" i="8"/>
  <c r="J247" i="8"/>
  <c r="J322" i="8"/>
  <c r="J295" i="8"/>
  <c r="J289" i="8"/>
  <c r="J402" i="8"/>
  <c r="J390" i="8"/>
  <c r="J374" i="8"/>
  <c r="J350" i="8"/>
  <c r="J338" i="8"/>
  <c r="J474" i="8"/>
  <c r="J458" i="8"/>
  <c r="J435" i="8"/>
  <c r="J426" i="8"/>
  <c r="J423" i="8"/>
  <c r="J503" i="8"/>
  <c r="J519" i="8"/>
  <c r="J185" i="8"/>
  <c r="J129" i="8"/>
  <c r="J273" i="8"/>
  <c r="J264" i="8"/>
  <c r="J261" i="8"/>
  <c r="J243" i="8"/>
  <c r="J220" i="8"/>
  <c r="J310" i="8"/>
  <c r="J380" i="8"/>
  <c r="J364" i="8"/>
  <c r="J360" i="8"/>
  <c r="J356" i="8"/>
  <c r="J480" i="8"/>
  <c r="J464" i="8"/>
  <c r="J448" i="8"/>
  <c r="J444" i="8"/>
  <c r="J410" i="8"/>
  <c r="J507" i="8"/>
  <c r="J504" i="8"/>
  <c r="J509" i="8"/>
  <c r="J191" i="8"/>
  <c r="J188" i="8"/>
  <c r="J153" i="8"/>
  <c r="J144" i="8"/>
  <c r="J135" i="8"/>
  <c r="J132" i="8"/>
  <c r="J276" i="8"/>
  <c r="J267" i="8"/>
  <c r="J236" i="8"/>
  <c r="J313" i="8"/>
  <c r="J288" i="8"/>
  <c r="J483" i="8"/>
  <c r="J467" i="8"/>
  <c r="J451" i="8"/>
  <c r="J447" i="8"/>
  <c r="J413" i="8"/>
  <c r="J493" i="8"/>
  <c r="J518" i="8"/>
  <c r="J529" i="8"/>
  <c r="J194" i="8"/>
  <c r="J159" i="8"/>
  <c r="J156" i="8"/>
  <c r="J150" i="8"/>
  <c r="J270" i="8"/>
  <c r="J252" i="8"/>
  <c r="J239" i="8"/>
  <c r="J234" i="8"/>
  <c r="J324" i="8"/>
  <c r="J319" i="8"/>
  <c r="J285" i="8"/>
  <c r="J398" i="8"/>
  <c r="J386" i="8"/>
  <c r="J370" i="8"/>
  <c r="J352" i="8"/>
  <c r="J346" i="8"/>
  <c r="J334" i="8"/>
  <c r="J470" i="8"/>
  <c r="J454" i="8"/>
  <c r="J428" i="8"/>
  <c r="J419" i="8"/>
  <c r="J502" i="8"/>
  <c r="J496" i="8"/>
  <c r="J515" i="8"/>
  <c r="J528" i="8"/>
  <c r="J196" i="8"/>
  <c r="J170" i="8"/>
  <c r="J162" i="8"/>
  <c r="J128" i="8"/>
  <c r="J255" i="8"/>
  <c r="J246" i="8"/>
  <c r="J321" i="8"/>
  <c r="J294" i="8"/>
  <c r="J282" i="8"/>
  <c r="J407" i="8"/>
  <c r="J401" i="8"/>
  <c r="J395" i="8"/>
  <c r="J389" i="8"/>
  <c r="J379" i="8"/>
  <c r="J373" i="8"/>
  <c r="J355" i="8"/>
  <c r="J349" i="8"/>
  <c r="J343" i="8"/>
  <c r="J337" i="8"/>
  <c r="J434" i="8"/>
  <c r="J425" i="8"/>
  <c r="J422" i="8"/>
  <c r="J202" i="8"/>
  <c r="J199" i="8"/>
  <c r="J178" i="8"/>
  <c r="J164" i="8"/>
  <c r="J147" i="8"/>
  <c r="J257" i="8"/>
  <c r="J249" i="8"/>
  <c r="J229" i="8"/>
  <c r="J226" i="8"/>
  <c r="J329" i="8"/>
  <c r="J320" i="8"/>
  <c r="J297" i="8"/>
  <c r="J404" i="8"/>
  <c r="J392" i="8"/>
  <c r="J376" i="8"/>
  <c r="J476" i="8"/>
  <c r="J460" i="8"/>
  <c r="J437" i="8"/>
  <c r="J412" i="8"/>
  <c r="J492" i="8"/>
  <c r="J486" i="8"/>
  <c r="J521" i="8"/>
  <c r="J184" i="8"/>
  <c r="J175" i="8"/>
  <c r="J172" i="8"/>
  <c r="J167" i="8"/>
  <c r="J272" i="8"/>
  <c r="J260" i="8"/>
  <c r="J242" i="8"/>
  <c r="J309" i="8"/>
  <c r="J306" i="8"/>
  <c r="J302" i="8"/>
  <c r="J351" i="8"/>
  <c r="J339" i="8"/>
  <c r="J479" i="8"/>
  <c r="J463" i="8"/>
  <c r="J443" i="8"/>
  <c r="J431" i="8"/>
  <c r="J409" i="8"/>
  <c r="J508" i="8"/>
  <c r="J526" i="8"/>
  <c r="J190" i="8"/>
  <c r="J187" i="8"/>
  <c r="J152" i="8"/>
  <c r="J134" i="8"/>
  <c r="J131" i="8"/>
  <c r="J275" i="8"/>
  <c r="J266" i="8"/>
  <c r="J312" i="8"/>
  <c r="J308" i="8"/>
  <c r="J382" i="8"/>
  <c r="J366" i="8"/>
  <c r="J362" i="8"/>
  <c r="J358" i="8"/>
  <c r="J482" i="8"/>
  <c r="J466" i="8"/>
  <c r="J450" i="8"/>
  <c r="J446" i="8"/>
  <c r="J489" i="8"/>
  <c r="J511" i="8"/>
  <c r="J193" i="8"/>
  <c r="J155" i="8"/>
  <c r="J137" i="8"/>
  <c r="J278" i="8"/>
  <c r="J269" i="8"/>
  <c r="J238" i="8"/>
  <c r="J233" i="8"/>
  <c r="J228" i="8"/>
  <c r="J318" i="8"/>
  <c r="J296" i="8"/>
  <c r="J403" i="8"/>
  <c r="J397" i="8"/>
  <c r="J385" i="8"/>
  <c r="J375" i="8"/>
  <c r="J369" i="8"/>
  <c r="J345" i="8"/>
  <c r="J333" i="8"/>
  <c r="J481" i="8"/>
  <c r="J469" i="8"/>
  <c r="J465" i="8"/>
  <c r="J453" i="8"/>
  <c r="J449" i="8"/>
  <c r="J418" i="8"/>
  <c r="J415" i="8"/>
  <c r="J506" i="8"/>
  <c r="J514" i="8"/>
  <c r="J531" i="8"/>
  <c r="J161" i="8"/>
  <c r="J143" i="8"/>
  <c r="J140" i="8"/>
  <c r="J281" i="8"/>
  <c r="J400" i="8"/>
  <c r="J388" i="8"/>
  <c r="J372" i="8"/>
  <c r="J344" i="8"/>
  <c r="J332" i="8"/>
  <c r="J456" i="8"/>
  <c r="J421" i="8"/>
  <c r="J417" i="8"/>
  <c r="J501" i="8"/>
  <c r="J517" i="8"/>
  <c r="J198" i="8"/>
  <c r="J177" i="8"/>
  <c r="J256" i="8"/>
  <c r="J248" i="8"/>
  <c r="J225" i="8"/>
  <c r="J328" i="8"/>
  <c r="J323" i="8"/>
  <c r="J290" i="8"/>
  <c r="J475" i="8"/>
  <c r="J459" i="8"/>
  <c r="J436" i="8"/>
  <c r="J427" i="8"/>
  <c r="J520" i="8"/>
  <c r="J204" i="8"/>
  <c r="J183" i="8"/>
  <c r="J180" i="8"/>
  <c r="J174" i="8"/>
  <c r="J166" i="8"/>
  <c r="J136" i="8"/>
  <c r="J127" i="8"/>
  <c r="J124" i="8"/>
  <c r="J259" i="8"/>
  <c r="J241" i="8"/>
  <c r="J305" i="8"/>
  <c r="J301" i="8"/>
  <c r="J406" i="8"/>
  <c r="J394" i="8"/>
  <c r="J378" i="8"/>
  <c r="J354" i="8"/>
  <c r="J342" i="8"/>
  <c r="J478" i="8"/>
  <c r="J462" i="8"/>
  <c r="J442" i="8"/>
  <c r="J439" i="8"/>
  <c r="J430" i="8"/>
  <c r="J485" i="8"/>
  <c r="J523" i="8"/>
  <c r="J525" i="8"/>
  <c r="J57" i="8"/>
  <c r="J122" i="8"/>
  <c r="J119" i="8"/>
  <c r="J90" i="8"/>
  <c r="J80" i="8"/>
  <c r="J71" i="8"/>
  <c r="J68" i="8"/>
  <c r="J210" i="8"/>
  <c r="J207" i="8"/>
  <c r="J186" i="8"/>
  <c r="J274" i="8"/>
  <c r="J265" i="8"/>
  <c r="J262" i="8"/>
  <c r="J311" i="8"/>
  <c r="J280" i="8"/>
  <c r="J399" i="8"/>
  <c r="J387" i="8"/>
  <c r="J381" i="8"/>
  <c r="J371" i="8"/>
  <c r="J365" i="8"/>
  <c r="J361" i="8"/>
  <c r="J357" i="8"/>
  <c r="J347" i="8"/>
  <c r="J335" i="8"/>
  <c r="J445" i="8"/>
  <c r="J420" i="8"/>
  <c r="J414" i="8"/>
  <c r="J411" i="8"/>
  <c r="J500" i="8"/>
  <c r="J494" i="8"/>
  <c r="J488" i="8"/>
  <c r="I49" i="35"/>
  <c r="I35" i="35"/>
  <c r="I73" i="35"/>
  <c r="I52" i="35"/>
  <c r="I37" i="35"/>
  <c r="G75" i="35"/>
  <c r="I77" i="35"/>
  <c r="H75" i="35"/>
  <c r="I34" i="35"/>
  <c r="I57" i="35"/>
  <c r="I41" i="35"/>
  <c r="I74" i="35"/>
  <c r="F54" i="35"/>
  <c r="I53" i="35"/>
  <c r="D33" i="35"/>
  <c r="F42" i="35"/>
  <c r="G33" i="35"/>
  <c r="F63" i="35"/>
  <c r="I62" i="35"/>
  <c r="E54" i="35"/>
  <c r="I83" i="35"/>
  <c r="I32" i="35"/>
  <c r="I29" i="35"/>
  <c r="G63" i="35"/>
  <c r="F84" i="35"/>
  <c r="I79" i="35"/>
  <c r="E75" i="35"/>
  <c r="I59" i="35"/>
  <c r="G84" i="35"/>
  <c r="E84" i="35"/>
  <c r="F75" i="35"/>
  <c r="I80" i="35"/>
  <c r="G54" i="35"/>
  <c r="I70" i="35"/>
  <c r="D75" i="35"/>
  <c r="I81" i="35"/>
  <c r="I38" i="35"/>
  <c r="I78" i="35"/>
  <c r="I10" i="33"/>
  <c r="E33" i="35"/>
  <c r="I31" i="35"/>
  <c r="I58" i="35"/>
  <c r="F33" i="35"/>
  <c r="H42" i="35"/>
  <c r="I39" i="35"/>
  <c r="H54" i="35"/>
  <c r="H33" i="35"/>
  <c r="I36" i="35"/>
  <c r="E42" i="35"/>
  <c r="E63" i="35"/>
  <c r="I51" i="35"/>
  <c r="I82" i="35"/>
  <c r="D63" i="35"/>
  <c r="I61" i="35"/>
  <c r="I76" i="35"/>
  <c r="H63" i="35"/>
  <c r="I28" i="35"/>
  <c r="G42" i="35"/>
  <c r="D84" i="35"/>
  <c r="H84" i="35"/>
  <c r="I71" i="35"/>
  <c r="I72" i="35"/>
  <c r="I50" i="35"/>
  <c r="I55" i="35"/>
  <c r="I56" i="35"/>
  <c r="I60" i="35"/>
  <c r="D54" i="35"/>
  <c r="I40" i="35"/>
  <c r="D42" i="35"/>
  <c r="I30" i="35"/>
  <c r="I20" i="35"/>
  <c r="I19" i="35"/>
  <c r="I18" i="35"/>
  <c r="F21" i="35"/>
  <c r="I17" i="35"/>
  <c r="E21" i="35"/>
  <c r="I16" i="35"/>
  <c r="I15" i="35"/>
  <c r="H21" i="35"/>
  <c r="I14" i="35"/>
  <c r="G21" i="35"/>
  <c r="I13" i="35"/>
  <c r="D21" i="35"/>
  <c r="I11" i="35"/>
  <c r="I10" i="35"/>
  <c r="H12" i="35"/>
  <c r="G12" i="35"/>
  <c r="F12" i="35"/>
  <c r="I9" i="35"/>
  <c r="E12" i="35"/>
  <c r="I8" i="35"/>
  <c r="D12" i="35"/>
  <c r="F10" i="33"/>
  <c r="C10" i="33"/>
  <c r="E10" i="33"/>
  <c r="H10" i="33"/>
  <c r="J10" i="33"/>
  <c r="K10" i="33"/>
  <c r="D10" i="33"/>
  <c r="D11" i="33" s="1"/>
  <c r="G10" i="33"/>
  <c r="M12" i="28"/>
  <c r="M11" i="30" a="1"/>
  <c r="M11" i="30" s="1"/>
  <c r="H20" i="29" a="1"/>
  <c r="H20" i="29" s="1"/>
  <c r="H5" i="29" a="1"/>
  <c r="H5" i="29" s="1"/>
  <c r="G5" i="29" a="1"/>
  <c r="G5" i="29" s="1"/>
  <c r="F5" i="29" a="1"/>
  <c r="F5" i="29" s="1"/>
  <c r="E5" i="29" a="1"/>
  <c r="E5" i="29" s="1"/>
  <c r="D5" i="29" a="1"/>
  <c r="D5" i="29" s="1"/>
  <c r="C5" i="29" a="1"/>
  <c r="C5" i="29" s="1"/>
  <c r="G9" i="36" l="1"/>
  <c r="E14" i="33"/>
  <c r="E9" i="36"/>
  <c r="K14" i="33"/>
  <c r="K9" i="36"/>
  <c r="C11" i="33"/>
  <c r="C14" i="33" s="1"/>
  <c r="C9" i="36"/>
  <c r="I14" i="33"/>
  <c r="I9" i="36"/>
  <c r="I102" i="35"/>
  <c r="I93" i="35"/>
  <c r="I101" i="35"/>
  <c r="H105" i="35"/>
  <c r="I92" i="35"/>
  <c r="I99" i="35"/>
  <c r="G105" i="35"/>
  <c r="G96" i="35"/>
  <c r="E105" i="35"/>
  <c r="I97" i="35"/>
  <c r="D105" i="35"/>
  <c r="I104" i="35"/>
  <c r="I103" i="35"/>
  <c r="D96" i="35"/>
  <c r="I91" i="35"/>
  <c r="I98" i="35"/>
  <c r="I100" i="35"/>
  <c r="H96" i="35"/>
  <c r="E96" i="35"/>
  <c r="F105" i="35"/>
  <c r="I94" i="35"/>
  <c r="I95" i="35"/>
  <c r="F96" i="35"/>
  <c r="F69" i="35"/>
  <c r="F85" i="35" s="1"/>
  <c r="E69" i="35"/>
  <c r="E85" i="35" s="1"/>
  <c r="G69" i="35"/>
  <c r="G85" i="35" s="1"/>
  <c r="F48" i="35"/>
  <c r="F64" i="35" s="1"/>
  <c r="H27" i="35"/>
  <c r="H43" i="35" s="1"/>
  <c r="F27" i="35"/>
  <c r="F43" i="35" s="1"/>
  <c r="H48" i="35"/>
  <c r="H64" i="35" s="1"/>
  <c r="E48" i="35"/>
  <c r="E64" i="35" s="1"/>
  <c r="E27" i="35"/>
  <c r="E43" i="35" s="1"/>
  <c r="I75" i="35"/>
  <c r="G27" i="35"/>
  <c r="G43" i="35" s="1"/>
  <c r="G48" i="35"/>
  <c r="G64" i="35" s="1"/>
  <c r="I54" i="35"/>
  <c r="I33" i="35"/>
  <c r="D69" i="35"/>
  <c r="D85" i="35" s="1"/>
  <c r="I63" i="35"/>
  <c r="I84" i="35"/>
  <c r="I42" i="35"/>
  <c r="H6" i="35"/>
  <c r="H22" i="35" s="1"/>
  <c r="E6" i="35"/>
  <c r="E22" i="35" s="1"/>
  <c r="H69" i="35"/>
  <c r="H85" i="35" s="1"/>
  <c r="D48" i="35"/>
  <c r="D27" i="35"/>
  <c r="D43" i="35" s="1"/>
  <c r="G6" i="35"/>
  <c r="G22" i="35" s="1"/>
  <c r="F6" i="35"/>
  <c r="F22" i="35" s="1"/>
  <c r="D6" i="35"/>
  <c r="D22" i="35" s="1"/>
  <c r="I21" i="35"/>
  <c r="I12" i="35"/>
  <c r="C15" i="33"/>
  <c r="F11" i="33"/>
  <c r="H11" i="33" s="1"/>
  <c r="J11" i="33" s="1"/>
  <c r="L11" i="33" s="1"/>
  <c r="N11" i="33" s="1"/>
  <c r="M14" i="33"/>
  <c r="G14" i="33"/>
  <c r="C12" i="33" l="1"/>
  <c r="G90" i="35"/>
  <c r="G106" i="35" s="1"/>
  <c r="E11" i="33"/>
  <c r="G11" i="33" s="1"/>
  <c r="I11" i="33" s="1"/>
  <c r="K11" i="33" s="1"/>
  <c r="M11" i="33" s="1"/>
  <c r="E90" i="35"/>
  <c r="E106" i="35" s="1"/>
  <c r="M9" i="28"/>
  <c r="G20" i="32"/>
  <c r="K11" i="28"/>
  <c r="M7" i="28"/>
  <c r="G16" i="32"/>
  <c r="F90" i="35"/>
  <c r="F106" i="35" s="1"/>
  <c r="H90" i="35"/>
  <c r="H106" i="35" s="1"/>
  <c r="D90" i="35"/>
  <c r="I96" i="35"/>
  <c r="I105" i="35"/>
  <c r="I11" i="28"/>
  <c r="M8" i="28"/>
  <c r="G11" i="28"/>
  <c r="E11" i="28"/>
  <c r="M6" i="28"/>
  <c r="C11" i="28"/>
  <c r="N8" i="30"/>
  <c r="I48" i="35"/>
  <c r="I64" i="35" s="1"/>
  <c r="G12" i="32"/>
  <c r="D64" i="35"/>
  <c r="I69" i="35"/>
  <c r="I85" i="35" s="1"/>
  <c r="I27" i="35"/>
  <c r="I43" i="35" s="1"/>
  <c r="I6" i="35"/>
  <c r="I22" i="35" s="1"/>
  <c r="E15" i="33"/>
  <c r="E12" i="33"/>
  <c r="G12" i="33"/>
  <c r="G15" i="33"/>
  <c r="J10" i="28"/>
  <c r="J6" i="28"/>
  <c r="M10" i="28"/>
  <c r="E10" i="29"/>
  <c r="C14" i="29"/>
  <c r="H7" i="29"/>
  <c r="E14" i="29"/>
  <c r="G10" i="29"/>
  <c r="H9" i="29"/>
  <c r="M7" i="30"/>
  <c r="D14" i="29"/>
  <c r="H11" i="29"/>
  <c r="M9" i="30"/>
  <c r="G14" i="29"/>
  <c r="M8" i="30"/>
  <c r="H8" i="29"/>
  <c r="F10" i="29"/>
  <c r="N9" i="30"/>
  <c r="N7" i="30"/>
  <c r="H12" i="29"/>
  <c r="N6" i="30"/>
  <c r="D10" i="29"/>
  <c r="F14" i="29"/>
  <c r="C10" i="29"/>
  <c r="H13" i="29"/>
  <c r="M6" i="30"/>
  <c r="H6" i="29"/>
  <c r="L10" i="28" l="1"/>
  <c r="L9" i="36"/>
  <c r="L8" i="28"/>
  <c r="L7" i="28"/>
  <c r="L6" i="28"/>
  <c r="L11" i="28" s="1"/>
  <c r="L9" i="28"/>
  <c r="J7" i="28"/>
  <c r="J9" i="36"/>
  <c r="H6" i="28"/>
  <c r="H9" i="36"/>
  <c r="F8" i="28"/>
  <c r="F9" i="36"/>
  <c r="D9" i="28"/>
  <c r="D9" i="36"/>
  <c r="M12" i="33"/>
  <c r="M15" i="33"/>
  <c r="F9" i="28"/>
  <c r="F6" i="28"/>
  <c r="H10" i="28"/>
  <c r="H9" i="28"/>
  <c r="F10" i="28"/>
  <c r="D106" i="35"/>
  <c r="I90" i="35"/>
  <c r="I106" i="35" s="1"/>
  <c r="J8" i="28"/>
  <c r="F7" i="28"/>
  <c r="J9" i="28"/>
  <c r="H7" i="28"/>
  <c r="D8" i="28"/>
  <c r="D6" i="28"/>
  <c r="D7" i="28"/>
  <c r="H8" i="28"/>
  <c r="M11" i="28"/>
  <c r="D10" i="28"/>
  <c r="C15" i="11"/>
  <c r="G21" i="32"/>
  <c r="I16" i="32"/>
  <c r="I12" i="32"/>
  <c r="I20" i="32"/>
  <c r="I12" i="33"/>
  <c r="I15" i="33"/>
  <c r="H14" i="29"/>
  <c r="H10" i="29"/>
  <c r="M10" i="30"/>
  <c r="M12" i="30" s="1"/>
  <c r="N10" i="30"/>
  <c r="N12" i="30" s="1"/>
  <c r="G15" i="29"/>
  <c r="C15" i="29"/>
  <c r="F15" i="29"/>
  <c r="D15" i="29"/>
  <c r="E15" i="29"/>
  <c r="N8" i="28" l="1"/>
  <c r="M9" i="36"/>
  <c r="J11" i="28"/>
  <c r="F11" i="28"/>
  <c r="J12" i="32"/>
  <c r="N10" i="28"/>
  <c r="H11" i="28"/>
  <c r="D11" i="28"/>
  <c r="N9" i="28"/>
  <c r="N6" i="28"/>
  <c r="N7" i="28"/>
  <c r="J20" i="32"/>
  <c r="J5" i="32"/>
  <c r="J19" i="32"/>
  <c r="J10" i="32"/>
  <c r="J21" i="32"/>
  <c r="J7" i="32"/>
  <c r="J9" i="32"/>
  <c r="J13" i="32"/>
  <c r="J8" i="32"/>
  <c r="J17" i="32"/>
  <c r="J15" i="32"/>
  <c r="J14" i="32"/>
  <c r="J18" i="32"/>
  <c r="J6" i="32"/>
  <c r="J16" i="32"/>
  <c r="J11" i="32"/>
  <c r="I21" i="32"/>
  <c r="K15" i="33"/>
  <c r="K12" i="33"/>
  <c r="E19" i="29"/>
  <c r="E18" i="29"/>
  <c r="E16" i="29"/>
  <c r="D16" i="29"/>
  <c r="D18" i="29"/>
  <c r="D19" i="29"/>
  <c r="F16" i="29"/>
  <c r="F19" i="29"/>
  <c r="F18" i="29"/>
  <c r="C19" i="29"/>
  <c r="C16" i="29"/>
  <c r="C18" i="29"/>
  <c r="G16" i="29"/>
  <c r="G18" i="29"/>
  <c r="H15" i="29"/>
  <c r="G19" i="29"/>
  <c r="N11" i="28" l="1"/>
  <c r="K8" i="32"/>
  <c r="K16" i="32"/>
  <c r="K19" i="32"/>
  <c r="K21" i="32"/>
  <c r="K10" i="32"/>
  <c r="K18" i="32"/>
  <c r="K6" i="32"/>
  <c r="K15" i="32"/>
  <c r="K14" i="32"/>
  <c r="K11" i="32"/>
  <c r="K7" i="32"/>
  <c r="K5" i="32"/>
  <c r="K13" i="32"/>
  <c r="K9" i="32"/>
  <c r="K17" i="32"/>
  <c r="K12" i="32"/>
  <c r="K20" i="32"/>
  <c r="H16" i="29"/>
  <c r="H19" i="29"/>
  <c r="H18" i="29"/>
  <c r="H12" i="32"/>
  <c r="H16" i="32" l="1"/>
  <c r="E15" i="11"/>
  <c r="D7" i="12" s="1"/>
  <c r="L21" i="10"/>
  <c r="L16" i="10"/>
  <c r="L11" i="10"/>
  <c r="P21" i="10"/>
  <c r="P16" i="10"/>
  <c r="G6" i="6"/>
  <c r="E11" i="10"/>
  <c r="M21" i="10"/>
  <c r="K21" i="10"/>
  <c r="J21" i="10"/>
  <c r="I21" i="10"/>
  <c r="H21" i="10"/>
  <c r="G21" i="10"/>
  <c r="F21" i="10"/>
  <c r="E21" i="10"/>
  <c r="N20" i="10"/>
  <c r="N19" i="10"/>
  <c r="N18" i="10"/>
  <c r="N17" i="10"/>
  <c r="M16" i="10"/>
  <c r="K16" i="10"/>
  <c r="J16" i="10"/>
  <c r="I16" i="10"/>
  <c r="H16" i="10"/>
  <c r="G16" i="10"/>
  <c r="F16" i="10"/>
  <c r="E16" i="10"/>
  <c r="N15" i="10"/>
  <c r="N14" i="10"/>
  <c r="N13" i="10"/>
  <c r="N12" i="10"/>
  <c r="N9" i="10"/>
  <c r="D8" i="12"/>
  <c r="G15" i="11"/>
  <c r="D9" i="12" s="1"/>
  <c r="F11" i="10"/>
  <c r="G11" i="10"/>
  <c r="H11" i="10"/>
  <c r="I11" i="10"/>
  <c r="J11" i="10"/>
  <c r="K11" i="10"/>
  <c r="M11" i="10"/>
  <c r="N8" i="10"/>
  <c r="N10" i="10"/>
  <c r="N7" i="10"/>
  <c r="H6" i="6"/>
  <c r="G9" i="6"/>
  <c r="H9" i="6"/>
  <c r="E9" i="6"/>
  <c r="E6" i="6"/>
  <c r="Q16" i="10" l="1"/>
  <c r="O16" i="10"/>
  <c r="Q21" i="10"/>
  <c r="O21" i="10"/>
  <c r="G10" i="6"/>
  <c r="H20" i="32"/>
  <c r="H21" i="32" s="1"/>
  <c r="D10" i="12"/>
  <c r="H10" i="6"/>
  <c r="N21" i="10"/>
  <c r="C9" i="12" s="1"/>
  <c r="E9" i="12" s="1"/>
  <c r="N16" i="10"/>
  <c r="C8" i="12" s="1"/>
  <c r="E8" i="12" s="1"/>
  <c r="N11" i="10"/>
  <c r="E10" i="6"/>
  <c r="O11" i="10" l="1"/>
  <c r="Q11" i="10"/>
  <c r="E11" i="6" a="1"/>
  <c r="E11" i="6" s="1"/>
  <c r="F5" i="6"/>
  <c r="F4" i="6"/>
  <c r="C7" i="12"/>
  <c r="E7" i="12" s="1"/>
  <c r="E10" i="12" s="1"/>
  <c r="F7" i="6"/>
  <c r="F8" i="6"/>
  <c r="C10" i="12" l="1"/>
  <c r="F6" i="6"/>
  <c r="F9" i="6"/>
  <c r="F10"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<sst xmlns="http://schemas.openxmlformats.org/spreadsheetml/2006/main" count="5172" uniqueCount="941">
  <si>
    <t>Before continuing to the tables…</t>
  </si>
  <si>
    <t>1. Select EDC</t>
  </si>
  <si>
    <t>(Data from Implementation Order which populates Lookup cells)</t>
  </si>
  <si>
    <t>EDC Name</t>
  </si>
  <si>
    <t>FirstEnergy</t>
  </si>
  <si>
    <t>Baseline MWh</t>
  </si>
  <si>
    <t>Baseline MW</t>
  </si>
  <si>
    <t>MWh Goal</t>
  </si>
  <si>
    <t>Low-Income Goal</t>
  </si>
  <si>
    <t>MW Goal</t>
  </si>
  <si>
    <t>Budget Limit</t>
  </si>
  <si>
    <t>Duquesne Light</t>
  </si>
  <si>
    <t>2. Review Cell Colors Legend</t>
  </si>
  <si>
    <t>PECO</t>
  </si>
  <si>
    <t>Lookup</t>
  </si>
  <si>
    <t>PPL</t>
  </si>
  <si>
    <t>Formula</t>
  </si>
  <si>
    <t>86,913 </t>
  </si>
  <si>
    <t>EDC Entered</t>
  </si>
  <si>
    <t>Not yet selected</t>
  </si>
  <si>
    <t>No action needed - leave cell empty</t>
  </si>
  <si>
    <t xml:space="preserve"> (Plan submittals do not need to retain cell shading)</t>
  </si>
  <si>
    <t>Table 1: Portfolio Summary of Lifetime Costs and Benefits of EE&amp;C Plan</t>
  </si>
  <si>
    <t>Sector</t>
  </si>
  <si>
    <t>Total Discounted Lifetime Costs ($000)</t>
  </si>
  <si>
    <t>Total Discounted Lifetime Benefits ($000) ³</t>
  </si>
  <si>
    <r>
      <t>Present Value of Net</t>
    </r>
    <r>
      <rPr>
        <b/>
        <vertAlign val="superscript"/>
        <sz val="12"/>
        <rFont val="Aptos Narrow"/>
        <family val="2"/>
      </rPr>
      <t>1</t>
    </r>
    <r>
      <rPr>
        <b/>
        <sz val="12"/>
        <rFont val="Aptos Narrow"/>
        <family val="2"/>
      </rPr>
      <t xml:space="preserve"> Benefits
 ($000)</t>
    </r>
  </si>
  <si>
    <t>Benefit-Cost Ratio
 (TRC Ratio)</t>
  </si>
  <si>
    <r>
      <t>Market Rate Residential (exclusive of Low-Income)</t>
    </r>
    <r>
      <rPr>
        <b/>
        <vertAlign val="superscript"/>
        <sz val="12"/>
        <rFont val="Aptos Narrow"/>
        <family val="2"/>
      </rPr>
      <t>2</t>
    </r>
  </si>
  <si>
    <t>Residential Low-Income</t>
  </si>
  <si>
    <t>Small Commercial &amp; Industrial</t>
  </si>
  <si>
    <t>Large Commercial &amp; Industrial</t>
  </si>
  <si>
    <t>Total Portfolio</t>
  </si>
  <si>
    <t>1 “Net” refers to the arithmetic difference between the previous two columns.  It does not refer to net verified savings. Calculate Present Value of Net Benefits and TRC ratio per the 2026 TRC Test Order (entered November 2024).
2 The June 18, 2025 Implementation Order disallowed the inclusion of low-income participation in non-low-income programs in the calculation of savings towards the low-income carve-out. 
3 Includes only savings from measures installed and operable between June 1, 2026, and May 31, 2031, and excludes carryover of Phase IV savings.</t>
  </si>
  <si>
    <t>Table 2: Summary of Portfolio Energy Savings</t>
  </si>
  <si>
    <t>MWh Saved for Consumption Reductions 
(Meter-Level)</t>
  </si>
  <si>
    <t>PY18</t>
  </si>
  <si>
    <t>PY19</t>
  </si>
  <si>
    <t>PY20</t>
  </si>
  <si>
    <t>PY21</t>
  </si>
  <si>
    <t>PY22</t>
  </si>
  <si>
    <t>Total</t>
  </si>
  <si>
    <t>1st-Year MWh ⁴</t>
  </si>
  <si>
    <t>Lifetime MWh</t>
  </si>
  <si>
    <t>1st-Year MWh</t>
  </si>
  <si>
    <r>
      <t>Baseline</t>
    </r>
    <r>
      <rPr>
        <b/>
        <vertAlign val="superscript"/>
        <sz val="12"/>
        <rFont val="Aptos Narrow"/>
        <family val="2"/>
      </rPr>
      <t>1</t>
    </r>
  </si>
  <si>
    <t>Market Rate Residential Sector (exclusive of Low-Income) – Projected Incremental Savings</t>
  </si>
  <si>
    <r>
      <t>Residential Low-Income Sub-Sector – Projected Incremental Savings</t>
    </r>
    <r>
      <rPr>
        <b/>
        <vertAlign val="superscript"/>
        <sz val="12"/>
        <rFont val="Aptos Narrow"/>
        <family val="2"/>
      </rPr>
      <t>5</t>
    </r>
  </si>
  <si>
    <t>Small C&amp;I Sector – Projected Incremental Savings</t>
  </si>
  <si>
    <t>Large C&amp;I Sector – Projected Incremental Savings</t>
  </si>
  <si>
    <t>EE&amp;C Plan Total – Projected Incremental Savings</t>
  </si>
  <si>
    <r>
      <t>EE&amp;C Plan Total – Projected Cumulative Savings</t>
    </r>
    <r>
      <rPr>
        <b/>
        <vertAlign val="superscript"/>
        <sz val="12"/>
        <rFont val="Aptos Narrow"/>
        <family val="2"/>
      </rPr>
      <t>6</t>
    </r>
  </si>
  <si>
    <r>
      <t>EE&amp;C Plan Total – Percentage of Target to be Met</t>
    </r>
    <r>
      <rPr>
        <b/>
        <vertAlign val="superscript"/>
        <sz val="12"/>
        <rFont val="Aptos Narrow"/>
        <family val="2"/>
      </rPr>
      <t>2</t>
    </r>
  </si>
  <si>
    <r>
      <t>Estimated Phase IV Carryover Savings</t>
    </r>
    <r>
      <rPr>
        <b/>
        <vertAlign val="superscript"/>
        <sz val="12"/>
        <rFont val="Aptos Narrow"/>
        <family val="2"/>
      </rPr>
      <t>3</t>
    </r>
  </si>
  <si>
    <t>Total Cumulative Projected Savings Phase V + Estimated Phase IV Carryover Savings</t>
  </si>
  <si>
    <t>Cumulative Percent Reduction from Baseline</t>
  </si>
  <si>
    <t>Commission-Identified Goal</t>
  </si>
  <si>
    <t>1 As defined in the June 18, 2025 Implementation Order.
2 The June 18, 2025 Implementation Order directed that EDCs achieve at least 15 percent of the target amount in each program year.
3 The Phase V Implementation Order limits energy carryover to 20% of an EDC's Phase V compliance target.
4 MWh saved are on a gross-verified basis.
5 Per the Phase V Implementation Order, the low-income savings target includes savings from programs solely directed at low-income customers or low-income-verified participants in multifamily housing programs.   For the Company, this includes the Low-Income Energy Efficiency Program as well as the Multifamily component of the Commercial &amp; Industrial Energy Solutions Programs, Small and Large, under which the Company projects savings of approximately 17,600 MWh from low-income customer participation, which combined with the Low Income Energy Efficiency Program exceeds its low-income savings target.
6 1st-Year MWh-Total for the EE&amp;C Plan Total – Projected Cumulative Savings value is the result of a formula correction</t>
  </si>
  <si>
    <t>Table 2a: Summary of Portfolio Energy Savings and Spending (FirstEnergy ONLY)</t>
  </si>
  <si>
    <r>
      <t xml:space="preserve">FirstEnergy Rate District </t>
    </r>
    <r>
      <rPr>
        <b/>
        <vertAlign val="superscript"/>
        <sz val="12"/>
        <rFont val="Aptos Narrow"/>
        <family val="2"/>
      </rPr>
      <t>2</t>
    </r>
  </si>
  <si>
    <t>1st-Year MWh ¹</t>
  </si>
  <si>
    <t>Spend ($1,000)</t>
  </si>
  <si>
    <t>Met-Ed</t>
  </si>
  <si>
    <t>Penelec</t>
  </si>
  <si>
    <t>West Penn Power</t>
  </si>
  <si>
    <t>Penn Power</t>
  </si>
  <si>
    <t>FirstEnergy PA Total</t>
  </si>
  <si>
    <t xml:space="preserve">1 MWh saved are on a gross-verified basis.
</t>
  </si>
  <si>
    <t>2 Annual Rate District level energy savings and spending are based on the Company’s Plan projections and allocated to the Rate District level based on its most recent sales forecast dated June 2025</t>
  </si>
  <si>
    <t>Table 3: Summary of Portfolio Demand Savings</t>
  </si>
  <si>
    <t xml:space="preserve">System-Level MW Savings 
(Average of Summer and Winter) </t>
  </si>
  <si>
    <t>1st-Year MW ⁴</t>
  </si>
  <si>
    <t>1st-Year MW</t>
  </si>
  <si>
    <t>Market Rate Residential Sector (exclusive of Low-Income) – Projected Incremental Annual Savings</t>
  </si>
  <si>
    <t>Residential Low-Income Sub-Sector – Projected Incremental Annual Savings</t>
  </si>
  <si>
    <t>Small C&amp;I Sector – Projected Incremental Annual Savings</t>
  </si>
  <si>
    <t>Large C&amp;I Sector – Projected Incremental Annual Savings</t>
  </si>
  <si>
    <t>Coincident Demand Reduction From EE Subtotal</t>
  </si>
  <si>
    <t>Residential Load Shifting - Projected MW Savings</t>
  </si>
  <si>
    <t>Small C&amp;I Sector Load Shifting – Projected MW Savings</t>
  </si>
  <si>
    <t>Large C&amp;I Sector Load Shifting – Projected MW Savings</t>
  </si>
  <si>
    <t>Daily Load Shifting Subtotal</t>
  </si>
  <si>
    <r>
      <t>Cumulative Projected Compliance Savings</t>
    </r>
    <r>
      <rPr>
        <b/>
        <vertAlign val="superscript"/>
        <sz val="12"/>
        <rFont val="Aptos Narrow"/>
        <family val="2"/>
      </rPr>
      <t>2</t>
    </r>
  </si>
  <si>
    <r>
      <t>Cumulative EE&amp;C Plan Total – Percentage of Target to be Met</t>
    </r>
    <r>
      <rPr>
        <b/>
        <vertAlign val="superscript"/>
        <sz val="12"/>
        <rFont val="Aptos Narrow"/>
        <family val="2"/>
      </rPr>
      <t>3</t>
    </r>
  </si>
  <si>
    <t>Estimated Phase IV Carryover Savings ⁵</t>
  </si>
  <si>
    <r>
      <t>Commission-Identified Goal</t>
    </r>
    <r>
      <rPr>
        <b/>
        <vertAlign val="superscript"/>
        <sz val="12"/>
        <rFont val="Aptos Narrow"/>
        <family val="2"/>
      </rPr>
      <t>1</t>
    </r>
  </si>
  <si>
    <t xml:space="preserve">1 As defined in the June 18, 2025 Implementation Order.
2 Cumulative totals reflect one-fifth of the expected MW savings from load shifting programs due to the average performance accounting method. EE program savings are additive across program years, while Load Shifting programs average across the Phase.
3 The June 18, 2025 Implementation Order directed that EDCs achieve at least 15 percent of the target amount in each program year.
4 MW saved are on a gross-verified basis.
5 50% of any excess Phase IV demand reduction can be claimed as carryover.
</t>
  </si>
  <si>
    <t>Table 4: Summary of Seasonal Demand Savings</t>
  </si>
  <si>
    <t>Component MW Savings 
(System-Level)</t>
  </si>
  <si>
    <t xml:space="preserve">Summer MW ¹ </t>
  </si>
  <si>
    <t>Winter MW</t>
  </si>
  <si>
    <t>Summer MW</t>
  </si>
  <si>
    <t>Coincident Reduction from EE - Residential</t>
  </si>
  <si>
    <t>Coincident Reduction from EE - Non-Residential</t>
  </si>
  <si>
    <t>Daily Load Shifting - Residential  ³</t>
  </si>
  <si>
    <t>Daily Load Shifting - Non-Residential</t>
  </si>
  <si>
    <t>Phase V Peak Demand Reduction Target</t>
  </si>
  <si>
    <t>Percentage of Goal In Season  ²</t>
  </si>
  <si>
    <t>1 MW saved are on a gross-verified basis, and MW are at the system-level.
2 The June 18, 2025 Implementation Order directed that EDCs achieve at least 15 percent of the target amount in each program year. The cells with the percentage of goal in each season (M12 and N12) will appear green if this condition has been met.
3  Daily load-shifting savings average across the phase, EE sums across the phase.</t>
  </si>
  <si>
    <t>Table 5: Summary of Portfolio Costs</t>
  </si>
  <si>
    <t>Phase V</t>
  </si>
  <si>
    <t>$000</t>
  </si>
  <si>
    <t>%</t>
  </si>
  <si>
    <t>Residential Market Rate</t>
  </si>
  <si>
    <t>Small C&amp;I</t>
  </si>
  <si>
    <t>Large C&amp;I</t>
  </si>
  <si>
    <t>Common Costs</t>
  </si>
  <si>
    <t>Total Portfolio Budget ¹</t>
  </si>
  <si>
    <r>
      <t>SWE Cost</t>
    </r>
    <r>
      <rPr>
        <vertAlign val="superscript"/>
        <sz val="12"/>
        <rFont val="Aptos Narrow"/>
        <family val="2"/>
      </rPr>
      <t>2</t>
    </r>
  </si>
  <si>
    <t>1 Cells with total percentages in row 11 will be green when the totals are above 99.9% and below 100.1%. All of these cells should be green once filled out to ensure correct cell values.
2 Company Assumption Based on PH IV allocation of existing SWE contract</t>
  </si>
  <si>
    <t>Table 6: Program Summaries</t>
  </si>
  <si>
    <t>Program Name</t>
  </si>
  <si>
    <t>Program Market</t>
  </si>
  <si>
    <t>Program Two-Sentence Summary</t>
  </si>
  <si>
    <t>Program Years Operated</t>
  </si>
  <si>
    <t>Compliance MWh-year</t>
  </si>
  <si>
    <t>Lifetime MWh Savings</t>
  </si>
  <si>
    <t>Compliance MW-year</t>
  </si>
  <si>
    <t>Percentage of Portfolio Resource Savings (MWh% and MW%) ²</t>
  </si>
  <si>
    <t>Market Rate Residential Programs (exclusive of Low-Income)</t>
  </si>
  <si>
    <t>Residential Energy Solutions Program</t>
  </si>
  <si>
    <t>Residential</t>
  </si>
  <si>
    <t>The program provides incentives to residential customers operating under residential tariff rates, and/or retailers, contractors, distributors or manufacturers, to promote customer installation or completion of energy efficient products and projects, such as EnergyStar qualified appliances, HVAC upgrades, solar photovoltaic equipment, agricultural equipment and other energy efficient equipment. This program promotes energy efficiency of customer homes through incentives, customer education and adoption of energy efficient behaviors and equipment, and program delivery methods including home energy reports, audits, and direct install measures.  The program also provides incentives to turn in and recycle inefficient appliances, and for construction of energy efficient new homes.  This program also includes a Daily Load Shifting and Peak Demand Reduction component that promotes load shifting and demand reductions by customers through behavioral changes and incentives for the control of connected devices.  Lastly, the program includes a Front of the Meter component that captures energy savings and peak demand reduction achieved through efficient upgrades, installations or operational changes completed on the energy delivery system.</t>
  </si>
  <si>
    <t>17</t>
  </si>
  <si>
    <t>Totals for Residential Sector</t>
  </si>
  <si>
    <t>Residential Low-Income Programs</t>
  </si>
  <si>
    <t>Low Income Energy Efficiency Program</t>
  </si>
  <si>
    <t>This program provides specific energy efficiency measures, projects, education and awareness to help low-income customers increase their energy efficiency and control their energy spending.   The program promotes energy efficiency of low-income customer homes through a broad range of components and measures including customized home energy reports and no-cost direct install measures and comprehensive whole-house projects.  The program also provides enhanced incentives to turn-in and recycle inefficient appliances and for the purchase of energy efficient products such as EnergyStar qualified appliances and other energy efficient equipment.   The program targets and promotes low-income customer participation through various activities including but not limited to customer education, community outreach, giveaways and enhanced financial incentives.   The program also coordinates with the Company's Low Income Usage Reduction Program and other conservation programs to increase participation and energy savings by the Company's low-income customers.</t>
  </si>
  <si>
    <t>Totals for Low-Income Sector</t>
  </si>
  <si>
    <t>Small C&amp;I Programs</t>
  </si>
  <si>
    <t>C&amp;I Energy Solutions Program - Small</t>
  </si>
  <si>
    <r>
      <t>Small C&amp;I</t>
    </r>
    <r>
      <rPr>
        <vertAlign val="superscript"/>
        <sz val="12"/>
        <rFont val="Aptos Narrow"/>
        <family val="2"/>
      </rPr>
      <t>3</t>
    </r>
  </si>
  <si>
    <t>The Energy Solutions Program - Small provides incentives to small commercial and industrial customers, including government, non-profit, institutional and multifamily customers, to install qualifying energy efficiency equipment, recycle inefficient appliances, upgrade less efficient equipment to more efficient end use technology, retrofit specialized equipment and processes, applications and end uses, and complete qualifying energy efficient building shell or system improvements.  The program will also promote behavioral savings, adoption of energy saving technologies and efficient building operations through customer education and outreach, audits with direct install measures, building tune-up, energy management strategies, meter data analysis or retrocommissiong and building operations training. This program also includes a Daily Load Shifting and Peak Demand Reduction component that promotes load shifting and demand reductions by customers through incentives for the control of connected devices and custom load shifting strategies tailored to customer opportunities.   Lastly, the program includes a Front of the Meter component that captures energy savings and peak demand reduction through efficient upgrades, installations or operational changes completed on the energy delivery system.</t>
  </si>
  <si>
    <t>Totals for Small C&amp;I Sector</t>
  </si>
  <si>
    <t>Large C&amp;I Programs</t>
  </si>
  <si>
    <t>C&amp;I Energy Solutions Program - Large</t>
  </si>
  <si>
    <t>The Energy Solutions Program - Large provides incentives to large commercial and industrial customers, including government, non-profit, institutional and multifamily customers, to install qualifying energy efficiency equipment, recycle inefficient appliances, upgrade less efficient equipment to more efficient end use technology, retrofit specialized equipment and processes, applications and end uses, and complete qualifying energy efficient building shell or system improvements.  The program will also promote behavioral savings, adoption of energy saving technologies and efficient building operations through customer education and outreach, audits with direct install measures, building tune-up, energy management strategies, meter data analysis or retrocommissiong and building operations training. This program also includes a Daily Load Shifting and Peak Demand Reduction component that promotes load shifting and demand reductions by customers through incentives for the control of connected devices and custom load shifting strategies tailored to customer opportunities.   Lastly, the program includes a Front of the Meter component that captures energy savings and peak demand reduction through efficient upgrades, installations or operational changes completed on the energy delivery system.</t>
  </si>
  <si>
    <t>Totals for Large C&amp;I Sector</t>
  </si>
  <si>
    <t>Totals for Plan ¹</t>
  </si>
  <si>
    <t>1 Includes only savings from measures installed and operable between June 1, 2026, and May 31, 2031, and excludes carryover of Phase IV savings.
2 If rows need to be added to accommodate more than 3 programs per sector, ensure total and percentage formulas (orange highlighted cells) cover all new rows. Otherwise, do not edit formulas.
3 Includes projected participation of Low Income households living in Multifamily housing.</t>
  </si>
  <si>
    <t xml:space="preserve">Table 7: Budget and Parity Analysis Summary </t>
  </si>
  <si>
    <t>Customer Sector</t>
  </si>
  <si>
    <t>Phase V EE&amp;C Budget (inclusive of allocated common cost)</t>
  </si>
  <si>
    <t>% of Total EDC EE&amp;C Budget</t>
  </si>
  <si>
    <t>% of EDC Total Annual Revenue ¹</t>
  </si>
  <si>
    <t>% of EDC Total MWh Sales</t>
  </si>
  <si>
    <r>
      <t>Residential Sector (</t>
    </r>
    <r>
      <rPr>
        <i/>
        <sz val="12"/>
        <rFont val="Aptos Narrow"/>
        <family val="2"/>
      </rPr>
      <t>exclusive of Low-Income</t>
    </r>
    <r>
      <rPr>
        <sz val="12"/>
        <rFont val="Aptos Narrow"/>
        <family val="2"/>
      </rPr>
      <t>)</t>
    </r>
  </si>
  <si>
    <t>Residential Low Income Sub-Sector</t>
  </si>
  <si>
    <t>Residential Subtotal</t>
  </si>
  <si>
    <t>Small C&amp;I Sector</t>
  </si>
  <si>
    <t>Large C&amp;I Sector</t>
  </si>
  <si>
    <t>Non-Residential Subtotal</t>
  </si>
  <si>
    <t>EDC TOTAL ³</t>
  </si>
  <si>
    <t>EDC TOTAL as Share of Budget Ceiling</t>
  </si>
  <si>
    <r>
      <t>% Budget by Customer Sector</t>
    </r>
    <r>
      <rPr>
        <sz val="8"/>
        <rFont val="Aptos Narrow"/>
        <family val="2"/>
      </rPr>
      <t xml:space="preserve"> (populates when data is entered above)</t>
    </r>
  </si>
  <si>
    <t>% Revenue by Customer Sector</t>
  </si>
  <si>
    <t>% MWh Sales by Customer Sector</t>
  </si>
  <si>
    <t>*insert pie chart*</t>
  </si>
  <si>
    <t>1 EDCs should use calendar year 2024 to compute the share of revenue and MWh sales by customer sector. Total revenue should be inclusive of collections on behalf of competitive generation suppliers.
2 Budget amounts in this table should exclude SWE costs.
3 Cells F10, G10 and H10 will be green when the totals are above 99.9% and below 100.1%. All cells should be green once filled out to ensure correct subtotals.</t>
  </si>
  <si>
    <t>Table 8: Eligible Measures</t>
  </si>
  <si>
    <t>Program</t>
  </si>
  <si>
    <t>Program Component</t>
  </si>
  <si>
    <t>Measure</t>
  </si>
  <si>
    <t>Unit</t>
  </si>
  <si>
    <t>Low-Income Measure (Yes/No) ¹</t>
  </si>
  <si>
    <r>
      <t>Comprehensive Measure (Yes/No) ²</t>
    </r>
    <r>
      <rPr>
        <b/>
        <vertAlign val="superscript"/>
        <sz val="12"/>
        <rFont val="Aptos Narrow"/>
        <family val="2"/>
      </rPr>
      <t>,3</t>
    </r>
  </si>
  <si>
    <r>
      <t>Eligibility Requirements</t>
    </r>
    <r>
      <rPr>
        <b/>
        <vertAlign val="superscript"/>
        <sz val="12"/>
        <rFont val="Aptos Narrow"/>
        <family val="2"/>
      </rPr>
      <t>4</t>
    </r>
  </si>
  <si>
    <t>Incremental Cost ($/unit)</t>
  </si>
  <si>
    <t>Estimated Useful Life</t>
  </si>
  <si>
    <r>
      <t>Incentive Amount or Incentive Range ($/unit)</t>
    </r>
    <r>
      <rPr>
        <b/>
        <vertAlign val="superscript"/>
        <sz val="12"/>
        <rFont val="Aptos Narrow"/>
        <family val="2"/>
      </rPr>
      <t>5</t>
    </r>
  </si>
  <si>
    <t>Products</t>
  </si>
  <si>
    <t>Freezer Recycling</t>
  </si>
  <si>
    <t xml:space="preserve">1 Unit </t>
  </si>
  <si>
    <t>No</t>
  </si>
  <si>
    <t>An existing working unit generally older than 10 years.</t>
  </si>
  <si>
    <t>Refrigerator Recycling</t>
  </si>
  <si>
    <t>Room Air Conditioner Recycling</t>
  </si>
  <si>
    <t>Dehumidifier Recycling</t>
  </si>
  <si>
    <t>LV Refrigerator Recycling</t>
  </si>
  <si>
    <t>Cooler Recycling</t>
  </si>
  <si>
    <t>PA TRM</t>
  </si>
  <si>
    <t>Clothes Washer</t>
  </si>
  <si>
    <t xml:space="preserve">ENERGY STAR or PA TRM </t>
  </si>
  <si>
    <t>Refrigerator - PY18 to PY20</t>
  </si>
  <si>
    <t>1 Unit</t>
  </si>
  <si>
    <t>Refrigerator - PY21 &amp; PY22</t>
  </si>
  <si>
    <t>Freezer - PY18 to PY20</t>
  </si>
  <si>
    <t>Freezer - PY21 &amp; PY22</t>
  </si>
  <si>
    <t>Clothes Dryer - PY18 &amp; PY19</t>
  </si>
  <si>
    <t>Clothes Dryer - PY20 to PY22</t>
  </si>
  <si>
    <t>Air Purifier / Cleaner</t>
  </si>
  <si>
    <t>Room Air Conditioner</t>
  </si>
  <si>
    <t>Yes</t>
  </si>
  <si>
    <t>Dehumidifier</t>
  </si>
  <si>
    <t>Heat Pump Water Heater - PY18 to PY20</t>
  </si>
  <si>
    <t>1-50 gal unit</t>
  </si>
  <si>
    <t>Heat Pump Water Heater - PY21 &amp; PY22</t>
  </si>
  <si>
    <t>Pool Pump Variable Speed</t>
  </si>
  <si>
    <t>Dishwasher</t>
  </si>
  <si>
    <t>EV Charging Cord - Level 2 - Res</t>
  </si>
  <si>
    <t>ENERGY STAR or MA TRM</t>
  </si>
  <si>
    <t>Smart Thermostat - Aplncs</t>
  </si>
  <si>
    <t>1 Unit controlling 2.5 Ton CAC / ASHP</t>
  </si>
  <si>
    <t>Cooler</t>
  </si>
  <si>
    <t>Clothes Washer/Dryer Combo</t>
  </si>
  <si>
    <t>ENERGY STAR</t>
  </si>
  <si>
    <t>LED Linear</t>
  </si>
  <si>
    <t>Per 4' Unit</t>
  </si>
  <si>
    <t xml:space="preserve">ENERGY STAR, Design Lights Consortium (DLC) listed or PA TRM </t>
  </si>
  <si>
    <t>LED Nightlights (Mrktplace)</t>
  </si>
  <si>
    <t>Holiday Lights (Mrktplace)</t>
  </si>
  <si>
    <t>100 Light String</t>
  </si>
  <si>
    <t>Smart Strip Plug Outlet</t>
  </si>
  <si>
    <t>Residential Occupancy Sensor</t>
  </si>
  <si>
    <t>LED Linear (Mrktplace)</t>
  </si>
  <si>
    <t>Agricultural Process Lighting</t>
  </si>
  <si>
    <t>N/A</t>
  </si>
  <si>
    <t>Installation of new or replacement of lighting equipment to a higher efficiency than existing or designed for agriculture grow processes, or PA TRM.  Requires pre-approval by the program.</t>
  </si>
  <si>
    <t>$0.20 per kWh 
and/or $550 per kW saved</t>
  </si>
  <si>
    <t>Auto Milker Takeoff</t>
  </si>
  <si>
    <t xml:space="preserve">Per Unit </t>
  </si>
  <si>
    <t>Installation of a new automatic milker takeoffs to replace pre-existing manual takeoffs on dairy milking vacuum pump systems equipped with a variable speed drive (VSD).</t>
  </si>
  <si>
    <t>Dairy Scroll Compressor</t>
  </si>
  <si>
    <t>Installation of a scroll compressor to replace an existing reciprocating compressor or to be installed in a new construction application.</t>
  </si>
  <si>
    <t>HE Ventilation Fans</t>
  </si>
  <si>
    <t xml:space="preserve">PA TRM, Installation of high efficiency ventilation fans and/or the installation of a thermostat controlling either new efficient fans or existing.  </t>
  </si>
  <si>
    <t>Heat Reclaimer</t>
  </si>
  <si>
    <t>PA TRM, Installation of a refrigeration heat recovery (RHR) system on dairy farmer milk refrigeration systems.</t>
  </si>
  <si>
    <t>High Volume Low Speed Fan</t>
  </si>
  <si>
    <t>PA TRM, Installation of new or replacement of conventional circulating fans with High Volume Low Speed (HVLS) fans meeting program requirements.</t>
  </si>
  <si>
    <t>Livestock Waterer</t>
  </si>
  <si>
    <t>Installation of a energy efficient livestock watering system that is thermostatically controlled and has factory-installed insulation with a minimum thickness of 2 inches.</t>
  </si>
  <si>
    <t>Dairy Vac Pump VSD Control</t>
  </si>
  <si>
    <t>Installation of VFD and controls on dairy vacuum pumps, or the purchase of dairy vacuum pumps with variable speed capability. Pre-existing pumps with VSD’s are not eligible.</t>
  </si>
  <si>
    <t>Low Pressure Irrigation</t>
  </si>
  <si>
    <t xml:space="preserve">Installation of a low-pressure irrigation system in agriculture applications with a minimum of 50% reduction in pumping pressure. </t>
  </si>
  <si>
    <t>Custom - Agricultural</t>
  </si>
  <si>
    <t>Replacement or retrofit of existing farm type equipment or process changes or enhancements that results in electric energy savings, including construction of new facilities.  Requires pre-approval by the program.</t>
  </si>
  <si>
    <t>Engine Block Heater Timer</t>
  </si>
  <si>
    <t>Installation of timers used to control engine block heaters on existing farm equipment</t>
  </si>
  <si>
    <t>HVAC &amp; Solar</t>
  </si>
  <si>
    <t>Heat Pump - Eff</t>
  </si>
  <si>
    <t>1- 2.75 ton unit</t>
  </si>
  <si>
    <t>ENERGY STAR or PA TRM</t>
  </si>
  <si>
    <t>Heat Pump - Most Eff</t>
  </si>
  <si>
    <t>Central Air Conditioner - Eff</t>
  </si>
  <si>
    <t>1-2.75 Ton Unit</t>
  </si>
  <si>
    <t>Central Air Conditioner - Most Eff</t>
  </si>
  <si>
    <t>Ductless Mini-Split Heat Pump</t>
  </si>
  <si>
    <t>1- 1.5 ton unit</t>
  </si>
  <si>
    <t>PTAC</t>
  </si>
  <si>
    <t>1-1.25 Ton Unit</t>
  </si>
  <si>
    <t>PTHP</t>
  </si>
  <si>
    <t>Heat Pump - Water &amp; GeoT</t>
  </si>
  <si>
    <t>1- 3 Ton Unit</t>
  </si>
  <si>
    <t>Furnace Fan (Retrofit or New to ECM)</t>
  </si>
  <si>
    <t>Smart Thermostat - HVAC</t>
  </si>
  <si>
    <t>AC or HP Maintenance</t>
  </si>
  <si>
    <t>1 - Unit</t>
  </si>
  <si>
    <t>HE Bathroom Fans</t>
  </si>
  <si>
    <t>1-20 CFM unit</t>
  </si>
  <si>
    <t>Window Heat Pump</t>
  </si>
  <si>
    <t>REH to Heat Pump</t>
  </si>
  <si>
    <t>REH to DMS Heat Pump</t>
  </si>
  <si>
    <t>REH to PTHP</t>
  </si>
  <si>
    <t>Solar</t>
  </si>
  <si>
    <t>1 kW DC Installed Capacity</t>
  </si>
  <si>
    <t>Comprehensive Audits</t>
  </si>
  <si>
    <t>Comprehensive Audit</t>
  </si>
  <si>
    <t>1 - Audit w DI &amp; Wgtd Retrofits</t>
  </si>
  <si>
    <t xml:space="preserve">In-Home Audit w/ direct install measures. Also provides incentive for program measures meeting program, PA TRM or evaluation requirements. </t>
  </si>
  <si>
    <t xml:space="preserve">Audit - Up to $750 for the cost of the audit with direct install measures, plus up to $2,500 for audit recommended measures and additional incentives </t>
  </si>
  <si>
    <t>Comp Audit - Solar</t>
  </si>
  <si>
    <t>Comp Audit - Heat Pump - Eff</t>
  </si>
  <si>
    <t>Comp Audit - CAC - Eff</t>
  </si>
  <si>
    <t>Comp Audit - HPWH</t>
  </si>
  <si>
    <t>Multi Family - Res</t>
  </si>
  <si>
    <t>MF - Tenant - DI - Res</t>
  </si>
  <si>
    <t>1 Tenant Space</t>
  </si>
  <si>
    <t xml:space="preserve">Audit w/ direct install measures.   Also provides incentive for/or direct installation of program measures including measures meeting program, PA TRM or evaluation requirements.   Eligible to multifamily buildings including both common areas and tenant spaces.  </t>
  </si>
  <si>
    <t>Up to $250 for the cost of an audit with direct install measures</t>
  </si>
  <si>
    <t>MF - Common - DI - Res</t>
  </si>
  <si>
    <t>1 Common Space</t>
  </si>
  <si>
    <t>Up to 80% of the project cost</t>
  </si>
  <si>
    <t>MF - Tenant - Prescriptive - Res</t>
  </si>
  <si>
    <t>Removal with recycle of inefficient appliances and/or the purchase and installation of ENERGY STAR rated appliances or equipment.</t>
  </si>
  <si>
    <t>MF - Common - Prescriptive - Res</t>
  </si>
  <si>
    <t>MF - Tenant - Custom - Res</t>
  </si>
  <si>
    <t xml:space="preserve">1 Project </t>
  </si>
  <si>
    <t>Installation of Custom energy efficiency measures including, but not limited to:  lighting, HVAC, appliances, etc.</t>
  </si>
  <si>
    <t>MF - Common - Custom - Res</t>
  </si>
  <si>
    <t>Retrofit of existing building shell, electrical &amp; electric mechanical retrofits to greater efficiency components and processes, including but not limited to wall and ceiling insulation, windows, reduction of conditioned CF w/ SF of floor space remaining the same, reduction in window size w/ improved R value, installation of building energy management systems.</t>
  </si>
  <si>
    <t>Behavioral</t>
  </si>
  <si>
    <t>Behavioral Ph5 Yr 1</t>
  </si>
  <si>
    <t>Per HH</t>
  </si>
  <si>
    <t>Residential customer meeting program requirements</t>
  </si>
  <si>
    <t>NA</t>
  </si>
  <si>
    <t>Behavioral Ph5 Yr 2</t>
  </si>
  <si>
    <t>Behavioral Ph5 Yr 3</t>
  </si>
  <si>
    <t>Behavioral Ph5 Yr 4</t>
  </si>
  <si>
    <t>Behavioral Ph5 Yr 5</t>
  </si>
  <si>
    <t>On-Line Audit</t>
  </si>
  <si>
    <t>Online Audit process including recommendations and education emphasizing key points, general conservation tips and information on tools and resources supporting implementation of measures and efficiency behaviors that reduces consumption of energy and demand.</t>
  </si>
  <si>
    <t>New Homes</t>
  </si>
  <si>
    <t>NC -Townhouse and duplex units</t>
  </si>
  <si>
    <t>NC Townhouse and Duplex</t>
  </si>
  <si>
    <t>Residential townhome or duplex to be constructed meeting Energy Star certification or built at a higher efficiency level than the current adopted building cord, or PA TRM.  Incremental incentives may be available for the purchase and installation of additional measures.</t>
  </si>
  <si>
    <t>NC - Two-on-Two condominium units</t>
  </si>
  <si>
    <t>NC Two on Two Cond Units</t>
  </si>
  <si>
    <t>Residential 2 on 2 condominium to be constructed meeting Energy Star certification or built at a higher efficiency level than the current adopted building cord, or PA TRM.  Incremental incentives may be available for the purchase and installation of additional measures.</t>
  </si>
  <si>
    <t>NC - Single-family detached units</t>
  </si>
  <si>
    <t>NC Single Family Detached</t>
  </si>
  <si>
    <t>Residential single family detached home to be constructed meeting Energy Star certification or built at a higher efficiency level than the current adopted building cord, or PA TRM. Incremental incentives may be available for the purchase and installation of additional measures.</t>
  </si>
  <si>
    <t>NC - Multi Family Low Rise</t>
  </si>
  <si>
    <t>NC MultiFamily Low Rise</t>
  </si>
  <si>
    <t>Multi Family Low Rise homes to be constructed meeting Energy Star certification, or built at a higher efficiency level than the current adopted building cord, or PA TRM.. Incremental incentives may be available for the purchase and installation of additional measures.</t>
  </si>
  <si>
    <t>NC - Manufactured Housing</t>
  </si>
  <si>
    <t>NC Mfg Housing</t>
  </si>
  <si>
    <t>Purchase and installation of a Residential manufactured home compliant to and certified by EPA’s ENERGY STAR Manufactured Home’ program standard.</t>
  </si>
  <si>
    <t>NC - Multi Family High Rise</t>
  </si>
  <si>
    <t>PA TRM.  Incremental incentives may be available for the purchase and installation of additional measures.</t>
  </si>
  <si>
    <t>DLS &amp; DR - Res</t>
  </si>
  <si>
    <t>Behavioral DLS &amp; DR</t>
  </si>
  <si>
    <t>Vendor</t>
  </si>
  <si>
    <t>Active residential customers with AMI, sufficient usage and usage history, and meets participation or other program requirements.</t>
  </si>
  <si>
    <t>Managed Charging</t>
  </si>
  <si>
    <t xml:space="preserve">Managed charging device (e.g., electric vehicle/charger) meeting program technical, connectivity, control, functionality and participation or other program requirements.  </t>
  </si>
  <si>
    <t>Storage</t>
  </si>
  <si>
    <t>Energy storage device (e.g., battery) meeting program technical, connectivity, control, functionality and participation or other program requirements.</t>
  </si>
  <si>
    <t>Thermostat DR</t>
  </si>
  <si>
    <t>Smart thermostats installed on electric cooling and/or heating systems meeting program technical, connectivity, control, functionality and participation or other program requirements.</t>
  </si>
  <si>
    <t>Thermostat DLS-Summer</t>
  </si>
  <si>
    <t>Smart thermostats installed on electric cooling systems meeting program technical, connectivity, control, functionality and participation or other program requirements.</t>
  </si>
  <si>
    <t>Thermostat DLS-Winter</t>
  </si>
  <si>
    <t>Smart thermostats installed on electric heating systems meeting program technical, connectivity, control, functionality and participation or other program requirements.</t>
  </si>
  <si>
    <t>FTM-Res</t>
  </si>
  <si>
    <t>Front of Meter Measures - Res</t>
  </si>
  <si>
    <t>-</t>
  </si>
  <si>
    <t xml:space="preserve">Purchase, installation, and implementaiton of equipment to improve the operation and efficiency of the Company's energy delivery system.  </t>
  </si>
  <si>
    <t>Weatherization</t>
  </si>
  <si>
    <t>Customer Engagement - LI</t>
  </si>
  <si>
    <t xml:space="preserve">In-Home Audit w/ direct install measures or a welcome kit. Eligible to single family home customers.  </t>
  </si>
  <si>
    <t>LIURP Lookback - LI</t>
  </si>
  <si>
    <t>Direct installation of heat pumps for water and space heating with in 5 years of being weatherized by LIURP</t>
  </si>
  <si>
    <t>WARM Plus</t>
  </si>
  <si>
    <t>WARM Plus - Weatherization services provided to customers that qualify at or below 150% of the Federal Poverty Income Guidelines in coordination with the Low Income Usage Reduction program</t>
  </si>
  <si>
    <t>WARM Extra Measures</t>
  </si>
  <si>
    <t>WARM - Extra Measures - additional energy efficiency measures provided in coordination with the Low Income Usage Reduction program--measures above and beyond what that program provides.  For customers who qualify at or below 150% of the Federal Poverty Income Guidelines</t>
  </si>
  <si>
    <t xml:space="preserve">NA </t>
  </si>
  <si>
    <t>LI - Products</t>
  </si>
  <si>
    <t>Freezer Recycling - LI</t>
  </si>
  <si>
    <t>Refrigerator Recycling - LI</t>
  </si>
  <si>
    <t>Room Air Conditioner Recycling - LI</t>
  </si>
  <si>
    <t>Dehumidifier Recycling - LI</t>
  </si>
  <si>
    <t>LV Refrigerator Recycling - LI</t>
  </si>
  <si>
    <t>Cooler Recycling - LI</t>
  </si>
  <si>
    <t>Clothes Washer - LI</t>
  </si>
  <si>
    <t>Refrigerator - PY18 to PY20 - LI</t>
  </si>
  <si>
    <t>Refrigerator - PY21 &amp; PY22 - LI</t>
  </si>
  <si>
    <t>Freezer - PY18 to PY20 - LI</t>
  </si>
  <si>
    <t>Freezer - PY21 &amp; PY22 - LI</t>
  </si>
  <si>
    <t>Clothes Dryer - PY18 &amp; PY19 - LI</t>
  </si>
  <si>
    <t>Clothes Dryer - PY20 to PY22 - LI</t>
  </si>
  <si>
    <t>Air Purifier / Cleaner - LI</t>
  </si>
  <si>
    <t>Room Air Conditioner - LI</t>
  </si>
  <si>
    <t>Dehumidifier - LI</t>
  </si>
  <si>
    <t>Dishwasher - LI</t>
  </si>
  <si>
    <t>Clothes Washer/Dryer Combo - LI</t>
  </si>
  <si>
    <t>LED Linear - LI</t>
  </si>
  <si>
    <t>LED Nightlights (Mrktplace) - LI</t>
  </si>
  <si>
    <t>Holiday Lights (Mrktplace) - LI</t>
  </si>
  <si>
    <t>Smart Strip Plug Outlet - LI</t>
  </si>
  <si>
    <t>Residential Occupancy Sensor - LI</t>
  </si>
  <si>
    <t>LED Linear (Mrktplace) - LI</t>
  </si>
  <si>
    <t>LI - HVAC</t>
  </si>
  <si>
    <t>Heat Pump - HEAR</t>
  </si>
  <si>
    <t>ENERGY STAR or PA TRM or IRA - HEAR program requirements</t>
  </si>
  <si>
    <t>Heat Pump Water Heater - PY18 to PY20 - HEAR</t>
  </si>
  <si>
    <t>Heat Pump Water Heater - PY21 &amp; PY22 - HEAR</t>
  </si>
  <si>
    <t>LI - Audits</t>
  </si>
  <si>
    <t xml:space="preserve">Audit / Technical Scoping Studies </t>
  </si>
  <si>
    <t>Audit meeting IRA - HER program requirements</t>
  </si>
  <si>
    <t>LI - Behavioral</t>
  </si>
  <si>
    <t>Behavioral Ph5 Yr 1 - LI</t>
  </si>
  <si>
    <t>Behavioral Ph5 Yr 2 - LI</t>
  </si>
  <si>
    <t>Behavioral Ph5 Yr 3 - LI</t>
  </si>
  <si>
    <t>Behavioral Ph5 Yr 4 - LI</t>
  </si>
  <si>
    <t>Behavioral Ph5 Yr 5 - LI</t>
  </si>
  <si>
    <t>On-Line Audit - LI</t>
  </si>
  <si>
    <t>LI - New Homes</t>
  </si>
  <si>
    <t>NC -Townhouse and duplex units - LI</t>
  </si>
  <si>
    <t>NC - Two-on-Two condominium units - LI</t>
  </si>
  <si>
    <t>NC - Single-family detached units - LI</t>
  </si>
  <si>
    <t>NC - Multi Family Low Rise - LI</t>
  </si>
  <si>
    <t>NC - Manufactured Housing - LI</t>
  </si>
  <si>
    <t>NC - Multi Family High Rise - LI</t>
  </si>
  <si>
    <t xml:space="preserve">LI - Multifamily - Res </t>
  </si>
  <si>
    <t>MF - Tenant - DI - Res - LI</t>
  </si>
  <si>
    <t>Multi-Family Tenant Space Audit w/ direct install measures.</t>
  </si>
  <si>
    <t>MF - Common - DI - Res - LI</t>
  </si>
  <si>
    <t>MF - Tenant - Prescriptive - Res - LI</t>
  </si>
  <si>
    <t>MF - Common - Prescriptive - Res - LI</t>
  </si>
  <si>
    <t>MF - Tenant - Custom - Res - LI</t>
  </si>
  <si>
    <t>MF - Common - Custom - Res - LI</t>
  </si>
  <si>
    <t>Multi Family - SCI</t>
  </si>
  <si>
    <t>MF - Tenant - DI - SCI - LI</t>
  </si>
  <si>
    <t>MF - Common - DI - SCI - LI</t>
  </si>
  <si>
    <t>MF - Tenant - Prescriptive - SCI - LI</t>
  </si>
  <si>
    <t>MF - Common - Prescriptive - SCI - LI</t>
  </si>
  <si>
    <t>MF - Tenant - Custom - SCI - LI</t>
  </si>
  <si>
    <t>MF - Common - Custom - SCI - LI</t>
  </si>
  <si>
    <t>MF - Tenant - DI - SCI</t>
  </si>
  <si>
    <t>MF - Common - DI - SCI</t>
  </si>
  <si>
    <t>MF - Tenant - Prescriptive - SCI</t>
  </si>
  <si>
    <t>MF - Common - Prescriptive - SCI</t>
  </si>
  <si>
    <t>MF - Tenant - Custom - SCI</t>
  </si>
  <si>
    <t>MF - Common - Custom - SCI</t>
  </si>
  <si>
    <t>Prescriptive - SCI</t>
  </si>
  <si>
    <t>Air Conditioning - Level 1 &lt;=5.4 Tn - SCI</t>
  </si>
  <si>
    <t>1-5 ton unit</t>
  </si>
  <si>
    <t>300/Ton</t>
  </si>
  <si>
    <t>Air Conditioning - Level 1 &gt;5.4 &lt; 20 Tn - SCI</t>
  </si>
  <si>
    <t>1- 11 ton unit</t>
  </si>
  <si>
    <t>Air Conditioning - Level 1 &gt;=20 Tn - SCI</t>
  </si>
  <si>
    <t>1- 20 ton unit</t>
  </si>
  <si>
    <t>Heat Pump - Level 1 &lt;=5.4 Tn - SCI</t>
  </si>
  <si>
    <t>1 - 5 ton unit</t>
  </si>
  <si>
    <t>500/Ton</t>
  </si>
  <si>
    <t>Heat Pump - Water &amp; GeoT - SCI</t>
  </si>
  <si>
    <t>Ductless Mini-Split HP – SCI</t>
  </si>
  <si>
    <t>1-1.5 ton unit</t>
  </si>
  <si>
    <t>PTAC - SCI</t>
  </si>
  <si>
    <t>1 - 1 ton unit</t>
  </si>
  <si>
    <t>PTHP - SCI</t>
  </si>
  <si>
    <t>Room Air Conditioner- SCI</t>
  </si>
  <si>
    <t>1-1 ton unit</t>
  </si>
  <si>
    <t>Smart Thermostat - SCI</t>
  </si>
  <si>
    <t xml:space="preserve">1-5 Ton Unit </t>
  </si>
  <si>
    <t>HVAC - Custom - SCI</t>
  </si>
  <si>
    <t>1 Project</t>
  </si>
  <si>
    <t>Purchase and installation of new high-efficiency HVAC equipment in place of standard efficiency equipment.  Also includes new or retrofit of HVAC controls/controllers (e.g thermostats, demand control ventilation, etc.)  that optimizes ventilation and economization control schemes of a building's HVAC system based on occupancy or sensor level inputs.</t>
  </si>
  <si>
    <t>Circulating Pump (Mid Strm) - SCI</t>
  </si>
  <si>
    <t>1-unit</t>
  </si>
  <si>
    <t>Purchase and installation of a new ECM or BPM circulator pump, r/p single speed motor for space and hot water heating in commercial applications.</t>
  </si>
  <si>
    <t>HVAC - Maintenance - SCI</t>
  </si>
  <si>
    <t>PA TRM or evaluation guidelines</t>
  </si>
  <si>
    <t>Furnace Fan (Retrofit or New to ECM) - SCI</t>
  </si>
  <si>
    <t>Lighting Control (Daylight &amp; Occupancy) - SCI</t>
  </si>
  <si>
    <t>1 unit controller</t>
  </si>
  <si>
    <t>Non-networked lighting controls including, but not limited to:  daylight On/Off, dimming, occupancy sensors (wall plate, remote &amp; fixture mounted), time clocks and switching controls.</t>
  </si>
  <si>
    <t xml:space="preserve">$0.60
Per Watt Controlled </t>
  </si>
  <si>
    <t>Lighting Control (Network) - SCI</t>
  </si>
  <si>
    <t xml:space="preserve">Per sq-ft of building lighting controlled </t>
  </si>
  <si>
    <t>New installation of a networked lighting control system by applying, but not limited to:  occupancy sensors, photo sensors,  and dimming controls where the system must dim or turn off individual fixtures based on local occupancy and/or light levels. The control system must include luminaire-level lighting control (LLLC) that can switch lights on and off based on occupancy and is capable of full-range dimming based on local light levels.</t>
  </si>
  <si>
    <t>LED Linear - SCI</t>
  </si>
  <si>
    <t xml:space="preserve">1- 4 lamp trougher </t>
  </si>
  <si>
    <t>ENERGY STAR, Design Lights Consortium (DLC) listed or PA TRM</t>
  </si>
  <si>
    <t>Exit Sign - SCI</t>
  </si>
  <si>
    <t>LED Fixture External - SCI</t>
  </si>
  <si>
    <t>LED Fixture Internal - SCI</t>
  </si>
  <si>
    <t>LED Lamp Mogul Base - SCI</t>
  </si>
  <si>
    <t>Street &amp; Area Lighting (Customer Owned) - SCI</t>
  </si>
  <si>
    <t>LED Reach in Refrig / Frzer Light - SCI</t>
  </si>
  <si>
    <t xml:space="preserve">1 Door </t>
  </si>
  <si>
    <t>Reach in Refrig / Frzer Occupancy Sensor - SCI</t>
  </si>
  <si>
    <t>Lighting - Other - SCI</t>
  </si>
  <si>
    <t>Lighting - Custom - SCI</t>
  </si>
  <si>
    <t>Installation of lighting equipment to a higher efficiency than existing or designed meeting program requirements.  Requires pre-approval by the program.</t>
  </si>
  <si>
    <t>Linear Lamp - MS - SCI</t>
  </si>
  <si>
    <t xml:space="preserve">1- Unit </t>
  </si>
  <si>
    <t>Midstream delivery of maintenance replacement lamps and fixtures. Must meet ENERGY STAR or DLC, as applicable, or PA TRM.</t>
  </si>
  <si>
    <t>High/Low Bay Lamp - MS - SCI</t>
  </si>
  <si>
    <t>LED Fixture - MS - SCI</t>
  </si>
  <si>
    <t>Lighting Controls - MS-SCI</t>
  </si>
  <si>
    <t>Midstream delivery of maintenance replacement lamp and controls. Must meet ENERGY STAR or DLC, as applicable, or PA TRM.</t>
  </si>
  <si>
    <t xml:space="preserve">Ref/Frzr -Reach In Special Doors (low/No Anti Swt)- SCI </t>
  </si>
  <si>
    <t>Purchase and installation of a no-heat/low-heat clear glass door with heat reflective treated glass, gas filled, or both installed on an upright display case, or PA TRM.</t>
  </si>
  <si>
    <t>ECM Evap Fan Motor - SCI</t>
  </si>
  <si>
    <t>Purchase and installation of a ECM motor to replace a permanent split capacitor or shaded pole motor in a commercial refrigeration unit.</t>
  </si>
  <si>
    <t>Evap Fan Controls - SCI</t>
  </si>
  <si>
    <t>Purchase and installation of ON/OFF controls or multispeed controls for an uncontrolled ECM or permanent split capacitor or shaded pole motor in a commercial refrigeration unit.</t>
  </si>
  <si>
    <t>Refrigerator - Reach In - SCI</t>
  </si>
  <si>
    <t>1-100CF Unit</t>
  </si>
  <si>
    <t>Purchase and installation of a new high efficiency packaged commercial refrigerator meeting ENERGY STAR, PA TRM, or program requirements.</t>
  </si>
  <si>
    <t>Freezer - Reach In - SCI</t>
  </si>
  <si>
    <t>Purchase and installation of a new high efficiency packaged commercial freezer meeting ENERGY STAR, PA TRM, or program requirements.</t>
  </si>
  <si>
    <t>Refrigerated Case Cover - SCI</t>
  </si>
  <si>
    <t>Per LF of Case</t>
  </si>
  <si>
    <t>Purchase and installation of night covers on existing open type refrigerated display cases, or PA TRM.</t>
  </si>
  <si>
    <t>Anti Sweat Heater Controls - SCI</t>
  </si>
  <si>
    <t>Installation of door heater controls on commercial glass door refrigerators, coolers or freezers utilizing either ON/OFF or micro pulse controls in place of no controls.</t>
  </si>
  <si>
    <t>Strip Curtain - SCI</t>
  </si>
  <si>
    <t>Per SF</t>
  </si>
  <si>
    <t>Purchase and installation of strip curtains applied to walk in cooler or freezer doors; curtains must be at least 0.06" thick. Low temp strip curtains must be used on low temp applications, or PA TRM.</t>
  </si>
  <si>
    <t>Ice Machine - SCI</t>
  </si>
  <si>
    <t>1-Unit</t>
  </si>
  <si>
    <t>$590       0-500 lbs
 $980        501-1000 lbs
 $1100      over 1000 lbs</t>
  </si>
  <si>
    <t>Beverage Vending Machine - Controls - SCI</t>
  </si>
  <si>
    <t>Steam Cooker - SCI</t>
  </si>
  <si>
    <t>1- unit</t>
  </si>
  <si>
    <t>$150/pan</t>
  </si>
  <si>
    <t>Fryer - SCI</t>
  </si>
  <si>
    <t>Griddle - SCI</t>
  </si>
  <si>
    <t>Hot Food Holding Cabinet - SCI</t>
  </si>
  <si>
    <t>1-15 CU. FT. unit</t>
  </si>
  <si>
    <t xml:space="preserve">$500 - full size 
$375 - 3/4 size 
$225 - 1/2 size </t>
  </si>
  <si>
    <t>Combination Oven - SCI</t>
  </si>
  <si>
    <t>Convection Oven - SCI</t>
  </si>
  <si>
    <t>1-full size unit</t>
  </si>
  <si>
    <t>Dishwasher - SCI</t>
  </si>
  <si>
    <t>Induction Cooktop - SCI</t>
  </si>
  <si>
    <t>1-Two well unit</t>
  </si>
  <si>
    <t>Pre-Rinse Sprayer - SCI</t>
  </si>
  <si>
    <t xml:space="preserve">Purchase and installation of a new sprayer replacing an existing unit that use 1.6 GPM or less,  on/off squeeze lever, and cleanability of performance of at least 26 seconds, or PA TRM  Electric water heating only.    </t>
  </si>
  <si>
    <t>Freezer Recycling - SCI</t>
  </si>
  <si>
    <t>Refrigerator Recycling - SCI</t>
  </si>
  <si>
    <t>Room Air Conditioner Recycling - SCI</t>
  </si>
  <si>
    <t>Dehumidifiers Recycling - SCI</t>
  </si>
  <si>
    <t>LV Refrigerator Recycling - SCI</t>
  </si>
  <si>
    <t>Cooler Recycling - SCI</t>
  </si>
  <si>
    <t>EV Charging Cord - Level 2 - SCI</t>
  </si>
  <si>
    <t>Clothes Washer - SCI</t>
  </si>
  <si>
    <t>Clothes Dryer - SCI</t>
  </si>
  <si>
    <t>Refrigerator - SCI</t>
  </si>
  <si>
    <t>Water Heater - Heat Pump - SCI</t>
  </si>
  <si>
    <t>Freezer - SCI</t>
  </si>
  <si>
    <t>Dehumidifier - SCI</t>
  </si>
  <si>
    <t>Uninterruptible Power Supply (UPS) - SCI</t>
  </si>
  <si>
    <t>1 - 5kVA  Unit</t>
  </si>
  <si>
    <t>Street Lighting (Tariff / Utility Owned(EMU))</t>
  </si>
  <si>
    <t>Street Lighting (Tariff / Customer Owned(MU))</t>
  </si>
  <si>
    <t>Custom - SCI</t>
  </si>
  <si>
    <t xml:space="preserve">Replacement or retrofit of existing equipment or process changes or enhancements that result in the more efficient use of electrical energy. </t>
  </si>
  <si>
    <t>Custom - Compressed Air - SCI</t>
  </si>
  <si>
    <t>New installation, replacement or retrofit of air-compressor systems, including but not limited to:  new compressors, air dryers, or increased storage capacity.  Other efficiency measures such as leak repair, controls, high efficiency nozzles, piping enhancements, and no loss drains are also eligible.</t>
  </si>
  <si>
    <t>Custom - Refrigeration - SCI</t>
  </si>
  <si>
    <t>New or retrofit of refrigeration measures on commercial walk-in refrigerators and coolers, including, but not limited to high efficiency fan motors, evaporator fan controllers, floating head pressure controls, evaporator coil defrost controls and variable speed compressor motors.</t>
  </si>
  <si>
    <t>Custom - Solar - SCI</t>
  </si>
  <si>
    <t>Custom - CHP - SCI</t>
  </si>
  <si>
    <t xml:space="preserve">Program Specification.  (Normally these fall under custom.  Can we put see Custom_  </t>
  </si>
  <si>
    <t>Custom - Bldg Improvements - SCI</t>
  </si>
  <si>
    <t xml:space="preserve">1  Project </t>
  </si>
  <si>
    <t>Retrofit of existing building shell, electrical &amp; electric mechanical retrofits to greater efficiency components and processes, including but not limited to:  wall and ceiling insulation, windows, reduction of conditioned CF w/ SF of floor space remaining the same, reduction in window size w/ improved R value, installation of building energy management systems.</t>
  </si>
  <si>
    <t>Custom - New Construction - SCI</t>
  </si>
  <si>
    <t xml:space="preserve">Implementation of design principles to reduce building electric consumption using current ASHRAE 90.1 or IECC baselines, as applicable. </t>
  </si>
  <si>
    <t>Custom - Audit &amp; Education - SCI</t>
  </si>
  <si>
    <t>Comprehensive Energy Audit for commercial/industrial facilities or manufacturing processes recommending installation of efficient equipment,  building shell/envelop improvements,  manufacturing process changes,  building operating changes, or other energy efficiency improvements.  Audit must meet minimum audit requirements for buildings or for process equipment.</t>
  </si>
  <si>
    <t>Energy Management - SCI</t>
  </si>
  <si>
    <t>Building Tune Up - SCI</t>
  </si>
  <si>
    <t>Portfolio of measures and services that focus on the adjustment, maintenance and improvement of building systems to achieve maximum operating efficiency,  including the installation of energy efficiency measures.</t>
  </si>
  <si>
    <t xml:space="preserve">Up to 80% of the project cost </t>
  </si>
  <si>
    <t>Virtual/Meter Data Commissioning - SCI</t>
  </si>
  <si>
    <t>Virtual assessment and engagement of energy usage performance using meter data, remote analytics and building modeling to determine and report energy saving strategies and opportunities for setting, upgrading and/or replacement of building operations, systems and equipment.  Pre and post enrollment meter usage data may be used to further evaluate building energy savings.</t>
  </si>
  <si>
    <t>Retrocommissioning - SCI</t>
  </si>
  <si>
    <t xml:space="preserve">Adjusting electrical, electro-mechanical, mechanical and control system setpoints and schedules to improve system performance to existing building conditions and use, including the implementation of energy savings measures identified through systems monitoring and building operations training. </t>
  </si>
  <si>
    <t>Building Operations Training - SCI</t>
  </si>
  <si>
    <t>Obtain Building Operations Certification (BOC)  by attending a certified training program or other training programs as related to the efficient design, operations and maintenance of buildings.</t>
  </si>
  <si>
    <t xml:space="preserve">Up to 70% of the cost to attend qualified BOC training course and NTE $1000 per person.  </t>
  </si>
  <si>
    <t>Customer Concierge - SCI</t>
  </si>
  <si>
    <t>Consultative services, including but not limited to, Program Concierge, Energy Advisor, Benchmarking and Technical Services to engage, promote and support customer participation in programs.</t>
  </si>
  <si>
    <t>Energy Consultation - SCI</t>
  </si>
  <si>
    <t>Audits - SCI</t>
  </si>
  <si>
    <t>DLS &amp; DR - SCI</t>
  </si>
  <si>
    <t>Company Assumption</t>
  </si>
  <si>
    <t>Thermostat DLS</t>
  </si>
  <si>
    <t>Custom DLS &amp; DR - SCI</t>
  </si>
  <si>
    <t xml:space="preserve">Active C&amp;I customers with AMI, sufficient usage and usage history who are able to shift and/or reduce energy usage on a daily, scheduled or event basis during Act 129 summer and winter peak load periods in response to educational or behavioral messaging, operational changes, process or equipment adjustments, controls or other strategies or specialized approaches adopted by the customer and meeting participation, evaluation or other program requirements.  </t>
  </si>
  <si>
    <t>FTM-SCI</t>
  </si>
  <si>
    <t>Front of Meter Measures - SCI</t>
  </si>
  <si>
    <t>Multi Family - LCI</t>
  </si>
  <si>
    <t>MF - Tenant - DI - LCI</t>
  </si>
  <si>
    <t>MF - Common - DI - LCI</t>
  </si>
  <si>
    <t>MF - Tenant - Prescriptive - LCI</t>
  </si>
  <si>
    <t>MF - Common - Prescriptive - LCI</t>
  </si>
  <si>
    <t>MF - Tenant - Custom - LCI</t>
  </si>
  <si>
    <t>MF - Common - Custom - LCI</t>
  </si>
  <si>
    <t>Prescriptive - LCI</t>
  </si>
  <si>
    <t>Air Conditioning - Level 1 &lt;=5.4 Tn - LCI</t>
  </si>
  <si>
    <t>Air Conditioning - Level 1 &gt;5.4 &lt; 20 Tn - LCI</t>
  </si>
  <si>
    <t>Air Conditioning - Level 1 &gt;=20 Tn - LCI</t>
  </si>
  <si>
    <t>Heat Pump - Level 1 &lt;=5.4 Tn - LCI</t>
  </si>
  <si>
    <t>Heat Pump - Water &amp; GeoT - LCI</t>
  </si>
  <si>
    <t>Ductless Mini-Split HP – LCI</t>
  </si>
  <si>
    <t>PTAC - LCI</t>
  </si>
  <si>
    <t>PTHP - LCI</t>
  </si>
  <si>
    <t>Room Air Conditioner- LCI</t>
  </si>
  <si>
    <t>Smart Thermostat - LCI</t>
  </si>
  <si>
    <t>HVAC - Custom - LCI</t>
  </si>
  <si>
    <t>Circulating Pump (Mid Strm) - LCI</t>
  </si>
  <si>
    <t>HVAC - Maintenance - LCI</t>
  </si>
  <si>
    <t>Maintenance services applicable to C&amp;I customers for documented tune-ups of  packaged and split systems up to 20 Tons (following PA TRM guidelines.)</t>
  </si>
  <si>
    <t>Furnace Fan (Retrofit or New to ECM) - LCI</t>
  </si>
  <si>
    <t>Lighting Controls (Daylight &amp; Occupancy) - LCI</t>
  </si>
  <si>
    <t>Lighting Control (Network) - LCI</t>
  </si>
  <si>
    <t>LED Linear - LCI</t>
  </si>
  <si>
    <t>Exit Sign - LCI</t>
  </si>
  <si>
    <t>LED Fixture External - LCI</t>
  </si>
  <si>
    <t>LED Fixture Internal - LCI</t>
  </si>
  <si>
    <t>LED Lamp Mogul Base - LCI</t>
  </si>
  <si>
    <t>Street &amp; Area Lighting (Customer Owned) - LCI</t>
  </si>
  <si>
    <t>LED Reach in Refrig / Frzer Light - LCI</t>
  </si>
  <si>
    <t>Reach in Refrig / Frzer Occupancy Sensor - LCI</t>
  </si>
  <si>
    <t>Lighting - Other - LCI</t>
  </si>
  <si>
    <t>Lighting - Custom - LCI</t>
  </si>
  <si>
    <t>Linear Lamp - MS - LCI</t>
  </si>
  <si>
    <t>High/Low Bay Lamp - MS - LCI</t>
  </si>
  <si>
    <t>LED Fixture - MS - LCI</t>
  </si>
  <si>
    <t>Lighting Controls - MS-LCI</t>
  </si>
  <si>
    <t>Midstream delivery of maintenance replacement lamp and fixture controls. Must meet ENERGY STAR or DLC, as applicable, or PA TRM.</t>
  </si>
  <si>
    <t>Ref/Frzr -Reach In Special Doors (low/No Anti Swt) - LCI</t>
  </si>
  <si>
    <t>ECM Evap Fan Motor - LCI</t>
  </si>
  <si>
    <t>Evap Fan Controls - LCI</t>
  </si>
  <si>
    <t>Refrigerator - Reach In - LCI</t>
  </si>
  <si>
    <t>Freezer - Reach In - LCI</t>
  </si>
  <si>
    <t>Refrigerated Case Cover - LCI</t>
  </si>
  <si>
    <t>Anti Sweat Heater Control - LCI</t>
  </si>
  <si>
    <t>Strip Curtain - LCI</t>
  </si>
  <si>
    <t>Ice Machine - LCI</t>
  </si>
  <si>
    <t>Beverage Vending Machine - Controls - LCI</t>
  </si>
  <si>
    <t>Steam Cooker - LCI</t>
  </si>
  <si>
    <t>Fryer - LCI</t>
  </si>
  <si>
    <t>Griddle - LCI</t>
  </si>
  <si>
    <t>Hot Food Holding Cabinet - LCI</t>
  </si>
  <si>
    <t>Combination Oven - LCI</t>
  </si>
  <si>
    <t>Convection Oven - LCI</t>
  </si>
  <si>
    <t>Dishwasher - LCI</t>
  </si>
  <si>
    <t>Induction Cooktop - LCI</t>
  </si>
  <si>
    <t>Pre-Rinse Sprayer - LCI</t>
  </si>
  <si>
    <t>Freezer Recycling - LCI</t>
  </si>
  <si>
    <t>Refrigerator Recycling - LCI</t>
  </si>
  <si>
    <t>Room Air Conditioner Recycling - LCI</t>
  </si>
  <si>
    <t>Dehumidifiers Recycling - LCI</t>
  </si>
  <si>
    <t>LV Refrigerator Recycling - LCI</t>
  </si>
  <si>
    <t>Cooler Recycling - LCI</t>
  </si>
  <si>
    <t>EV Charging Cord - Level 2 - LCI</t>
  </si>
  <si>
    <t>Clothes Washer - LCI</t>
  </si>
  <si>
    <t>Clothes Dryer - LCI</t>
  </si>
  <si>
    <t>Refrigerator - LCI</t>
  </si>
  <si>
    <t>Water Heater - Heat Pump - LCI</t>
  </si>
  <si>
    <t>Freezer - LCI</t>
  </si>
  <si>
    <t>Dehumidifier - LCI</t>
  </si>
  <si>
    <t>Uninterruptible Power Supply (UPS) - LCI</t>
  </si>
  <si>
    <t>Custom - LCI</t>
  </si>
  <si>
    <t>Custom - Compressed Air - LCI</t>
  </si>
  <si>
    <t>Custom - Refrigeration - LCI</t>
  </si>
  <si>
    <t>Custom - Solar - LCI</t>
  </si>
  <si>
    <t>Custom - CHP - LCI</t>
  </si>
  <si>
    <t>Custom - Bldg Improvements - LCI</t>
  </si>
  <si>
    <t>Retrofit of existing building shell, electrical &amp; electric mechanical retrofits to greater efficiency components and processes, including but not limited to:  wall and ceiling insulation, windows, reduction of conditioned CF w/ SF of floor space remaining the same, reduction in window size w/ improved R value, installation of building energy management systems.  Including a focus on the adjustment, maintenance and improvement of building systems to achieve maximum operating efficiency</t>
  </si>
  <si>
    <t xml:space="preserve">$0.20 per kWh 
and/or $550 per kW saved and/or Up to 80% of the project cost </t>
  </si>
  <si>
    <t>Custom - New Construction - LCI</t>
  </si>
  <si>
    <t>Custom - Audit &amp; Education - LCI</t>
  </si>
  <si>
    <t>Energy Management - LCI</t>
  </si>
  <si>
    <t>Virtual/Meter Data Commissioning - LCI</t>
  </si>
  <si>
    <t>Retrocommissioning - LCI</t>
  </si>
  <si>
    <t>Building Operations Training - LCI</t>
  </si>
  <si>
    <t>Customer Concierge - LCI</t>
  </si>
  <si>
    <t>Energy Consultation - LCI</t>
  </si>
  <si>
    <t>Audits - LCI</t>
  </si>
  <si>
    <t>DLS &amp; DR - LCI</t>
  </si>
  <si>
    <t>Custom DLS &amp; DR - LCI</t>
  </si>
  <si>
    <t>FTM-LCI</t>
  </si>
  <si>
    <t>Front of Meter Measures - LCI</t>
  </si>
  <si>
    <t>1 Indicate whether the measure counts towards the "proportionate number of measures" requirement.
2 Indicate whether the measure will be part of comprehensive measure reporting.
3 For Comprehensive Measures, see 'Table 8 Addendum' tab for a designation of measures by TRM number
4 Measure eligibility may change during the term of the plan to address market uncertainty and changes and or where supported by evaluation. 
5 All values listed are “Up to Values”.   The Company may provide tiered, blocked, prescriptive, and/or performance-based incentives that are within the amounts listed based on varying measure characteristics, market conditions, or other factors.</t>
  </si>
  <si>
    <t>TRM Measure Number</t>
  </si>
  <si>
    <t>TRM Name</t>
  </si>
  <si>
    <t>Comprehensive?</t>
  </si>
  <si>
    <t>Notes</t>
  </si>
  <si>
    <t>2.1.1</t>
  </si>
  <si>
    <t>Residential LED lighting</t>
  </si>
  <si>
    <t>2.1.2</t>
  </si>
  <si>
    <t>Residential Occupancy Sensors</t>
  </si>
  <si>
    <t>2.1.3</t>
  </si>
  <si>
    <t>LED and Electroluminescent Nightlights</t>
  </si>
  <si>
    <t>2.1.4</t>
  </si>
  <si>
    <t>Holiday Lights</t>
  </si>
  <si>
    <t>2.2.1</t>
  </si>
  <si>
    <t>High Efficiency Equipment: ASHP, CAC, GSHP, PTAC, PTHP</t>
  </si>
  <si>
    <t>2.2.2</t>
  </si>
  <si>
    <t>High Efficiency Equipment for midstream delivery: ASHP, CAC, PTAC, PTHP</t>
  </si>
  <si>
    <t xml:space="preserve">For reporting, ideally, EDCs will be able to link to an address so that they can report on homes with multiple comprehensive measures </t>
  </si>
  <si>
    <t>2.2.3</t>
  </si>
  <si>
    <t>High Efficiency Equipment: Ductless Heat Pumps with Midstream Delivery Option</t>
  </si>
  <si>
    <t>2.2.4</t>
  </si>
  <si>
    <t>ECM Circulation Fans</t>
  </si>
  <si>
    <t>2.2.5</t>
  </si>
  <si>
    <t>GSHP Desuperheaters</t>
  </si>
  <si>
    <t>2.2.6</t>
  </si>
  <si>
    <t>Air Conditioner &amp; Heat Pump Maintenance</t>
  </si>
  <si>
    <t>2.2.7</t>
  </si>
  <si>
    <t>Room Air Conditioners</t>
  </si>
  <si>
    <t>2.2.8</t>
  </si>
  <si>
    <t>Room AC (RAC) Retirement</t>
  </si>
  <si>
    <t>2.2.9</t>
  </si>
  <si>
    <t>2.2.10</t>
  </si>
  <si>
    <t>Duct Sealing &amp; Duct Insulation</t>
  </si>
  <si>
    <t>2.2.11</t>
  </si>
  <si>
    <t>Air Handler Filter Whistles</t>
  </si>
  <si>
    <t>2.2.12</t>
  </si>
  <si>
    <t>ENERGY STAR® Certified Connected Thermostats</t>
  </si>
  <si>
    <t>2.2.13</t>
  </si>
  <si>
    <t>Furnace Maintenance</t>
  </si>
  <si>
    <t>2.2.14</t>
  </si>
  <si>
    <t>ENERGY STAR Bathroom Exhaust Fan</t>
  </si>
  <si>
    <t>2.3.1</t>
  </si>
  <si>
    <t>Heat Pump Water Heaters</t>
  </si>
  <si>
    <t>2.3.2</t>
  </si>
  <si>
    <t>Solar Water Heaters</t>
  </si>
  <si>
    <t>2.3.3</t>
  </si>
  <si>
    <t>Water Heater Tank Wrap</t>
  </si>
  <si>
    <t>2.3.4</t>
  </si>
  <si>
    <t>Water Heater Temperature Setback</t>
  </si>
  <si>
    <t>2.3.5</t>
  </si>
  <si>
    <t>Water Heater Pipe Insulation</t>
  </si>
  <si>
    <t>2.3.6</t>
  </si>
  <si>
    <t>Low Flow Faucet Aerators</t>
  </si>
  <si>
    <t>2.3.7</t>
  </si>
  <si>
    <t>Low Flow Showerheads</t>
  </si>
  <si>
    <t>2.3.8</t>
  </si>
  <si>
    <t>Thermostatic Shower Restriction Valves</t>
  </si>
  <si>
    <t>2.3.9</t>
  </si>
  <si>
    <t>Drain Water Heat Recovery Units</t>
  </si>
  <si>
    <t>2.3.10</t>
  </si>
  <si>
    <t>Smart Water Heater Controller</t>
  </si>
  <si>
    <t>2.4.1</t>
  </si>
  <si>
    <t>ENERGY STAR Refrigerators</t>
  </si>
  <si>
    <t xml:space="preserve">Yes, if paired with other comprehensive </t>
  </si>
  <si>
    <t>2.4.2</t>
  </si>
  <si>
    <t>ENERGY STAR Freezers</t>
  </si>
  <si>
    <t>2.4.3</t>
  </si>
  <si>
    <t>Refrigerator / Freezer Recycling with and without Replacement</t>
  </si>
  <si>
    <t>2.4.4</t>
  </si>
  <si>
    <t>Low-Capacity Refrigerator / Freezer Recycling Without Replacement</t>
  </si>
  <si>
    <t>2.4.5</t>
  </si>
  <si>
    <t>ENERGY STAR Coolers</t>
  </si>
  <si>
    <t>2.4.6</t>
  </si>
  <si>
    <t>Cooler Recycling with and without replacement</t>
  </si>
  <si>
    <t>2.4.7</t>
  </si>
  <si>
    <t>Residential Induction Cooktops</t>
  </si>
  <si>
    <t>2.4.8</t>
  </si>
  <si>
    <t>ENERGY STAR Clothes Washers</t>
  </si>
  <si>
    <t>2.4.9</t>
  </si>
  <si>
    <t>ENERGY STAR Clothes Dryers</t>
  </si>
  <si>
    <t>2.4.10</t>
  </si>
  <si>
    <t>ENERGY STAR Dishwashers</t>
  </si>
  <si>
    <t>2.4.11</t>
  </si>
  <si>
    <t>ENERGY STAR Dehumidifiers</t>
  </si>
  <si>
    <t>2.4.12</t>
  </si>
  <si>
    <t>Dehumidifier Retirement</t>
  </si>
  <si>
    <t>2.4.13</t>
  </si>
  <si>
    <t>ENERGY STAR Ceiling Fans</t>
  </si>
  <si>
    <t>2.4.14</t>
  </si>
  <si>
    <t>ENERGY STAR Air Purifiers</t>
  </si>
  <si>
    <t>2.5.1</t>
  </si>
  <si>
    <t>Advanced Power Strips</t>
  </si>
  <si>
    <t>2.6.1</t>
  </si>
  <si>
    <t>Residential Air Sealing</t>
  </si>
  <si>
    <t>2.6.2</t>
  </si>
  <si>
    <t>Weather Stripping, Caulking, and Outlet Gaskets</t>
  </si>
  <si>
    <t>2.6.3</t>
  </si>
  <si>
    <t>Ceiling/Attic, Wall, Floor and Rim Joist Insulation</t>
  </si>
  <si>
    <t>2.6.4</t>
  </si>
  <si>
    <t>Basement or Crawl Space Wall Insulation</t>
  </si>
  <si>
    <t>2.6.5</t>
  </si>
  <si>
    <t>ENERGY STAR Windows</t>
  </si>
  <si>
    <t>2.7.1</t>
  </si>
  <si>
    <t>Residential New Construction</t>
  </si>
  <si>
    <t>2.7.2</t>
  </si>
  <si>
    <t>ENERGY STAR Manufactured Homes</t>
  </si>
  <si>
    <t>2.7.3</t>
  </si>
  <si>
    <t>Home Energy Reports</t>
  </si>
  <si>
    <t>2.8.1</t>
  </si>
  <si>
    <t>ENERGY STAR Pool Pumps</t>
  </si>
  <si>
    <t>2.8.2</t>
  </si>
  <si>
    <t>Variable Speed Pool Pumps</t>
  </si>
  <si>
    <t>2.8.3</t>
  </si>
  <si>
    <t>Photovoltaic (PV) Solar Generation</t>
  </si>
  <si>
    <t>2.9.1</t>
  </si>
  <si>
    <t>Direct Load Control and Behavior-Based Demand Response Programs</t>
  </si>
  <si>
    <t>Table 9: Estimated Savings and Participation</t>
  </si>
  <si>
    <t>Measure ¹</t>
  </si>
  <si>
    <r>
      <t>2026 TRM Measure Number</t>
    </r>
    <r>
      <rPr>
        <b/>
        <vertAlign val="superscript"/>
        <sz val="12"/>
        <rFont val="Aptos Narrow"/>
        <family val="2"/>
      </rPr>
      <t>5</t>
    </r>
  </si>
  <si>
    <t>Metric</t>
  </si>
  <si>
    <t>Total ⁴</t>
  </si>
  <si>
    <t>Energy Savings (MWh) ²</t>
  </si>
  <si>
    <t>Summer Demand Reduction (MW)</t>
  </si>
  <si>
    <t>Winter Demand Reduction (MW)</t>
  </si>
  <si>
    <t>Projected Participation ³</t>
  </si>
  <si>
    <t>Energy Savings (MWh)</t>
  </si>
  <si>
    <t>Projected Participation</t>
  </si>
  <si>
    <t>2.8.1 &amp; 2.8.2</t>
  </si>
  <si>
    <t>MA TRM V11</t>
  </si>
  <si>
    <t>2.4.8 &amp; 2.4.9</t>
  </si>
  <si>
    <t>3.1.7</t>
  </si>
  <si>
    <t>4.1.1</t>
  </si>
  <si>
    <t>4.1.2</t>
  </si>
  <si>
    <t>4.1.3</t>
  </si>
  <si>
    <t>4.1.4</t>
  </si>
  <si>
    <t>4.1.5</t>
  </si>
  <si>
    <t>4.1.6</t>
  </si>
  <si>
    <t>4.1.7</t>
  </si>
  <si>
    <t>4.1.8</t>
  </si>
  <si>
    <t>3.11.2</t>
  </si>
  <si>
    <t>2.2.1 &amp; 2.2.2</t>
  </si>
  <si>
    <t>Actuals &amp; 2.6</t>
  </si>
  <si>
    <t>Sec 2.1, 2.2.6, 2.2.12, 2.3.3 to 2.3.8</t>
  </si>
  <si>
    <t>3.1.1, 3.1.3, 3.6.1, 2.4.9, 2.3.1</t>
  </si>
  <si>
    <t>1.17 &amp; 3.10</t>
  </si>
  <si>
    <t>CSP &amp; 2.7.3</t>
  </si>
  <si>
    <t>CSP &amp; 2.9.1</t>
  </si>
  <si>
    <t>Res Vol 2</t>
  </si>
  <si>
    <t>0</t>
  </si>
  <si>
    <t>3.2.1 &amp; 3.2.2</t>
  </si>
  <si>
    <t>3.2.4</t>
  </si>
  <si>
    <t>3.2.5 &amp; 3.2.6</t>
  </si>
  <si>
    <t>3.2.9</t>
  </si>
  <si>
    <t>3.2.18</t>
  </si>
  <si>
    <t>3.3.5</t>
  </si>
  <si>
    <t>3.2.7 &amp; 3.2.8</t>
  </si>
  <si>
    <t>3.3.3</t>
  </si>
  <si>
    <t>3.1.3</t>
  </si>
  <si>
    <t>3.1.1</t>
  </si>
  <si>
    <t>3.1.4</t>
  </si>
  <si>
    <t>3.1.5</t>
  </si>
  <si>
    <t>3.5.15</t>
  </si>
  <si>
    <t>1.17 &amp; 3.1</t>
  </si>
  <si>
    <t>3.1.6</t>
  </si>
  <si>
    <t>3.5.11</t>
  </si>
  <si>
    <t>3.5.2</t>
  </si>
  <si>
    <t>3.5.3</t>
  </si>
  <si>
    <t>3.5.1</t>
  </si>
  <si>
    <t>3.5.9, 3.5.14 &amp; 3.5.15</t>
  </si>
  <si>
    <t>3.5.5</t>
  </si>
  <si>
    <t>3.5.8</t>
  </si>
  <si>
    <t>3.7.1</t>
  </si>
  <si>
    <t>3.7.2</t>
  </si>
  <si>
    <t>3.7.3</t>
  </si>
  <si>
    <t>3.7.6</t>
  </si>
  <si>
    <t>3.7.9</t>
  </si>
  <si>
    <t>3.7.7</t>
  </si>
  <si>
    <t>3.7.4</t>
  </si>
  <si>
    <t>3.7.5</t>
  </si>
  <si>
    <t>3.7.8</t>
  </si>
  <si>
    <t>3.7.10</t>
  </si>
  <si>
    <t>3.4.2</t>
  </si>
  <si>
    <t>3.11.4</t>
  </si>
  <si>
    <t>1.17 &amp; 3.5</t>
  </si>
  <si>
    <t>1.17 &amp; 3.11.6</t>
  </si>
  <si>
    <t>1.17 &amp; Vol 2</t>
  </si>
  <si>
    <t>3.2.7,8,17,20&amp;21, 3.4.3, 3.5.3,4,5,6,10,12&amp;16, 3.6.2</t>
  </si>
  <si>
    <t>3.11.5</t>
  </si>
  <si>
    <t>CSP &amp; 3.12.1</t>
  </si>
  <si>
    <t>1 Each measure should receive its own row in the table.
2 Energy Savings and Demand Reduction should be aggregate (not per-unit) compliance values (not lifetime). Express MW impacts at the system-level (inclusive of line losses).
3 Projected participation should use the same basis as the units shown in Table 8.
4 If rows need to be added to accommodate more than 3 measures, ensure total formulas (orange highlighted cells) cover all new rows. Otherwise, do not edit formulas.
5 The Measure Number reflects the Company’s primary planning assumptions, other sections of the applicable PA TRM or other Evaluation guidance (e.g. Interim Measure Protocols) may be used to support the Company’s program reporting and evaluation results.</t>
  </si>
  <si>
    <t>Table 10: Budget by Program</t>
  </si>
  <si>
    <t>Program Name: ¹</t>
  </si>
  <si>
    <t>Cost Element</t>
  </si>
  <si>
    <t>Phase V Total</t>
  </si>
  <si>
    <t>Total Budget ($000)</t>
  </si>
  <si>
    <t>Incentives ($000) ²</t>
  </si>
  <si>
    <t>Rebates</t>
  </si>
  <si>
    <t>Upstream/Midstream Buydown</t>
  </si>
  <si>
    <t>Kits</t>
  </si>
  <si>
    <t>Direct Install Materials &amp; Labor</t>
  </si>
  <si>
    <t xml:space="preserve">Braided Funding Support Labor </t>
  </si>
  <si>
    <t>Incentive Total</t>
  </si>
  <si>
    <t>Non-Incentives ($000)</t>
  </si>
  <si>
    <t>Program Design</t>
  </si>
  <si>
    <t>Administrative</t>
  </si>
  <si>
    <t>EDC Delivery Costs</t>
  </si>
  <si>
    <t>CSP Delivery Fees</t>
  </si>
  <si>
    <t>Marketing</t>
  </si>
  <si>
    <t>EM&amp;V</t>
  </si>
  <si>
    <t xml:space="preserve">AEPS Registration Support </t>
  </si>
  <si>
    <t>Other (Describe)</t>
  </si>
  <si>
    <t>Non-Incentive Total</t>
  </si>
  <si>
    <t>Percent Incentives³</t>
  </si>
  <si>
    <t>1 Each program should receive its own table. For additional programs, copy this table and change program name.
2 See 2026 TRC Order defintions of incentives.
3 The percent incentives must be 50% or greater. If this condition is met, cell I22 will turn green.</t>
  </si>
  <si>
    <t xml:space="preserve">Table 11: Summary of EE&amp;C Costs by Sector and Program </t>
  </si>
  <si>
    <t>EE&amp;C Program ¹</t>
  </si>
  <si>
    <t>Cost Elements ($) ²</t>
  </si>
  <si>
    <t>Total Cost</t>
  </si>
  <si>
    <t>Expected Acquisition Cost ³ ($/MWh)</t>
  </si>
  <si>
    <t>Levelized Cost ⁴ ($/MWh)</t>
  </si>
  <si>
    <t>Expected Acquisition Cost ($/MW)</t>
  </si>
  <si>
    <t>Incentives</t>
  </si>
  <si>
    <t>AEPS Registration Support</t>
  </si>
  <si>
    <t>Residential Portfolio (incl. Low-Income)</t>
  </si>
  <si>
    <t>Sector Total ⁵</t>
  </si>
  <si>
    <t xml:space="preserve">Small C&amp;I </t>
  </si>
  <si>
    <t>Sector Total</t>
  </si>
  <si>
    <t>1 List each EE&amp;C program by name. Add rows as necessary, preserving formulas in totals rows.
2 List all cost elements for each program that can be directly identified as relating exclusively to the specific customer sector addressed in this table. Any cost elements that are applicable to multiple sectors, or are common across all sectors, are to be listed in Table 11 (relating to Common Costs).  Because cost elements may vary for each EDC and program, the EDC should designate cost elements at its discretion, and the Commission will review and evaluate the prudence and reasonableness of all costs shown.
3 The numerator in the acquisition cost calculation is the full EDC cost, free of any allocation. Acquisition costs are first-year.
4 The levelized cost of energy is the gross TRC costs divided by the discounted lifetime MWh savings
5 If rows need to be added to accommodate more than 4 programs, ensure total formulas (orange highlighted cells) cover all new rows. Otherwise, do not edit formulas.</t>
  </si>
  <si>
    <t>Table 12: Allocation of Common Costs to Applicable Customer Sector</t>
  </si>
  <si>
    <r>
      <t xml:space="preserve">Common Cost Element </t>
    </r>
    <r>
      <rPr>
        <b/>
        <vertAlign val="superscript"/>
        <sz val="12"/>
        <rFont val="Aptos Narrow"/>
        <family val="2"/>
      </rPr>
      <t>1</t>
    </r>
  </si>
  <si>
    <t>Total Cost ($)</t>
  </si>
  <si>
    <r>
      <t xml:space="preserve">Basis for Cost Allocation </t>
    </r>
    <r>
      <rPr>
        <b/>
        <vertAlign val="superscript"/>
        <sz val="12"/>
        <rFont val="Aptos Narrow"/>
        <family val="2"/>
      </rPr>
      <t>2</t>
    </r>
  </si>
  <si>
    <t>Sector Cost Allocation ($)</t>
  </si>
  <si>
    <t>Residential                  (Including Low-Income)</t>
  </si>
  <si>
    <t xml:space="preserve"> Ratio of each programs specific delivery and marketing costs</t>
  </si>
  <si>
    <t xml:space="preserve"> Ratio of each programs specific delivery and marketing costs, including external legal</t>
  </si>
  <si>
    <t>Totals</t>
  </si>
  <si>
    <t>SWE Cost ³</t>
  </si>
  <si>
    <t>1 List all identified cost elements that are determined to be applicable to multiple customer sectors, or are common across all sectors.  Because cost elements may vary for each EDC and program, the EDC should designate cost elements at its discretion, and the Commission will review and evaluate the prudence and reasonableness of all costs shown.
2 Provide a brief explanation of the methodology used to allocate each common cost element to the applicable customer sectors.
3 The Statewide Evaluator (SWE) costs are separate from the "2% rule" wherein EDCs have a budget ceiling that limits program spending to two percent of each EDC’s 2006 annual revenue.
4 If rows need to be added to accommodate more than 4 programs, ensure total formulas (orange highlighted cells) cover all new rows. Otherwise, do not edit formulas.</t>
  </si>
  <si>
    <t>Table 13: Summary of Portfolio EE&amp;C Costs</t>
  </si>
  <si>
    <t>Portfolio</t>
  </si>
  <si>
    <r>
      <t>Total Sector Portfolio-specific Costs</t>
    </r>
    <r>
      <rPr>
        <b/>
        <i/>
        <sz val="12"/>
        <rFont val="Aptos Narrow"/>
        <family val="2"/>
      </rPr>
      <t xml:space="preserve"> </t>
    </r>
    <r>
      <rPr>
        <b/>
        <vertAlign val="superscript"/>
        <sz val="12"/>
        <rFont val="Aptos Narrow"/>
        <family val="2"/>
      </rPr>
      <t>1</t>
    </r>
  </si>
  <si>
    <r>
      <t>Total Common Costs</t>
    </r>
    <r>
      <rPr>
        <b/>
        <vertAlign val="superscript"/>
        <sz val="12"/>
        <rFont val="Aptos Narrow"/>
        <family val="2"/>
      </rPr>
      <t xml:space="preserve"> 2</t>
    </r>
  </si>
  <si>
    <t>Total of All Costs</t>
  </si>
  <si>
    <t>Residential (Including Low-Income)</t>
  </si>
  <si>
    <t>1 Cost figures are automatically carried over from the Sector Total rows of Table 11.
2 Cost figures are automatically carried over from the bottom row ("Totals") of Table 12. Does not include SWE cost.</t>
  </si>
  <si>
    <t>Table 14: TRC Benefits Table (Gross)</t>
  </si>
  <si>
    <t>NTGR &amp; TRC Ratio</t>
  </si>
  <si>
    <t>TRC Costs By Program Per Year ($000)</t>
  </si>
  <si>
    <t>TRC Benefits By Program Per Year ($000)</t>
  </si>
  <si>
    <t>Program Year²</t>
  </si>
  <si>
    <t xml:space="preserve">NTGR </t>
  </si>
  <si>
    <r>
      <t>Gross TRC</t>
    </r>
    <r>
      <rPr>
        <vertAlign val="superscript"/>
        <sz val="12"/>
        <rFont val="Aptos Narrow"/>
        <family val="2"/>
      </rPr>
      <t>1</t>
    </r>
  </si>
  <si>
    <t>Incremental Measure Cost</t>
  </si>
  <si>
    <t>Program Administration Cost</t>
  </si>
  <si>
    <t>Total TRC Costs</t>
  </si>
  <si>
    <t>Capacity Benefits⁴</t>
  </si>
  <si>
    <r>
      <t>Energy Benefits</t>
    </r>
    <r>
      <rPr>
        <vertAlign val="superscript"/>
        <sz val="12"/>
        <rFont val="Aptos Narrow"/>
        <family val="2"/>
      </rPr>
      <t>5</t>
    </r>
  </si>
  <si>
    <t>Fossil Fuel and Water Benefits</t>
  </si>
  <si>
    <t>O&amp;M Benefits</t>
  </si>
  <si>
    <t xml:space="preserve">Total TRC Benefits </t>
  </si>
  <si>
    <t>Paid by EDC</t>
  </si>
  <si>
    <t>Paid by Participants</t>
  </si>
  <si>
    <t>Residential Energy Solutions Program Total</t>
  </si>
  <si>
    <t>Low Income Energy Efficiency Program Total</t>
  </si>
  <si>
    <t>C&amp;I Energy Solutions Program - Small Total</t>
  </si>
  <si>
    <t>C&amp;I Energy Solutions Program - Large Total</t>
  </si>
  <si>
    <t>Total ⁶</t>
  </si>
  <si>
    <t>1 The TRC ratio compares the present value of the TRC benefits to the present value of the TRC costs with both costs and benefits expressed in $2026
2 Program listings and corresponding Program Years are for illustrative purposes. Submit yearly projections for each program
3  Prepare and submit separate tables for gross and net TRC (see Table 14 Net and Table 14 Gross). NTGR should equal 1.0 for gross tables.
4  Capacity costs include generation, transmission, distribution, and capacity DRIPE.
5 Energy is inclusive of reduced AEPS compliance cost, arrearages, and energy DRIPE components.	
6  If rows need to be added to accommodate more than 2 programs, ensure total formulas (orange highlighted cells) cover all new rows. Otherwise, do not edit formulas.</t>
  </si>
  <si>
    <t>Table 14: TRC Benefits Table (Net)</t>
  </si>
  <si>
    <r>
      <t>Net TRC</t>
    </r>
    <r>
      <rPr>
        <vertAlign val="superscript"/>
        <sz val="12"/>
        <rFont val="Aptos Narrow"/>
        <family val="2"/>
      </rPr>
      <t>1</t>
    </r>
  </si>
  <si>
    <t>1 The TRC ratio compares the present value of the TRC benefits to the present value of the TRC costs with both costs and benefits expressed in $2026
2 Program listings and corresponding Program Years are for illustrative purposes. Submit yearly projections for each program
3  Prepare and submit separate tables for gross and net TRC (see Table 14 Net and Table 14 Gross). NTGR should equal 1.0 for gross tables.
4  Capacity costs include generation, transmission, distribution, and capacity DRIPE.
5 Energy is inclusive of reduced AEPS compliance cost, arrearages, and energy DRIPE components.	
6 If rows need to be added to accommodate more than 2 programs, ensure total formulas (orange highlighted cells) cover all new rows. Otherwise, do not edit formulas.</t>
  </si>
  <si>
    <t>Table 15: Portfolio Summary of Lifetime Costs and Benefits of EE&amp;C Plan</t>
  </si>
  <si>
    <r>
      <t>Market Rate EE 
(exclusive of Low-Income)</t>
    </r>
    <r>
      <rPr>
        <b/>
        <vertAlign val="superscript"/>
        <sz val="12"/>
        <rFont val="Aptos Narrow"/>
        <family val="2"/>
      </rPr>
      <t>2</t>
    </r>
  </si>
  <si>
    <t>Low-Income</t>
  </si>
  <si>
    <t>Solar PV</t>
  </si>
  <si>
    <t>CHP</t>
  </si>
  <si>
    <t>Demand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</si>
</sst>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_(* #,##0.0_);_(* \(#,##0.0\);_(* &quot;-&quot;??_);_(@_)"/>
    <numFmt numFmtId="168" formatCode="0.0"/>
    <numFmt numFmtId="169" formatCode="#,##0.0_);\(#,##0.0\)"/>
    <numFmt numFmtId="170" formatCode="#,##0.0"/>
    <numFmt numFmtId="171" formatCode="&quot;$&quot;#,##0.00"/>
    <numFmt numFmtId="172" formatCode="#,##0;\-#,##0;\-"/>
    <numFmt numFmtId="173" formatCode="_(* #,##0_);_(*(#,##0\);_(* \-??_);_(@_)"/>
  </numFmts>
  <fonts count="26" x14ac:knownFonts="1">
    <font>
      <sz val="11"/>
      <color theme="1"/>
      <name val="Calibri"/>
      <family val="2"/>
      <scheme val="minor"/>
    </font>
    <font>
      <sz val="10"/>
      <name val="Arial"/>
      <family val="2"/>
    </font>
    <font>
      <sz val="11"/>
      <color theme="1"/>
      <name val="Calibri"/>
      <family val="2"/>
      <scheme val="minor"/>
    </font>
    <font>
      <sz val="8"/>
      <name val="Calibri"/>
      <family val="2"/>
      <scheme val="minor"/>
    </font>
    <font>
      <sz val="11"/>
      <color rgb="FF3F3F76"/>
      <name val="Calibri"/>
      <family val="2"/>
      <scheme val="minor"/>
    </font>
    <font>
      <vertAlign val="superscript"/>
      <sz val="12"/>
      <name val="Aptos Narrow"/>
      <family val="2"/>
    </font>
    <font>
      <i/>
      <sz val="12"/>
      <name val="Aptos Narrow"/>
      <family val="2"/>
    </font>
    <font>
      <sz val="12"/>
      <name val="Aptos Narrow"/>
      <family val="2"/>
    </font>
    <font>
      <b/>
      <vertAlign val="superscript"/>
      <sz val="12"/>
      <name val="Aptos Narrow"/>
      <family val="2"/>
    </font>
    <font>
      <b/>
      <sz val="12"/>
      <name val="Aptos Narrow"/>
      <family val="2"/>
    </font>
    <font>
      <sz val="11"/>
      <name val="Aptos Narrow"/>
      <family val="2"/>
    </font>
    <font>
      <sz val="11"/>
      <color theme="1"/>
      <name val="Aptos Narrow"/>
      <family val="2"/>
    </font>
    <font>
      <b/>
      <sz val="8"/>
      <name val="Aptos Narrow"/>
      <family val="2"/>
    </font>
    <font>
      <sz val="11"/>
      <color rgb="FF3F3F76"/>
      <name val="Aptos Narrow"/>
      <family val="2"/>
    </font>
    <font>
      <b/>
      <sz val="8"/>
      <color theme="1"/>
      <name val="Aptos Narrow"/>
      <family val="2"/>
    </font>
    <font>
      <sz val="10"/>
      <name val="Aptos Narrow"/>
      <family val="2"/>
    </font>
    <font>
      <b/>
      <sz val="11"/>
      <name val="Aptos Narrow"/>
      <family val="2"/>
    </font>
    <font>
      <sz val="12"/>
      <color theme="1"/>
      <name val="Aptos Narrow"/>
      <family val="2"/>
    </font>
    <font>
      <b/>
      <sz val="12"/>
      <color theme="1"/>
      <name val="Aptos Narrow"/>
      <family val="2"/>
    </font>
    <font>
      <b/>
      <sz val="10"/>
      <name val="Aptos Narrow"/>
      <family val="2"/>
    </font>
    <font>
      <b/>
      <i/>
      <sz val="12"/>
      <name val="Aptos Narrow"/>
      <family val="2"/>
    </font>
    <font>
      <b/>
      <sz val="11"/>
      <color theme="1"/>
      <name val="Aptos Narrow"/>
      <family val="2"/>
    </font>
    <font>
      <b/>
      <sz val="9"/>
      <name val="Aptos Narrow"/>
      <family val="2"/>
    </font>
    <font>
      <sz val="9"/>
      <color theme="1"/>
      <name val="Aptos Narrow"/>
      <family val="2"/>
    </font>
    <font>
      <sz val="8"/>
      <name val="Aptos Narrow"/>
      <family val="2"/>
    </font>
    <font>
      <sz val="10"/>
      <color rgb="FF000000"/>
      <name val="Times New Roman"/>
      <family val="1"/>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rgb="FFFFCC99"/>
      </patternFill>
    </fill>
    <fill>
      <patternFill patternType="solid">
        <fgColor theme="4" tint="0.79998168889431442"/>
        <bgColor indexed="64"/>
      </patternFill>
    </fill>
    <fill>
      <patternFill patternType="solid">
        <fgColor theme="0"/>
        <bgColor indexed="64"/>
      </patternFill>
    </fill>
    <fill>
      <patternFill patternType="solid">
        <fgColor theme="0" tint="-0.249977111117893"/>
        <bgColor indexed="64"/>
      </patternFill>
    </fill>
  </fills>
  <borders count="49">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theme="0"/>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theme="0"/>
      </left>
      <right style="medium">
        <color indexed="64"/>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indexed="64"/>
      </right>
      <top style="medium">
        <color theme="0"/>
      </top>
      <bottom/>
      <diagonal/>
    </border>
    <border>
      <left style="medium">
        <color theme="0"/>
      </left>
      <right style="medium">
        <color indexed="64"/>
      </right>
      <top style="medium">
        <color theme="0"/>
      </top>
      <bottom style="medium">
        <color indexed="64"/>
      </bottom>
      <diagonal/>
    </border>
    <border>
      <left/>
      <right style="thin">
        <color theme="0"/>
      </right>
      <top style="thin">
        <color theme="0"/>
      </top>
      <bottom style="thin">
        <color theme="0"/>
      </bottom>
      <diagonal/>
    </border>
    <border>
      <left style="medium">
        <color indexed="64"/>
      </left>
      <right/>
      <top/>
      <bottom/>
      <diagonal/>
    </border>
    <border>
      <left style="medium">
        <color indexed="64"/>
      </left>
      <right style="medium">
        <color theme="0"/>
      </right>
      <top style="medium">
        <color theme="0"/>
      </top>
      <bottom style="medium">
        <color theme="0"/>
      </bottom>
      <diagonal/>
    </border>
    <border>
      <left style="medium">
        <color indexed="64"/>
      </left>
      <right style="medium">
        <color theme="0"/>
      </right>
      <top style="medium">
        <color theme="0"/>
      </top>
      <bottom/>
      <diagonal/>
    </border>
    <border>
      <left style="medium">
        <color indexed="64"/>
      </left>
      <right style="medium">
        <color theme="0"/>
      </right>
      <top style="medium">
        <color theme="0"/>
      </top>
      <bottom style="medium">
        <color indexed="64"/>
      </bottom>
      <diagonal/>
    </border>
    <border>
      <left style="medium">
        <color theme="0"/>
      </left>
      <right/>
      <top style="medium">
        <color theme="0"/>
      </top>
      <bottom style="medium">
        <color theme="0"/>
      </bottom>
      <diagonal/>
    </border>
    <border>
      <left style="medium">
        <color theme="0"/>
      </left>
      <right style="medium">
        <color theme="0"/>
      </right>
      <top/>
      <bottom style="medium">
        <color theme="0"/>
      </bottom>
      <diagonal/>
    </border>
    <border>
      <left style="thin">
        <color rgb="FF7F7F7F"/>
      </left>
      <right style="thin">
        <color rgb="FF7F7F7F"/>
      </right>
      <top style="thin">
        <color rgb="FF7F7F7F"/>
      </top>
      <bottom style="thin">
        <color rgb="FF7F7F7F"/>
      </bottom>
      <diagonal/>
    </border>
    <border>
      <left/>
      <right style="medium">
        <color theme="0"/>
      </right>
      <top style="medium">
        <color theme="0"/>
      </top>
      <bottom style="medium">
        <color theme="0"/>
      </bottom>
      <diagonal/>
    </border>
    <border>
      <left/>
      <right style="medium">
        <color theme="0"/>
      </right>
      <top/>
      <bottom style="medium">
        <color theme="0"/>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theme="0"/>
      </right>
      <top style="medium">
        <color indexed="64"/>
      </top>
      <bottom/>
      <diagonal/>
    </border>
    <border>
      <left/>
      <right/>
      <top style="medium">
        <color indexed="64"/>
      </top>
      <bottom style="medium">
        <color theme="0"/>
      </bottom>
      <diagonal/>
    </border>
    <border>
      <left/>
      <right style="medium">
        <color indexed="64"/>
      </right>
      <top style="medium">
        <color indexed="64"/>
      </top>
      <bottom style="medium">
        <color theme="0"/>
      </bottom>
      <diagonal/>
    </border>
    <border>
      <left style="medium">
        <color theme="0"/>
      </left>
      <right/>
      <top style="medium">
        <color indexed="64"/>
      </top>
      <bottom style="medium">
        <color theme="0"/>
      </bottom>
      <diagonal/>
    </border>
    <border>
      <left style="medium">
        <color indexed="64"/>
      </left>
      <right/>
      <top style="medium">
        <color indexed="64"/>
      </top>
      <bottom style="medium">
        <color theme="0"/>
      </bottom>
      <diagonal/>
    </border>
    <border>
      <left/>
      <right style="medium">
        <color theme="0"/>
      </right>
      <top style="medium">
        <color indexed="64"/>
      </top>
      <bottom style="medium">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4" fillId="4" borderId="19" applyNumberFormat="0" applyAlignment="0" applyProtection="0"/>
    <xf numFmtId="0" fontId="1" fillId="0" borderId="0"/>
    <xf numFmtId="0" fontId="1" fillId="0" borderId="0"/>
    <xf numFmtId="0" fontId="25" fillId="0" borderId="0"/>
  </cellStyleXfs>
  <cellXfs count="283">
    <xf numFmtId="0" fontId="0" fillId="0" borderId="0" xfId="0"/>
    <xf numFmtId="0" fontId="9" fillId="0" borderId="0" xfId="0" applyFont="1" applyAlignment="1">
      <alignment vertical="center"/>
    </xf>
    <xf numFmtId="0" fontId="10" fillId="0" borderId="0" xfId="0" applyFont="1"/>
    <xf numFmtId="0" fontId="11" fillId="0" borderId="0" xfId="0" applyFont="1"/>
    <xf numFmtId="0" fontId="7" fillId="0" borderId="0" xfId="0" applyFont="1"/>
    <xf numFmtId="0" fontId="9" fillId="0" borderId="0" xfId="0" applyFont="1" applyAlignment="1">
      <alignment horizontal="left" vertical="center"/>
    </xf>
    <xf numFmtId="0" fontId="10" fillId="0" borderId="0" xfId="0" applyFont="1" applyAlignment="1">
      <alignment horizontal="center" vertical="center"/>
    </xf>
    <xf numFmtId="0" fontId="15" fillId="0" borderId="0" xfId="1" applyFont="1"/>
    <xf numFmtId="0" fontId="15" fillId="0" borderId="12" xfId="1" applyFont="1" applyBorder="1"/>
    <xf numFmtId="0" fontId="9" fillId="0" borderId="0" xfId="0" applyFont="1"/>
    <xf numFmtId="0" fontId="15" fillId="7" borderId="1" xfId="0" applyFont="1" applyFill="1" applyBorder="1" applyAlignment="1">
      <alignment horizontal="center" vertical="center"/>
    </xf>
    <xf numFmtId="0" fontId="10" fillId="7" borderId="1" xfId="0" applyFont="1" applyFill="1" applyBorder="1" applyAlignment="1">
      <alignment horizontal="center" vertical="center"/>
    </xf>
    <xf numFmtId="0" fontId="7" fillId="0" borderId="1" xfId="1" applyFont="1" applyBorder="1" applyAlignment="1">
      <alignment horizontal="left" vertical="center" wrapText="1"/>
    </xf>
    <xf numFmtId="165" fontId="7" fillId="0" borderId="1" xfId="0" applyNumberFormat="1" applyFont="1" applyBorder="1" applyAlignment="1">
      <alignment horizontal="center" vertical="center"/>
    </xf>
    <xf numFmtId="165" fontId="7" fillId="3" borderId="1" xfId="0" applyNumberFormat="1" applyFont="1" applyFill="1" applyBorder="1" applyAlignment="1">
      <alignment horizontal="center" vertical="center"/>
    </xf>
    <xf numFmtId="0" fontId="21" fillId="0" borderId="0" xfId="0" applyFont="1"/>
    <xf numFmtId="0" fontId="9" fillId="0" borderId="5" xfId="1" applyFont="1" applyBorder="1" applyAlignment="1">
      <alignment horizontal="center" vertical="center"/>
    </xf>
    <xf numFmtId="0" fontId="7" fillId="7" borderId="5" xfId="0" applyFont="1" applyFill="1" applyBorder="1" applyAlignment="1">
      <alignment horizontal="center" vertical="center"/>
    </xf>
    <xf numFmtId="0" fontId="11" fillId="0" borderId="0" xfId="0" applyFont="1" applyAlignment="1">
      <alignment vertical="center"/>
    </xf>
    <xf numFmtId="165" fontId="7" fillId="3" borderId="1" xfId="1" applyNumberFormat="1" applyFont="1" applyFill="1" applyBorder="1" applyAlignment="1">
      <alignment horizontal="center" vertical="center"/>
    </xf>
    <xf numFmtId="165" fontId="7" fillId="5" borderId="1" xfId="1" applyNumberFormat="1" applyFont="1" applyFill="1" applyBorder="1" applyAlignment="1">
      <alignment horizontal="center" vertical="center"/>
    </xf>
    <xf numFmtId="165" fontId="7" fillId="3" borderId="5" xfId="1" applyNumberFormat="1" applyFont="1" applyFill="1" applyBorder="1" applyAlignment="1">
      <alignment horizontal="center" vertical="center"/>
    </xf>
    <xf numFmtId="165" fontId="6" fillId="0" borderId="1" xfId="0" applyNumberFormat="1" applyFont="1" applyBorder="1" applyAlignment="1">
      <alignment horizontal="center" vertical="center"/>
    </xf>
    <xf numFmtId="165" fontId="7" fillId="3" borderId="1" xfId="0" applyNumberFormat="1" applyFont="1" applyFill="1" applyBorder="1" applyAlignment="1">
      <alignment horizontal="center"/>
    </xf>
    <xf numFmtId="165" fontId="9" fillId="3" borderId="5" xfId="0" applyNumberFormat="1" applyFont="1" applyFill="1" applyBorder="1" applyAlignment="1">
      <alignment horizontal="center" vertical="center"/>
    </xf>
    <xf numFmtId="168" fontId="6" fillId="7" borderId="1" xfId="0" applyNumberFormat="1" applyFont="1" applyFill="1" applyBorder="1" applyAlignment="1">
      <alignment horizontal="center" vertical="center"/>
    </xf>
    <xf numFmtId="2" fontId="6" fillId="0" borderId="1" xfId="0" applyNumberFormat="1" applyFont="1" applyBorder="1" applyAlignment="1">
      <alignment horizontal="center" vertical="center"/>
    </xf>
    <xf numFmtId="0" fontId="11" fillId="0" borderId="0" xfId="0" applyFont="1" applyAlignment="1">
      <alignment horizontal="center"/>
    </xf>
    <xf numFmtId="0" fontId="12" fillId="0" borderId="0" xfId="0" applyFont="1" applyAlignment="1">
      <alignment horizontal="left" vertical="top" wrapText="1"/>
    </xf>
    <xf numFmtId="0" fontId="11" fillId="0" borderId="0" xfId="0" applyFont="1" applyProtection="1">
      <protection locked="0"/>
    </xf>
    <xf numFmtId="164" fontId="11" fillId="0" borderId="0" xfId="2" applyNumberFormat="1" applyFont="1" applyAlignment="1" applyProtection="1">
      <alignment horizontal="center" vertical="center"/>
    </xf>
    <xf numFmtId="3" fontId="11" fillId="0" borderId="0" xfId="0" applyNumberFormat="1" applyFont="1" applyAlignment="1">
      <alignment horizontal="center" vertical="center"/>
    </xf>
    <xf numFmtId="0" fontId="11" fillId="0" borderId="0" xfId="0" applyFont="1" applyAlignment="1">
      <alignment horizontal="center" vertical="center"/>
    </xf>
    <xf numFmtId="165" fontId="11" fillId="0" borderId="0" xfId="4" applyNumberFormat="1" applyFont="1" applyAlignment="1" applyProtection="1">
      <alignment horizontal="center" vertical="center"/>
    </xf>
    <xf numFmtId="0" fontId="21" fillId="0" borderId="0" xfId="0" applyFont="1" applyProtection="1">
      <protection locked="0"/>
    </xf>
    <xf numFmtId="0" fontId="11" fillId="0" borderId="0" xfId="0" quotePrefix="1" applyFont="1" applyProtection="1">
      <protection locked="0"/>
    </xf>
    <xf numFmtId="0" fontId="23" fillId="0" borderId="0" xfId="0" applyFont="1" applyProtection="1">
      <protection locked="0"/>
    </xf>
    <xf numFmtId="0" fontId="0" fillId="0" borderId="0" xfId="0" applyProtection="1">
      <protection locked="0"/>
    </xf>
    <xf numFmtId="0" fontId="11" fillId="5" borderId="2" xfId="0" applyFont="1" applyFill="1" applyBorder="1"/>
    <xf numFmtId="0" fontId="11" fillId="3" borderId="2" xfId="0" applyFont="1" applyFill="1" applyBorder="1"/>
    <xf numFmtId="0" fontId="11" fillId="0" borderId="2" xfId="0" applyFont="1" applyBorder="1"/>
    <xf numFmtId="0" fontId="11" fillId="7" borderId="2" xfId="0" applyFont="1" applyFill="1" applyBorder="1" applyAlignment="1">
      <alignment wrapText="1"/>
    </xf>
    <xf numFmtId="0" fontId="13" fillId="6" borderId="19" xfId="5" applyFont="1" applyFill="1" applyProtection="1">
      <protection locked="0"/>
    </xf>
    <xf numFmtId="0" fontId="16" fillId="7" borderId="19" xfId="5" applyFont="1" applyFill="1" applyProtection="1"/>
    <xf numFmtId="0" fontId="9" fillId="0" borderId="0" xfId="0" applyFont="1" applyAlignment="1" applyProtection="1">
      <alignment vertical="center"/>
      <protection locked="0"/>
    </xf>
    <xf numFmtId="0" fontId="10" fillId="0" borderId="0" xfId="0" applyFont="1" applyProtection="1">
      <protection locked="0"/>
    </xf>
    <xf numFmtId="0" fontId="12" fillId="0" borderId="0" xfId="0" applyFont="1" applyAlignment="1" applyProtection="1">
      <alignment horizontal="left" vertical="center" wrapText="1"/>
      <protection locked="0"/>
    </xf>
    <xf numFmtId="0" fontId="9" fillId="0" borderId="1" xfId="0" applyFont="1" applyBorder="1" applyAlignment="1" applyProtection="1">
      <alignment vertical="center" wrapText="1"/>
      <protection locked="0"/>
    </xf>
    <xf numFmtId="165" fontId="7" fillId="0" borderId="1" xfId="4" applyNumberFormat="1" applyFont="1" applyBorder="1" applyAlignment="1" applyProtection="1">
      <alignment horizontal="center" vertical="center" wrapText="1"/>
      <protection locked="0"/>
    </xf>
    <xf numFmtId="165" fontId="7" fillId="3" borderId="1" xfId="4" applyNumberFormat="1" applyFont="1" applyFill="1" applyBorder="1" applyAlignment="1" applyProtection="1">
      <alignment horizontal="center" vertical="center" wrapText="1"/>
    </xf>
    <xf numFmtId="168" fontId="7" fillId="3" borderId="1" xfId="0" applyNumberFormat="1" applyFont="1" applyFill="1" applyBorder="1" applyAlignment="1">
      <alignment horizontal="center" vertical="center" wrapText="1"/>
    </xf>
    <xf numFmtId="0" fontId="14" fillId="0" borderId="0" xfId="0" applyFont="1" applyAlignment="1" applyProtection="1">
      <alignment horizontal="left" vertical="center" wrapText="1"/>
      <protection locked="0"/>
    </xf>
    <xf numFmtId="3" fontId="15" fillId="0" borderId="1" xfId="0" applyNumberFormat="1" applyFont="1" applyBorder="1" applyAlignment="1" applyProtection="1">
      <alignment horizontal="center" vertical="center" wrapText="1"/>
      <protection locked="0"/>
    </xf>
    <xf numFmtId="3" fontId="15" fillId="3" borderId="1" xfId="0" applyNumberFormat="1" applyFont="1" applyFill="1" applyBorder="1" applyAlignment="1">
      <alignment horizontal="center" vertical="center" wrapText="1"/>
    </xf>
    <xf numFmtId="3" fontId="15" fillId="7" borderId="1" xfId="0" applyNumberFormat="1" applyFont="1" applyFill="1" applyBorder="1" applyAlignment="1">
      <alignment horizontal="center" vertical="center" wrapText="1"/>
    </xf>
    <xf numFmtId="3" fontId="0" fillId="7" borderId="0" xfId="0" applyNumberFormat="1" applyFill="1" applyAlignment="1">
      <alignment horizontal="center"/>
    </xf>
    <xf numFmtId="0" fontId="15" fillId="7" borderId="1" xfId="0" applyFont="1" applyFill="1" applyBorder="1" applyAlignment="1">
      <alignment horizontal="center" vertical="center" wrapText="1"/>
    </xf>
    <xf numFmtId="164" fontId="15" fillId="7" borderId="1" xfId="2" applyNumberFormat="1" applyFont="1" applyFill="1" applyBorder="1" applyAlignment="1" applyProtection="1">
      <alignment horizontal="center" vertical="center" wrapText="1"/>
    </xf>
    <xf numFmtId="3" fontId="15" fillId="5" borderId="1" xfId="0" applyNumberFormat="1" applyFont="1" applyFill="1" applyBorder="1" applyAlignment="1">
      <alignment horizontal="center" vertical="center" wrapText="1"/>
    </xf>
    <xf numFmtId="164" fontId="15" fillId="5" borderId="1" xfId="2" applyNumberFormat="1" applyFont="1" applyFill="1" applyBorder="1" applyAlignment="1" applyProtection="1">
      <alignment horizontal="center" vertical="center" wrapText="1"/>
    </xf>
    <xf numFmtId="3" fontId="7" fillId="0" borderId="1" xfId="0" applyNumberFormat="1" applyFont="1" applyBorder="1" applyAlignment="1" applyProtection="1">
      <alignment horizontal="center" vertical="center" wrapText="1"/>
      <protection locked="0"/>
    </xf>
    <xf numFmtId="165" fontId="7" fillId="0" borderId="1" xfId="0" applyNumberFormat="1" applyFont="1" applyBorder="1" applyAlignment="1" applyProtection="1">
      <alignment horizontal="center" vertical="center" wrapText="1"/>
      <protection locked="0"/>
    </xf>
    <xf numFmtId="3" fontId="7" fillId="3" borderId="1" xfId="0" applyNumberFormat="1"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0" fontId="7" fillId="0" borderId="1" xfId="0" applyFont="1" applyBorder="1" applyAlignment="1" applyProtection="1">
      <alignment vertical="center" wrapText="1"/>
      <protection locked="0"/>
    </xf>
    <xf numFmtId="168" fontId="7" fillId="0" borderId="1" xfId="0" applyNumberFormat="1" applyFont="1" applyBorder="1" applyAlignment="1" applyProtection="1">
      <alignment horizontal="center" vertical="center" wrapText="1"/>
      <protection locked="0"/>
    </xf>
    <xf numFmtId="0" fontId="9" fillId="0" borderId="22" xfId="0" applyFont="1" applyBorder="1" applyAlignment="1" applyProtection="1">
      <alignment vertical="center" wrapText="1"/>
      <protection locked="0"/>
    </xf>
    <xf numFmtId="3" fontId="7" fillId="5" borderId="1" xfId="2" applyNumberFormat="1" applyFont="1" applyFill="1" applyBorder="1" applyAlignment="1" applyProtection="1">
      <alignment horizontal="center" vertical="center" wrapText="1"/>
    </xf>
    <xf numFmtId="168" fontId="9" fillId="3" borderId="1" xfId="0" applyNumberFormat="1" applyFont="1" applyFill="1" applyBorder="1" applyAlignment="1">
      <alignment horizontal="center" vertical="center" wrapText="1"/>
    </xf>
    <xf numFmtId="9" fontId="7" fillId="3" borderId="1" xfId="3" applyFont="1" applyFill="1" applyBorder="1" applyAlignment="1" applyProtection="1">
      <alignment horizontal="center" vertical="center" wrapText="1"/>
    </xf>
    <xf numFmtId="0" fontId="9" fillId="7" borderId="5" xfId="0" applyFont="1" applyFill="1" applyBorder="1" applyAlignment="1">
      <alignment horizontal="center" vertical="center" wrapText="1"/>
    </xf>
    <xf numFmtId="168" fontId="21" fillId="3" borderId="1" xfId="0" applyNumberFormat="1" applyFont="1" applyFill="1" applyBorder="1" applyAlignment="1">
      <alignment horizontal="center" vertical="center"/>
    </xf>
    <xf numFmtId="167" fontId="7" fillId="7" borderId="1" xfId="2" applyNumberFormat="1" applyFont="1" applyFill="1" applyBorder="1" applyAlignment="1" applyProtection="1">
      <alignment vertical="center" wrapText="1"/>
    </xf>
    <xf numFmtId="0" fontId="7" fillId="7" borderId="1" xfId="0" applyFont="1" applyFill="1" applyBorder="1" applyAlignment="1">
      <alignment vertical="center" wrapText="1"/>
    </xf>
    <xf numFmtId="168" fontId="7" fillId="5" borderId="1" xfId="0" applyNumberFormat="1" applyFont="1" applyFill="1" applyBorder="1" applyAlignment="1">
      <alignment horizontal="center" vertical="center" wrapText="1"/>
    </xf>
    <xf numFmtId="170" fontId="7" fillId="3" borderId="1" xfId="0" applyNumberFormat="1" applyFont="1" applyFill="1" applyBorder="1" applyAlignment="1">
      <alignment horizontal="center" vertical="center" wrapText="1"/>
    </xf>
    <xf numFmtId="9" fontId="9" fillId="3" borderId="1" xfId="3" applyFont="1" applyFill="1" applyBorder="1" applyAlignment="1" applyProtection="1">
      <alignment horizontal="center" vertical="center" wrapText="1"/>
    </xf>
    <xf numFmtId="0" fontId="15" fillId="0" borderId="0" xfId="0" applyFont="1" applyProtection="1">
      <protection locked="0"/>
    </xf>
    <xf numFmtId="0" fontId="15" fillId="0" borderId="0" xfId="0" applyFont="1" applyAlignment="1" applyProtection="1">
      <alignment horizontal="center" vertical="center"/>
      <protection locked="0"/>
    </xf>
    <xf numFmtId="0" fontId="10" fillId="0" borderId="1" xfId="0" applyFont="1" applyBorder="1" applyProtection="1">
      <protection locked="0"/>
    </xf>
    <xf numFmtId="165" fontId="7" fillId="0" borderId="1" xfId="0" applyNumberFormat="1" applyFont="1" applyBorder="1" applyAlignment="1" applyProtection="1">
      <alignment horizontal="center" vertical="center"/>
      <protection locked="0"/>
    </xf>
    <xf numFmtId="9" fontId="7" fillId="0" borderId="1" xfId="3" applyFont="1" applyBorder="1" applyAlignment="1" applyProtection="1">
      <alignment horizontal="center" vertical="center"/>
      <protection locked="0"/>
    </xf>
    <xf numFmtId="9" fontId="7" fillId="0" borderId="1" xfId="3" applyFont="1" applyFill="1" applyBorder="1" applyAlignment="1" applyProtection="1">
      <alignment horizontal="center" vertical="center"/>
      <protection locked="0"/>
    </xf>
    <xf numFmtId="0" fontId="7" fillId="0" borderId="0" xfId="0" applyFont="1" applyProtection="1">
      <protection locked="0"/>
    </xf>
    <xf numFmtId="0" fontId="7" fillId="0" borderId="13" xfId="0" applyFont="1" applyBorder="1" applyProtection="1">
      <protection locked="0"/>
    </xf>
    <xf numFmtId="0" fontId="15" fillId="0" borderId="14" xfId="0" applyFont="1" applyBorder="1" applyProtection="1">
      <protection locked="0"/>
    </xf>
    <xf numFmtId="0" fontId="15" fillId="0" borderId="3" xfId="0" applyFont="1" applyBorder="1" applyAlignment="1" applyProtection="1">
      <alignment horizontal="center"/>
      <protection locked="0"/>
    </xf>
    <xf numFmtId="0" fontId="15" fillId="0" borderId="3" xfId="0" applyFont="1" applyBorder="1" applyProtection="1">
      <protection locked="0"/>
    </xf>
    <xf numFmtId="0" fontId="15" fillId="0" borderId="17" xfId="0" applyFont="1" applyBorder="1" applyProtection="1">
      <protection locked="0"/>
    </xf>
    <xf numFmtId="0" fontId="15" fillId="0" borderId="21" xfId="0" applyFont="1" applyBorder="1" applyProtection="1">
      <protection locked="0"/>
    </xf>
    <xf numFmtId="0" fontId="15" fillId="0" borderId="8" xfId="0" applyFont="1" applyBorder="1" applyProtection="1">
      <protection locked="0"/>
    </xf>
    <xf numFmtId="0" fontId="15" fillId="0" borderId="17" xfId="0" applyFont="1" applyBorder="1" applyAlignment="1" applyProtection="1">
      <alignment horizontal="center"/>
      <protection locked="0"/>
    </xf>
    <xf numFmtId="0" fontId="15" fillId="0" borderId="20" xfId="0" applyFont="1" applyBorder="1" applyProtection="1">
      <protection locked="0"/>
    </xf>
    <xf numFmtId="0" fontId="15" fillId="0" borderId="0" xfId="0" applyFont="1" applyAlignment="1" applyProtection="1">
      <alignment horizontal="center"/>
      <protection locked="0"/>
    </xf>
    <xf numFmtId="0" fontId="15" fillId="0" borderId="9" xfId="0" applyFont="1" applyBorder="1" applyProtection="1">
      <protection locked="0"/>
    </xf>
    <xf numFmtId="0" fontId="11" fillId="0" borderId="7" xfId="0" applyFont="1" applyBorder="1" applyProtection="1">
      <protection locked="0"/>
    </xf>
    <xf numFmtId="0" fontId="15" fillId="0" borderId="18" xfId="0" applyFont="1" applyBorder="1" applyProtection="1">
      <protection locked="0"/>
    </xf>
    <xf numFmtId="0" fontId="15" fillId="0" borderId="15" xfId="0" applyFont="1" applyBorder="1" applyProtection="1">
      <protection locked="0"/>
    </xf>
    <xf numFmtId="0" fontId="15" fillId="0" borderId="10" xfId="0" applyFont="1" applyBorder="1" applyProtection="1">
      <protection locked="0"/>
    </xf>
    <xf numFmtId="0" fontId="15" fillId="0" borderId="16" xfId="0" applyFont="1" applyBorder="1" applyProtection="1">
      <protection locked="0"/>
    </xf>
    <xf numFmtId="0" fontId="15" fillId="0" borderId="4" xfId="0" applyFont="1" applyBorder="1" applyProtection="1">
      <protection locked="0"/>
    </xf>
    <xf numFmtId="0" fontId="15" fillId="0" borderId="11" xfId="0" applyFont="1" applyBorder="1" applyProtection="1">
      <protection locked="0"/>
    </xf>
    <xf numFmtId="9" fontId="7" fillId="3" borderId="1" xfId="3" applyFont="1" applyFill="1" applyBorder="1" applyAlignment="1" applyProtection="1">
      <alignment horizontal="center" vertical="center"/>
    </xf>
    <xf numFmtId="165" fontId="9" fillId="3" borderId="1" xfId="0" applyNumberFormat="1" applyFont="1" applyFill="1" applyBorder="1" applyAlignment="1">
      <alignment horizontal="center" vertical="center"/>
    </xf>
    <xf numFmtId="9" fontId="9" fillId="3" borderId="1" xfId="0" applyNumberFormat="1" applyFont="1" applyFill="1" applyBorder="1" applyAlignment="1">
      <alignment horizontal="center" vertical="center"/>
    </xf>
    <xf numFmtId="166" fontId="9" fillId="3" borderId="1" xfId="3" applyNumberFormat="1" applyFont="1" applyFill="1" applyBorder="1" applyAlignment="1" applyProtection="1">
      <alignment horizontal="center"/>
    </xf>
    <xf numFmtId="0" fontId="9" fillId="2" borderId="1" xfId="0" applyFont="1" applyFill="1" applyBorder="1"/>
    <xf numFmtId="49" fontId="9" fillId="0" borderId="1" xfId="0" applyNumberFormat="1" applyFont="1" applyBorder="1" applyAlignment="1" applyProtection="1">
      <alignment vertical="center" wrapText="1"/>
      <protection locked="0"/>
    </xf>
    <xf numFmtId="0" fontId="12" fillId="0" borderId="0" xfId="0" applyFont="1" applyAlignment="1" applyProtection="1">
      <alignment horizontal="center" vertical="center" wrapText="1"/>
      <protection locked="0"/>
    </xf>
    <xf numFmtId="0" fontId="7" fillId="0" borderId="1" xfId="0" applyFont="1" applyBorder="1" applyAlignment="1" applyProtection="1">
      <alignment horizontal="left" vertical="center"/>
      <protection locked="0"/>
    </xf>
    <xf numFmtId="0" fontId="10" fillId="0" borderId="0" xfId="0" applyFont="1" applyAlignment="1" applyProtection="1">
      <alignment horizontal="center" vertical="center"/>
      <protection locked="0"/>
    </xf>
    <xf numFmtId="165" fontId="18" fillId="3" borderId="1" xfId="0" applyNumberFormat="1" applyFont="1" applyFill="1" applyBorder="1" applyAlignment="1">
      <alignment horizontal="center" vertical="center"/>
    </xf>
    <xf numFmtId="0" fontId="15" fillId="0" borderId="0" xfId="1" applyFont="1" applyProtection="1">
      <protection locked="0"/>
    </xf>
    <xf numFmtId="0" fontId="15" fillId="0" borderId="0" xfId="1" applyFont="1" applyAlignment="1" applyProtection="1">
      <alignment vertical="center"/>
      <protection locked="0"/>
    </xf>
    <xf numFmtId="49" fontId="7" fillId="0" borderId="1" xfId="1" applyNumberFormat="1" applyFont="1" applyBorder="1" applyAlignment="1">
      <alignment horizontal="center"/>
    </xf>
    <xf numFmtId="165" fontId="7" fillId="0" borderId="1" xfId="1" applyNumberFormat="1" applyFont="1" applyBorder="1" applyAlignment="1">
      <alignment horizontal="center"/>
    </xf>
    <xf numFmtId="165" fontId="7" fillId="3" borderId="1" xfId="1" applyNumberFormat="1" applyFont="1" applyFill="1" applyBorder="1" applyAlignment="1">
      <alignment horizontal="center"/>
    </xf>
    <xf numFmtId="0" fontId="7" fillId="7" borderId="1" xfId="1" applyFont="1" applyFill="1" applyBorder="1" applyAlignment="1">
      <alignment horizontal="center"/>
    </xf>
    <xf numFmtId="165" fontId="7" fillId="0" borderId="5" xfId="1" applyNumberFormat="1" applyFont="1" applyBorder="1" applyAlignment="1">
      <alignment horizontal="center"/>
    </xf>
    <xf numFmtId="49" fontId="7" fillId="0" borderId="5" xfId="1" applyNumberFormat="1" applyFont="1" applyBorder="1" applyAlignment="1">
      <alignment horizontal="center"/>
    </xf>
    <xf numFmtId="0" fontId="6" fillId="0" borderId="1" xfId="1" applyFont="1" applyBorder="1" applyAlignment="1">
      <alignment horizontal="center" vertical="center"/>
    </xf>
    <xf numFmtId="165" fontId="7" fillId="0" borderId="1" xfId="1" applyNumberFormat="1" applyFont="1" applyBorder="1" applyAlignment="1">
      <alignment horizontal="center" vertical="center"/>
    </xf>
    <xf numFmtId="165" fontId="9" fillId="3" borderId="1" xfId="1" applyNumberFormat="1" applyFont="1" applyFill="1" applyBorder="1" applyAlignment="1">
      <alignment horizontal="center" vertical="center"/>
    </xf>
    <xf numFmtId="0" fontId="7" fillId="0" borderId="1" xfId="0" applyFont="1" applyBorder="1" applyAlignment="1">
      <alignment vertical="center" wrapText="1"/>
    </xf>
    <xf numFmtId="0" fontId="9" fillId="6"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168" fontId="7" fillId="0" borderId="1" xfId="0" applyNumberFormat="1" applyFont="1" applyBorder="1" applyAlignment="1">
      <alignment horizontal="center" vertical="center" wrapText="1"/>
    </xf>
    <xf numFmtId="9" fontId="15" fillId="3" borderId="1" xfId="3" applyFont="1" applyFill="1" applyBorder="1" applyAlignment="1">
      <alignment horizontal="center" vertical="center" wrapText="1"/>
    </xf>
    <xf numFmtId="165" fontId="9" fillId="3" borderId="1" xfId="0" applyNumberFormat="1" applyFont="1" applyFill="1" applyBorder="1" applyAlignment="1" applyProtection="1">
      <alignment horizontal="center" vertical="center"/>
      <protection locked="0"/>
    </xf>
    <xf numFmtId="0" fontId="10" fillId="0" borderId="0" xfId="0" applyFont="1" applyAlignment="1" applyProtection="1">
      <alignment horizontal="left"/>
      <protection locked="0"/>
    </xf>
    <xf numFmtId="0" fontId="9" fillId="0" borderId="1" xfId="0" applyFont="1" applyBorder="1" applyAlignment="1" applyProtection="1">
      <alignment horizontal="left" vertical="center" wrapText="1"/>
      <protection locked="0"/>
    </xf>
    <xf numFmtId="0" fontId="0" fillId="0" borderId="0" xfId="0" applyAlignment="1">
      <alignment horizontal="left"/>
    </xf>
    <xf numFmtId="0" fontId="10" fillId="6" borderId="0" xfId="0" applyFont="1" applyFill="1"/>
    <xf numFmtId="0" fontId="9" fillId="6" borderId="0" xfId="0" applyFont="1" applyFill="1" applyAlignment="1">
      <alignment vertical="center"/>
    </xf>
    <xf numFmtId="0" fontId="12" fillId="6" borderId="0" xfId="0" applyFont="1" applyFill="1" applyAlignment="1">
      <alignment horizontal="left" vertical="center" wrapText="1"/>
    </xf>
    <xf numFmtId="0" fontId="17" fillId="0" borderId="0" xfId="0" applyFont="1" applyAlignment="1" applyProtection="1">
      <alignment vertical="center"/>
      <protection locked="0"/>
    </xf>
    <xf numFmtId="164" fontId="7" fillId="0" borderId="1" xfId="2" applyNumberFormat="1" applyFont="1" applyBorder="1" applyAlignment="1">
      <alignment vertical="center" wrapText="1"/>
    </xf>
    <xf numFmtId="164" fontId="7" fillId="3" borderId="1" xfId="2" applyNumberFormat="1" applyFont="1" applyFill="1" applyBorder="1" applyAlignment="1">
      <alignment vertical="center" wrapText="1"/>
    </xf>
    <xf numFmtId="0" fontId="10" fillId="0" borderId="0" xfId="0" applyFont="1" applyAlignment="1">
      <alignment horizontal="left" vertical="center"/>
    </xf>
    <xf numFmtId="165" fontId="17" fillId="0" borderId="1" xfId="0" applyNumberFormat="1" applyFont="1" applyBorder="1" applyAlignment="1" applyProtection="1">
      <alignment horizontal="center"/>
      <protection locked="0"/>
    </xf>
    <xf numFmtId="49" fontId="6" fillId="0" borderId="1" xfId="1" applyNumberFormat="1" applyFont="1" applyBorder="1" applyAlignment="1">
      <alignment horizontal="center" vertical="center"/>
    </xf>
    <xf numFmtId="171" fontId="7" fillId="0" borderId="1" xfId="1" applyNumberFormat="1" applyFont="1" applyBorder="1" applyAlignment="1">
      <alignment horizontal="center" vertical="center"/>
    </xf>
    <xf numFmtId="49" fontId="7" fillId="0" borderId="1" xfId="1" applyNumberFormat="1" applyFont="1" applyBorder="1" applyAlignment="1">
      <alignment horizontal="left"/>
    </xf>
    <xf numFmtId="0" fontId="9" fillId="0" borderId="5" xfId="0" applyFont="1" applyBorder="1" applyAlignment="1">
      <alignment horizontal="center" vertical="center" wrapText="1"/>
    </xf>
    <xf numFmtId="4" fontId="7" fillId="0" borderId="2" xfId="0" applyNumberFormat="1" applyFont="1" applyBorder="1" applyAlignment="1">
      <alignment horizontal="center"/>
    </xf>
    <xf numFmtId="0" fontId="7" fillId="0" borderId="37" xfId="0" applyFont="1" applyBorder="1" applyAlignment="1">
      <alignment horizontal="center" vertical="center"/>
    </xf>
    <xf numFmtId="0" fontId="7" fillId="0" borderId="39" xfId="0" applyFont="1" applyBorder="1" applyAlignment="1">
      <alignment horizontal="center" vertical="center"/>
    </xf>
    <xf numFmtId="0" fontId="7" fillId="0" borderId="40" xfId="0" applyFont="1" applyBorder="1" applyAlignment="1">
      <alignment horizontal="center" vertical="center"/>
    </xf>
    <xf numFmtId="4" fontId="9" fillId="3" borderId="43" xfId="2" applyNumberFormat="1" applyFont="1" applyFill="1" applyBorder="1" applyAlignment="1">
      <alignment horizontal="center"/>
    </xf>
    <xf numFmtId="4" fontId="7" fillId="0" borderId="38" xfId="0" applyNumberFormat="1" applyFont="1" applyBorder="1" applyAlignment="1">
      <alignment horizontal="center"/>
    </xf>
    <xf numFmtId="165" fontId="17" fillId="6" borderId="1" xfId="0" applyNumberFormat="1" applyFont="1" applyFill="1" applyBorder="1" applyAlignment="1" applyProtection="1">
      <alignment horizontal="center"/>
      <protection locked="0"/>
    </xf>
    <xf numFmtId="41" fontId="11" fillId="0" borderId="0" xfId="0" applyNumberFormat="1" applyFont="1" applyProtection="1">
      <protection locked="0"/>
    </xf>
    <xf numFmtId="0" fontId="9" fillId="0" borderId="0" xfId="0" applyFont="1" applyAlignment="1" applyProtection="1">
      <alignment horizontal="center" vertical="center" wrapText="1"/>
      <protection locked="0"/>
    </xf>
    <xf numFmtId="3" fontId="7" fillId="0" borderId="41" xfId="0" applyNumberFormat="1" applyFont="1" applyBorder="1" applyAlignment="1">
      <alignment horizontal="center"/>
    </xf>
    <xf numFmtId="43" fontId="11" fillId="0" borderId="0" xfId="0" applyNumberFormat="1" applyFont="1" applyProtection="1">
      <protection locked="0"/>
    </xf>
    <xf numFmtId="0" fontId="12" fillId="6" borderId="0" xfId="0" applyFont="1" applyFill="1" applyAlignment="1" applyProtection="1">
      <alignment horizontal="left" vertical="center" wrapText="1"/>
      <protection locked="0"/>
    </xf>
    <xf numFmtId="0" fontId="10" fillId="6" borderId="0" xfId="0" applyFont="1" applyFill="1" applyProtection="1">
      <protection locked="0"/>
    </xf>
    <xf numFmtId="0" fontId="9" fillId="6" borderId="0" xfId="0" applyFont="1" applyFill="1" applyAlignment="1" applyProtection="1">
      <alignment horizontal="left" vertical="center"/>
      <protection locked="0"/>
    </xf>
    <xf numFmtId="6" fontId="7" fillId="0" borderId="2" xfId="0" quotePrefix="1" applyNumberFormat="1"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165" fontId="7" fillId="0" borderId="2" xfId="4" applyNumberFormat="1" applyFont="1" applyBorder="1" applyAlignment="1" applyProtection="1">
      <alignment horizontal="center" vertical="center" wrapText="1"/>
      <protection locked="0"/>
    </xf>
    <xf numFmtId="9" fontId="7" fillId="3" borderId="2" xfId="3" applyFont="1" applyFill="1" applyBorder="1" applyAlignment="1">
      <alignment horizontal="center" vertical="center" wrapText="1"/>
    </xf>
    <xf numFmtId="165" fontId="7" fillId="3" borderId="2" xfId="0" applyNumberFormat="1" applyFont="1" applyFill="1" applyBorder="1" applyAlignment="1">
      <alignment horizontal="center" vertical="center" wrapText="1"/>
    </xf>
    <xf numFmtId="165" fontId="9" fillId="3" borderId="2" xfId="0" applyNumberFormat="1" applyFont="1" applyFill="1" applyBorder="1" applyAlignment="1">
      <alignment horizontal="center" vertical="center" wrapText="1"/>
    </xf>
    <xf numFmtId="9" fontId="9" fillId="3" borderId="2" xfId="3" applyFont="1" applyFill="1" applyBorder="1" applyAlignment="1">
      <alignment horizontal="center" vertical="center" wrapText="1"/>
    </xf>
    <xf numFmtId="0" fontId="7" fillId="0" borderId="47" xfId="0" applyFont="1" applyBorder="1" applyAlignment="1" applyProtection="1">
      <alignment horizontal="center" vertical="center" wrapText="1"/>
      <protection locked="0"/>
    </xf>
    <xf numFmtId="0" fontId="7" fillId="0" borderId="39" xfId="0" applyFont="1" applyBorder="1" applyAlignment="1" applyProtection="1">
      <alignment vertical="center" wrapText="1"/>
      <protection locked="0"/>
    </xf>
    <xf numFmtId="166" fontId="7" fillId="3" borderId="47" xfId="3" applyNumberFormat="1" applyFont="1" applyFill="1" applyBorder="1" applyAlignment="1">
      <alignment horizontal="center" vertical="center" wrapText="1"/>
    </xf>
    <xf numFmtId="0" fontId="9" fillId="0" borderId="39" xfId="0" applyFont="1" applyBorder="1" applyAlignment="1" applyProtection="1">
      <alignment vertical="center" wrapText="1"/>
      <protection locked="0"/>
    </xf>
    <xf numFmtId="9" fontId="9" fillId="3" borderId="47" xfId="3" applyFont="1" applyFill="1" applyBorder="1" applyAlignment="1">
      <alignment horizontal="center" vertical="center" wrapText="1"/>
    </xf>
    <xf numFmtId="0" fontId="7" fillId="0" borderId="40" xfId="0" applyFont="1" applyBorder="1" applyAlignment="1" applyProtection="1">
      <alignment vertical="center" wrapText="1"/>
      <protection locked="0"/>
    </xf>
    <xf numFmtId="165" fontId="10" fillId="0" borderId="41" xfId="4" applyNumberFormat="1" applyFont="1" applyBorder="1" applyAlignment="1" applyProtection="1">
      <alignment horizontal="center"/>
      <protection locked="0"/>
    </xf>
    <xf numFmtId="0" fontId="10" fillId="7" borderId="41" xfId="0" applyFont="1" applyFill="1" applyBorder="1" applyAlignment="1">
      <alignment horizontal="center"/>
    </xf>
    <xf numFmtId="165" fontId="9" fillId="3" borderId="41" xfId="0" applyNumberFormat="1" applyFont="1" applyFill="1" applyBorder="1" applyAlignment="1">
      <alignment horizontal="center"/>
    </xf>
    <xf numFmtId="0" fontId="10" fillId="7" borderId="48" xfId="0" applyFont="1" applyFill="1" applyBorder="1" applyAlignment="1">
      <alignment horizontal="center"/>
    </xf>
    <xf numFmtId="3" fontId="15" fillId="0" borderId="0" xfId="0" applyNumberFormat="1" applyFont="1" applyProtection="1">
      <protection locked="0"/>
    </xf>
    <xf numFmtId="4" fontId="7" fillId="0" borderId="42" xfId="0" applyNumberFormat="1" applyFont="1" applyBorder="1" applyAlignment="1">
      <alignment horizontal="center"/>
    </xf>
    <xf numFmtId="4" fontId="7" fillId="0" borderId="36" xfId="0" applyNumberFormat="1" applyFont="1" applyBorder="1" applyAlignment="1">
      <alignment horizontal="center"/>
    </xf>
    <xf numFmtId="4" fontId="9" fillId="3" borderId="44" xfId="2" applyNumberFormat="1" applyFont="1" applyFill="1" applyBorder="1" applyAlignment="1">
      <alignment horizontal="center"/>
    </xf>
    <xf numFmtId="3" fontId="7" fillId="0" borderId="35" xfId="0" applyNumberFormat="1" applyFont="1" applyBorder="1" applyAlignment="1">
      <alignment horizontal="center"/>
    </xf>
    <xf numFmtId="3" fontId="9" fillId="3" borderId="45" xfId="2" applyNumberFormat="1" applyFont="1" applyFill="1" applyBorder="1" applyAlignment="1">
      <alignment horizontal="center"/>
    </xf>
    <xf numFmtId="2" fontId="20" fillId="7" borderId="1" xfId="0" applyNumberFormat="1" applyFont="1" applyFill="1" applyBorder="1" applyAlignment="1">
      <alignment horizontal="center" vertical="center"/>
    </xf>
    <xf numFmtId="165" fontId="10" fillId="0" borderId="0" xfId="0" applyNumberFormat="1" applyFont="1" applyProtection="1">
      <protection locked="0"/>
    </xf>
    <xf numFmtId="171" fontId="10" fillId="0" borderId="0" xfId="0" applyNumberFormat="1" applyFont="1" applyProtection="1">
      <protection locked="0"/>
    </xf>
    <xf numFmtId="166" fontId="15" fillId="3" borderId="1" xfId="3" applyNumberFormat="1" applyFont="1" applyFill="1" applyBorder="1" applyAlignment="1" applyProtection="1">
      <alignment horizontal="center" vertical="center" wrapText="1"/>
    </xf>
    <xf numFmtId="166" fontId="7" fillId="3" borderId="23" xfId="3" applyNumberFormat="1" applyFont="1" applyFill="1" applyBorder="1" applyAlignment="1" applyProtection="1">
      <alignment horizontal="center" vertical="center" wrapText="1"/>
    </xf>
    <xf numFmtId="8" fontId="7" fillId="0" borderId="1" xfId="0" applyNumberFormat="1" applyFont="1" applyBorder="1" applyAlignment="1">
      <alignment horizontal="center" vertical="center"/>
    </xf>
    <xf numFmtId="6" fontId="6" fillId="0" borderId="1" xfId="0" applyNumberFormat="1" applyFont="1" applyBorder="1" applyAlignment="1">
      <alignment horizontal="center" vertical="center"/>
    </xf>
    <xf numFmtId="6" fontId="7" fillId="3" borderId="1" xfId="0" applyNumberFormat="1" applyFont="1" applyFill="1" applyBorder="1" applyAlignment="1">
      <alignment horizontal="center" vertical="center"/>
    </xf>
    <xf numFmtId="6" fontId="7" fillId="0" borderId="1" xfId="0" applyNumberFormat="1" applyFont="1" applyBorder="1" applyAlignment="1">
      <alignment horizontal="center" vertical="center"/>
    </xf>
    <xf numFmtId="6" fontId="9" fillId="3" borderId="5" xfId="0" applyNumberFormat="1" applyFont="1" applyFill="1" applyBorder="1" applyAlignment="1">
      <alignment horizontal="center" vertical="center"/>
    </xf>
    <xf numFmtId="171" fontId="9" fillId="3" borderId="1" xfId="1" applyNumberFormat="1" applyFont="1" applyFill="1" applyBorder="1" applyAlignment="1">
      <alignment horizontal="center" vertical="center"/>
    </xf>
    <xf numFmtId="0" fontId="10" fillId="0" borderId="1" xfId="0" applyFont="1" applyBorder="1" applyAlignment="1">
      <alignment vertical="center" wrapText="1"/>
    </xf>
    <xf numFmtId="0" fontId="10" fillId="0" borderId="23" xfId="0" applyFont="1" applyBorder="1" applyAlignment="1">
      <alignment vertical="center" wrapText="1"/>
    </xf>
    <xf numFmtId="0" fontId="10" fillId="0" borderId="43" xfId="0" applyFont="1" applyBorder="1" applyAlignment="1">
      <alignment vertical="center" wrapText="1"/>
    </xf>
    <xf numFmtId="41" fontId="15" fillId="0" borderId="0" xfId="0" applyNumberFormat="1" applyFont="1" applyProtection="1">
      <protection locked="0"/>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173" fontId="10" fillId="0" borderId="1" xfId="0" applyNumberFormat="1" applyFont="1" applyBorder="1" applyAlignment="1">
      <alignment horizontal="center" vertical="center" wrapText="1"/>
    </xf>
    <xf numFmtId="173" fontId="10" fillId="0" borderId="1" xfId="0" applyNumberFormat="1" applyFont="1" applyBorder="1" applyAlignment="1">
      <alignment horizontal="center" vertical="center"/>
    </xf>
    <xf numFmtId="172" fontId="10" fillId="0" borderId="1" xfId="0" applyNumberFormat="1" applyFont="1" applyBorder="1" applyAlignment="1">
      <alignment horizontal="center" vertical="center" wrapText="1"/>
    </xf>
    <xf numFmtId="0" fontId="10" fillId="0" borderId="23" xfId="0" applyFont="1" applyBorder="1" applyAlignment="1">
      <alignment horizontal="center" vertical="center" wrapText="1"/>
    </xf>
    <xf numFmtId="0" fontId="10" fillId="0" borderId="23" xfId="0" applyFont="1" applyBorder="1" applyAlignment="1">
      <alignment horizontal="center" vertical="center"/>
    </xf>
    <xf numFmtId="0" fontId="10" fillId="0" borderId="43" xfId="0" applyFont="1" applyBorder="1" applyAlignment="1">
      <alignment horizontal="center" vertical="center" wrapText="1"/>
    </xf>
    <xf numFmtId="0" fontId="10" fillId="0" borderId="43" xfId="0" applyFont="1" applyBorder="1" applyAlignment="1">
      <alignment horizontal="center" vertical="center"/>
    </xf>
    <xf numFmtId="171" fontId="10" fillId="0" borderId="1" xfId="4" applyNumberFormat="1" applyFont="1" applyBorder="1" applyAlignment="1">
      <alignment horizontal="center" vertical="center"/>
    </xf>
    <xf numFmtId="1" fontId="10" fillId="0" borderId="0" xfId="0" applyNumberFormat="1" applyFont="1"/>
    <xf numFmtId="1" fontId="12" fillId="0" borderId="0" xfId="0" applyNumberFormat="1" applyFont="1" applyAlignment="1">
      <alignment horizontal="left" vertical="top" wrapText="1"/>
    </xf>
    <xf numFmtId="1" fontId="9" fillId="0" borderId="1" xfId="0" applyNumberFormat="1" applyFont="1" applyBorder="1" applyAlignment="1">
      <alignment horizontal="center" vertical="center" wrapText="1"/>
    </xf>
    <xf numFmtId="1" fontId="10" fillId="0" borderId="1" xfId="2" applyNumberFormat="1" applyFont="1" applyBorder="1" applyAlignment="1">
      <alignment horizontal="center" vertical="center"/>
    </xf>
    <xf numFmtId="1" fontId="10" fillId="0" borderId="23" xfId="2" applyNumberFormat="1" applyFont="1" applyBorder="1" applyAlignment="1">
      <alignment horizontal="center" vertical="center"/>
    </xf>
    <xf numFmtId="1" fontId="10" fillId="0" borderId="43" xfId="2" applyNumberFormat="1" applyFont="1" applyBorder="1" applyAlignment="1">
      <alignment horizontal="center" vertical="center"/>
    </xf>
    <xf numFmtId="171" fontId="10" fillId="0" borderId="1" xfId="2" applyNumberFormat="1" applyFont="1" applyBorder="1" applyAlignment="1">
      <alignment horizontal="center" vertical="center" wrapText="1"/>
    </xf>
    <xf numFmtId="171" fontId="10" fillId="0" borderId="23" xfId="2" applyNumberFormat="1" applyFont="1" applyBorder="1" applyAlignment="1">
      <alignment horizontal="center" vertical="center" wrapText="1"/>
    </xf>
    <xf numFmtId="171" fontId="10" fillId="0" borderId="43" xfId="2" applyNumberFormat="1" applyFont="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6" fillId="0" borderId="1" xfId="0" applyFont="1" applyBorder="1" applyAlignment="1">
      <alignment horizontal="center" vertical="center"/>
    </xf>
    <xf numFmtId="0" fontId="9" fillId="0" borderId="1" xfId="1" applyFont="1" applyBorder="1" applyAlignment="1">
      <alignment horizontal="center" vertical="center"/>
    </xf>
    <xf numFmtId="0" fontId="7" fillId="0" borderId="1" xfId="0" applyFont="1" applyBorder="1" applyAlignment="1">
      <alignment horizontal="center" vertical="center" wrapText="1"/>
    </xf>
    <xf numFmtId="0" fontId="9" fillId="0" borderId="5" xfId="0" applyFont="1" applyBorder="1" applyAlignment="1">
      <alignment horizontal="center" vertical="center"/>
    </xf>
    <xf numFmtId="0" fontId="22" fillId="0" borderId="6" xfId="0" applyFont="1" applyBorder="1" applyAlignment="1" applyProtection="1">
      <alignment horizontal="left" vertical="top" wrapText="1"/>
      <protection locked="0"/>
    </xf>
    <xf numFmtId="0" fontId="14" fillId="0" borderId="33"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22" fillId="0" borderId="0" xfId="0" applyFont="1" applyAlignment="1" applyProtection="1">
      <alignment horizontal="left" vertical="top" wrapText="1"/>
      <protection locked="0"/>
    </xf>
    <xf numFmtId="0" fontId="9" fillId="0" borderId="5"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22" fillId="0" borderId="0" xfId="0" applyFont="1" applyAlignment="1">
      <alignment horizontal="left" vertical="top" wrapText="1"/>
    </xf>
    <xf numFmtId="0" fontId="12" fillId="0" borderId="33" xfId="0" applyFont="1" applyBorder="1" applyAlignment="1">
      <alignment horizontal="center" vertical="center" wrapText="1"/>
    </xf>
    <xf numFmtId="0" fontId="10" fillId="0" borderId="33" xfId="0" applyFont="1" applyBorder="1" applyAlignment="1" applyProtection="1">
      <alignment horizontal="center"/>
      <protection locked="0"/>
    </xf>
    <xf numFmtId="169" fontId="7" fillId="5" borderId="1" xfId="2" applyNumberFormat="1" applyFont="1" applyFill="1" applyBorder="1" applyAlignment="1" applyProtection="1">
      <alignment horizontal="center" vertical="center" wrapText="1"/>
    </xf>
    <xf numFmtId="0" fontId="22" fillId="6" borderId="0" xfId="0" applyFont="1" applyFill="1" applyAlignment="1" applyProtection="1">
      <alignment horizontal="left" vertical="center" wrapText="1"/>
      <protection locked="0"/>
    </xf>
    <xf numFmtId="0" fontId="9" fillId="0" borderId="38" xfId="0" applyFont="1" applyBorder="1" applyAlignment="1" applyProtection="1">
      <alignment horizontal="center" vertical="center" wrapText="1"/>
      <protection locked="0"/>
    </xf>
    <xf numFmtId="0" fontId="9" fillId="0" borderId="46" xfId="0" applyFont="1" applyBorder="1" applyAlignment="1" applyProtection="1">
      <alignment horizontal="center" vertical="center" wrapText="1"/>
      <protection locked="0"/>
    </xf>
    <xf numFmtId="0" fontId="9" fillId="0" borderId="37"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22" fillId="0" borderId="6" xfId="0" applyFont="1" applyBorder="1" applyAlignment="1">
      <alignment horizontal="left" vertical="top"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22" fillId="0" borderId="24" xfId="0" applyFont="1" applyBorder="1" applyAlignment="1" applyProtection="1">
      <alignment horizontal="left" vertical="top" wrapText="1"/>
      <protection locked="0"/>
    </xf>
    <xf numFmtId="9" fontId="7" fillId="0" borderId="5" xfId="3" applyFont="1" applyBorder="1" applyAlignment="1" applyProtection="1">
      <alignment horizontal="center" vertical="center"/>
      <protection locked="0"/>
    </xf>
    <xf numFmtId="9" fontId="7" fillId="0" borderId="23" xfId="3"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7" fillId="0" borderId="1" xfId="0" applyFont="1" applyBorder="1" applyProtection="1">
      <protection locked="0"/>
    </xf>
    <xf numFmtId="0" fontId="9" fillId="0" borderId="1" xfId="0" applyFont="1" applyBorder="1" applyAlignment="1" applyProtection="1">
      <alignment horizontal="left"/>
      <protection locked="0"/>
    </xf>
    <xf numFmtId="0" fontId="9" fillId="0" borderId="1" xfId="0" applyFont="1" applyBorder="1" applyAlignment="1" applyProtection="1">
      <alignment horizontal="center"/>
      <protection locked="0"/>
    </xf>
    <xf numFmtId="0" fontId="15" fillId="0" borderId="25" xfId="0" applyFont="1" applyBorder="1" applyAlignment="1" applyProtection="1">
      <alignment horizontal="center"/>
      <protection locked="0"/>
    </xf>
    <xf numFmtId="0" fontId="15" fillId="0" borderId="26" xfId="0" applyFont="1" applyBorder="1" applyAlignment="1" applyProtection="1">
      <alignment horizontal="center"/>
      <protection locked="0"/>
    </xf>
    <xf numFmtId="0" fontId="15" fillId="0" borderId="27" xfId="0" applyFont="1" applyBorder="1" applyAlignment="1" applyProtection="1">
      <alignment horizontal="center"/>
      <protection locked="0"/>
    </xf>
    <xf numFmtId="0" fontId="15" fillId="0" borderId="28" xfId="0" applyFont="1" applyBorder="1" applyAlignment="1" applyProtection="1">
      <alignment horizontal="center"/>
      <protection locked="0"/>
    </xf>
    <xf numFmtId="0" fontId="15" fillId="0" borderId="29" xfId="0" applyFont="1" applyBorder="1" applyAlignment="1" applyProtection="1">
      <alignment horizontal="center"/>
      <protection locked="0"/>
    </xf>
    <xf numFmtId="0" fontId="22" fillId="0" borderId="0" xfId="0" applyFont="1" applyAlignment="1">
      <alignment horizontal="left" vertical="center" wrapText="1"/>
    </xf>
    <xf numFmtId="0" fontId="6" fillId="0" borderId="1" xfId="0" applyFont="1" applyBorder="1" applyAlignment="1">
      <alignment horizontal="center" vertical="center"/>
    </xf>
    <xf numFmtId="0" fontId="6" fillId="0" borderId="30" xfId="0" applyFont="1" applyBorder="1" applyAlignment="1">
      <alignment horizontal="center" vertical="center"/>
    </xf>
    <xf numFmtId="0" fontId="6" fillId="0" borderId="13" xfId="0" applyFont="1" applyBorder="1" applyAlignment="1">
      <alignment horizontal="center" vertical="center"/>
    </xf>
    <xf numFmtId="0" fontId="6" fillId="0" borderId="32" xfId="0" applyFont="1" applyBorder="1" applyAlignment="1">
      <alignment horizontal="center" vertical="center"/>
    </xf>
    <xf numFmtId="0" fontId="22" fillId="0" borderId="6" xfId="0" applyFont="1" applyBorder="1" applyAlignment="1" applyProtection="1">
      <alignment horizontal="left" vertical="center" wrapText="1"/>
      <protection locked="0"/>
    </xf>
    <xf numFmtId="0" fontId="9" fillId="0" borderId="1" xfId="1" applyFont="1" applyBorder="1" applyAlignment="1">
      <alignment horizontal="center" vertical="center" wrapText="1"/>
    </xf>
    <xf numFmtId="0" fontId="16" fillId="0" borderId="1" xfId="1" applyFont="1" applyBorder="1" applyAlignment="1">
      <alignment horizontal="center" vertical="center" wrapText="1"/>
    </xf>
    <xf numFmtId="0" fontId="10" fillId="0" borderId="1" xfId="1" applyFont="1" applyBorder="1"/>
    <xf numFmtId="0" fontId="9" fillId="0" borderId="1" xfId="1" applyFont="1" applyBorder="1" applyAlignment="1">
      <alignment horizontal="center" vertical="center"/>
    </xf>
    <xf numFmtId="0" fontId="6" fillId="0" borderId="1" xfId="1" applyFont="1" applyBorder="1" applyAlignment="1">
      <alignment horizontal="center" vertical="center" wrapText="1"/>
    </xf>
    <xf numFmtId="0" fontId="7" fillId="0" borderId="1" xfId="1" applyFont="1" applyBorder="1" applyAlignment="1">
      <alignment horizontal="center" vertical="center" wrapText="1"/>
    </xf>
    <xf numFmtId="0" fontId="9" fillId="3" borderId="1" xfId="1" applyFont="1" applyFill="1" applyBorder="1" applyAlignment="1">
      <alignment horizontal="center" vertical="center" wrapText="1"/>
    </xf>
    <xf numFmtId="0" fontId="22" fillId="0" borderId="6" xfId="1" applyFont="1" applyBorder="1" applyAlignment="1">
      <alignment horizontal="left" vertical="top" wrapText="1"/>
    </xf>
    <xf numFmtId="0" fontId="16" fillId="0" borderId="1" xfId="1" applyFont="1" applyBorder="1" applyAlignment="1">
      <alignment horizontal="center" vertical="center"/>
    </xf>
    <xf numFmtId="0" fontId="19" fillId="0" borderId="1" xfId="1" applyFont="1" applyBorder="1" applyAlignment="1">
      <alignment horizontal="center" vertical="center" wrapText="1"/>
    </xf>
    <xf numFmtId="0" fontId="19" fillId="0" borderId="1" xfId="1" applyFont="1" applyBorder="1" applyAlignment="1">
      <alignment horizontal="center" vertical="center"/>
    </xf>
    <xf numFmtId="0" fontId="6" fillId="0" borderId="5" xfId="1" applyFont="1" applyBorder="1" applyAlignment="1">
      <alignment horizontal="center" vertical="center" wrapText="1"/>
    </xf>
    <xf numFmtId="0" fontId="6" fillId="0" borderId="23" xfId="1" applyFont="1" applyBorder="1" applyAlignment="1">
      <alignment horizontal="center" vertical="center" wrapText="1"/>
    </xf>
    <xf numFmtId="0" fontId="22" fillId="0" borderId="6" xfId="1" applyFont="1" applyBorder="1" applyAlignment="1">
      <alignment horizontal="left" vertical="top"/>
    </xf>
    <xf numFmtId="0" fontId="7" fillId="0" borderId="1" xfId="1" applyFont="1" applyBorder="1" applyAlignment="1">
      <alignment horizontal="center" vertical="center"/>
    </xf>
    <xf numFmtId="0" fontId="10" fillId="0" borderId="1" xfId="1" applyFont="1" applyBorder="1" applyAlignment="1">
      <alignment horizontal="center" vertical="center" wrapText="1"/>
    </xf>
    <xf numFmtId="0" fontId="6" fillId="0" borderId="31" xfId="0" applyFont="1" applyBorder="1" applyAlignment="1">
      <alignment horizontal="center" vertical="center"/>
    </xf>
    <xf numFmtId="0" fontId="6" fillId="0" borderId="7" xfId="0" applyFont="1" applyBorder="1" applyAlignment="1">
      <alignment horizontal="center" vertical="center"/>
    </xf>
    <xf numFmtId="0" fontId="6" fillId="0" borderId="34" xfId="0" applyFont="1" applyBorder="1" applyAlignment="1">
      <alignment horizontal="center" vertical="center"/>
    </xf>
    <xf numFmtId="0" fontId="7" fillId="0" borderId="1" xfId="0" applyFont="1" applyBorder="1" applyAlignment="1">
      <alignment horizontal="center" vertical="center" wrapText="1"/>
    </xf>
    <xf numFmtId="0" fontId="22" fillId="0" borderId="6" xfId="0" applyFont="1" applyBorder="1" applyAlignment="1">
      <alignment horizontal="left" vertical="top"/>
    </xf>
    <xf numFmtId="0" fontId="9" fillId="0" borderId="1" xfId="0" applyFont="1" applyBorder="1" applyAlignment="1">
      <alignment horizontal="center" vertical="center"/>
    </xf>
    <xf numFmtId="0" fontId="9" fillId="0" borderId="5" xfId="0" applyFont="1" applyBorder="1" applyAlignment="1">
      <alignment horizontal="center" vertical="center"/>
    </xf>
    <xf numFmtId="0" fontId="7" fillId="0" borderId="1" xfId="0" applyFont="1" applyBorder="1" applyAlignment="1">
      <alignment horizontal="center" vertical="center"/>
    </xf>
  </cellXfs>
  <cellStyles count="9">
    <cellStyle name="Comma" xfId="2" builtinId="3"/>
    <cellStyle name="Currency" xfId="4" builtinId="4"/>
    <cellStyle name="Input" xfId="5" builtinId="20"/>
    <cellStyle name="Normal" xfId="0" builtinId="0"/>
    <cellStyle name="Normal 2 3" xfId="7" xr:uid="{6191B6E3-9453-484A-956C-EED21D8559BB}"/>
    <cellStyle name="Normal 3" xfId="8" xr:uid="{FB486003-83E9-4FB2-B250-63DE75801394}"/>
    <cellStyle name="Normal 4" xfId="6" xr:uid="{C244C210-D148-4AB1-BC6E-95188F2EA531}"/>
    <cellStyle name="Normal_Cost Recovery Data Tables 7A 7B 7C" xfId="1" xr:uid="{00000000-0005-0000-0000-000002000000}"/>
    <cellStyle name="Percent" xfId="3" builtinId="5"/>
  </cellStyles>
  <dxfs count="27">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val="0"/>
        <outline val="0"/>
        <shadow val="0"/>
        <u val="none"/>
        <vertAlign val="baseline"/>
        <sz val="11"/>
        <name val="Aptos Narrow"/>
        <family val="2"/>
        <scheme val="none"/>
      </font>
      <numFmt numFmtId="165" formatCode="&quot;$&quot;#,##0"/>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numFmt numFmtId="164" formatCode="_(* #,##0_);_(* \(#,##0\);_(* &quot;-&quot;??_);_(@_)"/>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none"/>
      </font>
      <protection locked="1" hidden="0"/>
    </dxf>
    <dxf>
      <font>
        <strike val="0"/>
        <outline val="0"/>
        <shadow val="0"/>
        <u val="none"/>
        <vertAlign val="baseline"/>
        <sz val="11"/>
        <name val="Aptos Narrow"/>
        <family val="2"/>
        <scheme val="none"/>
      </font>
      <protection locked="1" hidden="0"/>
    </dxf>
    <dxf>
      <font>
        <strike val="0"/>
        <outline val="0"/>
        <shadow val="0"/>
        <u val="none"/>
        <vertAlign val="baseline"/>
        <sz val="11"/>
        <name val="Aptos Narrow"/>
        <family val="2"/>
        <scheme val="none"/>
      </font>
      <protection locked="1" hidden="0"/>
    </dxf>
    <dxf>
      <fill>
        <patternFill>
          <bgColor theme="2" tint="-9.9948118533890809E-2"/>
        </patternFill>
      </fill>
    </dxf>
    <dxf>
      <fill>
        <patternFill>
          <bgColor theme="2"/>
        </patternFill>
      </fill>
    </dxf>
    <dxf>
      <font>
        <b val="0"/>
        <i/>
      </font>
      <fill>
        <patternFill>
          <bgColor theme="2" tint="-9.9948118533890809E-2"/>
        </patternFill>
      </fill>
    </dxf>
    <dxf>
      <font>
        <b/>
        <i val="0"/>
        <color theme="0"/>
      </font>
      <fill>
        <patternFill>
          <bgColor theme="4"/>
        </patternFill>
      </fill>
      <border>
        <left style="thin">
          <color theme="4"/>
        </left>
        <right style="thin">
          <color theme="4"/>
        </right>
        <top style="thin">
          <color theme="4"/>
        </top>
        <bottom style="thin">
          <color theme="4"/>
        </bottom>
      </border>
    </dxf>
    <dxf>
      <border>
        <top style="thin">
          <color theme="4"/>
        </top>
        <bottom style="thin">
          <color theme="4"/>
        </bottom>
        <horizontal style="thin">
          <color theme="4"/>
        </horizontal>
      </border>
    </dxf>
    <dxf>
      <fill>
        <patternFill>
          <bgColor theme="2" tint="-9.9948118533890809E-2"/>
        </patternFill>
      </fill>
    </dxf>
    <dxf>
      <fill>
        <patternFill>
          <bgColor theme="2"/>
        </patternFill>
      </fill>
    </dxf>
    <dxf>
      <font>
        <b val="0"/>
        <i/>
      </font>
      <fill>
        <patternFill>
          <bgColor theme="2" tint="-9.9948118533890809E-2"/>
        </patternFill>
      </fill>
    </dxf>
    <dxf>
      <font>
        <b/>
        <i val="0"/>
        <color theme="0"/>
      </font>
      <fill>
        <patternFill>
          <bgColor theme="4"/>
        </patternFill>
      </fill>
      <border>
        <left style="thin">
          <color theme="4"/>
        </left>
        <right style="thin">
          <color theme="4"/>
        </right>
        <top style="thin">
          <color theme="4"/>
        </top>
        <bottom style="thin">
          <color theme="4"/>
        </bottom>
      </border>
    </dxf>
    <dxf>
      <border>
        <left style="thin">
          <color theme="4"/>
        </left>
        <right style="thin">
          <color theme="4"/>
        </right>
        <top style="thin">
          <color theme="4"/>
        </top>
        <bottom style="thin">
          <color theme="4"/>
        </bottom>
        <vertical style="thin">
          <color theme="4"/>
        </vertical>
        <horizontal style="thin">
          <color theme="4"/>
        </horizontal>
      </border>
    </dxf>
  </dxfs>
  <tableStyles count="2" defaultTableStyle="DSA Custom 1" defaultPivotStyle="PivotStyleLight16">
    <tableStyle name="DSA Custom 1" pivot="0" count="5" xr9:uid="{00000000-0011-0000-FFFF-FFFF00000000}">
      <tableStyleElement type="wholeTable" dxfId="26"/>
      <tableStyleElement type="headerRow" dxfId="25"/>
      <tableStyleElement type="totalRow" dxfId="24"/>
      <tableStyleElement type="firstColumn" dxfId="23"/>
      <tableStyleElement type="lastColumn" dxfId="22"/>
    </tableStyle>
    <tableStyle name="DSA Custom 2" pivot="0" count="5" xr9:uid="{00000000-0011-0000-FFFF-FFFF01000000}">
      <tableStyleElement type="wholeTable" dxfId="21"/>
      <tableStyleElement type="headerRow" dxfId="20"/>
      <tableStyleElement type="totalRow" dxfId="19"/>
      <tableStyleElement type="firstColumn" dxfId="18"/>
      <tableStyleElement type="lastColumn" dxfId="17"/>
    </tableStyle>
  </tableStyles>
  <colors>
    <mruColors>
      <color rgb="FF80BE25"/>
      <color rgb="FF975CCB"/>
      <color rgb="FF0098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theme" Target="theme/theme1.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sharedStrings" Target="sharedStrings.xml"/><Relationship Id="rId35"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373-4508-BE47-48FA1028C99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373-4508-BE47-48FA1028C99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373-4508-BE47-48FA1028C99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373-4508-BE47-48FA1028C99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7'!$B$4:$D$4,'Table 7'!$B$5:$D$5,'Table 7'!$B$7:$D$7,'Table 7'!$B$8:$D$8)</c:f>
              <c:strCache>
                <c:ptCount val="4"/>
                <c:pt idx="0">
                  <c:v>Residential Sector (exclusive of Low-Income)</c:v>
                </c:pt>
                <c:pt idx="1">
                  <c:v>Residential Low Income Sub-Sector</c:v>
                </c:pt>
                <c:pt idx="2">
                  <c:v>Small C&amp;I Sector</c:v>
                </c:pt>
                <c:pt idx="3">
                  <c:v>Large C&amp;I Sector</c:v>
                </c:pt>
              </c:strCache>
            </c:strRef>
          </c:cat>
          <c:val>
            <c:numRef>
              <c:f>('Table 7'!$F$4,'Table 7'!$F$5,'Table 7'!$F$7,'Table 7'!$F$8)</c:f>
              <c:numCache>
                <c:formatCode>0%</c:formatCode>
                <c:ptCount val="4"/>
                <c:pt idx="0">
                  <c:v>0.30469394885746842</c:v>
                </c:pt>
                <c:pt idx="1">
                  <c:v>0.13897945690656971</c:v>
                </c:pt>
                <c:pt idx="2">
                  <c:v>0.30250668445128803</c:v>
                </c:pt>
                <c:pt idx="3">
                  <c:v>0.25381990978467384</c:v>
                </c:pt>
              </c:numCache>
            </c:numRef>
          </c:val>
          <c:extLst>
            <c:ext xmlns:c16="http://schemas.microsoft.com/office/drawing/2014/chart" uri="{C3380CC4-5D6E-409C-BE32-E72D297353CC}">
              <c16:uniqueId val="{00000000-0682-412E-89F1-689632756AD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22-46B5-B5C1-F152707888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22-46B5-B5C1-F152707888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22-46B5-B5C1-F152707888D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22-46B5-B5C1-F152707888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7'!$B$6,'Table 7'!$B$7,'Table 7'!$B$8)</c:f>
              <c:strCache>
                <c:ptCount val="3"/>
                <c:pt idx="0">
                  <c:v>Residential Subtotal</c:v>
                </c:pt>
                <c:pt idx="1">
                  <c:v>Small C&amp;I Sector</c:v>
                </c:pt>
                <c:pt idx="2">
                  <c:v>Large C&amp;I Sector</c:v>
                </c:pt>
              </c:strCache>
            </c:strRef>
          </c:cat>
          <c:val>
            <c:numRef>
              <c:f>('Table 7'!$G$4,'Table 7'!$G$7,'Table 7'!$G$8)</c:f>
              <c:numCache>
                <c:formatCode>0%</c:formatCode>
                <c:ptCount val="3"/>
                <c:pt idx="0">
                  <c:v>0.75831148970277462</c:v>
                </c:pt>
                <c:pt idx="1">
                  <c:v>0.17660895151838168</c:v>
                </c:pt>
                <c:pt idx="2">
                  <c:v>6.5079558778843624E-2</c:v>
                </c:pt>
              </c:numCache>
            </c:numRef>
          </c:val>
          <c:extLst>
            <c:ext xmlns:c16="http://schemas.microsoft.com/office/drawing/2014/chart" uri="{C3380CC4-5D6E-409C-BE32-E72D297353CC}">
              <c16:uniqueId val="{00000000-0682-412E-89F1-689632756AD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527342498029331"/>
          <c:y val="5.9194325900102165E-2"/>
          <c:w val="0.35887043822492481"/>
          <c:h val="0.4980354631243613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22-46B5-B5C1-F152707888D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22-46B5-B5C1-F152707888D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22-46B5-B5C1-F152707888D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22-46B5-B5C1-F152707888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 7'!$B$6,'Table 7'!$B$7,'Table 7'!$B$8)</c:f>
              <c:strCache>
                <c:ptCount val="3"/>
                <c:pt idx="0">
                  <c:v>Residential Subtotal</c:v>
                </c:pt>
                <c:pt idx="1">
                  <c:v>Small C&amp;I Sector</c:v>
                </c:pt>
                <c:pt idx="2">
                  <c:v>Large C&amp;I Sector</c:v>
                </c:pt>
              </c:strCache>
            </c:strRef>
          </c:cat>
          <c:val>
            <c:numRef>
              <c:f>('Table 7'!$H$4,'Table 7'!$H$7,'Table 7'!$H$8)</c:f>
              <c:numCache>
                <c:formatCode>0%</c:formatCode>
                <c:ptCount val="3"/>
                <c:pt idx="0">
                  <c:v>0.36576103039085112</c:v>
                </c:pt>
                <c:pt idx="1">
                  <c:v>0.21126803567471697</c:v>
                </c:pt>
                <c:pt idx="2">
                  <c:v>0.42297093393443191</c:v>
                </c:pt>
              </c:numCache>
            </c:numRef>
          </c:val>
          <c:extLst>
            <c:ext xmlns:c16="http://schemas.microsoft.com/office/drawing/2014/chart" uri="{C3380CC4-5D6E-409C-BE32-E72D297353CC}">
              <c16:uniqueId val="{00000000-0682-412E-89F1-689632756AD7}"/>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1.8828339526866071E-2"/>
          <c:y val="0.57862306906293215"/>
          <c:w val="0.94034112072624587"/>
          <c:h val="0.40305632025004512"/>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180975</xdr:colOff>
      <xdr:row>11</xdr:row>
      <xdr:rowOff>174625</xdr:rowOff>
    </xdr:from>
    <xdr:to>
      <xdr:col>3</xdr:col>
      <xdr:colOff>1784350</xdr:colOff>
      <xdr:row>23</xdr:row>
      <xdr:rowOff>133350</xdr:rowOff>
    </xdr:to>
    <xdr:graphicFrame macro="">
      <xdr:nvGraphicFramePr>
        <xdr:cNvPr id="20" name="Chart 7">
          <a:extLst>
            <a:ext uri="{FF2B5EF4-FFF2-40B4-BE49-F238E27FC236}">
              <a16:creationId xmlns:a16="http://schemas.microsoft.com/office/drawing/2014/main" id="{F9C37077-6226-453B-24C9-261E435E7F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2041525</xdr:colOff>
      <xdr:row>12</xdr:row>
      <xdr:rowOff>28575</xdr:rowOff>
    </xdr:from>
    <xdr:to>
      <xdr:col>5</xdr:col>
      <xdr:colOff>1104900</xdr:colOff>
      <xdr:row>23</xdr:row>
      <xdr:rowOff>127000</xdr:rowOff>
    </xdr:to>
    <xdr:graphicFrame macro="">
      <xdr:nvGraphicFramePr>
        <xdr:cNvPr id="22" name="Chart 8">
          <a:extLst>
            <a:ext uri="{FF2B5EF4-FFF2-40B4-BE49-F238E27FC236}">
              <a16:creationId xmlns:a16="http://schemas.microsoft.com/office/drawing/2014/main" id="{70468AFC-6707-84D0-B779-1BB1BD5B2C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898525</xdr:colOff>
      <xdr:row>12</xdr:row>
      <xdr:rowOff>34925</xdr:rowOff>
    </xdr:from>
    <xdr:to>
      <xdr:col>7</xdr:col>
      <xdr:colOff>1130300</xdr:colOff>
      <xdr:row>23</xdr:row>
      <xdr:rowOff>114300</xdr:rowOff>
    </xdr:to>
    <xdr:graphicFrame macro="">
      <xdr:nvGraphicFramePr>
        <xdr:cNvPr id="23" name="Chart 9">
          <a:extLst>
            <a:ext uri="{FF2B5EF4-FFF2-40B4-BE49-F238E27FC236}">
              <a16:creationId xmlns:a16="http://schemas.microsoft.com/office/drawing/2014/main" id="{00252F8D-95A8-29DC-6E7E-714B0B050E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210588</xdr:colOff>
      <xdr:row>8</xdr:row>
      <xdr:rowOff>175087</xdr:rowOff>
    </xdr:from>
    <xdr:to>
      <xdr:col>13</xdr:col>
      <xdr:colOff>582064</xdr:colOff>
      <xdr:row>24</xdr:row>
      <xdr:rowOff>173182</xdr:rowOff>
    </xdr:to>
    <xdr:sp macro="" textlink="">
      <xdr:nvSpPr>
        <xdr:cNvPr id="2" name="TextBox 1">
          <a:extLst>
            <a:ext uri="{FF2B5EF4-FFF2-40B4-BE49-F238E27FC236}">
              <a16:creationId xmlns:a16="http://schemas.microsoft.com/office/drawing/2014/main" id="{7AD6F2DB-8123-3A6D-1F2E-F82817399BB6}"/>
            </a:ext>
          </a:extLst>
        </xdr:cNvPr>
        <xdr:cNvSpPr txBox="1"/>
      </xdr:nvSpPr>
      <xdr:spPr>
        <a:xfrm>
          <a:off x="7414952" y="1629814"/>
          <a:ext cx="7290089" cy="290755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Aptos Narrow" panose="020B0004020202020204" pitchFamily="34" charset="0"/>
            </a:rPr>
            <a:t>Background and General Instructions </a:t>
          </a:r>
        </a:p>
        <a:p>
          <a:r>
            <a:rPr lang="en-US" sz="1100">
              <a:latin typeface="Aptos Narrow" panose="020B0004020202020204" pitchFamily="34" charset="0"/>
            </a:rPr>
            <a:t>As described in Section A.4.c of the 2025 Implementation Order (Phase V), the Commission recognized the keen stakeholder interest in the installation of comprehensive, longer-lived, deeper-savings measures through the EDCs’ comprehensive programs.  The Commission agreed that requiring enhanced tracking and reporting on this topic will provide valuable information to understand better how these different measures and program offerings perform in Phase V.  Therefore, the Commission directed the Bureau of Technical Utility Services to work with the SWE to develop reporting requirements for comprehensive program offerings for the EDCs comprehensive programs in Phase V.  </a:t>
          </a:r>
        </a:p>
        <a:p>
          <a:endParaRPr lang="en-US" sz="1100">
            <a:latin typeface="Aptos Narrow" panose="020B0004020202020204" pitchFamily="34" charset="0"/>
          </a:endParaRPr>
        </a:p>
        <a:p>
          <a:r>
            <a:rPr lang="en-US" sz="1100">
              <a:latin typeface="Aptos Narrow" panose="020B0004020202020204" pitchFamily="34" charset="0"/>
            </a:rPr>
            <a:t>This</a:t>
          </a:r>
          <a:r>
            <a:rPr lang="en-US" sz="1100" baseline="0">
              <a:latin typeface="Aptos Narrow" panose="020B0004020202020204" pitchFamily="34" charset="0"/>
            </a:rPr>
            <a:t> tab </a:t>
          </a:r>
          <a:r>
            <a:rPr lang="en-US" sz="1100">
              <a:latin typeface="Aptos Narrow" panose="020B0004020202020204" pitchFamily="34" charset="0"/>
            </a:rPr>
            <a:t>includes the Commission's designation of measures as "Comprehensive" for reporting purposes in the EE&amp;C Plan Template (Table 8) and Phase V EDC Annual Reports.  Note that some appliance measures can be considered comprehensive if they are installed with other comprehensive measures </a:t>
          </a:r>
        </a:p>
        <a:p>
          <a:endParaRPr lang="en-US" sz="1100">
            <a:latin typeface="Aptos Narrow" panose="020B0004020202020204" pitchFamily="34" charset="0"/>
          </a:endParaRPr>
        </a:p>
        <a:p>
          <a:r>
            <a:rPr lang="en-US" sz="1100">
              <a:latin typeface="Aptos Narrow" panose="020B0004020202020204" pitchFamily="34" charset="0"/>
            </a:rPr>
            <a:t>The Commission will provide further guidance for reporting on Comprehensive projects  (market rate residential and low-income residential). This will include reporting on projects that include multiple comprehensive measures at the same premise, including premises that receive multiple comprehensive measures across multipe program years in Phase V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5767\Desktop\Copy%20of%20PProPlus_Input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ICF\Durkee\BGE\BGE%20Filing\Modeling\ICF_BGE%202015_Planning%20Tool_2011.7.06_revised%20NTG.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ICF\Durkee\SMECO\SMECO%20Filing\Modeling\ICF_BGE%202015_Planning%20Tool_2011.7.06_revised%20NT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enetwork.com\Data\Grp\Energy%20Efficiency\PA\Portfolio%20Plan%20PY%202013-15\Modeling\Tables\PA%20ME%20Filing%20Tables%2010251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ICF\Durkee\BGE\BGE%20Filing\Modeling\ICF_BGE%202015_Planning%20Tool_2011.7.21_Price%20Mitigat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Grp\Energy%20Efficiency\MD\REPORTING\2013\Q1\FINAL\Potomac%20Edison%202013Q1%20EmPower%20Maryland%20Templates%20FINAL(with%20detai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enetwork.com\Data\Grp\Energy%20Efficiency\MD\REPORTING\2014\Q4%20Semi-Annual\Potomac%20Edison%202014Q4%20EmPower%20Maryland%20Templates%20WI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ICF\Durkee\SMECO\SMECO%20Filing\Modeling\ICF_SMECO_Planning%20Model_2011.07.20_Avd%20Cost%204%20Bins_DY5_D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rectBenefits"/>
      <sheetName val="Input Dict."/>
      <sheetName val="Output Dict."/>
      <sheetName val="Validation Dict."/>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Page"/>
      <sheetName val="Assumptions"/>
      <sheetName val="Utility Territory Data"/>
      <sheetName val="Program Inputs"/>
      <sheetName val="Measures"/>
      <sheetName val="Program Outputs"/>
      <sheetName val="Program Tables"/>
      <sheetName val="Program Tests"/>
      <sheetName val="Pivot"/>
      <sheetName val="Quarterly"/>
      <sheetName val="DD Tables"/>
      <sheetName val="Eligible Market"/>
      <sheetName val="Participation"/>
      <sheetName val="Annual Installations"/>
      <sheetName val="Cumulative Installations"/>
      <sheetName val="kWh Savings"/>
      <sheetName val="kW Savings"/>
      <sheetName val="therm Savings"/>
      <sheetName val="Benefits"/>
      <sheetName val="Societal"/>
      <sheetName val="Incremental Costs"/>
      <sheetName val="Incentive Costs"/>
      <sheetName val="Admin Costs"/>
      <sheetName val="Lost Revenues"/>
      <sheetName val="Document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Page"/>
      <sheetName val="Assumptions"/>
      <sheetName val="Utility Territory Data"/>
      <sheetName val="Program Inputs"/>
      <sheetName val="Measures"/>
      <sheetName val="Program Outputs"/>
      <sheetName val="Program Tables"/>
      <sheetName val="Program Tests"/>
      <sheetName val="Pivot"/>
      <sheetName val="Quarterly"/>
      <sheetName val="DD Tables"/>
      <sheetName val="Eligible Market"/>
      <sheetName val="Participation"/>
      <sheetName val="Annual Installations"/>
      <sheetName val="Cumulative Installations"/>
      <sheetName val="kWh Savings"/>
      <sheetName val="kW Savings"/>
      <sheetName val="therm Savings"/>
      <sheetName val="Benefits"/>
      <sheetName val="Societal"/>
      <sheetName val="Incremental Costs"/>
      <sheetName val="Incentive Costs"/>
      <sheetName val="Admin Costs"/>
      <sheetName val="Lost Revenues"/>
      <sheetName val="Docum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nager"/>
      <sheetName val="Budgets"/>
      <sheetName val="AdminCosts"/>
      <sheetName val="Pivots"/>
      <sheetName val="Summary"/>
      <sheetName val="Program Benefits"/>
      <sheetName val="Compare"/>
      <sheetName val="Table 1"/>
      <sheetName val="Table 2"/>
      <sheetName val="Table 3"/>
      <sheetName val="Table 4"/>
      <sheetName val="Table 5"/>
      <sheetName val="Table 6A"/>
      <sheetName val="Table 6B"/>
      <sheetName val="Table 6C"/>
      <sheetName val="Table 7A"/>
      <sheetName val="Table 7B"/>
      <sheetName val="Table 7C"/>
      <sheetName val="Table 7D"/>
      <sheetName val="Table 7E"/>
      <sheetName val="MeasureAssumptions"/>
      <sheetName val="Savings and Budgets"/>
      <sheetName val="Appendix A"/>
      <sheetName val="Appendix C"/>
      <sheetName val="App D Text"/>
      <sheetName val="Appendix D MA"/>
      <sheetName val="Appendix D Units"/>
      <sheetName val="App D Budgets PY1"/>
      <sheetName val="App D Budgets PY2"/>
      <sheetName val="App D Budgets PY3"/>
      <sheetName val="App D Budgets Total"/>
      <sheetName val="CE Tests"/>
      <sheetName val="CBTestSummary"/>
      <sheetName val="CBTestDetails"/>
      <sheetName val="ProgramSavingsCosts"/>
      <sheetName val="ElectricSavings"/>
      <sheetName val="MeasureCalculations"/>
      <sheetName val="MeasureComparis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Page"/>
      <sheetName val="Assumptions"/>
      <sheetName val="Utility Territory Data"/>
      <sheetName val="Program Inputs"/>
      <sheetName val="Measures"/>
      <sheetName val="Program Outputs"/>
      <sheetName val="Program Tables"/>
      <sheetName val="Program Tests"/>
      <sheetName val="Pivot"/>
      <sheetName val="Quarterly"/>
      <sheetName val="DD Tables"/>
      <sheetName val="Eligible Market"/>
      <sheetName val="Participation"/>
      <sheetName val="Annual Installations"/>
      <sheetName val="Cumulative Installations"/>
      <sheetName val="kWh Savings"/>
      <sheetName val="kW Savings"/>
      <sheetName val="therm Savings"/>
      <sheetName val="Benefits"/>
      <sheetName val="Societal"/>
      <sheetName val="Incremental Costs"/>
      <sheetName val="Incentive Costs"/>
      <sheetName val="Admin Costs"/>
      <sheetName val="Lost Revenues"/>
      <sheetName val="Document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 Summary-Gross Wholesale"/>
      <sheetName val="Lighting"/>
      <sheetName val="Appliances and Electronics"/>
      <sheetName val="Energy Efficiency Kits"/>
      <sheetName val="QHEC"/>
      <sheetName val="ES Home Performance"/>
      <sheetName val="R New Construction"/>
      <sheetName val="HVAC"/>
      <sheetName val="MMA-MF Apps"/>
      <sheetName val="MMA-MF HVAC"/>
      <sheetName val="MMA QHEC"/>
      <sheetName val="Small Business"/>
      <sheetName val="Prescriptive"/>
      <sheetName val="C&amp;I New Construction"/>
      <sheetName val="Retrocommissioning"/>
      <sheetName val="DR Call Log"/>
      <sheetName val="DR Program Detail"/>
      <sheetName val="Entities Detail"/>
      <sheetName val="EE&amp;C- Cost Program Detail"/>
      <sheetName val="E-EE&amp;C Costs by Category"/>
      <sheetName val="DR-Cost Program Detail"/>
      <sheetName val="Program Summary- Net Wholesale"/>
      <sheetName val="Program Summary-Gross Wholesale"/>
      <sheetName val="Program Summary- Premise"/>
      <sheetName val="Program Summary- Premise Adj."/>
      <sheetName val="addl report tables"/>
      <sheetName val="ESC 2013 MAR"/>
      <sheetName val="ESC Post 2011 DEC"/>
      <sheetName val="ESC Post 2011 SEPT"/>
      <sheetName val="ESC Post 2011 JUNE"/>
      <sheetName val="ESC Post 2011 May Pre"/>
      <sheetName val="ESC Post 2011 Apr Pre"/>
      <sheetName val="ESC Q1Y2012-Fnl"/>
      <sheetName val="ESC PTD 2011-RR"/>
      <sheetName val="oldESC PTD 4Q 2011"/>
      <sheetName val="WorkList"/>
      <sheetName val="Decisions and Reasons"/>
      <sheetName val="Potomac Program Mapping"/>
      <sheetName val="ESC BegOf2012cycle"/>
      <sheetName val="Exec Report template GROSS"/>
      <sheetName val="InputAreas"/>
      <sheetName val="Fcst Summary"/>
      <sheetName val="ESC PTD 2011-RR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 Summary-Gross Wholesale"/>
      <sheetName val="Lighting"/>
      <sheetName val="Appliances and Electronics"/>
      <sheetName val="Energy Efficiency Kits"/>
      <sheetName val="QHEC"/>
      <sheetName val="ES Home Performance"/>
      <sheetName val="R New Construction"/>
      <sheetName val="HVAC"/>
      <sheetName val="MMA-MF Apps"/>
      <sheetName val="MMA-MF HVAC"/>
      <sheetName val="MMA QHEC"/>
      <sheetName val="Small Business"/>
      <sheetName val="Prescriptive"/>
      <sheetName val="C&amp;I New Construction"/>
      <sheetName val="Retrocommissioning"/>
      <sheetName val="DR Call Log"/>
      <sheetName val="DR Program Detail"/>
      <sheetName val="Entities Detail"/>
      <sheetName val="EE&amp;C- Cost Program Detail"/>
      <sheetName val="E-EE&amp;C Costs by Category"/>
      <sheetName val="DR-Cost Program Detail"/>
      <sheetName val="Program Summary- Net Wholesale"/>
      <sheetName val="AEG Net Wh"/>
      <sheetName val="AEG Net Wh PCTD"/>
      <sheetName val="AEG Net Wh second half"/>
      <sheetName val="Program Summary-Gross Wholesale"/>
      <sheetName val="AEG Gross Wh"/>
      <sheetName val="AEG Gross Wh PCTD"/>
      <sheetName val="AEG Gross Wh second half"/>
      <sheetName val="Program Summary- Premise"/>
      <sheetName val="AEG Premise"/>
      <sheetName val="AEG Premise PCTD"/>
      <sheetName val="AEG Premise second half"/>
      <sheetName val="Program Summary- Premise Adj."/>
      <sheetName val="AEG Prem Adj"/>
      <sheetName val="AEG Prem Adj PCTD"/>
      <sheetName val="AEG Prem Adj second half"/>
      <sheetName val="Avoided Costs"/>
      <sheetName val="addl report tables"/>
      <sheetName val="ESC 2014 DEC"/>
      <sheetName val="ESC 2014 SEPT"/>
      <sheetName val="ESC 2014 JUN"/>
      <sheetName val="ESC 2014 MAR"/>
      <sheetName val="ESC 2013 DEC"/>
      <sheetName val="ESC 2013 SEPT"/>
      <sheetName val="ESC 2013 JUNE"/>
      <sheetName val="ESC 2013 MAR"/>
      <sheetName val="ESC Post 2011 DEC"/>
      <sheetName val="ESC Post 2011 SEPT"/>
      <sheetName val="ESC Post 2011 JUNE"/>
      <sheetName val="ESC Post 2011 May Pre"/>
      <sheetName val="ESC Post 2011 Apr Pre"/>
      <sheetName val="ESC Q1Y2012-Fnl"/>
      <sheetName val="ESC PTD 2011-RR"/>
      <sheetName val="oldESC PTD 4Q 2011"/>
      <sheetName val="WorkList"/>
      <sheetName val="Decisions and Reasons"/>
      <sheetName val="Potomac Program Mapping"/>
      <sheetName val="ESC BegOf2012cycle"/>
      <sheetName val="Exec Report template GROSS"/>
      <sheetName val="InputAreas"/>
      <sheetName val="Fcst Summary"/>
      <sheetName val="ESC PTD 2011-RR (2)"/>
      <sheetName val="Catalog of Measures"/>
      <sheetName val="Msr Detail Sum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Page"/>
      <sheetName val="Assumptions"/>
      <sheetName val="Utility Territory Data"/>
      <sheetName val="Program Inputs"/>
      <sheetName val="Measures"/>
      <sheetName val="DOE-2"/>
      <sheetName val="Program Outputs"/>
      <sheetName val="Program Tables"/>
      <sheetName val="Program Tests"/>
      <sheetName val="Pivot"/>
      <sheetName val="Quarterly"/>
      <sheetName val="DD Tables"/>
      <sheetName val="Eligible Market"/>
      <sheetName val="Participation"/>
      <sheetName val="Annual Installations"/>
      <sheetName val="Cumulative Installations"/>
      <sheetName val="kWh Savings"/>
      <sheetName val="kW Savings"/>
      <sheetName val="therm Savings"/>
      <sheetName val="Mitigation Benefits"/>
      <sheetName val="Total Benefits with Mitigation"/>
      <sheetName val="AvoidedCosts_Msr"/>
      <sheetName val="Societal Benefits"/>
      <sheetName val="Incremental Costs"/>
      <sheetName val="Incentive Costs"/>
      <sheetName val="Admin Costs"/>
      <sheetName val="Lost Revenues"/>
      <sheetName val="Document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7E13F8-404F-48EE-A526-1BF5579BDD5C}" name="LookupByEDC" displayName="LookupByEDC" ref="E4:K9" totalsRowShown="0" headerRowDxfId="16" dataDxfId="15">
  <autoFilter ref="E4:K9" xr:uid="{C67E13F8-404F-48EE-A526-1BF5579BDD5C}"/>
  <tableColumns count="7">
    <tableColumn id="1" xr3:uid="{1842D776-3EAE-4F99-BE83-B5691E16BF46}" name="EDC Name" dataDxfId="14"/>
    <tableColumn id="2" xr3:uid="{462D2A60-6C2B-417D-BB4B-53D0B9874AF5}" name="Baseline MWh" dataDxfId="13" dataCellStyle="Comma"/>
    <tableColumn id="3" xr3:uid="{D8D63786-712E-4054-B39C-E8633EAE78CA}" name="Baseline MW" dataDxfId="12"/>
    <tableColumn id="4" xr3:uid="{6E909E2E-1A86-4D2E-B5B2-00BDF7EB30D8}" name="MWh Goal" dataDxfId="11"/>
    <tableColumn id="5" xr3:uid="{51424570-D627-423E-B651-299EE8B8E72F}" name="Low-Income Goal" dataDxfId="10"/>
    <tableColumn id="6" xr3:uid="{96CDE625-5328-4C14-96E9-20A8AC4633FA}" name="MW Goal" dataDxfId="9"/>
    <tableColumn id="7" xr3:uid="{F7B4D8FC-130C-4212-9B78-229D1D5685D6}" name="Budget Limit" dataDxfId="8" dataCellStyle="Currency"/>
  </tableColumns>
  <tableStyleInfo name="DSA Custom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A4B7F-CE37-4406-9511-43429ED7C876}">
  <dimension ref="B2:L17"/>
  <sheetViews>
    <sheetView showGridLines="0" tabSelected="1" workbookViewId="0">
      <selection activeCell="F47" sqref="F47"/>
    </sheetView>
  </sheetViews>
  <sheetFormatPr defaultColWidth="8.85546875" defaultRowHeight="15" x14ac:dyDescent="0.25"/>
  <cols>
    <col min="1" max="1" width="8.85546875" style="29"/>
    <col min="2" max="2" width="34.85546875" style="29" customWidth="1"/>
    <col min="3" max="3" width="13.85546875" style="29" bestFit="1" customWidth="1"/>
    <col min="4" max="4" width="8.85546875" style="29"/>
    <col min="5" max="6" width="13.7109375" style="29" customWidth="1"/>
    <col min="7" max="7" width="14" style="29" customWidth="1"/>
    <col min="8" max="8" width="12" style="29" customWidth="1"/>
    <col min="9" max="9" width="8.85546875" style="29" customWidth="1"/>
    <col min="10" max="10" width="10.85546875" style="29" customWidth="1"/>
    <col min="11" max="11" width="15.7109375" style="29" customWidth="1"/>
    <col min="12" max="12" width="13.85546875" style="29" bestFit="1" customWidth="1"/>
    <col min="13" max="13" width="14.85546875" style="29" customWidth="1"/>
    <col min="14" max="14" width="13.85546875" style="29" customWidth="1"/>
    <col min="15" max="15" width="11.85546875" style="29" customWidth="1"/>
    <col min="16" max="16" width="8.85546875" style="29"/>
    <col min="17" max="17" width="10.7109375" style="29" customWidth="1"/>
    <col min="18" max="18" width="13.140625" style="29" customWidth="1"/>
    <col min="19" max="16384" width="8.85546875" style="29"/>
  </cols>
  <sheetData>
    <row r="2" spans="2:12" x14ac:dyDescent="0.25">
      <c r="B2" s="29" t="s">
        <v>0</v>
      </c>
    </row>
    <row r="3" spans="2:12" x14ac:dyDescent="0.25">
      <c r="B3" s="34" t="s">
        <v>1</v>
      </c>
      <c r="E3" s="29" t="s">
        <v>2</v>
      </c>
      <c r="L3" s="35"/>
    </row>
    <row r="4" spans="2:12" x14ac:dyDescent="0.25">
      <c r="B4" s="43" t="s">
        <v>3</v>
      </c>
      <c r="C4" s="42" t="s">
        <v>4</v>
      </c>
      <c r="E4" s="3" t="s">
        <v>3</v>
      </c>
      <c r="F4" s="3" t="s">
        <v>5</v>
      </c>
      <c r="G4" s="3" t="s">
        <v>6</v>
      </c>
      <c r="H4" s="3" t="s">
        <v>7</v>
      </c>
      <c r="I4" s="3" t="s">
        <v>8</v>
      </c>
      <c r="J4" s="3" t="s">
        <v>9</v>
      </c>
      <c r="K4" s="3" t="s">
        <v>10</v>
      </c>
    </row>
    <row r="5" spans="2:12" x14ac:dyDescent="0.25">
      <c r="E5" s="3" t="s">
        <v>11</v>
      </c>
      <c r="F5" s="30">
        <v>14085512</v>
      </c>
      <c r="G5" s="31">
        <v>2518</v>
      </c>
      <c r="H5" s="31">
        <v>261583</v>
      </c>
      <c r="I5" s="31">
        <v>18933</v>
      </c>
      <c r="J5" s="32">
        <v>46.5</v>
      </c>
      <c r="K5" s="33">
        <v>97729760</v>
      </c>
    </row>
    <row r="6" spans="2:12" x14ac:dyDescent="0.25">
      <c r="B6" s="34" t="s">
        <v>12</v>
      </c>
      <c r="E6" s="3" t="s">
        <v>13</v>
      </c>
      <c r="F6" s="30">
        <v>39386000</v>
      </c>
      <c r="G6" s="31">
        <v>7899</v>
      </c>
      <c r="H6" s="31">
        <v>1111685</v>
      </c>
      <c r="I6" s="31">
        <v>74456</v>
      </c>
      <c r="J6" s="32">
        <v>194.8</v>
      </c>
      <c r="K6" s="33">
        <v>427385830</v>
      </c>
    </row>
    <row r="7" spans="2:12" x14ac:dyDescent="0.25">
      <c r="B7" s="38" t="s">
        <v>14</v>
      </c>
      <c r="E7" s="3" t="s">
        <v>15</v>
      </c>
      <c r="F7" s="30">
        <v>38214368</v>
      </c>
      <c r="G7" s="31">
        <v>6592</v>
      </c>
      <c r="H7" s="31">
        <v>828231</v>
      </c>
      <c r="I7" s="31">
        <v>65678</v>
      </c>
      <c r="J7" s="32">
        <v>151</v>
      </c>
      <c r="K7" s="33">
        <v>307506880</v>
      </c>
    </row>
    <row r="8" spans="2:12" x14ac:dyDescent="0.25">
      <c r="B8" s="39" t="s">
        <v>16</v>
      </c>
      <c r="E8" s="3" t="s">
        <v>4</v>
      </c>
      <c r="F8" s="30">
        <v>54975912</v>
      </c>
      <c r="G8" s="31">
        <v>9515</v>
      </c>
      <c r="H8" s="31">
        <v>1097605</v>
      </c>
      <c r="I8" s="32" t="s">
        <v>17</v>
      </c>
      <c r="J8" s="32">
        <v>191</v>
      </c>
      <c r="K8" s="33">
        <v>390320135</v>
      </c>
    </row>
    <row r="9" spans="2:12" x14ac:dyDescent="0.25">
      <c r="B9" s="40" t="s">
        <v>18</v>
      </c>
      <c r="E9" s="3" t="s">
        <v>19</v>
      </c>
      <c r="F9" s="30"/>
      <c r="G9" s="32"/>
      <c r="H9" s="32"/>
      <c r="I9" s="32"/>
      <c r="J9" s="32"/>
      <c r="K9" s="33"/>
    </row>
    <row r="10" spans="2:12" x14ac:dyDescent="0.25">
      <c r="B10" s="41" t="s">
        <v>20</v>
      </c>
    </row>
    <row r="11" spans="2:12" x14ac:dyDescent="0.25">
      <c r="B11" s="36" t="s">
        <v>21</v>
      </c>
    </row>
    <row r="13" spans="2:12" x14ac:dyDescent="0.25">
      <c r="B13" s="37"/>
    </row>
    <row r="14" spans="2:12" x14ac:dyDescent="0.25">
      <c r="B14" s="37"/>
    </row>
    <row r="15" spans="2:12" x14ac:dyDescent="0.25">
      <c r="B15" s="37"/>
    </row>
    <row r="16" spans="2:12" x14ac:dyDescent="0.25">
      <c r="B16" s="37"/>
    </row>
    <row r="17" spans="2:2" x14ac:dyDescent="0.25">
      <c r="B17" s="37"/>
    </row>
  </sheetData>
  <sheetProtection algorithmName="SHA-512" hashValue="buVvwbsI31tk7wAgXJrNyTsJIuNEKch21V2F7T4THy2CZGonUrzFhn+UWzJDVa1GKsJ3/U9HTM/scXzLVY9kaw==" saltValue="i7HIG3IiX2uHxGaqAgp1rA==" spinCount="100000" sheet="1" objects="1" scenarios="1"/>
  <dataValidations count="1">
    <dataValidation type="list" allowBlank="1" showInputMessage="1" showErrorMessage="1" sqref="C4" xr:uid="{10BD49D7-9431-4F3B-ADE6-4F6273BD0129}">
      <formula1>$E$5:$E$9</formula1>
    </dataValidation>
  </dataValidations>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338"/>
  <sheetViews>
    <sheetView showGridLines="0" zoomScale="60" zoomScaleNormal="60" zoomScaleSheetLayoutView="58" workbookViewId="0">
      <selection activeCell="H5" sqref="H5"/>
    </sheetView>
  </sheetViews>
  <sheetFormatPr defaultColWidth="9.140625" defaultRowHeight="49.5" customHeight="1" x14ac:dyDescent="0.25"/>
  <cols>
    <col min="1" max="1" width="4.85546875" style="2" customWidth="1"/>
    <col min="2" max="2" width="18.5703125" style="2" customWidth="1"/>
    <col min="3" max="3" width="14.42578125" style="2" customWidth="1"/>
    <col min="4" max="4" width="17.140625" style="2" customWidth="1"/>
    <col min="5" max="5" width="18.28515625" style="2" customWidth="1"/>
    <col min="6" max="6" width="17.7109375" style="2" customWidth="1"/>
    <col min="7" max="7" width="20.42578125" style="2" customWidth="1"/>
    <col min="8" max="8" width="94.85546875" style="2" customWidth="1"/>
    <col min="9" max="9" width="15.42578125" style="2" customWidth="1"/>
    <col min="10" max="10" width="12.42578125" style="206" customWidth="1"/>
    <col min="11" max="11" width="57.42578125" style="2" customWidth="1"/>
    <col min="12" max="16384" width="9.140625" style="2"/>
  </cols>
  <sheetData>
    <row r="1" spans="2:11" ht="15" x14ac:dyDescent="0.25"/>
    <row r="2" spans="2:11" ht="16.5" thickBot="1" x14ac:dyDescent="0.3">
      <c r="B2" s="1" t="s">
        <v>159</v>
      </c>
      <c r="D2" s="28"/>
      <c r="E2" s="28"/>
      <c r="F2" s="28"/>
      <c r="G2" s="28"/>
      <c r="H2" s="28"/>
      <c r="I2" s="28"/>
      <c r="J2" s="207"/>
      <c r="K2" s="28"/>
    </row>
    <row r="3" spans="2:11" ht="48" thickBot="1" x14ac:dyDescent="0.3">
      <c r="B3" s="217" t="s">
        <v>160</v>
      </c>
      <c r="C3" s="217" t="s">
        <v>161</v>
      </c>
      <c r="D3" s="217" t="s">
        <v>162</v>
      </c>
      <c r="E3" s="217" t="s">
        <v>163</v>
      </c>
      <c r="F3" s="217" t="s">
        <v>164</v>
      </c>
      <c r="G3" s="217" t="s">
        <v>165</v>
      </c>
      <c r="H3" s="217" t="s">
        <v>166</v>
      </c>
      <c r="I3" s="217" t="s">
        <v>167</v>
      </c>
      <c r="J3" s="208" t="s">
        <v>168</v>
      </c>
      <c r="K3" s="217" t="s">
        <v>169</v>
      </c>
    </row>
    <row r="4" spans="2:11" ht="95.1" customHeight="1" thickBot="1" x14ac:dyDescent="0.3">
      <c r="B4" s="196" t="s">
        <v>120</v>
      </c>
      <c r="C4" s="196" t="s">
        <v>170</v>
      </c>
      <c r="D4" s="196" t="s">
        <v>171</v>
      </c>
      <c r="E4" s="196" t="s">
        <v>172</v>
      </c>
      <c r="F4" s="197" t="s">
        <v>173</v>
      </c>
      <c r="G4" s="197" t="s">
        <v>173</v>
      </c>
      <c r="H4" s="192" t="s">
        <v>174</v>
      </c>
      <c r="I4" s="205">
        <v>60</v>
      </c>
      <c r="J4" s="209">
        <v>5</v>
      </c>
      <c r="K4" s="212">
        <v>100</v>
      </c>
    </row>
    <row r="5" spans="2:11" ht="95.1" customHeight="1" thickBot="1" x14ac:dyDescent="0.3">
      <c r="B5" s="196" t="s">
        <v>120</v>
      </c>
      <c r="C5" s="196" t="s">
        <v>170</v>
      </c>
      <c r="D5" s="196" t="s">
        <v>175</v>
      </c>
      <c r="E5" s="196" t="s">
        <v>172</v>
      </c>
      <c r="F5" s="197" t="s">
        <v>173</v>
      </c>
      <c r="G5" s="197" t="s">
        <v>173</v>
      </c>
      <c r="H5" s="192" t="s">
        <v>174</v>
      </c>
      <c r="I5" s="205">
        <v>60</v>
      </c>
      <c r="J5" s="209">
        <v>6</v>
      </c>
      <c r="K5" s="212">
        <v>100</v>
      </c>
    </row>
    <row r="6" spans="2:11" ht="95.1" customHeight="1" thickBot="1" x14ac:dyDescent="0.3">
      <c r="B6" s="196" t="s">
        <v>120</v>
      </c>
      <c r="C6" s="196" t="s">
        <v>170</v>
      </c>
      <c r="D6" s="196" t="s">
        <v>176</v>
      </c>
      <c r="E6" s="196" t="s">
        <v>172</v>
      </c>
      <c r="F6" s="197" t="s">
        <v>173</v>
      </c>
      <c r="G6" s="197" t="s">
        <v>173</v>
      </c>
      <c r="H6" s="192" t="s">
        <v>174</v>
      </c>
      <c r="I6" s="205">
        <v>30</v>
      </c>
      <c r="J6" s="209">
        <v>3</v>
      </c>
      <c r="K6" s="212">
        <v>50</v>
      </c>
    </row>
    <row r="7" spans="2:11" ht="95.1" customHeight="1" thickBot="1" x14ac:dyDescent="0.3">
      <c r="B7" s="196" t="s">
        <v>120</v>
      </c>
      <c r="C7" s="196" t="s">
        <v>170</v>
      </c>
      <c r="D7" s="196" t="s">
        <v>177</v>
      </c>
      <c r="E7" s="196" t="s">
        <v>172</v>
      </c>
      <c r="F7" s="197" t="s">
        <v>173</v>
      </c>
      <c r="G7" s="197" t="s">
        <v>173</v>
      </c>
      <c r="H7" s="192" t="s">
        <v>174</v>
      </c>
      <c r="I7" s="205">
        <v>30</v>
      </c>
      <c r="J7" s="209">
        <v>4</v>
      </c>
      <c r="K7" s="212">
        <v>50</v>
      </c>
    </row>
    <row r="8" spans="2:11" ht="95.1" customHeight="1" thickBot="1" x14ac:dyDescent="0.3">
      <c r="B8" s="196" t="s">
        <v>120</v>
      </c>
      <c r="C8" s="196" t="s">
        <v>170</v>
      </c>
      <c r="D8" s="196" t="s">
        <v>178</v>
      </c>
      <c r="E8" s="196" t="s">
        <v>172</v>
      </c>
      <c r="F8" s="197" t="s">
        <v>173</v>
      </c>
      <c r="G8" s="197" t="s">
        <v>173</v>
      </c>
      <c r="H8" s="192" t="s">
        <v>174</v>
      </c>
      <c r="I8" s="205">
        <v>30</v>
      </c>
      <c r="J8" s="209">
        <v>5</v>
      </c>
      <c r="K8" s="212">
        <v>50</v>
      </c>
    </row>
    <row r="9" spans="2:11" ht="95.1" customHeight="1" thickBot="1" x14ac:dyDescent="0.3">
      <c r="B9" s="196" t="s">
        <v>120</v>
      </c>
      <c r="C9" s="196" t="s">
        <v>170</v>
      </c>
      <c r="D9" s="196" t="s">
        <v>179</v>
      </c>
      <c r="E9" s="196" t="s">
        <v>172</v>
      </c>
      <c r="F9" s="197" t="s">
        <v>173</v>
      </c>
      <c r="G9" s="197" t="s">
        <v>173</v>
      </c>
      <c r="H9" s="192" t="s">
        <v>180</v>
      </c>
      <c r="I9" s="205">
        <v>30</v>
      </c>
      <c r="J9" s="209">
        <v>5</v>
      </c>
      <c r="K9" s="212">
        <v>50</v>
      </c>
    </row>
    <row r="10" spans="2:11" ht="95.1" customHeight="1" thickBot="1" x14ac:dyDescent="0.3">
      <c r="B10" s="196" t="s">
        <v>120</v>
      </c>
      <c r="C10" s="196" t="s">
        <v>170</v>
      </c>
      <c r="D10" s="196" t="s">
        <v>181</v>
      </c>
      <c r="E10" s="196" t="s">
        <v>172</v>
      </c>
      <c r="F10" s="197" t="s">
        <v>173</v>
      </c>
      <c r="G10" s="197" t="s">
        <v>173</v>
      </c>
      <c r="H10" s="192" t="s">
        <v>182</v>
      </c>
      <c r="I10" s="205">
        <v>35.723999999999904</v>
      </c>
      <c r="J10" s="209">
        <v>14</v>
      </c>
      <c r="K10" s="212">
        <v>100</v>
      </c>
    </row>
    <row r="11" spans="2:11" ht="95.1" customHeight="1" thickBot="1" x14ac:dyDescent="0.3">
      <c r="B11" s="196" t="s">
        <v>120</v>
      </c>
      <c r="C11" s="196" t="s">
        <v>170</v>
      </c>
      <c r="D11" s="196" t="s">
        <v>183</v>
      </c>
      <c r="E11" s="196" t="s">
        <v>184</v>
      </c>
      <c r="F11" s="197" t="s">
        <v>173</v>
      </c>
      <c r="G11" s="197" t="s">
        <v>173</v>
      </c>
      <c r="H11" s="192" t="s">
        <v>182</v>
      </c>
      <c r="I11" s="205">
        <v>0</v>
      </c>
      <c r="J11" s="209">
        <v>14</v>
      </c>
      <c r="K11" s="212">
        <v>100</v>
      </c>
    </row>
    <row r="12" spans="2:11" ht="95.1" customHeight="1" thickBot="1" x14ac:dyDescent="0.3">
      <c r="B12" s="196" t="s">
        <v>120</v>
      </c>
      <c r="C12" s="196" t="s">
        <v>170</v>
      </c>
      <c r="D12" s="196" t="s">
        <v>185</v>
      </c>
      <c r="E12" s="196" t="s">
        <v>184</v>
      </c>
      <c r="F12" s="197" t="s">
        <v>173</v>
      </c>
      <c r="G12" s="197" t="s">
        <v>173</v>
      </c>
      <c r="H12" s="192" t="s">
        <v>182</v>
      </c>
      <c r="I12" s="205">
        <v>0</v>
      </c>
      <c r="J12" s="209">
        <v>14</v>
      </c>
      <c r="K12" s="212">
        <v>100</v>
      </c>
    </row>
    <row r="13" spans="2:11" ht="95.1" customHeight="1" thickBot="1" x14ac:dyDescent="0.3">
      <c r="B13" s="196" t="s">
        <v>120</v>
      </c>
      <c r="C13" s="196" t="s">
        <v>170</v>
      </c>
      <c r="D13" s="196" t="s">
        <v>186</v>
      </c>
      <c r="E13" s="196" t="s">
        <v>184</v>
      </c>
      <c r="F13" s="197" t="s">
        <v>173</v>
      </c>
      <c r="G13" s="197" t="s">
        <v>173</v>
      </c>
      <c r="H13" s="192" t="s">
        <v>182</v>
      </c>
      <c r="I13" s="205">
        <v>0</v>
      </c>
      <c r="J13" s="209">
        <v>11</v>
      </c>
      <c r="K13" s="212">
        <v>75</v>
      </c>
    </row>
    <row r="14" spans="2:11" ht="95.1" customHeight="1" thickBot="1" x14ac:dyDescent="0.3">
      <c r="B14" s="196" t="s">
        <v>120</v>
      </c>
      <c r="C14" s="196" t="s">
        <v>170</v>
      </c>
      <c r="D14" s="196" t="s">
        <v>187</v>
      </c>
      <c r="E14" s="196" t="s">
        <v>184</v>
      </c>
      <c r="F14" s="197" t="s">
        <v>173</v>
      </c>
      <c r="G14" s="197" t="s">
        <v>173</v>
      </c>
      <c r="H14" s="192" t="s">
        <v>182</v>
      </c>
      <c r="I14" s="205">
        <v>0</v>
      </c>
      <c r="J14" s="209">
        <v>11</v>
      </c>
      <c r="K14" s="212">
        <v>75</v>
      </c>
    </row>
    <row r="15" spans="2:11" ht="95.1" customHeight="1" thickBot="1" x14ac:dyDescent="0.3">
      <c r="B15" s="196" t="s">
        <v>120</v>
      </c>
      <c r="C15" s="196" t="s">
        <v>170</v>
      </c>
      <c r="D15" s="196" t="s">
        <v>188</v>
      </c>
      <c r="E15" s="196" t="s">
        <v>184</v>
      </c>
      <c r="F15" s="197" t="s">
        <v>173</v>
      </c>
      <c r="G15" s="197" t="s">
        <v>173</v>
      </c>
      <c r="H15" s="192" t="s">
        <v>182</v>
      </c>
      <c r="I15" s="205">
        <v>206.33964912280695</v>
      </c>
      <c r="J15" s="209">
        <v>14</v>
      </c>
      <c r="K15" s="212">
        <v>100</v>
      </c>
    </row>
    <row r="16" spans="2:11" ht="95.1" customHeight="1" thickBot="1" x14ac:dyDescent="0.3">
      <c r="B16" s="196" t="s">
        <v>120</v>
      </c>
      <c r="C16" s="196" t="s">
        <v>170</v>
      </c>
      <c r="D16" s="196" t="s">
        <v>189</v>
      </c>
      <c r="E16" s="196" t="s">
        <v>184</v>
      </c>
      <c r="F16" s="197" t="s">
        <v>173</v>
      </c>
      <c r="G16" s="197" t="s">
        <v>173</v>
      </c>
      <c r="H16" s="192" t="s">
        <v>182</v>
      </c>
      <c r="I16" s="205">
        <v>206.33964912280695</v>
      </c>
      <c r="J16" s="209">
        <v>14</v>
      </c>
      <c r="K16" s="212">
        <v>100</v>
      </c>
    </row>
    <row r="17" spans="2:11" ht="95.1" customHeight="1" thickBot="1" x14ac:dyDescent="0.3">
      <c r="B17" s="196" t="s">
        <v>120</v>
      </c>
      <c r="C17" s="196" t="s">
        <v>170</v>
      </c>
      <c r="D17" s="196" t="s">
        <v>190</v>
      </c>
      <c r="E17" s="196" t="s">
        <v>184</v>
      </c>
      <c r="F17" s="197" t="s">
        <v>173</v>
      </c>
      <c r="G17" s="197" t="s">
        <v>173</v>
      </c>
      <c r="H17" s="192" t="s">
        <v>180</v>
      </c>
      <c r="I17" s="205">
        <v>38.999999999999979</v>
      </c>
      <c r="J17" s="209">
        <v>9</v>
      </c>
      <c r="K17" s="212">
        <v>40</v>
      </c>
    </row>
    <row r="18" spans="2:11" ht="95.1" customHeight="1" thickBot="1" x14ac:dyDescent="0.3">
      <c r="B18" s="196" t="s">
        <v>120</v>
      </c>
      <c r="C18" s="196" t="s">
        <v>170</v>
      </c>
      <c r="D18" s="196" t="s">
        <v>191</v>
      </c>
      <c r="E18" s="196" t="s">
        <v>184</v>
      </c>
      <c r="F18" s="197" t="s">
        <v>173</v>
      </c>
      <c r="G18" s="197" t="s">
        <v>192</v>
      </c>
      <c r="H18" s="192" t="s">
        <v>180</v>
      </c>
      <c r="I18" s="205">
        <v>95.076799999999963</v>
      </c>
      <c r="J18" s="209">
        <v>9</v>
      </c>
      <c r="K18" s="212">
        <v>50</v>
      </c>
    </row>
    <row r="19" spans="2:11" ht="95.1" customHeight="1" thickBot="1" x14ac:dyDescent="0.3">
      <c r="B19" s="196" t="s">
        <v>120</v>
      </c>
      <c r="C19" s="196" t="s">
        <v>170</v>
      </c>
      <c r="D19" s="196" t="s">
        <v>193</v>
      </c>
      <c r="E19" s="196" t="s">
        <v>184</v>
      </c>
      <c r="F19" s="197" t="s">
        <v>173</v>
      </c>
      <c r="G19" s="197" t="s">
        <v>173</v>
      </c>
      <c r="H19" s="192" t="s">
        <v>182</v>
      </c>
      <c r="I19" s="205">
        <v>0</v>
      </c>
      <c r="J19" s="209">
        <v>12</v>
      </c>
      <c r="K19" s="212">
        <v>50</v>
      </c>
    </row>
    <row r="20" spans="2:11" ht="95.1" customHeight="1" thickBot="1" x14ac:dyDescent="0.3">
      <c r="B20" s="196" t="s">
        <v>120</v>
      </c>
      <c r="C20" s="196" t="s">
        <v>170</v>
      </c>
      <c r="D20" s="196" t="s">
        <v>194</v>
      </c>
      <c r="E20" s="196" t="s">
        <v>195</v>
      </c>
      <c r="F20" s="197" t="s">
        <v>173</v>
      </c>
      <c r="G20" s="197" t="s">
        <v>192</v>
      </c>
      <c r="H20" s="192" t="s">
        <v>182</v>
      </c>
      <c r="I20" s="205">
        <v>1684.76</v>
      </c>
      <c r="J20" s="209">
        <v>10</v>
      </c>
      <c r="K20" s="212">
        <v>1000</v>
      </c>
    </row>
    <row r="21" spans="2:11" ht="95.1" customHeight="1" thickBot="1" x14ac:dyDescent="0.3">
      <c r="B21" s="196" t="s">
        <v>120</v>
      </c>
      <c r="C21" s="196" t="s">
        <v>170</v>
      </c>
      <c r="D21" s="196" t="s">
        <v>196</v>
      </c>
      <c r="E21" s="196" t="s">
        <v>195</v>
      </c>
      <c r="F21" s="197" t="s">
        <v>173</v>
      </c>
      <c r="G21" s="197" t="s">
        <v>192</v>
      </c>
      <c r="H21" s="192" t="s">
        <v>182</v>
      </c>
      <c r="I21" s="205">
        <v>1684.761</v>
      </c>
      <c r="J21" s="209">
        <v>10</v>
      </c>
      <c r="K21" s="212">
        <v>1000</v>
      </c>
    </row>
    <row r="22" spans="2:11" ht="95.1" customHeight="1" thickBot="1" x14ac:dyDescent="0.3">
      <c r="B22" s="196" t="s">
        <v>120</v>
      </c>
      <c r="C22" s="196" t="s">
        <v>170</v>
      </c>
      <c r="D22" s="196" t="s">
        <v>197</v>
      </c>
      <c r="E22" s="196" t="s">
        <v>184</v>
      </c>
      <c r="F22" s="197" t="s">
        <v>173</v>
      </c>
      <c r="G22" s="197" t="s">
        <v>173</v>
      </c>
      <c r="H22" s="192" t="s">
        <v>182</v>
      </c>
      <c r="I22" s="205">
        <v>218.07239999999996</v>
      </c>
      <c r="J22" s="209">
        <v>10</v>
      </c>
      <c r="K22" s="212">
        <v>400</v>
      </c>
    </row>
    <row r="23" spans="2:11" ht="95.1" customHeight="1" thickBot="1" x14ac:dyDescent="0.3">
      <c r="B23" s="196" t="s">
        <v>120</v>
      </c>
      <c r="C23" s="196" t="s">
        <v>170</v>
      </c>
      <c r="D23" s="196" t="s">
        <v>198</v>
      </c>
      <c r="E23" s="196" t="s">
        <v>184</v>
      </c>
      <c r="F23" s="197" t="s">
        <v>173</v>
      </c>
      <c r="G23" s="197" t="s">
        <v>173</v>
      </c>
      <c r="H23" s="192" t="s">
        <v>182</v>
      </c>
      <c r="I23" s="205">
        <v>79.445599999999985</v>
      </c>
      <c r="J23" s="209">
        <v>10</v>
      </c>
      <c r="K23" s="212">
        <v>75</v>
      </c>
    </row>
    <row r="24" spans="2:11" ht="95.1" customHeight="1" thickBot="1" x14ac:dyDescent="0.3">
      <c r="B24" s="196" t="s">
        <v>120</v>
      </c>
      <c r="C24" s="196" t="s">
        <v>170</v>
      </c>
      <c r="D24" s="196" t="s">
        <v>199</v>
      </c>
      <c r="E24" s="196" t="s">
        <v>172</v>
      </c>
      <c r="F24" s="197" t="s">
        <v>173</v>
      </c>
      <c r="G24" s="197" t="s">
        <v>173</v>
      </c>
      <c r="H24" s="192" t="s">
        <v>200</v>
      </c>
      <c r="I24" s="205">
        <v>143.00000000000006</v>
      </c>
      <c r="J24" s="209">
        <v>10</v>
      </c>
      <c r="K24" s="212">
        <v>150</v>
      </c>
    </row>
    <row r="25" spans="2:11" ht="95.1" customHeight="1" thickBot="1" x14ac:dyDescent="0.3">
      <c r="B25" s="196" t="s">
        <v>120</v>
      </c>
      <c r="C25" s="196" t="s">
        <v>170</v>
      </c>
      <c r="D25" s="196" t="s">
        <v>201</v>
      </c>
      <c r="E25" s="196" t="s">
        <v>202</v>
      </c>
      <c r="F25" s="197" t="s">
        <v>173</v>
      </c>
      <c r="G25" s="197" t="s">
        <v>173</v>
      </c>
      <c r="H25" s="192" t="s">
        <v>182</v>
      </c>
      <c r="I25" s="205">
        <v>103.532</v>
      </c>
      <c r="J25" s="209">
        <v>9</v>
      </c>
      <c r="K25" s="212">
        <v>100</v>
      </c>
    </row>
    <row r="26" spans="2:11" ht="95.1" customHeight="1" thickBot="1" x14ac:dyDescent="0.3">
      <c r="B26" s="196" t="s">
        <v>120</v>
      </c>
      <c r="C26" s="196" t="s">
        <v>170</v>
      </c>
      <c r="D26" s="196" t="s">
        <v>203</v>
      </c>
      <c r="E26" s="196" t="s">
        <v>172</v>
      </c>
      <c r="F26" s="197" t="s">
        <v>173</v>
      </c>
      <c r="G26" s="197" t="s">
        <v>173</v>
      </c>
      <c r="H26" s="192" t="s">
        <v>182</v>
      </c>
      <c r="I26" s="205">
        <v>281.84000000000003</v>
      </c>
      <c r="J26" s="209">
        <v>14</v>
      </c>
      <c r="K26" s="212">
        <v>100</v>
      </c>
    </row>
    <row r="27" spans="2:11" ht="95.1" customHeight="1" thickBot="1" x14ac:dyDescent="0.3">
      <c r="B27" s="196" t="s">
        <v>120</v>
      </c>
      <c r="C27" s="196" t="s">
        <v>170</v>
      </c>
      <c r="D27" s="196" t="s">
        <v>204</v>
      </c>
      <c r="E27" s="196" t="s">
        <v>172</v>
      </c>
      <c r="F27" s="197" t="s">
        <v>173</v>
      </c>
      <c r="G27" s="197" t="s">
        <v>173</v>
      </c>
      <c r="H27" s="192" t="s">
        <v>205</v>
      </c>
      <c r="I27" s="205">
        <v>242.06364912280685</v>
      </c>
      <c r="J27" s="209">
        <v>14</v>
      </c>
      <c r="K27" s="212">
        <v>200</v>
      </c>
    </row>
    <row r="28" spans="2:11" ht="95.1" customHeight="1" thickBot="1" x14ac:dyDescent="0.3">
      <c r="B28" s="196" t="s">
        <v>120</v>
      </c>
      <c r="C28" s="196" t="s">
        <v>170</v>
      </c>
      <c r="D28" s="196" t="s">
        <v>206</v>
      </c>
      <c r="E28" s="196" t="s">
        <v>207</v>
      </c>
      <c r="F28" s="197" t="s">
        <v>173</v>
      </c>
      <c r="G28" s="197" t="s">
        <v>173</v>
      </c>
      <c r="H28" s="192" t="s">
        <v>208</v>
      </c>
      <c r="I28" s="205">
        <v>14.25</v>
      </c>
      <c r="J28" s="209">
        <v>15</v>
      </c>
      <c r="K28" s="212">
        <v>20</v>
      </c>
    </row>
    <row r="29" spans="2:11" ht="95.1" customHeight="1" thickBot="1" x14ac:dyDescent="0.3">
      <c r="B29" s="196" t="s">
        <v>120</v>
      </c>
      <c r="C29" s="196" t="s">
        <v>170</v>
      </c>
      <c r="D29" s="196" t="s">
        <v>209</v>
      </c>
      <c r="E29" s="196" t="s">
        <v>172</v>
      </c>
      <c r="F29" s="197" t="s">
        <v>173</v>
      </c>
      <c r="G29" s="197" t="s">
        <v>173</v>
      </c>
      <c r="H29" s="192" t="s">
        <v>180</v>
      </c>
      <c r="I29" s="205">
        <v>2.6</v>
      </c>
      <c r="J29" s="209">
        <v>8</v>
      </c>
      <c r="K29" s="212">
        <v>5</v>
      </c>
    </row>
    <row r="30" spans="2:11" ht="95.1" customHeight="1" thickBot="1" x14ac:dyDescent="0.3">
      <c r="B30" s="196" t="s">
        <v>120</v>
      </c>
      <c r="C30" s="196" t="s">
        <v>170</v>
      </c>
      <c r="D30" s="196" t="s">
        <v>210</v>
      </c>
      <c r="E30" s="196" t="s">
        <v>211</v>
      </c>
      <c r="F30" s="197" t="s">
        <v>173</v>
      </c>
      <c r="G30" s="197" t="s">
        <v>173</v>
      </c>
      <c r="H30" s="192" t="s">
        <v>180</v>
      </c>
      <c r="I30" s="205">
        <v>0.66819999999999824</v>
      </c>
      <c r="J30" s="209">
        <v>10</v>
      </c>
      <c r="K30" s="212">
        <v>5</v>
      </c>
    </row>
    <row r="31" spans="2:11" ht="95.1" customHeight="1" thickBot="1" x14ac:dyDescent="0.3">
      <c r="B31" s="196" t="s">
        <v>120</v>
      </c>
      <c r="C31" s="196" t="s">
        <v>170</v>
      </c>
      <c r="D31" s="196" t="s">
        <v>212</v>
      </c>
      <c r="E31" s="196" t="s">
        <v>172</v>
      </c>
      <c r="F31" s="197" t="s">
        <v>173</v>
      </c>
      <c r="G31" s="197" t="s">
        <v>173</v>
      </c>
      <c r="H31" s="192" t="s">
        <v>180</v>
      </c>
      <c r="I31" s="205">
        <v>40.913599999999995</v>
      </c>
      <c r="J31" s="209">
        <v>5</v>
      </c>
      <c r="K31" s="212">
        <v>25</v>
      </c>
    </row>
    <row r="32" spans="2:11" ht="95.1" customHeight="1" thickBot="1" x14ac:dyDescent="0.3">
      <c r="B32" s="196" t="s">
        <v>120</v>
      </c>
      <c r="C32" s="196" t="s">
        <v>170</v>
      </c>
      <c r="D32" s="196" t="s">
        <v>213</v>
      </c>
      <c r="E32" s="196" t="s">
        <v>184</v>
      </c>
      <c r="F32" s="197" t="s">
        <v>173</v>
      </c>
      <c r="G32" s="197" t="s">
        <v>173</v>
      </c>
      <c r="H32" s="192" t="s">
        <v>180</v>
      </c>
      <c r="I32" s="205">
        <v>24.512800000000002</v>
      </c>
      <c r="J32" s="209">
        <v>8</v>
      </c>
      <c r="K32" s="212">
        <v>30</v>
      </c>
    </row>
    <row r="33" spans="2:11" ht="95.1" customHeight="1" thickBot="1" x14ac:dyDescent="0.3">
      <c r="B33" s="196" t="s">
        <v>120</v>
      </c>
      <c r="C33" s="196" t="s">
        <v>170</v>
      </c>
      <c r="D33" s="196" t="s">
        <v>214</v>
      </c>
      <c r="E33" s="196" t="s">
        <v>207</v>
      </c>
      <c r="F33" s="197" t="s">
        <v>173</v>
      </c>
      <c r="G33" s="197" t="s">
        <v>173</v>
      </c>
      <c r="H33" s="192" t="s">
        <v>208</v>
      </c>
      <c r="I33" s="205">
        <v>14.25</v>
      </c>
      <c r="J33" s="209">
        <v>15</v>
      </c>
      <c r="K33" s="212">
        <v>20</v>
      </c>
    </row>
    <row r="34" spans="2:11" ht="95.1" customHeight="1" thickBot="1" x14ac:dyDescent="0.3">
      <c r="B34" s="196" t="s">
        <v>120</v>
      </c>
      <c r="C34" s="196" t="s">
        <v>170</v>
      </c>
      <c r="D34" s="196" t="s">
        <v>215</v>
      </c>
      <c r="E34" s="196" t="s">
        <v>184</v>
      </c>
      <c r="F34" s="197" t="s">
        <v>173</v>
      </c>
      <c r="G34" s="197" t="s">
        <v>216</v>
      </c>
      <c r="H34" s="192" t="s">
        <v>217</v>
      </c>
      <c r="I34" s="205">
        <v>20.8</v>
      </c>
      <c r="J34" s="209">
        <v>7</v>
      </c>
      <c r="K34" s="212" t="s">
        <v>218</v>
      </c>
    </row>
    <row r="35" spans="2:11" ht="95.1" customHeight="1" thickBot="1" x14ac:dyDescent="0.3">
      <c r="B35" s="196" t="s">
        <v>120</v>
      </c>
      <c r="C35" s="196" t="s">
        <v>170</v>
      </c>
      <c r="D35" s="196" t="s">
        <v>219</v>
      </c>
      <c r="E35" s="196" t="s">
        <v>220</v>
      </c>
      <c r="F35" s="197" t="s">
        <v>173</v>
      </c>
      <c r="G35" s="197" t="s">
        <v>216</v>
      </c>
      <c r="H35" s="192" t="s">
        <v>221</v>
      </c>
      <c r="I35" s="205">
        <v>9024.9999999999982</v>
      </c>
      <c r="J35" s="209">
        <v>10</v>
      </c>
      <c r="K35" s="212">
        <v>975</v>
      </c>
    </row>
    <row r="36" spans="2:11" ht="95.1" customHeight="1" thickBot="1" x14ac:dyDescent="0.3">
      <c r="B36" s="196" t="s">
        <v>120</v>
      </c>
      <c r="C36" s="196" t="s">
        <v>170</v>
      </c>
      <c r="D36" s="196" t="s">
        <v>222</v>
      </c>
      <c r="E36" s="196" t="s">
        <v>220</v>
      </c>
      <c r="F36" s="197" t="s">
        <v>173</v>
      </c>
      <c r="G36" s="197" t="s">
        <v>216</v>
      </c>
      <c r="H36" s="192" t="s">
        <v>223</v>
      </c>
      <c r="I36" s="205">
        <v>557.44000000000005</v>
      </c>
      <c r="J36" s="209">
        <v>15</v>
      </c>
      <c r="K36" s="212">
        <v>650</v>
      </c>
    </row>
    <row r="37" spans="2:11" ht="95.1" customHeight="1" thickBot="1" x14ac:dyDescent="0.3">
      <c r="B37" s="196" t="s">
        <v>120</v>
      </c>
      <c r="C37" s="196" t="s">
        <v>170</v>
      </c>
      <c r="D37" s="196" t="s">
        <v>224</v>
      </c>
      <c r="E37" s="196" t="s">
        <v>184</v>
      </c>
      <c r="F37" s="197" t="s">
        <v>173</v>
      </c>
      <c r="G37" s="197" t="s">
        <v>216</v>
      </c>
      <c r="H37" s="192" t="s">
        <v>225</v>
      </c>
      <c r="I37" s="205">
        <v>226.2</v>
      </c>
      <c r="J37" s="209">
        <v>13</v>
      </c>
      <c r="K37" s="212">
        <v>640</v>
      </c>
    </row>
    <row r="38" spans="2:11" ht="95.1" customHeight="1" thickBot="1" x14ac:dyDescent="0.3">
      <c r="B38" s="196" t="s">
        <v>120</v>
      </c>
      <c r="C38" s="196" t="s">
        <v>170</v>
      </c>
      <c r="D38" s="196" t="s">
        <v>226</v>
      </c>
      <c r="E38" s="196" t="s">
        <v>184</v>
      </c>
      <c r="F38" s="197" t="s">
        <v>173</v>
      </c>
      <c r="G38" s="197" t="s">
        <v>216</v>
      </c>
      <c r="H38" s="192" t="s">
        <v>227</v>
      </c>
      <c r="I38" s="205">
        <v>5839.9848000000002</v>
      </c>
      <c r="J38" s="209">
        <v>15</v>
      </c>
      <c r="K38" s="212">
        <v>975</v>
      </c>
    </row>
    <row r="39" spans="2:11" ht="95.1" customHeight="1" thickBot="1" x14ac:dyDescent="0.3">
      <c r="B39" s="196" t="s">
        <v>120</v>
      </c>
      <c r="C39" s="196" t="s">
        <v>170</v>
      </c>
      <c r="D39" s="196" t="s">
        <v>228</v>
      </c>
      <c r="E39" s="196" t="s">
        <v>184</v>
      </c>
      <c r="F39" s="197" t="s">
        <v>173</v>
      </c>
      <c r="G39" s="197" t="s">
        <v>216</v>
      </c>
      <c r="H39" s="192" t="s">
        <v>229</v>
      </c>
      <c r="I39" s="205">
        <v>5607.8879999999999</v>
      </c>
      <c r="J39" s="209">
        <v>15</v>
      </c>
      <c r="K39" s="212">
        <v>50</v>
      </c>
    </row>
    <row r="40" spans="2:11" ht="95.1" customHeight="1" thickBot="1" x14ac:dyDescent="0.3">
      <c r="B40" s="196" t="s">
        <v>120</v>
      </c>
      <c r="C40" s="196" t="s">
        <v>170</v>
      </c>
      <c r="D40" s="196" t="s">
        <v>230</v>
      </c>
      <c r="E40" s="196" t="s">
        <v>184</v>
      </c>
      <c r="F40" s="197" t="s">
        <v>173</v>
      </c>
      <c r="G40" s="197" t="s">
        <v>216</v>
      </c>
      <c r="H40" s="192" t="s">
        <v>231</v>
      </c>
      <c r="I40" s="205">
        <v>552.97840000000008</v>
      </c>
      <c r="J40" s="209">
        <v>10</v>
      </c>
      <c r="K40" s="212">
        <v>350</v>
      </c>
    </row>
    <row r="41" spans="2:11" ht="95.1" customHeight="1" thickBot="1" x14ac:dyDescent="0.3">
      <c r="B41" s="196" t="s">
        <v>120</v>
      </c>
      <c r="C41" s="196" t="s">
        <v>170</v>
      </c>
      <c r="D41" s="196" t="s">
        <v>232</v>
      </c>
      <c r="E41" s="196" t="s">
        <v>184</v>
      </c>
      <c r="F41" s="197" t="s">
        <v>173</v>
      </c>
      <c r="G41" s="197" t="s">
        <v>216</v>
      </c>
      <c r="H41" s="192" t="s">
        <v>233</v>
      </c>
      <c r="I41" s="205">
        <v>6716.8608000000004</v>
      </c>
      <c r="J41" s="209">
        <v>15</v>
      </c>
      <c r="K41" s="212">
        <v>1500</v>
      </c>
    </row>
    <row r="42" spans="2:11" ht="95.1" customHeight="1" thickBot="1" x14ac:dyDescent="0.3">
      <c r="B42" s="196" t="s">
        <v>120</v>
      </c>
      <c r="C42" s="196" t="s">
        <v>170</v>
      </c>
      <c r="D42" s="196" t="s">
        <v>234</v>
      </c>
      <c r="E42" s="196" t="s">
        <v>184</v>
      </c>
      <c r="F42" s="197" t="s">
        <v>173</v>
      </c>
      <c r="G42" s="197" t="s">
        <v>216</v>
      </c>
      <c r="H42" s="192" t="s">
        <v>235</v>
      </c>
      <c r="I42" s="205">
        <v>13745.194954128439</v>
      </c>
      <c r="J42" s="209">
        <v>5</v>
      </c>
      <c r="K42" s="212" t="s">
        <v>218</v>
      </c>
    </row>
    <row r="43" spans="2:11" ht="95.1" customHeight="1" thickBot="1" x14ac:dyDescent="0.3">
      <c r="B43" s="196" t="s">
        <v>120</v>
      </c>
      <c r="C43" s="196" t="s">
        <v>170</v>
      </c>
      <c r="D43" s="196" t="s">
        <v>236</v>
      </c>
      <c r="E43" s="196" t="s">
        <v>184</v>
      </c>
      <c r="F43" s="197" t="s">
        <v>173</v>
      </c>
      <c r="G43" s="197" t="s">
        <v>216</v>
      </c>
      <c r="H43" s="192" t="s">
        <v>237</v>
      </c>
      <c r="I43" s="205">
        <v>40520.018836882533</v>
      </c>
      <c r="J43" s="209">
        <v>15</v>
      </c>
      <c r="K43" s="212" t="s">
        <v>218</v>
      </c>
    </row>
    <row r="44" spans="2:11" ht="95.1" customHeight="1" thickBot="1" x14ac:dyDescent="0.3">
      <c r="B44" s="196" t="s">
        <v>120</v>
      </c>
      <c r="C44" s="196" t="s">
        <v>170</v>
      </c>
      <c r="D44" s="196" t="s">
        <v>238</v>
      </c>
      <c r="E44" s="196" t="s">
        <v>184</v>
      </c>
      <c r="F44" s="197" t="s">
        <v>173</v>
      </c>
      <c r="G44" s="197" t="s">
        <v>216</v>
      </c>
      <c r="H44" s="192" t="s">
        <v>239</v>
      </c>
      <c r="I44" s="205">
        <v>16.64</v>
      </c>
      <c r="J44" s="209">
        <v>15</v>
      </c>
      <c r="K44" s="212">
        <v>25</v>
      </c>
    </row>
    <row r="45" spans="2:11" ht="95.1" customHeight="1" thickBot="1" x14ac:dyDescent="0.3">
      <c r="B45" s="196" t="s">
        <v>120</v>
      </c>
      <c r="C45" s="196" t="s">
        <v>240</v>
      </c>
      <c r="D45" s="196" t="s">
        <v>241</v>
      </c>
      <c r="E45" s="196" t="s">
        <v>242</v>
      </c>
      <c r="F45" s="197" t="s">
        <v>173</v>
      </c>
      <c r="G45" s="197" t="s">
        <v>192</v>
      </c>
      <c r="H45" s="192" t="s">
        <v>243</v>
      </c>
      <c r="I45" s="205">
        <v>417.58861536423632</v>
      </c>
      <c r="J45" s="209">
        <v>15</v>
      </c>
      <c r="K45" s="212">
        <v>1500</v>
      </c>
    </row>
    <row r="46" spans="2:11" ht="95.1" customHeight="1" thickBot="1" x14ac:dyDescent="0.3">
      <c r="B46" s="196" t="s">
        <v>120</v>
      </c>
      <c r="C46" s="196" t="s">
        <v>240</v>
      </c>
      <c r="D46" s="196" t="s">
        <v>244</v>
      </c>
      <c r="E46" s="196" t="s">
        <v>242</v>
      </c>
      <c r="F46" s="197" t="s">
        <v>173</v>
      </c>
      <c r="G46" s="197" t="s">
        <v>192</v>
      </c>
      <c r="H46" s="192" t="s">
        <v>243</v>
      </c>
      <c r="I46" s="205">
        <v>1043.9863007994811</v>
      </c>
      <c r="J46" s="209">
        <v>15</v>
      </c>
      <c r="K46" s="212">
        <v>2000</v>
      </c>
    </row>
    <row r="47" spans="2:11" ht="95.1" customHeight="1" thickBot="1" x14ac:dyDescent="0.3">
      <c r="B47" s="196" t="s">
        <v>120</v>
      </c>
      <c r="C47" s="196" t="s">
        <v>240</v>
      </c>
      <c r="D47" s="196" t="s">
        <v>245</v>
      </c>
      <c r="E47" s="196" t="s">
        <v>246</v>
      </c>
      <c r="F47" s="197" t="s">
        <v>173</v>
      </c>
      <c r="G47" s="197" t="s">
        <v>192</v>
      </c>
      <c r="H47" s="192" t="s">
        <v>243</v>
      </c>
      <c r="I47" s="205">
        <v>417.58861536423251</v>
      </c>
      <c r="J47" s="209">
        <v>15</v>
      </c>
      <c r="K47" s="212">
        <v>750</v>
      </c>
    </row>
    <row r="48" spans="2:11" ht="95.1" customHeight="1" thickBot="1" x14ac:dyDescent="0.3">
      <c r="B48" s="196" t="s">
        <v>120</v>
      </c>
      <c r="C48" s="196" t="s">
        <v>240</v>
      </c>
      <c r="D48" s="196" t="s">
        <v>247</v>
      </c>
      <c r="E48" s="196" t="s">
        <v>246</v>
      </c>
      <c r="F48" s="197" t="s">
        <v>173</v>
      </c>
      <c r="G48" s="197" t="s">
        <v>192</v>
      </c>
      <c r="H48" s="192" t="s">
        <v>243</v>
      </c>
      <c r="I48" s="205">
        <v>1043.9863007994772</v>
      </c>
      <c r="J48" s="209">
        <v>15</v>
      </c>
      <c r="K48" s="212">
        <v>1000</v>
      </c>
    </row>
    <row r="49" spans="2:11" ht="95.1" customHeight="1" thickBot="1" x14ac:dyDescent="0.3">
      <c r="B49" s="196" t="s">
        <v>120</v>
      </c>
      <c r="C49" s="196" t="s">
        <v>240</v>
      </c>
      <c r="D49" s="196" t="s">
        <v>248</v>
      </c>
      <c r="E49" s="196" t="s">
        <v>249</v>
      </c>
      <c r="F49" s="197" t="s">
        <v>173</v>
      </c>
      <c r="G49" s="197" t="s">
        <v>192</v>
      </c>
      <c r="H49" s="192" t="s">
        <v>243</v>
      </c>
      <c r="I49" s="205">
        <v>710.54330211560239</v>
      </c>
      <c r="J49" s="209">
        <v>15</v>
      </c>
      <c r="K49" s="212">
        <v>1500</v>
      </c>
    </row>
    <row r="50" spans="2:11" ht="95.1" customHeight="1" thickBot="1" x14ac:dyDescent="0.3">
      <c r="B50" s="196" t="s">
        <v>120</v>
      </c>
      <c r="C50" s="196" t="s">
        <v>240</v>
      </c>
      <c r="D50" s="196" t="s">
        <v>250</v>
      </c>
      <c r="E50" s="196" t="s">
        <v>251</v>
      </c>
      <c r="F50" s="197" t="s">
        <v>173</v>
      </c>
      <c r="G50" s="197" t="s">
        <v>192</v>
      </c>
      <c r="H50" s="192" t="s">
        <v>243</v>
      </c>
      <c r="I50" s="205">
        <v>521.98576920529536</v>
      </c>
      <c r="J50" s="209">
        <v>15</v>
      </c>
      <c r="K50" s="212">
        <v>500</v>
      </c>
    </row>
    <row r="51" spans="2:11" ht="95.1" customHeight="1" thickBot="1" x14ac:dyDescent="0.3">
      <c r="B51" s="196" t="s">
        <v>120</v>
      </c>
      <c r="C51" s="196" t="s">
        <v>240</v>
      </c>
      <c r="D51" s="196" t="s">
        <v>252</v>
      </c>
      <c r="E51" s="196" t="s">
        <v>251</v>
      </c>
      <c r="F51" s="197" t="s">
        <v>173</v>
      </c>
      <c r="G51" s="197" t="s">
        <v>192</v>
      </c>
      <c r="H51" s="192" t="s">
        <v>243</v>
      </c>
      <c r="I51" s="205">
        <v>521.98576920529536</v>
      </c>
      <c r="J51" s="209">
        <v>15</v>
      </c>
      <c r="K51" s="212">
        <v>750</v>
      </c>
    </row>
    <row r="52" spans="2:11" ht="95.1" customHeight="1" thickBot="1" x14ac:dyDescent="0.3">
      <c r="B52" s="196" t="s">
        <v>120</v>
      </c>
      <c r="C52" s="196" t="s">
        <v>240</v>
      </c>
      <c r="D52" s="196" t="s">
        <v>253</v>
      </c>
      <c r="E52" s="196" t="s">
        <v>254</v>
      </c>
      <c r="F52" s="197" t="s">
        <v>173</v>
      </c>
      <c r="G52" s="197" t="s">
        <v>192</v>
      </c>
      <c r="H52" s="192" t="s">
        <v>243</v>
      </c>
      <c r="I52" s="205">
        <v>18664.8</v>
      </c>
      <c r="J52" s="209">
        <v>15</v>
      </c>
      <c r="K52" s="212">
        <v>7500</v>
      </c>
    </row>
    <row r="53" spans="2:11" ht="95.1" customHeight="1" thickBot="1" x14ac:dyDescent="0.3">
      <c r="B53" s="196" t="s">
        <v>120</v>
      </c>
      <c r="C53" s="196" t="s">
        <v>240</v>
      </c>
      <c r="D53" s="196" t="s">
        <v>255</v>
      </c>
      <c r="E53" s="196" t="s">
        <v>184</v>
      </c>
      <c r="F53" s="197" t="s">
        <v>173</v>
      </c>
      <c r="G53" s="197" t="s">
        <v>173</v>
      </c>
      <c r="H53" s="192" t="s">
        <v>180</v>
      </c>
      <c r="I53" s="205">
        <v>196.10675448427827</v>
      </c>
      <c r="J53" s="209">
        <v>5</v>
      </c>
      <c r="K53" s="212">
        <v>150</v>
      </c>
    </row>
    <row r="54" spans="2:11" ht="95.1" customHeight="1" thickBot="1" x14ac:dyDescent="0.3">
      <c r="B54" s="196" t="s">
        <v>120</v>
      </c>
      <c r="C54" s="196" t="s">
        <v>240</v>
      </c>
      <c r="D54" s="196" t="s">
        <v>256</v>
      </c>
      <c r="E54" s="196" t="s">
        <v>202</v>
      </c>
      <c r="F54" s="197" t="s">
        <v>173</v>
      </c>
      <c r="G54" s="197" t="s">
        <v>173</v>
      </c>
      <c r="H54" s="192" t="s">
        <v>243</v>
      </c>
      <c r="I54" s="205">
        <v>103.532</v>
      </c>
      <c r="J54" s="209">
        <v>9</v>
      </c>
      <c r="K54" s="212">
        <v>100</v>
      </c>
    </row>
    <row r="55" spans="2:11" ht="95.1" customHeight="1" thickBot="1" x14ac:dyDescent="0.3">
      <c r="B55" s="196" t="s">
        <v>120</v>
      </c>
      <c r="C55" s="196" t="s">
        <v>240</v>
      </c>
      <c r="D55" s="196" t="s">
        <v>257</v>
      </c>
      <c r="E55" s="196" t="s">
        <v>258</v>
      </c>
      <c r="F55" s="197" t="s">
        <v>173</v>
      </c>
      <c r="G55" s="197" t="s">
        <v>173</v>
      </c>
      <c r="H55" s="192" t="s">
        <v>180</v>
      </c>
      <c r="I55" s="205">
        <v>141.39839999999998</v>
      </c>
      <c r="J55" s="209">
        <v>3</v>
      </c>
      <c r="K55" s="212">
        <v>150</v>
      </c>
    </row>
    <row r="56" spans="2:11" ht="95.1" customHeight="1" thickBot="1" x14ac:dyDescent="0.3">
      <c r="B56" s="196" t="s">
        <v>120</v>
      </c>
      <c r="C56" s="196" t="s">
        <v>240</v>
      </c>
      <c r="D56" s="196" t="s">
        <v>259</v>
      </c>
      <c r="E56" s="196" t="s">
        <v>260</v>
      </c>
      <c r="F56" s="197" t="s">
        <v>173</v>
      </c>
      <c r="G56" s="197" t="s">
        <v>173</v>
      </c>
      <c r="H56" s="192" t="s">
        <v>243</v>
      </c>
      <c r="I56" s="205">
        <v>52.416000000000011</v>
      </c>
      <c r="J56" s="209">
        <v>15</v>
      </c>
      <c r="K56" s="212">
        <v>25</v>
      </c>
    </row>
    <row r="57" spans="2:11" ht="95.1" customHeight="1" thickBot="1" x14ac:dyDescent="0.3">
      <c r="B57" s="196" t="s">
        <v>120</v>
      </c>
      <c r="C57" s="196" t="s">
        <v>240</v>
      </c>
      <c r="D57" s="196" t="s">
        <v>261</v>
      </c>
      <c r="E57" s="196" t="s">
        <v>258</v>
      </c>
      <c r="F57" s="197" t="s">
        <v>173</v>
      </c>
      <c r="G57" s="197" t="s">
        <v>192</v>
      </c>
      <c r="H57" s="192" t="s">
        <v>180</v>
      </c>
      <c r="I57" s="205">
        <v>1227.7387200000001</v>
      </c>
      <c r="J57" s="209">
        <v>9</v>
      </c>
      <c r="K57" s="212">
        <v>500</v>
      </c>
    </row>
    <row r="58" spans="2:11" ht="95.1" customHeight="1" thickBot="1" x14ac:dyDescent="0.3">
      <c r="B58" s="196" t="s">
        <v>120</v>
      </c>
      <c r="C58" s="196" t="s">
        <v>240</v>
      </c>
      <c r="D58" s="196" t="s">
        <v>262</v>
      </c>
      <c r="E58" s="196" t="s">
        <v>242</v>
      </c>
      <c r="F58" s="197" t="s">
        <v>173</v>
      </c>
      <c r="G58" s="197" t="s">
        <v>192</v>
      </c>
      <c r="H58" s="192" t="s">
        <v>243</v>
      </c>
      <c r="I58" s="205">
        <v>2087.9430768211814</v>
      </c>
      <c r="J58" s="209">
        <v>15</v>
      </c>
      <c r="K58" s="212">
        <v>3000</v>
      </c>
    </row>
    <row r="59" spans="2:11" ht="95.1" customHeight="1" thickBot="1" x14ac:dyDescent="0.3">
      <c r="B59" s="196" t="s">
        <v>120</v>
      </c>
      <c r="C59" s="196" t="s">
        <v>240</v>
      </c>
      <c r="D59" s="196" t="s">
        <v>263</v>
      </c>
      <c r="E59" s="196" t="s">
        <v>249</v>
      </c>
      <c r="F59" s="197" t="s">
        <v>173</v>
      </c>
      <c r="G59" s="197" t="s">
        <v>192</v>
      </c>
      <c r="H59" s="192" t="s">
        <v>243</v>
      </c>
      <c r="I59" s="205">
        <v>3552.7165105780118</v>
      </c>
      <c r="J59" s="209">
        <v>15</v>
      </c>
      <c r="K59" s="212">
        <v>3000</v>
      </c>
    </row>
    <row r="60" spans="2:11" ht="95.1" customHeight="1" thickBot="1" x14ac:dyDescent="0.3">
      <c r="B60" s="196" t="s">
        <v>120</v>
      </c>
      <c r="C60" s="196" t="s">
        <v>240</v>
      </c>
      <c r="D60" s="196" t="s">
        <v>264</v>
      </c>
      <c r="E60" s="196" t="s">
        <v>251</v>
      </c>
      <c r="F60" s="197" t="s">
        <v>173</v>
      </c>
      <c r="G60" s="197" t="s">
        <v>192</v>
      </c>
      <c r="H60" s="192" t="s">
        <v>243</v>
      </c>
      <c r="I60" s="205">
        <v>2609.928846026477</v>
      </c>
      <c r="J60" s="209">
        <v>15</v>
      </c>
      <c r="K60" s="212">
        <v>1000</v>
      </c>
    </row>
    <row r="61" spans="2:11" ht="95.1" customHeight="1" thickBot="1" x14ac:dyDescent="0.3">
      <c r="B61" s="196" t="s">
        <v>120</v>
      </c>
      <c r="C61" s="196" t="s">
        <v>240</v>
      </c>
      <c r="D61" s="196" t="s">
        <v>265</v>
      </c>
      <c r="E61" s="196" t="s">
        <v>266</v>
      </c>
      <c r="F61" s="197" t="s">
        <v>173</v>
      </c>
      <c r="G61" s="197" t="s">
        <v>173</v>
      </c>
      <c r="H61" s="192" t="s">
        <v>180</v>
      </c>
      <c r="I61" s="205">
        <v>1910.6326936535183</v>
      </c>
      <c r="J61" s="209">
        <v>15</v>
      </c>
      <c r="K61" s="212">
        <v>500</v>
      </c>
    </row>
    <row r="62" spans="2:11" ht="95.1" customHeight="1" thickBot="1" x14ac:dyDescent="0.3">
      <c r="B62" s="196" t="s">
        <v>120</v>
      </c>
      <c r="C62" s="196" t="s">
        <v>267</v>
      </c>
      <c r="D62" s="196" t="s">
        <v>268</v>
      </c>
      <c r="E62" s="196" t="s">
        <v>269</v>
      </c>
      <c r="F62" s="197" t="s">
        <v>173</v>
      </c>
      <c r="G62" s="197" t="s">
        <v>192</v>
      </c>
      <c r="H62" s="192" t="s">
        <v>270</v>
      </c>
      <c r="I62" s="205">
        <v>2929.1670816248738</v>
      </c>
      <c r="J62" s="209">
        <v>4.8532393328467354</v>
      </c>
      <c r="K62" s="212" t="s">
        <v>271</v>
      </c>
    </row>
    <row r="63" spans="2:11" ht="95.1" customHeight="1" thickBot="1" x14ac:dyDescent="0.3">
      <c r="B63" s="196" t="s">
        <v>120</v>
      </c>
      <c r="C63" s="196" t="s">
        <v>267</v>
      </c>
      <c r="D63" s="196" t="s">
        <v>272</v>
      </c>
      <c r="E63" s="196" t="s">
        <v>266</v>
      </c>
      <c r="F63" s="197" t="s">
        <v>173</v>
      </c>
      <c r="G63" s="197" t="s">
        <v>192</v>
      </c>
      <c r="H63" s="192" t="s">
        <v>180</v>
      </c>
      <c r="I63" s="205">
        <v>1910.6326936535183</v>
      </c>
      <c r="J63" s="209">
        <v>15</v>
      </c>
      <c r="K63" s="212">
        <v>500</v>
      </c>
    </row>
    <row r="64" spans="2:11" ht="95.1" customHeight="1" thickBot="1" x14ac:dyDescent="0.3">
      <c r="B64" s="196" t="s">
        <v>120</v>
      </c>
      <c r="C64" s="196" t="s">
        <v>267</v>
      </c>
      <c r="D64" s="196" t="s">
        <v>273</v>
      </c>
      <c r="E64" s="196" t="s">
        <v>242</v>
      </c>
      <c r="F64" s="197" t="s">
        <v>173</v>
      </c>
      <c r="G64" s="197" t="s">
        <v>192</v>
      </c>
      <c r="H64" s="192" t="s">
        <v>243</v>
      </c>
      <c r="I64" s="205">
        <v>730.78745808185874</v>
      </c>
      <c r="J64" s="209">
        <v>15</v>
      </c>
      <c r="K64" s="212">
        <v>2000</v>
      </c>
    </row>
    <row r="65" spans="2:11" ht="95.1" customHeight="1" thickBot="1" x14ac:dyDescent="0.3">
      <c r="B65" s="196" t="s">
        <v>120</v>
      </c>
      <c r="C65" s="196" t="s">
        <v>267</v>
      </c>
      <c r="D65" s="196" t="s">
        <v>274</v>
      </c>
      <c r="E65" s="196" t="s">
        <v>246</v>
      </c>
      <c r="F65" s="197" t="s">
        <v>173</v>
      </c>
      <c r="G65" s="197" t="s">
        <v>192</v>
      </c>
      <c r="H65" s="192" t="s">
        <v>243</v>
      </c>
      <c r="I65" s="205">
        <v>730.78745808185488</v>
      </c>
      <c r="J65" s="209">
        <v>15</v>
      </c>
      <c r="K65" s="212">
        <v>1000</v>
      </c>
    </row>
    <row r="66" spans="2:11" ht="95.1" customHeight="1" thickBot="1" x14ac:dyDescent="0.3">
      <c r="B66" s="196" t="s">
        <v>120</v>
      </c>
      <c r="C66" s="196" t="s">
        <v>267</v>
      </c>
      <c r="D66" s="196" t="s">
        <v>275</v>
      </c>
      <c r="E66" s="196" t="s">
        <v>195</v>
      </c>
      <c r="F66" s="197" t="s">
        <v>173</v>
      </c>
      <c r="G66" s="197" t="s">
        <v>192</v>
      </c>
      <c r="H66" s="192" t="s">
        <v>243</v>
      </c>
      <c r="I66" s="205">
        <v>1915</v>
      </c>
      <c r="J66" s="209">
        <v>10</v>
      </c>
      <c r="K66" s="212">
        <v>1000</v>
      </c>
    </row>
    <row r="67" spans="2:11" ht="95.1" customHeight="1" thickBot="1" x14ac:dyDescent="0.3">
      <c r="B67" s="196" t="s">
        <v>120</v>
      </c>
      <c r="C67" s="196" t="s">
        <v>276</v>
      </c>
      <c r="D67" s="196" t="s">
        <v>277</v>
      </c>
      <c r="E67" s="196" t="s">
        <v>278</v>
      </c>
      <c r="F67" s="197" t="s">
        <v>173</v>
      </c>
      <c r="G67" s="197" t="s">
        <v>192</v>
      </c>
      <c r="H67" s="192" t="s">
        <v>279</v>
      </c>
      <c r="I67" s="205">
        <v>175</v>
      </c>
      <c r="J67" s="209">
        <v>13.193795299582707</v>
      </c>
      <c r="K67" s="212" t="s">
        <v>280</v>
      </c>
    </row>
    <row r="68" spans="2:11" ht="95.1" customHeight="1" thickBot="1" x14ac:dyDescent="0.3">
      <c r="B68" s="196" t="s">
        <v>120</v>
      </c>
      <c r="C68" s="196" t="s">
        <v>276</v>
      </c>
      <c r="D68" s="196" t="s">
        <v>281</v>
      </c>
      <c r="E68" s="196" t="s">
        <v>282</v>
      </c>
      <c r="F68" s="197" t="s">
        <v>173</v>
      </c>
      <c r="G68" s="197" t="s">
        <v>192</v>
      </c>
      <c r="H68" s="192" t="s">
        <v>279</v>
      </c>
      <c r="I68" s="205">
        <v>21518.400000000001</v>
      </c>
      <c r="J68" s="209">
        <v>14</v>
      </c>
      <c r="K68" s="212" t="s">
        <v>283</v>
      </c>
    </row>
    <row r="69" spans="2:11" ht="95.1" customHeight="1" thickBot="1" x14ac:dyDescent="0.3">
      <c r="B69" s="196" t="s">
        <v>120</v>
      </c>
      <c r="C69" s="196" t="s">
        <v>276</v>
      </c>
      <c r="D69" s="196" t="s">
        <v>284</v>
      </c>
      <c r="E69" s="196" t="s">
        <v>195</v>
      </c>
      <c r="F69" s="197" t="s">
        <v>173</v>
      </c>
      <c r="G69" s="197" t="s">
        <v>192</v>
      </c>
      <c r="H69" s="192" t="s">
        <v>279</v>
      </c>
      <c r="I69" s="205">
        <v>1915</v>
      </c>
      <c r="J69" s="209">
        <v>10</v>
      </c>
      <c r="K69" s="212" t="s">
        <v>285</v>
      </c>
    </row>
    <row r="70" spans="2:11" ht="95.1" customHeight="1" thickBot="1" x14ac:dyDescent="0.3">
      <c r="B70" s="196" t="s">
        <v>120</v>
      </c>
      <c r="C70" s="196" t="s">
        <v>276</v>
      </c>
      <c r="D70" s="196" t="s">
        <v>286</v>
      </c>
      <c r="E70" s="196" t="s">
        <v>172</v>
      </c>
      <c r="F70" s="197" t="s">
        <v>173</v>
      </c>
      <c r="G70" s="197" t="s">
        <v>173</v>
      </c>
      <c r="H70" s="192" t="s">
        <v>279</v>
      </c>
      <c r="I70" s="205">
        <v>35.723999999999904</v>
      </c>
      <c r="J70" s="209">
        <v>14</v>
      </c>
      <c r="K70" s="212" t="s">
        <v>285</v>
      </c>
    </row>
    <row r="71" spans="2:11" ht="95.1" customHeight="1" thickBot="1" x14ac:dyDescent="0.3">
      <c r="B71" s="196" t="s">
        <v>120</v>
      </c>
      <c r="C71" s="196" t="s">
        <v>276</v>
      </c>
      <c r="D71" s="196" t="s">
        <v>287</v>
      </c>
      <c r="E71" s="196" t="s">
        <v>288</v>
      </c>
      <c r="F71" s="197" t="s">
        <v>173</v>
      </c>
      <c r="G71" s="197" t="s">
        <v>216</v>
      </c>
      <c r="H71" s="192" t="s">
        <v>279</v>
      </c>
      <c r="I71" s="205">
        <v>46284.918170614059</v>
      </c>
      <c r="J71" s="209">
        <v>15</v>
      </c>
      <c r="K71" s="212" t="s">
        <v>289</v>
      </c>
    </row>
    <row r="72" spans="2:11" ht="95.1" customHeight="1" thickBot="1" x14ac:dyDescent="0.3">
      <c r="B72" s="196" t="s">
        <v>120</v>
      </c>
      <c r="C72" s="196" t="s">
        <v>276</v>
      </c>
      <c r="D72" s="196" t="s">
        <v>290</v>
      </c>
      <c r="E72" s="196" t="s">
        <v>288</v>
      </c>
      <c r="F72" s="197" t="s">
        <v>173</v>
      </c>
      <c r="G72" s="197" t="s">
        <v>216</v>
      </c>
      <c r="H72" s="192" t="s">
        <v>279</v>
      </c>
      <c r="I72" s="205">
        <v>46284.918170614059</v>
      </c>
      <c r="J72" s="209">
        <v>15</v>
      </c>
      <c r="K72" s="212" t="s">
        <v>291</v>
      </c>
    </row>
    <row r="73" spans="2:11" ht="95.1" customHeight="1" thickBot="1" x14ac:dyDescent="0.3">
      <c r="B73" s="196" t="s">
        <v>120</v>
      </c>
      <c r="C73" s="196" t="s">
        <v>292</v>
      </c>
      <c r="D73" s="196" t="s">
        <v>293</v>
      </c>
      <c r="E73" s="196" t="s">
        <v>294</v>
      </c>
      <c r="F73" s="197" t="s">
        <v>173</v>
      </c>
      <c r="G73" s="197" t="s">
        <v>173</v>
      </c>
      <c r="H73" s="192" t="s">
        <v>295</v>
      </c>
      <c r="I73" s="205">
        <v>0</v>
      </c>
      <c r="J73" s="209">
        <v>1</v>
      </c>
      <c r="K73" s="212" t="s">
        <v>296</v>
      </c>
    </row>
    <row r="74" spans="2:11" ht="95.1" customHeight="1" thickBot="1" x14ac:dyDescent="0.3">
      <c r="B74" s="196" t="s">
        <v>120</v>
      </c>
      <c r="C74" s="196" t="s">
        <v>292</v>
      </c>
      <c r="D74" s="196" t="s">
        <v>297</v>
      </c>
      <c r="E74" s="196" t="s">
        <v>294</v>
      </c>
      <c r="F74" s="197" t="s">
        <v>173</v>
      </c>
      <c r="G74" s="197" t="s">
        <v>173</v>
      </c>
      <c r="H74" s="192" t="s">
        <v>295</v>
      </c>
      <c r="I74" s="205">
        <v>0</v>
      </c>
      <c r="J74" s="209">
        <v>1.6</v>
      </c>
      <c r="K74" s="212" t="s">
        <v>296</v>
      </c>
    </row>
    <row r="75" spans="2:11" ht="95.1" customHeight="1" thickBot="1" x14ac:dyDescent="0.3">
      <c r="B75" s="196" t="s">
        <v>120</v>
      </c>
      <c r="C75" s="196" t="s">
        <v>292</v>
      </c>
      <c r="D75" s="196" t="s">
        <v>298</v>
      </c>
      <c r="E75" s="196" t="s">
        <v>294</v>
      </c>
      <c r="F75" s="197" t="s">
        <v>173</v>
      </c>
      <c r="G75" s="197" t="s">
        <v>173</v>
      </c>
      <c r="H75" s="192" t="s">
        <v>295</v>
      </c>
      <c r="I75" s="205">
        <v>0</v>
      </c>
      <c r="J75" s="209">
        <v>1</v>
      </c>
      <c r="K75" s="212" t="s">
        <v>296</v>
      </c>
    </row>
    <row r="76" spans="2:11" ht="95.1" customHeight="1" thickBot="1" x14ac:dyDescent="0.3">
      <c r="B76" s="196" t="s">
        <v>120</v>
      </c>
      <c r="C76" s="196" t="s">
        <v>292</v>
      </c>
      <c r="D76" s="196" t="s">
        <v>299</v>
      </c>
      <c r="E76" s="196" t="s">
        <v>294</v>
      </c>
      <c r="F76" s="197" t="s">
        <v>173</v>
      </c>
      <c r="G76" s="197" t="s">
        <v>173</v>
      </c>
      <c r="H76" s="192" t="s">
        <v>295</v>
      </c>
      <c r="I76" s="205">
        <v>0</v>
      </c>
      <c r="J76" s="209">
        <v>1.6</v>
      </c>
      <c r="K76" s="212" t="s">
        <v>296</v>
      </c>
    </row>
    <row r="77" spans="2:11" ht="95.1" customHeight="1" thickBot="1" x14ac:dyDescent="0.3">
      <c r="B77" s="196" t="s">
        <v>120</v>
      </c>
      <c r="C77" s="196" t="s">
        <v>292</v>
      </c>
      <c r="D77" s="196" t="s">
        <v>300</v>
      </c>
      <c r="E77" s="196" t="s">
        <v>294</v>
      </c>
      <c r="F77" s="197" t="s">
        <v>173</v>
      </c>
      <c r="G77" s="197" t="s">
        <v>173</v>
      </c>
      <c r="H77" s="192" t="s">
        <v>295</v>
      </c>
      <c r="I77" s="205">
        <v>0</v>
      </c>
      <c r="J77" s="209">
        <v>1</v>
      </c>
      <c r="K77" s="212" t="s">
        <v>296</v>
      </c>
    </row>
    <row r="78" spans="2:11" ht="95.1" customHeight="1" thickBot="1" x14ac:dyDescent="0.3">
      <c r="B78" s="196" t="s">
        <v>120</v>
      </c>
      <c r="C78" s="196" t="s">
        <v>292</v>
      </c>
      <c r="D78" s="196" t="s">
        <v>301</v>
      </c>
      <c r="E78" s="196" t="s">
        <v>294</v>
      </c>
      <c r="F78" s="197" t="s">
        <v>173</v>
      </c>
      <c r="G78" s="197" t="s">
        <v>173</v>
      </c>
      <c r="H78" s="192" t="s">
        <v>302</v>
      </c>
      <c r="I78" s="205">
        <v>0</v>
      </c>
      <c r="J78" s="209">
        <v>1</v>
      </c>
      <c r="K78" s="212" t="s">
        <v>296</v>
      </c>
    </row>
    <row r="79" spans="2:11" ht="95.1" customHeight="1" thickBot="1" x14ac:dyDescent="0.3">
      <c r="B79" s="196" t="s">
        <v>120</v>
      </c>
      <c r="C79" s="196" t="s">
        <v>303</v>
      </c>
      <c r="D79" s="196" t="s">
        <v>304</v>
      </c>
      <c r="E79" s="196" t="s">
        <v>305</v>
      </c>
      <c r="F79" s="197" t="s">
        <v>173</v>
      </c>
      <c r="G79" s="197" t="s">
        <v>192</v>
      </c>
      <c r="H79" s="192" t="s">
        <v>306</v>
      </c>
      <c r="I79" s="205">
        <v>2802.9737860058303</v>
      </c>
      <c r="J79" s="209">
        <v>14</v>
      </c>
      <c r="K79" s="212">
        <v>2000</v>
      </c>
    </row>
    <row r="80" spans="2:11" ht="95.1" customHeight="1" thickBot="1" x14ac:dyDescent="0.3">
      <c r="B80" s="196" t="s">
        <v>120</v>
      </c>
      <c r="C80" s="196" t="s">
        <v>303</v>
      </c>
      <c r="D80" s="196" t="s">
        <v>307</v>
      </c>
      <c r="E80" s="196" t="s">
        <v>308</v>
      </c>
      <c r="F80" s="197" t="s">
        <v>173</v>
      </c>
      <c r="G80" s="197" t="s">
        <v>192</v>
      </c>
      <c r="H80" s="192" t="s">
        <v>309</v>
      </c>
      <c r="I80" s="205">
        <v>2802.9737860058303</v>
      </c>
      <c r="J80" s="209">
        <v>14</v>
      </c>
      <c r="K80" s="212">
        <v>1500</v>
      </c>
    </row>
    <row r="81" spans="2:11" ht="95.1" customHeight="1" thickBot="1" x14ac:dyDescent="0.3">
      <c r="B81" s="196" t="s">
        <v>120</v>
      </c>
      <c r="C81" s="196" t="s">
        <v>303</v>
      </c>
      <c r="D81" s="196" t="s">
        <v>310</v>
      </c>
      <c r="E81" s="196" t="s">
        <v>311</v>
      </c>
      <c r="F81" s="197" t="s">
        <v>173</v>
      </c>
      <c r="G81" s="197" t="s">
        <v>192</v>
      </c>
      <c r="H81" s="192" t="s">
        <v>312</v>
      </c>
      <c r="I81" s="205">
        <v>2802.9737860058303</v>
      </c>
      <c r="J81" s="209">
        <v>14</v>
      </c>
      <c r="K81" s="212">
        <v>3000</v>
      </c>
    </row>
    <row r="82" spans="2:11" ht="95.1" customHeight="1" thickBot="1" x14ac:dyDescent="0.3">
      <c r="B82" s="196" t="s">
        <v>120</v>
      </c>
      <c r="C82" s="196" t="s">
        <v>303</v>
      </c>
      <c r="D82" s="196" t="s">
        <v>313</v>
      </c>
      <c r="E82" s="196" t="s">
        <v>314</v>
      </c>
      <c r="F82" s="197" t="s">
        <v>173</v>
      </c>
      <c r="G82" s="197" t="s">
        <v>192</v>
      </c>
      <c r="H82" s="192" t="s">
        <v>315</v>
      </c>
      <c r="I82" s="205">
        <v>2802.9737860058303</v>
      </c>
      <c r="J82" s="209">
        <v>14</v>
      </c>
      <c r="K82" s="212">
        <v>1500</v>
      </c>
    </row>
    <row r="83" spans="2:11" ht="95.1" customHeight="1" thickBot="1" x14ac:dyDescent="0.3">
      <c r="B83" s="196" t="s">
        <v>120</v>
      </c>
      <c r="C83" s="196" t="s">
        <v>303</v>
      </c>
      <c r="D83" s="196" t="s">
        <v>316</v>
      </c>
      <c r="E83" s="196" t="s">
        <v>317</v>
      </c>
      <c r="F83" s="197" t="s">
        <v>173</v>
      </c>
      <c r="G83" s="197" t="s">
        <v>192</v>
      </c>
      <c r="H83" s="192" t="s">
        <v>318</v>
      </c>
      <c r="I83" s="205">
        <v>2802.9737860058303</v>
      </c>
      <c r="J83" s="209">
        <v>14</v>
      </c>
      <c r="K83" s="212">
        <v>3000</v>
      </c>
    </row>
    <row r="84" spans="2:11" ht="95.1" customHeight="1" thickBot="1" x14ac:dyDescent="0.3">
      <c r="B84" s="196" t="s">
        <v>120</v>
      </c>
      <c r="C84" s="196" t="s">
        <v>303</v>
      </c>
      <c r="D84" s="196" t="s">
        <v>319</v>
      </c>
      <c r="E84" s="196" t="s">
        <v>314</v>
      </c>
      <c r="F84" s="197" t="s">
        <v>173</v>
      </c>
      <c r="G84" s="197" t="s">
        <v>192</v>
      </c>
      <c r="H84" s="192" t="s">
        <v>320</v>
      </c>
      <c r="I84" s="205">
        <v>2802.9737860058303</v>
      </c>
      <c r="J84" s="209">
        <v>14</v>
      </c>
      <c r="K84" s="212">
        <v>3000</v>
      </c>
    </row>
    <row r="85" spans="2:11" ht="95.1" customHeight="1" thickBot="1" x14ac:dyDescent="0.3">
      <c r="B85" s="196" t="s">
        <v>120</v>
      </c>
      <c r="C85" s="196" t="s">
        <v>321</v>
      </c>
      <c r="D85" s="196" t="s">
        <v>322</v>
      </c>
      <c r="E85" s="196" t="s">
        <v>323</v>
      </c>
      <c r="F85" s="197" t="s">
        <v>173</v>
      </c>
      <c r="G85" s="197" t="s">
        <v>173</v>
      </c>
      <c r="H85" s="192" t="s">
        <v>324</v>
      </c>
      <c r="I85" s="205">
        <v>0</v>
      </c>
      <c r="J85" s="209">
        <v>1</v>
      </c>
      <c r="K85" s="212" t="s">
        <v>296</v>
      </c>
    </row>
    <row r="86" spans="2:11" ht="95.1" customHeight="1" thickBot="1" x14ac:dyDescent="0.3">
      <c r="B86" s="196" t="s">
        <v>120</v>
      </c>
      <c r="C86" s="196" t="s">
        <v>321</v>
      </c>
      <c r="D86" s="196" t="s">
        <v>325</v>
      </c>
      <c r="E86" s="196" t="s">
        <v>323</v>
      </c>
      <c r="F86" s="197" t="s">
        <v>173</v>
      </c>
      <c r="G86" s="197" t="s">
        <v>173</v>
      </c>
      <c r="H86" s="192" t="s">
        <v>326</v>
      </c>
      <c r="I86" s="205">
        <v>0</v>
      </c>
      <c r="J86" s="209">
        <v>1</v>
      </c>
      <c r="K86" s="212">
        <v>250</v>
      </c>
    </row>
    <row r="87" spans="2:11" ht="95.1" customHeight="1" thickBot="1" x14ac:dyDescent="0.3">
      <c r="B87" s="196" t="s">
        <v>120</v>
      </c>
      <c r="C87" s="196" t="s">
        <v>321</v>
      </c>
      <c r="D87" s="196" t="s">
        <v>327</v>
      </c>
      <c r="E87" s="196" t="s">
        <v>323</v>
      </c>
      <c r="F87" s="197" t="s">
        <v>173</v>
      </c>
      <c r="G87" s="197" t="s">
        <v>173</v>
      </c>
      <c r="H87" s="192" t="s">
        <v>328</v>
      </c>
      <c r="I87" s="205">
        <v>0</v>
      </c>
      <c r="J87" s="209">
        <v>1</v>
      </c>
      <c r="K87" s="212">
        <v>1000</v>
      </c>
    </row>
    <row r="88" spans="2:11" ht="95.1" customHeight="1" thickBot="1" x14ac:dyDescent="0.3">
      <c r="B88" s="196" t="s">
        <v>120</v>
      </c>
      <c r="C88" s="196" t="s">
        <v>321</v>
      </c>
      <c r="D88" s="196" t="s">
        <v>329</v>
      </c>
      <c r="E88" s="196" t="s">
        <v>323</v>
      </c>
      <c r="F88" s="197" t="s">
        <v>173</v>
      </c>
      <c r="G88" s="197" t="s">
        <v>173</v>
      </c>
      <c r="H88" s="192" t="s">
        <v>330</v>
      </c>
      <c r="I88" s="205">
        <v>0</v>
      </c>
      <c r="J88" s="209">
        <v>1</v>
      </c>
      <c r="K88" s="212">
        <v>50</v>
      </c>
    </row>
    <row r="89" spans="2:11" ht="95.1" customHeight="1" thickBot="1" x14ac:dyDescent="0.3">
      <c r="B89" s="196" t="s">
        <v>120</v>
      </c>
      <c r="C89" s="196" t="s">
        <v>321</v>
      </c>
      <c r="D89" s="196" t="s">
        <v>331</v>
      </c>
      <c r="E89" s="196" t="s">
        <v>323</v>
      </c>
      <c r="F89" s="197" t="s">
        <v>173</v>
      </c>
      <c r="G89" s="197" t="s">
        <v>173</v>
      </c>
      <c r="H89" s="192" t="s">
        <v>332</v>
      </c>
      <c r="I89" s="205">
        <v>0</v>
      </c>
      <c r="J89" s="209">
        <v>1</v>
      </c>
      <c r="K89" s="212" t="s">
        <v>296</v>
      </c>
    </row>
    <row r="90" spans="2:11" ht="95.1" customHeight="1" thickBot="1" x14ac:dyDescent="0.3">
      <c r="B90" s="196" t="s">
        <v>120</v>
      </c>
      <c r="C90" s="196" t="s">
        <v>321</v>
      </c>
      <c r="D90" s="196" t="s">
        <v>333</v>
      </c>
      <c r="E90" s="196" t="s">
        <v>323</v>
      </c>
      <c r="F90" s="197" t="s">
        <v>173</v>
      </c>
      <c r="G90" s="197" t="s">
        <v>173</v>
      </c>
      <c r="H90" s="192" t="s">
        <v>334</v>
      </c>
      <c r="I90" s="205">
        <v>0</v>
      </c>
      <c r="J90" s="209">
        <v>1</v>
      </c>
      <c r="K90" s="212" t="s">
        <v>296</v>
      </c>
    </row>
    <row r="91" spans="2:11" ht="95.1" customHeight="1" thickBot="1" x14ac:dyDescent="0.3">
      <c r="B91" s="196" t="s">
        <v>120</v>
      </c>
      <c r="C91" s="196" t="s">
        <v>335</v>
      </c>
      <c r="D91" s="196" t="s">
        <v>336</v>
      </c>
      <c r="E91" s="198" t="s">
        <v>337</v>
      </c>
      <c r="F91" s="197" t="s">
        <v>173</v>
      </c>
      <c r="G91" s="197" t="s">
        <v>173</v>
      </c>
      <c r="H91" s="192" t="s">
        <v>338</v>
      </c>
      <c r="I91" s="205">
        <v>0</v>
      </c>
      <c r="J91" s="209" t="s">
        <v>337</v>
      </c>
      <c r="K91" s="212">
        <v>0</v>
      </c>
    </row>
    <row r="92" spans="2:11" ht="95.1" customHeight="1" thickBot="1" x14ac:dyDescent="0.3">
      <c r="B92" s="196" t="s">
        <v>126</v>
      </c>
      <c r="C92" s="196" t="s">
        <v>339</v>
      </c>
      <c r="D92" s="196" t="s">
        <v>340</v>
      </c>
      <c r="E92" s="196" t="s">
        <v>278</v>
      </c>
      <c r="F92" s="197" t="s">
        <v>192</v>
      </c>
      <c r="G92" s="197" t="s">
        <v>192</v>
      </c>
      <c r="H92" s="192" t="s">
        <v>341</v>
      </c>
      <c r="I92" s="205">
        <v>172.5</v>
      </c>
      <c r="J92" s="209">
        <v>13.193795299582707</v>
      </c>
      <c r="K92" s="212" t="s">
        <v>296</v>
      </c>
    </row>
    <row r="93" spans="2:11" ht="95.1" customHeight="1" thickBot="1" x14ac:dyDescent="0.3">
      <c r="B93" s="196" t="s">
        <v>126</v>
      </c>
      <c r="C93" s="196" t="s">
        <v>339</v>
      </c>
      <c r="D93" s="196" t="s">
        <v>342</v>
      </c>
      <c r="E93" s="196" t="s">
        <v>251</v>
      </c>
      <c r="F93" s="197" t="s">
        <v>192</v>
      </c>
      <c r="G93" s="197" t="s">
        <v>192</v>
      </c>
      <c r="H93" s="192" t="s">
        <v>343</v>
      </c>
      <c r="I93" s="205">
        <v>3600</v>
      </c>
      <c r="J93" s="209">
        <v>15</v>
      </c>
      <c r="K93" s="212" t="s">
        <v>296</v>
      </c>
    </row>
    <row r="94" spans="2:11" ht="95.1" customHeight="1" thickBot="1" x14ac:dyDescent="0.3">
      <c r="B94" s="196" t="s">
        <v>126</v>
      </c>
      <c r="C94" s="196" t="s">
        <v>339</v>
      </c>
      <c r="D94" s="196" t="s">
        <v>344</v>
      </c>
      <c r="E94" s="196" t="s">
        <v>294</v>
      </c>
      <c r="F94" s="197" t="s">
        <v>192</v>
      </c>
      <c r="G94" s="197" t="s">
        <v>192</v>
      </c>
      <c r="H94" s="192" t="s">
        <v>345</v>
      </c>
      <c r="I94" s="205">
        <v>1275</v>
      </c>
      <c r="J94" s="209">
        <v>13.44771396626456</v>
      </c>
      <c r="K94" s="212" t="s">
        <v>296</v>
      </c>
    </row>
    <row r="95" spans="2:11" ht="95.1" customHeight="1" thickBot="1" x14ac:dyDescent="0.3">
      <c r="B95" s="196" t="s">
        <v>126</v>
      </c>
      <c r="C95" s="196" t="s">
        <v>339</v>
      </c>
      <c r="D95" s="196" t="s">
        <v>346</v>
      </c>
      <c r="E95" s="196" t="s">
        <v>294</v>
      </c>
      <c r="F95" s="197" t="s">
        <v>192</v>
      </c>
      <c r="G95" s="197" t="s">
        <v>192</v>
      </c>
      <c r="H95" s="192" t="s">
        <v>347</v>
      </c>
      <c r="I95" s="205">
        <v>1032.5</v>
      </c>
      <c r="J95" s="209">
        <v>12.5</v>
      </c>
      <c r="K95" s="212" t="s">
        <v>348</v>
      </c>
    </row>
    <row r="96" spans="2:11" ht="95.1" customHeight="1" thickBot="1" x14ac:dyDescent="0.3">
      <c r="B96" s="196" t="s">
        <v>126</v>
      </c>
      <c r="C96" s="196" t="s">
        <v>349</v>
      </c>
      <c r="D96" s="196" t="s">
        <v>350</v>
      </c>
      <c r="E96" s="196" t="s">
        <v>172</v>
      </c>
      <c r="F96" s="197" t="s">
        <v>192</v>
      </c>
      <c r="G96" s="197" t="s">
        <v>173</v>
      </c>
      <c r="H96" s="192" t="s">
        <v>174</v>
      </c>
      <c r="I96" s="205">
        <v>60</v>
      </c>
      <c r="J96" s="209">
        <v>5</v>
      </c>
      <c r="K96" s="212">
        <v>125</v>
      </c>
    </row>
    <row r="97" spans="2:11" ht="95.1" customHeight="1" thickBot="1" x14ac:dyDescent="0.3">
      <c r="B97" s="196" t="s">
        <v>126</v>
      </c>
      <c r="C97" s="196" t="s">
        <v>349</v>
      </c>
      <c r="D97" s="196" t="s">
        <v>351</v>
      </c>
      <c r="E97" s="196" t="s">
        <v>172</v>
      </c>
      <c r="F97" s="197" t="s">
        <v>192</v>
      </c>
      <c r="G97" s="197" t="s">
        <v>173</v>
      </c>
      <c r="H97" s="192" t="s">
        <v>174</v>
      </c>
      <c r="I97" s="205">
        <v>60</v>
      </c>
      <c r="J97" s="209">
        <v>6</v>
      </c>
      <c r="K97" s="212">
        <v>125</v>
      </c>
    </row>
    <row r="98" spans="2:11" ht="95.1" customHeight="1" thickBot="1" x14ac:dyDescent="0.3">
      <c r="B98" s="196" t="s">
        <v>126</v>
      </c>
      <c r="C98" s="196" t="s">
        <v>349</v>
      </c>
      <c r="D98" s="196" t="s">
        <v>352</v>
      </c>
      <c r="E98" s="196" t="s">
        <v>172</v>
      </c>
      <c r="F98" s="197" t="s">
        <v>192</v>
      </c>
      <c r="G98" s="197" t="s">
        <v>173</v>
      </c>
      <c r="H98" s="192" t="s">
        <v>174</v>
      </c>
      <c r="I98" s="205">
        <v>30</v>
      </c>
      <c r="J98" s="209">
        <v>3</v>
      </c>
      <c r="K98" s="212">
        <v>75</v>
      </c>
    </row>
    <row r="99" spans="2:11" ht="95.1" customHeight="1" thickBot="1" x14ac:dyDescent="0.3">
      <c r="B99" s="196" t="s">
        <v>126</v>
      </c>
      <c r="C99" s="196" t="s">
        <v>349</v>
      </c>
      <c r="D99" s="196" t="s">
        <v>353</v>
      </c>
      <c r="E99" s="196" t="s">
        <v>172</v>
      </c>
      <c r="F99" s="197" t="s">
        <v>192</v>
      </c>
      <c r="G99" s="197" t="s">
        <v>173</v>
      </c>
      <c r="H99" s="192" t="s">
        <v>174</v>
      </c>
      <c r="I99" s="205">
        <v>30</v>
      </c>
      <c r="J99" s="209">
        <v>4</v>
      </c>
      <c r="K99" s="212">
        <v>75</v>
      </c>
    </row>
    <row r="100" spans="2:11" ht="95.1" customHeight="1" thickBot="1" x14ac:dyDescent="0.3">
      <c r="B100" s="196" t="s">
        <v>126</v>
      </c>
      <c r="C100" s="196" t="s">
        <v>349</v>
      </c>
      <c r="D100" s="196" t="s">
        <v>354</v>
      </c>
      <c r="E100" s="196" t="s">
        <v>172</v>
      </c>
      <c r="F100" s="197" t="s">
        <v>192</v>
      </c>
      <c r="G100" s="197" t="s">
        <v>173</v>
      </c>
      <c r="H100" s="192" t="s">
        <v>174</v>
      </c>
      <c r="I100" s="205">
        <v>30</v>
      </c>
      <c r="J100" s="209">
        <v>5</v>
      </c>
      <c r="K100" s="212">
        <v>75</v>
      </c>
    </row>
    <row r="101" spans="2:11" ht="95.1" customHeight="1" thickBot="1" x14ac:dyDescent="0.3">
      <c r="B101" s="196" t="s">
        <v>126</v>
      </c>
      <c r="C101" s="196" t="s">
        <v>349</v>
      </c>
      <c r="D101" s="196" t="s">
        <v>355</v>
      </c>
      <c r="E101" s="196" t="s">
        <v>172</v>
      </c>
      <c r="F101" s="197" t="s">
        <v>192</v>
      </c>
      <c r="G101" s="197" t="s">
        <v>173</v>
      </c>
      <c r="H101" s="192" t="s">
        <v>180</v>
      </c>
      <c r="I101" s="205">
        <v>30</v>
      </c>
      <c r="J101" s="209">
        <v>5</v>
      </c>
      <c r="K101" s="212">
        <v>75</v>
      </c>
    </row>
    <row r="102" spans="2:11" ht="95.1" customHeight="1" thickBot="1" x14ac:dyDescent="0.3">
      <c r="B102" s="196" t="s">
        <v>126</v>
      </c>
      <c r="C102" s="196" t="s">
        <v>349</v>
      </c>
      <c r="D102" s="196" t="s">
        <v>356</v>
      </c>
      <c r="E102" s="196" t="s">
        <v>172</v>
      </c>
      <c r="F102" s="199">
        <v>0</v>
      </c>
      <c r="G102" s="199">
        <v>0</v>
      </c>
      <c r="H102" s="192" t="s">
        <v>182</v>
      </c>
      <c r="I102" s="205">
        <v>35.723999999999904</v>
      </c>
      <c r="J102" s="209">
        <v>14</v>
      </c>
      <c r="K102" s="212">
        <v>100</v>
      </c>
    </row>
    <row r="103" spans="2:11" ht="95.1" customHeight="1" thickBot="1" x14ac:dyDescent="0.3">
      <c r="B103" s="196" t="s">
        <v>126</v>
      </c>
      <c r="C103" s="196" t="s">
        <v>349</v>
      </c>
      <c r="D103" s="196" t="s">
        <v>357</v>
      </c>
      <c r="E103" s="196" t="s">
        <v>184</v>
      </c>
      <c r="F103" s="199">
        <v>0</v>
      </c>
      <c r="G103" s="199">
        <v>0</v>
      </c>
      <c r="H103" s="192" t="s">
        <v>182</v>
      </c>
      <c r="I103" s="205">
        <v>0</v>
      </c>
      <c r="J103" s="209">
        <v>14</v>
      </c>
      <c r="K103" s="212">
        <v>100</v>
      </c>
    </row>
    <row r="104" spans="2:11" ht="95.1" customHeight="1" thickBot="1" x14ac:dyDescent="0.3">
      <c r="B104" s="196" t="s">
        <v>126</v>
      </c>
      <c r="C104" s="196" t="s">
        <v>349</v>
      </c>
      <c r="D104" s="196" t="s">
        <v>358</v>
      </c>
      <c r="E104" s="196" t="s">
        <v>184</v>
      </c>
      <c r="F104" s="199">
        <v>0</v>
      </c>
      <c r="G104" s="199">
        <v>0</v>
      </c>
      <c r="H104" s="192" t="s">
        <v>182</v>
      </c>
      <c r="I104" s="205">
        <v>0</v>
      </c>
      <c r="J104" s="209">
        <v>14</v>
      </c>
      <c r="K104" s="212">
        <v>100</v>
      </c>
    </row>
    <row r="105" spans="2:11" ht="95.1" customHeight="1" thickBot="1" x14ac:dyDescent="0.3">
      <c r="B105" s="196" t="s">
        <v>126</v>
      </c>
      <c r="C105" s="196" t="s">
        <v>349</v>
      </c>
      <c r="D105" s="196" t="s">
        <v>359</v>
      </c>
      <c r="E105" s="196" t="s">
        <v>184</v>
      </c>
      <c r="F105" s="199">
        <v>0</v>
      </c>
      <c r="G105" s="199">
        <v>0</v>
      </c>
      <c r="H105" s="192" t="s">
        <v>182</v>
      </c>
      <c r="I105" s="205">
        <v>0</v>
      </c>
      <c r="J105" s="209">
        <v>11</v>
      </c>
      <c r="K105" s="212">
        <v>75</v>
      </c>
    </row>
    <row r="106" spans="2:11" ht="95.1" customHeight="1" thickBot="1" x14ac:dyDescent="0.3">
      <c r="B106" s="196" t="s">
        <v>126</v>
      </c>
      <c r="C106" s="196" t="s">
        <v>349</v>
      </c>
      <c r="D106" s="196" t="s">
        <v>360</v>
      </c>
      <c r="E106" s="196" t="s">
        <v>184</v>
      </c>
      <c r="F106" s="199">
        <v>0</v>
      </c>
      <c r="G106" s="199">
        <v>0</v>
      </c>
      <c r="H106" s="192" t="s">
        <v>182</v>
      </c>
      <c r="I106" s="205">
        <v>0</v>
      </c>
      <c r="J106" s="209">
        <v>11</v>
      </c>
      <c r="K106" s="212">
        <v>75</v>
      </c>
    </row>
    <row r="107" spans="2:11" ht="95.1" customHeight="1" thickBot="1" x14ac:dyDescent="0.3">
      <c r="B107" s="196" t="s">
        <v>126</v>
      </c>
      <c r="C107" s="196" t="s">
        <v>349</v>
      </c>
      <c r="D107" s="196" t="s">
        <v>361</v>
      </c>
      <c r="E107" s="196" t="s">
        <v>184</v>
      </c>
      <c r="F107" s="199">
        <v>0</v>
      </c>
      <c r="G107" s="199">
        <v>0</v>
      </c>
      <c r="H107" s="192" t="s">
        <v>182</v>
      </c>
      <c r="I107" s="205">
        <v>206.33964912280695</v>
      </c>
      <c r="J107" s="209">
        <v>14</v>
      </c>
      <c r="K107" s="212">
        <v>100</v>
      </c>
    </row>
    <row r="108" spans="2:11" ht="95.1" customHeight="1" thickBot="1" x14ac:dyDescent="0.3">
      <c r="B108" s="196" t="s">
        <v>126</v>
      </c>
      <c r="C108" s="196" t="s">
        <v>349</v>
      </c>
      <c r="D108" s="196" t="s">
        <v>362</v>
      </c>
      <c r="E108" s="196" t="s">
        <v>184</v>
      </c>
      <c r="F108" s="199">
        <v>0</v>
      </c>
      <c r="G108" s="199">
        <v>0</v>
      </c>
      <c r="H108" s="192" t="s">
        <v>182</v>
      </c>
      <c r="I108" s="205">
        <v>206.33964912280695</v>
      </c>
      <c r="J108" s="209">
        <v>14</v>
      </c>
      <c r="K108" s="212">
        <v>100</v>
      </c>
    </row>
    <row r="109" spans="2:11" ht="95.1" customHeight="1" thickBot="1" x14ac:dyDescent="0.3">
      <c r="B109" s="196" t="s">
        <v>126</v>
      </c>
      <c r="C109" s="196" t="s">
        <v>349</v>
      </c>
      <c r="D109" s="196" t="s">
        <v>363</v>
      </c>
      <c r="E109" s="196" t="s">
        <v>184</v>
      </c>
      <c r="F109" s="199">
        <v>0</v>
      </c>
      <c r="G109" s="199">
        <v>0</v>
      </c>
      <c r="H109" s="192" t="s">
        <v>180</v>
      </c>
      <c r="I109" s="205">
        <v>38.999999999999979</v>
      </c>
      <c r="J109" s="209">
        <v>9</v>
      </c>
      <c r="K109" s="212">
        <v>40</v>
      </c>
    </row>
    <row r="110" spans="2:11" ht="95.1" customHeight="1" thickBot="1" x14ac:dyDescent="0.3">
      <c r="B110" s="196" t="s">
        <v>126</v>
      </c>
      <c r="C110" s="196" t="s">
        <v>349</v>
      </c>
      <c r="D110" s="196" t="s">
        <v>364</v>
      </c>
      <c r="E110" s="196" t="s">
        <v>184</v>
      </c>
      <c r="F110" s="199">
        <v>0</v>
      </c>
      <c r="G110" s="199">
        <v>0</v>
      </c>
      <c r="H110" s="192" t="s">
        <v>180</v>
      </c>
      <c r="I110" s="205">
        <v>95.076799999999963</v>
      </c>
      <c r="J110" s="209">
        <v>9</v>
      </c>
      <c r="K110" s="212">
        <v>50</v>
      </c>
    </row>
    <row r="111" spans="2:11" ht="95.1" customHeight="1" thickBot="1" x14ac:dyDescent="0.3">
      <c r="B111" s="196" t="s">
        <v>126</v>
      </c>
      <c r="C111" s="196" t="s">
        <v>349</v>
      </c>
      <c r="D111" s="196" t="s">
        <v>365</v>
      </c>
      <c r="E111" s="196" t="s">
        <v>184</v>
      </c>
      <c r="F111" s="199">
        <v>0</v>
      </c>
      <c r="G111" s="199">
        <v>0</v>
      </c>
      <c r="H111" s="192" t="s">
        <v>182</v>
      </c>
      <c r="I111" s="205">
        <v>0</v>
      </c>
      <c r="J111" s="209">
        <v>12</v>
      </c>
      <c r="K111" s="212">
        <v>50</v>
      </c>
    </row>
    <row r="112" spans="2:11" ht="95.1" customHeight="1" thickBot="1" x14ac:dyDescent="0.3">
      <c r="B112" s="196" t="s">
        <v>126</v>
      </c>
      <c r="C112" s="196" t="s">
        <v>349</v>
      </c>
      <c r="D112" s="196" t="s">
        <v>366</v>
      </c>
      <c r="E112" s="196" t="s">
        <v>184</v>
      </c>
      <c r="F112" s="199">
        <v>0</v>
      </c>
      <c r="G112" s="199">
        <v>0</v>
      </c>
      <c r="H112" s="192" t="s">
        <v>182</v>
      </c>
      <c r="I112" s="205">
        <v>79.445599999999985</v>
      </c>
      <c r="J112" s="209">
        <v>10</v>
      </c>
      <c r="K112" s="212">
        <v>75</v>
      </c>
    </row>
    <row r="113" spans="2:11" ht="95.1" customHeight="1" thickBot="1" x14ac:dyDescent="0.3">
      <c r="B113" s="196" t="s">
        <v>126</v>
      </c>
      <c r="C113" s="196" t="s">
        <v>349</v>
      </c>
      <c r="D113" s="196" t="s">
        <v>367</v>
      </c>
      <c r="E113" s="196" t="s">
        <v>172</v>
      </c>
      <c r="F113" s="199">
        <v>0</v>
      </c>
      <c r="G113" s="199">
        <v>0</v>
      </c>
      <c r="H113" s="192" t="s">
        <v>205</v>
      </c>
      <c r="I113" s="205">
        <v>242.06364912280685</v>
      </c>
      <c r="J113" s="209">
        <v>14</v>
      </c>
      <c r="K113" s="212">
        <v>200</v>
      </c>
    </row>
    <row r="114" spans="2:11" ht="95.1" customHeight="1" thickBot="1" x14ac:dyDescent="0.3">
      <c r="B114" s="196" t="s">
        <v>126</v>
      </c>
      <c r="C114" s="196" t="s">
        <v>349</v>
      </c>
      <c r="D114" s="196" t="s">
        <v>368</v>
      </c>
      <c r="E114" s="196" t="s">
        <v>207</v>
      </c>
      <c r="F114" s="199">
        <v>0</v>
      </c>
      <c r="G114" s="199">
        <v>0</v>
      </c>
      <c r="H114" s="192" t="s">
        <v>208</v>
      </c>
      <c r="I114" s="205">
        <v>14.25</v>
      </c>
      <c r="J114" s="209">
        <v>15</v>
      </c>
      <c r="K114" s="212">
        <v>20</v>
      </c>
    </row>
    <row r="115" spans="2:11" ht="95.1" customHeight="1" thickBot="1" x14ac:dyDescent="0.3">
      <c r="B115" s="196" t="s">
        <v>126</v>
      </c>
      <c r="C115" s="196" t="s">
        <v>349</v>
      </c>
      <c r="D115" s="196" t="s">
        <v>369</v>
      </c>
      <c r="E115" s="196" t="s">
        <v>172</v>
      </c>
      <c r="F115" s="197" t="s">
        <v>192</v>
      </c>
      <c r="G115" s="197" t="s">
        <v>173</v>
      </c>
      <c r="H115" s="192" t="s">
        <v>180</v>
      </c>
      <c r="I115" s="205">
        <v>2.6</v>
      </c>
      <c r="J115" s="209">
        <v>8</v>
      </c>
      <c r="K115" s="212">
        <v>5</v>
      </c>
    </row>
    <row r="116" spans="2:11" ht="95.1" customHeight="1" thickBot="1" x14ac:dyDescent="0.3">
      <c r="B116" s="196" t="s">
        <v>126</v>
      </c>
      <c r="C116" s="196" t="s">
        <v>349</v>
      </c>
      <c r="D116" s="196" t="s">
        <v>370</v>
      </c>
      <c r="E116" s="196" t="s">
        <v>211</v>
      </c>
      <c r="F116" s="197" t="s">
        <v>192</v>
      </c>
      <c r="G116" s="197" t="s">
        <v>173</v>
      </c>
      <c r="H116" s="192" t="s">
        <v>180</v>
      </c>
      <c r="I116" s="205">
        <v>0.66819999999999824</v>
      </c>
      <c r="J116" s="209">
        <v>10</v>
      </c>
      <c r="K116" s="212">
        <v>5</v>
      </c>
    </row>
    <row r="117" spans="2:11" ht="95.1" customHeight="1" thickBot="1" x14ac:dyDescent="0.3">
      <c r="B117" s="196" t="s">
        <v>126</v>
      </c>
      <c r="C117" s="196" t="s">
        <v>349</v>
      </c>
      <c r="D117" s="196" t="s">
        <v>371</v>
      </c>
      <c r="E117" s="196" t="s">
        <v>172</v>
      </c>
      <c r="F117" s="197" t="s">
        <v>192</v>
      </c>
      <c r="G117" s="197" t="s">
        <v>173</v>
      </c>
      <c r="H117" s="192" t="s">
        <v>180</v>
      </c>
      <c r="I117" s="205">
        <v>40.913599999999995</v>
      </c>
      <c r="J117" s="209">
        <v>5</v>
      </c>
      <c r="K117" s="212">
        <v>25</v>
      </c>
    </row>
    <row r="118" spans="2:11" ht="95.1" customHeight="1" thickBot="1" x14ac:dyDescent="0.3">
      <c r="B118" s="196" t="s">
        <v>126</v>
      </c>
      <c r="C118" s="196" t="s">
        <v>349</v>
      </c>
      <c r="D118" s="196" t="s">
        <v>372</v>
      </c>
      <c r="E118" s="196" t="s">
        <v>184</v>
      </c>
      <c r="F118" s="197" t="s">
        <v>192</v>
      </c>
      <c r="G118" s="197" t="s">
        <v>173</v>
      </c>
      <c r="H118" s="192" t="s">
        <v>180</v>
      </c>
      <c r="I118" s="205">
        <v>24.512800000000002</v>
      </c>
      <c r="J118" s="209">
        <v>8</v>
      </c>
      <c r="K118" s="212">
        <v>30</v>
      </c>
    </row>
    <row r="119" spans="2:11" ht="95.1" customHeight="1" thickBot="1" x14ac:dyDescent="0.3">
      <c r="B119" s="196" t="s">
        <v>126</v>
      </c>
      <c r="C119" s="196" t="s">
        <v>349</v>
      </c>
      <c r="D119" s="196" t="s">
        <v>373</v>
      </c>
      <c r="E119" s="196" t="s">
        <v>207</v>
      </c>
      <c r="F119" s="197" t="s">
        <v>192</v>
      </c>
      <c r="G119" s="197" t="s">
        <v>173</v>
      </c>
      <c r="H119" s="192" t="s">
        <v>208</v>
      </c>
      <c r="I119" s="205">
        <v>14.25</v>
      </c>
      <c r="J119" s="209">
        <v>15</v>
      </c>
      <c r="K119" s="212">
        <v>20</v>
      </c>
    </row>
    <row r="120" spans="2:11" ht="95.1" customHeight="1" thickBot="1" x14ac:dyDescent="0.3">
      <c r="B120" s="196" t="s">
        <v>126</v>
      </c>
      <c r="C120" s="196" t="s">
        <v>374</v>
      </c>
      <c r="D120" s="196" t="s">
        <v>375</v>
      </c>
      <c r="E120" s="196" t="s">
        <v>242</v>
      </c>
      <c r="F120" s="197" t="s">
        <v>192</v>
      </c>
      <c r="G120" s="197" t="s">
        <v>192</v>
      </c>
      <c r="H120" s="192" t="s">
        <v>376</v>
      </c>
      <c r="I120" s="205">
        <v>1148.3686922516499</v>
      </c>
      <c r="J120" s="209">
        <v>15</v>
      </c>
      <c r="K120" s="212">
        <v>2000</v>
      </c>
    </row>
    <row r="121" spans="2:11" ht="95.1" customHeight="1" thickBot="1" x14ac:dyDescent="0.3">
      <c r="B121" s="196" t="s">
        <v>126</v>
      </c>
      <c r="C121" s="196" t="s">
        <v>374</v>
      </c>
      <c r="D121" s="196" t="s">
        <v>377</v>
      </c>
      <c r="E121" s="196" t="s">
        <v>195</v>
      </c>
      <c r="F121" s="197" t="s">
        <v>192</v>
      </c>
      <c r="G121" s="197" t="s">
        <v>192</v>
      </c>
      <c r="H121" s="192" t="s">
        <v>376</v>
      </c>
      <c r="I121" s="205">
        <v>1684.76</v>
      </c>
      <c r="J121" s="209">
        <v>10</v>
      </c>
      <c r="K121" s="212">
        <v>1000</v>
      </c>
    </row>
    <row r="122" spans="2:11" ht="95.1" customHeight="1" thickBot="1" x14ac:dyDescent="0.3">
      <c r="B122" s="196" t="s">
        <v>126</v>
      </c>
      <c r="C122" s="196" t="s">
        <v>374</v>
      </c>
      <c r="D122" s="196" t="s">
        <v>378</v>
      </c>
      <c r="E122" s="196" t="s">
        <v>195</v>
      </c>
      <c r="F122" s="197" t="s">
        <v>192</v>
      </c>
      <c r="G122" s="197" t="s">
        <v>192</v>
      </c>
      <c r="H122" s="192" t="s">
        <v>376</v>
      </c>
      <c r="I122" s="205">
        <v>1684.761</v>
      </c>
      <c r="J122" s="209">
        <v>10</v>
      </c>
      <c r="K122" s="212">
        <v>1000</v>
      </c>
    </row>
    <row r="123" spans="2:11" ht="95.1" customHeight="1" thickBot="1" x14ac:dyDescent="0.3">
      <c r="B123" s="196" t="s">
        <v>126</v>
      </c>
      <c r="C123" s="196" t="s">
        <v>379</v>
      </c>
      <c r="D123" s="196" t="s">
        <v>380</v>
      </c>
      <c r="E123" s="200" t="s">
        <v>337</v>
      </c>
      <c r="F123" s="197" t="s">
        <v>192</v>
      </c>
      <c r="G123" s="197" t="s">
        <v>173</v>
      </c>
      <c r="H123" s="192" t="s">
        <v>381</v>
      </c>
      <c r="I123" s="205">
        <v>0</v>
      </c>
      <c r="J123" s="209" t="s">
        <v>337</v>
      </c>
      <c r="K123" s="212">
        <v>1500</v>
      </c>
    </row>
    <row r="124" spans="2:11" ht="95.1" customHeight="1" thickBot="1" x14ac:dyDescent="0.3">
      <c r="B124" s="196" t="s">
        <v>126</v>
      </c>
      <c r="C124" s="196" t="s">
        <v>382</v>
      </c>
      <c r="D124" s="196" t="s">
        <v>383</v>
      </c>
      <c r="E124" s="196" t="s">
        <v>294</v>
      </c>
      <c r="F124" s="197" t="s">
        <v>192</v>
      </c>
      <c r="G124" s="197" t="s">
        <v>173</v>
      </c>
      <c r="H124" s="192" t="s">
        <v>295</v>
      </c>
      <c r="I124" s="205">
        <v>0</v>
      </c>
      <c r="J124" s="209">
        <v>1</v>
      </c>
      <c r="K124" s="212" t="s">
        <v>296</v>
      </c>
    </row>
    <row r="125" spans="2:11" ht="95.1" customHeight="1" thickBot="1" x14ac:dyDescent="0.3">
      <c r="B125" s="196" t="s">
        <v>126</v>
      </c>
      <c r="C125" s="196" t="s">
        <v>382</v>
      </c>
      <c r="D125" s="196" t="s">
        <v>384</v>
      </c>
      <c r="E125" s="196" t="s">
        <v>294</v>
      </c>
      <c r="F125" s="197" t="s">
        <v>192</v>
      </c>
      <c r="G125" s="197" t="s">
        <v>173</v>
      </c>
      <c r="H125" s="192" t="s">
        <v>295</v>
      </c>
      <c r="I125" s="205">
        <v>0</v>
      </c>
      <c r="J125" s="209">
        <v>1</v>
      </c>
      <c r="K125" s="212" t="s">
        <v>296</v>
      </c>
    </row>
    <row r="126" spans="2:11" ht="95.1" customHeight="1" thickBot="1" x14ac:dyDescent="0.3">
      <c r="B126" s="196" t="s">
        <v>126</v>
      </c>
      <c r="C126" s="196" t="s">
        <v>382</v>
      </c>
      <c r="D126" s="196" t="s">
        <v>385</v>
      </c>
      <c r="E126" s="196" t="s">
        <v>294</v>
      </c>
      <c r="F126" s="197" t="s">
        <v>192</v>
      </c>
      <c r="G126" s="197" t="s">
        <v>173</v>
      </c>
      <c r="H126" s="192" t="e">
        <v>#N/A</v>
      </c>
      <c r="I126" s="205">
        <v>0</v>
      </c>
      <c r="J126" s="209">
        <v>1</v>
      </c>
      <c r="K126" s="212" t="s">
        <v>296</v>
      </c>
    </row>
    <row r="127" spans="2:11" ht="95.1" customHeight="1" thickBot="1" x14ac:dyDescent="0.3">
      <c r="B127" s="196" t="s">
        <v>126</v>
      </c>
      <c r="C127" s="196" t="s">
        <v>382</v>
      </c>
      <c r="D127" s="196" t="s">
        <v>386</v>
      </c>
      <c r="E127" s="196" t="s">
        <v>294</v>
      </c>
      <c r="F127" s="197" t="s">
        <v>192</v>
      </c>
      <c r="G127" s="197" t="s">
        <v>173</v>
      </c>
      <c r="H127" s="192" t="s">
        <v>295</v>
      </c>
      <c r="I127" s="205">
        <v>0</v>
      </c>
      <c r="J127" s="209">
        <v>1</v>
      </c>
      <c r="K127" s="212" t="s">
        <v>296</v>
      </c>
    </row>
    <row r="128" spans="2:11" ht="95.1" customHeight="1" thickBot="1" x14ac:dyDescent="0.3">
      <c r="B128" s="196" t="s">
        <v>126</v>
      </c>
      <c r="C128" s="196" t="s">
        <v>382</v>
      </c>
      <c r="D128" s="196" t="s">
        <v>387</v>
      </c>
      <c r="E128" s="196" t="s">
        <v>294</v>
      </c>
      <c r="F128" s="197" t="s">
        <v>192</v>
      </c>
      <c r="G128" s="197" t="s">
        <v>173</v>
      </c>
      <c r="H128" s="192" t="s">
        <v>295</v>
      </c>
      <c r="I128" s="205">
        <v>0</v>
      </c>
      <c r="J128" s="209">
        <v>1</v>
      </c>
      <c r="K128" s="212" t="s">
        <v>296</v>
      </c>
    </row>
    <row r="129" spans="2:11" ht="95.1" customHeight="1" thickBot="1" x14ac:dyDescent="0.3">
      <c r="B129" s="196" t="s">
        <v>126</v>
      </c>
      <c r="C129" s="196" t="s">
        <v>382</v>
      </c>
      <c r="D129" s="196" t="s">
        <v>388</v>
      </c>
      <c r="E129" s="196" t="s">
        <v>294</v>
      </c>
      <c r="F129" s="197" t="s">
        <v>192</v>
      </c>
      <c r="G129" s="197" t="s">
        <v>173</v>
      </c>
      <c r="H129" s="192" t="s">
        <v>302</v>
      </c>
      <c r="I129" s="205">
        <v>0</v>
      </c>
      <c r="J129" s="209">
        <v>1</v>
      </c>
      <c r="K129" s="212" t="s">
        <v>296</v>
      </c>
    </row>
    <row r="130" spans="2:11" ht="95.1" customHeight="1" thickBot="1" x14ac:dyDescent="0.3">
      <c r="B130" s="196" t="s">
        <v>126</v>
      </c>
      <c r="C130" s="196" t="s">
        <v>389</v>
      </c>
      <c r="D130" s="196" t="s">
        <v>390</v>
      </c>
      <c r="E130" s="196" t="s">
        <v>305</v>
      </c>
      <c r="F130" s="197" t="s">
        <v>192</v>
      </c>
      <c r="G130" s="197" t="s">
        <v>192</v>
      </c>
      <c r="H130" s="192" t="s">
        <v>306</v>
      </c>
      <c r="I130" s="205">
        <v>2802.9737860058303</v>
      </c>
      <c r="J130" s="209">
        <v>14</v>
      </c>
      <c r="K130" s="212">
        <v>2000</v>
      </c>
    </row>
    <row r="131" spans="2:11" ht="95.1" customHeight="1" thickBot="1" x14ac:dyDescent="0.3">
      <c r="B131" s="196" t="s">
        <v>126</v>
      </c>
      <c r="C131" s="196" t="s">
        <v>389</v>
      </c>
      <c r="D131" s="196" t="s">
        <v>391</v>
      </c>
      <c r="E131" s="196" t="s">
        <v>308</v>
      </c>
      <c r="F131" s="197" t="s">
        <v>192</v>
      </c>
      <c r="G131" s="197" t="s">
        <v>192</v>
      </c>
      <c r="H131" s="192" t="s">
        <v>309</v>
      </c>
      <c r="I131" s="205">
        <v>2802.9737860058303</v>
      </c>
      <c r="J131" s="209">
        <v>14</v>
      </c>
      <c r="K131" s="212">
        <v>1500</v>
      </c>
    </row>
    <row r="132" spans="2:11" ht="95.1" customHeight="1" thickBot="1" x14ac:dyDescent="0.3">
      <c r="B132" s="196" t="s">
        <v>126</v>
      </c>
      <c r="C132" s="196" t="s">
        <v>389</v>
      </c>
      <c r="D132" s="196" t="s">
        <v>392</v>
      </c>
      <c r="E132" s="196" t="s">
        <v>311</v>
      </c>
      <c r="F132" s="197" t="s">
        <v>192</v>
      </c>
      <c r="G132" s="197" t="s">
        <v>192</v>
      </c>
      <c r="H132" s="192" t="s">
        <v>312</v>
      </c>
      <c r="I132" s="205">
        <v>2802.9737860058303</v>
      </c>
      <c r="J132" s="209">
        <v>14</v>
      </c>
      <c r="K132" s="212">
        <v>3000</v>
      </c>
    </row>
    <row r="133" spans="2:11" ht="95.1" customHeight="1" thickBot="1" x14ac:dyDescent="0.3">
      <c r="B133" s="196" t="s">
        <v>126</v>
      </c>
      <c r="C133" s="196" t="s">
        <v>389</v>
      </c>
      <c r="D133" s="196" t="s">
        <v>393</v>
      </c>
      <c r="E133" s="196" t="s">
        <v>314</v>
      </c>
      <c r="F133" s="197" t="s">
        <v>192</v>
      </c>
      <c r="G133" s="197" t="s">
        <v>192</v>
      </c>
      <c r="H133" s="192" t="s">
        <v>315</v>
      </c>
      <c r="I133" s="205">
        <v>2802.9737860058303</v>
      </c>
      <c r="J133" s="209">
        <v>14</v>
      </c>
      <c r="K133" s="212">
        <v>1500</v>
      </c>
    </row>
    <row r="134" spans="2:11" ht="95.1" customHeight="1" thickBot="1" x14ac:dyDescent="0.3">
      <c r="B134" s="196" t="s">
        <v>126</v>
      </c>
      <c r="C134" s="196" t="s">
        <v>389</v>
      </c>
      <c r="D134" s="196" t="s">
        <v>394</v>
      </c>
      <c r="E134" s="196" t="s">
        <v>317</v>
      </c>
      <c r="F134" s="197" t="s">
        <v>192</v>
      </c>
      <c r="G134" s="197" t="s">
        <v>192</v>
      </c>
      <c r="H134" s="192" t="s">
        <v>318</v>
      </c>
      <c r="I134" s="205">
        <v>2802.9737860058303</v>
      </c>
      <c r="J134" s="209">
        <v>14</v>
      </c>
      <c r="K134" s="212">
        <v>3000</v>
      </c>
    </row>
    <row r="135" spans="2:11" ht="95.1" customHeight="1" thickBot="1" x14ac:dyDescent="0.3">
      <c r="B135" s="196" t="s">
        <v>126</v>
      </c>
      <c r="C135" s="196" t="s">
        <v>389</v>
      </c>
      <c r="D135" s="196" t="s">
        <v>395</v>
      </c>
      <c r="E135" s="196" t="s">
        <v>314</v>
      </c>
      <c r="F135" s="197" t="s">
        <v>192</v>
      </c>
      <c r="G135" s="197" t="s">
        <v>192</v>
      </c>
      <c r="H135" s="192" t="s">
        <v>320</v>
      </c>
      <c r="I135" s="205">
        <v>2802.9737860058303</v>
      </c>
      <c r="J135" s="209">
        <v>14</v>
      </c>
      <c r="K135" s="212">
        <v>3000</v>
      </c>
    </row>
    <row r="136" spans="2:11" ht="95.1" customHeight="1" thickBot="1" x14ac:dyDescent="0.3">
      <c r="B136" s="196" t="s">
        <v>126</v>
      </c>
      <c r="C136" s="196" t="s">
        <v>396</v>
      </c>
      <c r="D136" s="196" t="s">
        <v>397</v>
      </c>
      <c r="E136" s="196" t="s">
        <v>278</v>
      </c>
      <c r="F136" s="197" t="s">
        <v>192</v>
      </c>
      <c r="G136" s="197" t="s">
        <v>192</v>
      </c>
      <c r="H136" s="192" t="s">
        <v>279</v>
      </c>
      <c r="I136" s="205">
        <v>175</v>
      </c>
      <c r="J136" s="209">
        <v>13.193795299582707</v>
      </c>
      <c r="K136" s="212" t="s">
        <v>398</v>
      </c>
    </row>
    <row r="137" spans="2:11" ht="95.1" customHeight="1" thickBot="1" x14ac:dyDescent="0.3">
      <c r="B137" s="196" t="s">
        <v>126</v>
      </c>
      <c r="C137" s="196" t="s">
        <v>396</v>
      </c>
      <c r="D137" s="196" t="s">
        <v>399</v>
      </c>
      <c r="E137" s="196" t="s">
        <v>282</v>
      </c>
      <c r="F137" s="197" t="s">
        <v>192</v>
      </c>
      <c r="G137" s="197" t="s">
        <v>192</v>
      </c>
      <c r="H137" s="192" t="s">
        <v>279</v>
      </c>
      <c r="I137" s="205">
        <v>21518.400000000001</v>
      </c>
      <c r="J137" s="209">
        <v>14</v>
      </c>
      <c r="K137" s="212" t="s">
        <v>283</v>
      </c>
    </row>
    <row r="138" spans="2:11" ht="95.1" customHeight="1" thickBot="1" x14ac:dyDescent="0.3">
      <c r="B138" s="196" t="s">
        <v>126</v>
      </c>
      <c r="C138" s="196" t="s">
        <v>396</v>
      </c>
      <c r="D138" s="196" t="s">
        <v>400</v>
      </c>
      <c r="E138" s="196" t="s">
        <v>195</v>
      </c>
      <c r="F138" s="197" t="s">
        <v>192</v>
      </c>
      <c r="G138" s="197" t="s">
        <v>192</v>
      </c>
      <c r="H138" s="192" t="s">
        <v>279</v>
      </c>
      <c r="I138" s="205">
        <v>1915</v>
      </c>
      <c r="J138" s="209">
        <v>10</v>
      </c>
      <c r="K138" s="212" t="s">
        <v>285</v>
      </c>
    </row>
    <row r="139" spans="2:11" ht="95.1" customHeight="1" thickBot="1" x14ac:dyDescent="0.3">
      <c r="B139" s="196" t="s">
        <v>126</v>
      </c>
      <c r="C139" s="196" t="s">
        <v>396</v>
      </c>
      <c r="D139" s="196" t="s">
        <v>401</v>
      </c>
      <c r="E139" s="196" t="s">
        <v>172</v>
      </c>
      <c r="F139" s="197" t="s">
        <v>192</v>
      </c>
      <c r="G139" s="197" t="s">
        <v>173</v>
      </c>
      <c r="H139" s="192" t="s">
        <v>279</v>
      </c>
      <c r="I139" s="205">
        <v>35.723999999999904</v>
      </c>
      <c r="J139" s="209">
        <v>14</v>
      </c>
      <c r="K139" s="212" t="s">
        <v>285</v>
      </c>
    </row>
    <row r="140" spans="2:11" ht="95.1" customHeight="1" thickBot="1" x14ac:dyDescent="0.3">
      <c r="B140" s="196" t="s">
        <v>126</v>
      </c>
      <c r="C140" s="196" t="s">
        <v>396</v>
      </c>
      <c r="D140" s="196" t="s">
        <v>402</v>
      </c>
      <c r="E140" s="196" t="s">
        <v>288</v>
      </c>
      <c r="F140" s="197" t="s">
        <v>192</v>
      </c>
      <c r="G140" s="197" t="s">
        <v>216</v>
      </c>
      <c r="H140" s="192" t="s">
        <v>279</v>
      </c>
      <c r="I140" s="205">
        <v>46284.918170614059</v>
      </c>
      <c r="J140" s="209">
        <v>15</v>
      </c>
      <c r="K140" s="212" t="s">
        <v>289</v>
      </c>
    </row>
    <row r="141" spans="2:11" ht="95.1" customHeight="1" thickBot="1" x14ac:dyDescent="0.3">
      <c r="B141" s="196" t="s">
        <v>126</v>
      </c>
      <c r="C141" s="196" t="s">
        <v>396</v>
      </c>
      <c r="D141" s="196" t="s">
        <v>403</v>
      </c>
      <c r="E141" s="196" t="s">
        <v>288</v>
      </c>
      <c r="F141" s="197" t="s">
        <v>192</v>
      </c>
      <c r="G141" s="197" t="s">
        <v>216</v>
      </c>
      <c r="H141" s="192" t="s">
        <v>279</v>
      </c>
      <c r="I141" s="205">
        <v>46284.918170614059</v>
      </c>
      <c r="J141" s="209">
        <v>15</v>
      </c>
      <c r="K141" s="212" t="s">
        <v>291</v>
      </c>
    </row>
    <row r="142" spans="2:11" ht="95.1" customHeight="1" thickBot="1" x14ac:dyDescent="0.3">
      <c r="B142" s="196" t="s">
        <v>130</v>
      </c>
      <c r="C142" s="196" t="s">
        <v>404</v>
      </c>
      <c r="D142" s="196" t="s">
        <v>405</v>
      </c>
      <c r="E142" s="196" t="s">
        <v>278</v>
      </c>
      <c r="F142" s="197" t="s">
        <v>192</v>
      </c>
      <c r="G142" s="197" t="s">
        <v>192</v>
      </c>
      <c r="H142" s="192" t="s">
        <v>279</v>
      </c>
      <c r="I142" s="205">
        <v>175</v>
      </c>
      <c r="J142" s="209">
        <v>13.193795299582707</v>
      </c>
      <c r="K142" s="212" t="s">
        <v>398</v>
      </c>
    </row>
    <row r="143" spans="2:11" ht="95.1" customHeight="1" thickBot="1" x14ac:dyDescent="0.3">
      <c r="B143" s="196" t="s">
        <v>130</v>
      </c>
      <c r="C143" s="196" t="s">
        <v>404</v>
      </c>
      <c r="D143" s="196" t="s">
        <v>406</v>
      </c>
      <c r="E143" s="196" t="s">
        <v>282</v>
      </c>
      <c r="F143" s="197" t="s">
        <v>192</v>
      </c>
      <c r="G143" s="197" t="s">
        <v>192</v>
      </c>
      <c r="H143" s="192" t="s">
        <v>279</v>
      </c>
      <c r="I143" s="205">
        <v>21518.400000000001</v>
      </c>
      <c r="J143" s="209">
        <v>14</v>
      </c>
      <c r="K143" s="212" t="s">
        <v>283</v>
      </c>
    </row>
    <row r="144" spans="2:11" ht="95.1" customHeight="1" thickBot="1" x14ac:dyDescent="0.3">
      <c r="B144" s="196" t="s">
        <v>130</v>
      </c>
      <c r="C144" s="196" t="s">
        <v>404</v>
      </c>
      <c r="D144" s="196" t="s">
        <v>407</v>
      </c>
      <c r="E144" s="196" t="s">
        <v>195</v>
      </c>
      <c r="F144" s="197" t="s">
        <v>192</v>
      </c>
      <c r="G144" s="197" t="s">
        <v>192</v>
      </c>
      <c r="H144" s="192" t="s">
        <v>279</v>
      </c>
      <c r="I144" s="205">
        <v>1915</v>
      </c>
      <c r="J144" s="209">
        <v>10</v>
      </c>
      <c r="K144" s="212" t="s">
        <v>285</v>
      </c>
    </row>
    <row r="145" spans="2:11" ht="95.1" customHeight="1" thickBot="1" x14ac:dyDescent="0.3">
      <c r="B145" s="196" t="s">
        <v>130</v>
      </c>
      <c r="C145" s="196" t="s">
        <v>404</v>
      </c>
      <c r="D145" s="196" t="s">
        <v>408</v>
      </c>
      <c r="E145" s="196" t="s">
        <v>172</v>
      </c>
      <c r="F145" s="197" t="s">
        <v>192</v>
      </c>
      <c r="G145" s="197" t="s">
        <v>173</v>
      </c>
      <c r="H145" s="192" t="s">
        <v>279</v>
      </c>
      <c r="I145" s="205">
        <v>35.723999999999904</v>
      </c>
      <c r="J145" s="209">
        <v>14</v>
      </c>
      <c r="K145" s="212" t="s">
        <v>285</v>
      </c>
    </row>
    <row r="146" spans="2:11" ht="95.1" customHeight="1" thickBot="1" x14ac:dyDescent="0.3">
      <c r="B146" s="196" t="s">
        <v>130</v>
      </c>
      <c r="C146" s="196" t="s">
        <v>404</v>
      </c>
      <c r="D146" s="196" t="s">
        <v>409</v>
      </c>
      <c r="E146" s="196" t="s">
        <v>288</v>
      </c>
      <c r="F146" s="197" t="s">
        <v>192</v>
      </c>
      <c r="G146" s="197" t="s">
        <v>216</v>
      </c>
      <c r="H146" s="192" t="s">
        <v>279</v>
      </c>
      <c r="I146" s="205">
        <v>46284.918170614059</v>
      </c>
      <c r="J146" s="209">
        <v>15</v>
      </c>
      <c r="K146" s="212" t="s">
        <v>289</v>
      </c>
    </row>
    <row r="147" spans="2:11" ht="95.1" customHeight="1" thickBot="1" x14ac:dyDescent="0.3">
      <c r="B147" s="196" t="s">
        <v>130</v>
      </c>
      <c r="C147" s="196" t="s">
        <v>404</v>
      </c>
      <c r="D147" s="196" t="s">
        <v>410</v>
      </c>
      <c r="E147" s="196" t="s">
        <v>288</v>
      </c>
      <c r="F147" s="197" t="s">
        <v>192</v>
      </c>
      <c r="G147" s="197" t="s">
        <v>216</v>
      </c>
      <c r="H147" s="192" t="s">
        <v>279</v>
      </c>
      <c r="I147" s="205">
        <v>46284.918170614059</v>
      </c>
      <c r="J147" s="209">
        <v>15</v>
      </c>
      <c r="K147" s="212" t="s">
        <v>291</v>
      </c>
    </row>
    <row r="148" spans="2:11" ht="95.1" customHeight="1" thickBot="1" x14ac:dyDescent="0.3">
      <c r="B148" s="196" t="s">
        <v>130</v>
      </c>
      <c r="C148" s="196" t="s">
        <v>404</v>
      </c>
      <c r="D148" s="196" t="s">
        <v>411</v>
      </c>
      <c r="E148" s="196" t="s">
        <v>278</v>
      </c>
      <c r="F148" s="197" t="s">
        <v>173</v>
      </c>
      <c r="G148" s="197" t="s">
        <v>192</v>
      </c>
      <c r="H148" s="192" t="s">
        <v>279</v>
      </c>
      <c r="I148" s="205">
        <v>175</v>
      </c>
      <c r="J148" s="209">
        <v>13.193795299582707</v>
      </c>
      <c r="K148" s="212" t="s">
        <v>280</v>
      </c>
    </row>
    <row r="149" spans="2:11" ht="95.1" customHeight="1" thickBot="1" x14ac:dyDescent="0.3">
      <c r="B149" s="196" t="s">
        <v>130</v>
      </c>
      <c r="C149" s="196" t="s">
        <v>404</v>
      </c>
      <c r="D149" s="196" t="s">
        <v>412</v>
      </c>
      <c r="E149" s="196" t="s">
        <v>282</v>
      </c>
      <c r="F149" s="197" t="s">
        <v>173</v>
      </c>
      <c r="G149" s="197" t="s">
        <v>192</v>
      </c>
      <c r="H149" s="192" t="s">
        <v>279</v>
      </c>
      <c r="I149" s="205">
        <v>21518.400000000001</v>
      </c>
      <c r="J149" s="209">
        <v>14</v>
      </c>
      <c r="K149" s="212" t="s">
        <v>283</v>
      </c>
    </row>
    <row r="150" spans="2:11" ht="95.1" customHeight="1" thickBot="1" x14ac:dyDescent="0.3">
      <c r="B150" s="196" t="s">
        <v>130</v>
      </c>
      <c r="C150" s="196" t="s">
        <v>404</v>
      </c>
      <c r="D150" s="196" t="s">
        <v>413</v>
      </c>
      <c r="E150" s="196" t="s">
        <v>195</v>
      </c>
      <c r="F150" s="197" t="s">
        <v>173</v>
      </c>
      <c r="G150" s="197" t="s">
        <v>192</v>
      </c>
      <c r="H150" s="192" t="s">
        <v>279</v>
      </c>
      <c r="I150" s="205">
        <v>1915</v>
      </c>
      <c r="J150" s="209">
        <v>10</v>
      </c>
      <c r="K150" s="212" t="s">
        <v>285</v>
      </c>
    </row>
    <row r="151" spans="2:11" ht="95.1" customHeight="1" thickBot="1" x14ac:dyDescent="0.3">
      <c r="B151" s="196" t="s">
        <v>130</v>
      </c>
      <c r="C151" s="196" t="s">
        <v>404</v>
      </c>
      <c r="D151" s="196" t="s">
        <v>414</v>
      </c>
      <c r="E151" s="196" t="s">
        <v>172</v>
      </c>
      <c r="F151" s="197" t="s">
        <v>173</v>
      </c>
      <c r="G151" s="197" t="s">
        <v>173</v>
      </c>
      <c r="H151" s="192" t="s">
        <v>279</v>
      </c>
      <c r="I151" s="205">
        <v>35.723999999999904</v>
      </c>
      <c r="J151" s="209">
        <v>14</v>
      </c>
      <c r="K151" s="212" t="s">
        <v>285</v>
      </c>
    </row>
    <row r="152" spans="2:11" ht="95.1" customHeight="1" thickBot="1" x14ac:dyDescent="0.3">
      <c r="B152" s="196" t="s">
        <v>130</v>
      </c>
      <c r="C152" s="196" t="s">
        <v>404</v>
      </c>
      <c r="D152" s="196" t="s">
        <v>415</v>
      </c>
      <c r="E152" s="196" t="s">
        <v>288</v>
      </c>
      <c r="F152" s="197" t="s">
        <v>173</v>
      </c>
      <c r="G152" s="197" t="s">
        <v>216</v>
      </c>
      <c r="H152" s="192" t="s">
        <v>279</v>
      </c>
      <c r="I152" s="205">
        <v>46284.918170614059</v>
      </c>
      <c r="J152" s="209">
        <v>15</v>
      </c>
      <c r="K152" s="212" t="s">
        <v>289</v>
      </c>
    </row>
    <row r="153" spans="2:11" ht="95.1" customHeight="1" thickBot="1" x14ac:dyDescent="0.3">
      <c r="B153" s="196" t="s">
        <v>130</v>
      </c>
      <c r="C153" s="196" t="s">
        <v>404</v>
      </c>
      <c r="D153" s="196" t="s">
        <v>416</v>
      </c>
      <c r="E153" s="196" t="s">
        <v>288</v>
      </c>
      <c r="F153" s="197" t="s">
        <v>173</v>
      </c>
      <c r="G153" s="197" t="s">
        <v>216</v>
      </c>
      <c r="H153" s="192" t="s">
        <v>279</v>
      </c>
      <c r="I153" s="205">
        <v>46284.918170614059</v>
      </c>
      <c r="J153" s="209">
        <v>15</v>
      </c>
      <c r="K153" s="212" t="s">
        <v>291</v>
      </c>
    </row>
    <row r="154" spans="2:11" ht="95.1" customHeight="1" thickBot="1" x14ac:dyDescent="0.3">
      <c r="B154" s="196" t="s">
        <v>130</v>
      </c>
      <c r="C154" s="196" t="s">
        <v>417</v>
      </c>
      <c r="D154" s="196" t="s">
        <v>418</v>
      </c>
      <c r="E154" s="196" t="s">
        <v>419</v>
      </c>
      <c r="F154" s="197" t="s">
        <v>173</v>
      </c>
      <c r="G154" s="197" t="s">
        <v>216</v>
      </c>
      <c r="H154" s="192" t="s">
        <v>243</v>
      </c>
      <c r="I154" s="205">
        <v>2087.9430768211814</v>
      </c>
      <c r="J154" s="209">
        <v>15</v>
      </c>
      <c r="K154" s="212" t="s">
        <v>420</v>
      </c>
    </row>
    <row r="155" spans="2:11" ht="95.1" customHeight="1" thickBot="1" x14ac:dyDescent="0.3">
      <c r="B155" s="196" t="s">
        <v>130</v>
      </c>
      <c r="C155" s="196" t="s">
        <v>417</v>
      </c>
      <c r="D155" s="196" t="s">
        <v>421</v>
      </c>
      <c r="E155" s="196" t="s">
        <v>422</v>
      </c>
      <c r="F155" s="197" t="s">
        <v>173</v>
      </c>
      <c r="G155" s="197" t="s">
        <v>216</v>
      </c>
      <c r="H155" s="192" t="s">
        <v>243</v>
      </c>
      <c r="I155" s="205">
        <v>1859.846661982016</v>
      </c>
      <c r="J155" s="209">
        <v>15</v>
      </c>
      <c r="K155" s="212" t="s">
        <v>420</v>
      </c>
    </row>
    <row r="156" spans="2:11" ht="95.1" customHeight="1" thickBot="1" x14ac:dyDescent="0.3">
      <c r="B156" s="196" t="s">
        <v>130</v>
      </c>
      <c r="C156" s="196" t="s">
        <v>417</v>
      </c>
      <c r="D156" s="196" t="s">
        <v>423</v>
      </c>
      <c r="E156" s="196" t="s">
        <v>424</v>
      </c>
      <c r="F156" s="197" t="s">
        <v>173</v>
      </c>
      <c r="G156" s="197" t="s">
        <v>216</v>
      </c>
      <c r="H156" s="192" t="s">
        <v>243</v>
      </c>
      <c r="I156" s="205">
        <v>709.41385708150392</v>
      </c>
      <c r="J156" s="209">
        <v>15</v>
      </c>
      <c r="K156" s="212" t="s">
        <v>420</v>
      </c>
    </row>
    <row r="157" spans="2:11" ht="95.1" customHeight="1" thickBot="1" x14ac:dyDescent="0.3">
      <c r="B157" s="196" t="s">
        <v>130</v>
      </c>
      <c r="C157" s="196" t="s">
        <v>417</v>
      </c>
      <c r="D157" s="196" t="s">
        <v>425</v>
      </c>
      <c r="E157" s="196" t="s">
        <v>426</v>
      </c>
      <c r="F157" s="197" t="s">
        <v>173</v>
      </c>
      <c r="G157" s="197" t="s">
        <v>216</v>
      </c>
      <c r="H157" s="192" t="s">
        <v>243</v>
      </c>
      <c r="I157" s="205">
        <v>555.70752138051262</v>
      </c>
      <c r="J157" s="209">
        <v>15</v>
      </c>
      <c r="K157" s="212" t="s">
        <v>427</v>
      </c>
    </row>
    <row r="158" spans="2:11" ht="95.1" customHeight="1" thickBot="1" x14ac:dyDescent="0.3">
      <c r="B158" s="196" t="s">
        <v>130</v>
      </c>
      <c r="C158" s="196" t="s">
        <v>417</v>
      </c>
      <c r="D158" s="196" t="s">
        <v>428</v>
      </c>
      <c r="E158" s="196" t="s">
        <v>419</v>
      </c>
      <c r="F158" s="197" t="s">
        <v>173</v>
      </c>
      <c r="G158" s="197" t="s">
        <v>216</v>
      </c>
      <c r="H158" s="192" t="s">
        <v>243</v>
      </c>
      <c r="I158" s="205">
        <v>31108</v>
      </c>
      <c r="J158" s="209">
        <v>15</v>
      </c>
      <c r="K158" s="212" t="s">
        <v>427</v>
      </c>
    </row>
    <row r="159" spans="2:11" ht="95.1" customHeight="1" thickBot="1" x14ac:dyDescent="0.3">
      <c r="B159" s="196" t="s">
        <v>130</v>
      </c>
      <c r="C159" s="196" t="s">
        <v>417</v>
      </c>
      <c r="D159" s="196" t="s">
        <v>429</v>
      </c>
      <c r="E159" s="196" t="s">
        <v>430</v>
      </c>
      <c r="F159" s="197" t="s">
        <v>173</v>
      </c>
      <c r="G159" s="197" t="s">
        <v>216</v>
      </c>
      <c r="H159" s="192" t="s">
        <v>243</v>
      </c>
      <c r="I159" s="205">
        <v>710.5433021156025</v>
      </c>
      <c r="J159" s="209">
        <v>15</v>
      </c>
      <c r="K159" s="212" t="s">
        <v>427</v>
      </c>
    </row>
    <row r="160" spans="2:11" ht="95.1" customHeight="1" thickBot="1" x14ac:dyDescent="0.3">
      <c r="B160" s="196" t="s">
        <v>130</v>
      </c>
      <c r="C160" s="196" t="s">
        <v>417</v>
      </c>
      <c r="D160" s="196" t="s">
        <v>431</v>
      </c>
      <c r="E160" s="196" t="s">
        <v>432</v>
      </c>
      <c r="F160" s="197" t="s">
        <v>173</v>
      </c>
      <c r="G160" s="197" t="s">
        <v>216</v>
      </c>
      <c r="H160" s="192" t="s">
        <v>243</v>
      </c>
      <c r="I160" s="205">
        <v>168.78882428227575</v>
      </c>
      <c r="J160" s="209">
        <v>15</v>
      </c>
      <c r="K160" s="212">
        <v>500</v>
      </c>
    </row>
    <row r="161" spans="2:11" ht="95.1" customHeight="1" thickBot="1" x14ac:dyDescent="0.3">
      <c r="B161" s="196" t="s">
        <v>130</v>
      </c>
      <c r="C161" s="196" t="s">
        <v>417</v>
      </c>
      <c r="D161" s="196" t="s">
        <v>433</v>
      </c>
      <c r="E161" s="196" t="s">
        <v>432</v>
      </c>
      <c r="F161" s="197" t="s">
        <v>173</v>
      </c>
      <c r="G161" s="197" t="s">
        <v>216</v>
      </c>
      <c r="H161" s="192" t="s">
        <v>243</v>
      </c>
      <c r="I161" s="205">
        <v>139.92067755757921</v>
      </c>
      <c r="J161" s="209">
        <v>15</v>
      </c>
      <c r="K161" s="212">
        <v>750</v>
      </c>
    </row>
    <row r="162" spans="2:11" ht="95.1" customHeight="1" thickBot="1" x14ac:dyDescent="0.3">
      <c r="B162" s="196" t="s">
        <v>130</v>
      </c>
      <c r="C162" s="196" t="s">
        <v>417</v>
      </c>
      <c r="D162" s="196" t="s">
        <v>434</v>
      </c>
      <c r="E162" s="196" t="s">
        <v>435</v>
      </c>
      <c r="F162" s="197" t="s">
        <v>173</v>
      </c>
      <c r="G162" s="197" t="s">
        <v>216</v>
      </c>
      <c r="H162" s="192" t="s">
        <v>180</v>
      </c>
      <c r="I162" s="205">
        <v>95.076799999999992</v>
      </c>
      <c r="J162" s="209">
        <v>9</v>
      </c>
      <c r="K162" s="212">
        <v>100</v>
      </c>
    </row>
    <row r="163" spans="2:11" ht="95.1" customHeight="1" thickBot="1" x14ac:dyDescent="0.3">
      <c r="B163" s="196" t="s">
        <v>130</v>
      </c>
      <c r="C163" s="196" t="s">
        <v>417</v>
      </c>
      <c r="D163" s="196" t="s">
        <v>436</v>
      </c>
      <c r="E163" s="196" t="s">
        <v>437</v>
      </c>
      <c r="F163" s="197" t="s">
        <v>173</v>
      </c>
      <c r="G163" s="197" t="s">
        <v>216</v>
      </c>
      <c r="H163" s="192" t="s">
        <v>243</v>
      </c>
      <c r="I163" s="205">
        <v>75.971999999999994</v>
      </c>
      <c r="J163" s="209">
        <v>11</v>
      </c>
      <c r="K163" s="212">
        <v>75</v>
      </c>
    </row>
    <row r="164" spans="2:11" ht="95.1" customHeight="1" thickBot="1" x14ac:dyDescent="0.3">
      <c r="B164" s="196" t="s">
        <v>130</v>
      </c>
      <c r="C164" s="196" t="s">
        <v>417</v>
      </c>
      <c r="D164" s="196" t="s">
        <v>438</v>
      </c>
      <c r="E164" s="196" t="s">
        <v>439</v>
      </c>
      <c r="F164" s="197" t="s">
        <v>173</v>
      </c>
      <c r="G164" s="197" t="s">
        <v>216</v>
      </c>
      <c r="H164" s="192" t="s">
        <v>440</v>
      </c>
      <c r="I164" s="205">
        <v>40520.018836882533</v>
      </c>
      <c r="J164" s="209">
        <v>15</v>
      </c>
      <c r="K164" s="212" t="s">
        <v>218</v>
      </c>
    </row>
    <row r="165" spans="2:11" ht="95.1" customHeight="1" thickBot="1" x14ac:dyDescent="0.3">
      <c r="B165" s="196" t="s">
        <v>130</v>
      </c>
      <c r="C165" s="196" t="s">
        <v>417</v>
      </c>
      <c r="D165" s="196" t="s">
        <v>441</v>
      </c>
      <c r="E165" s="196" t="s">
        <v>442</v>
      </c>
      <c r="F165" s="197" t="s">
        <v>173</v>
      </c>
      <c r="G165" s="197" t="s">
        <v>216</v>
      </c>
      <c r="H165" s="192" t="s">
        <v>443</v>
      </c>
      <c r="I165" s="205">
        <v>66.308483329549631</v>
      </c>
      <c r="J165" s="209">
        <v>15</v>
      </c>
      <c r="K165" s="212">
        <v>100</v>
      </c>
    </row>
    <row r="166" spans="2:11" ht="95.1" customHeight="1" thickBot="1" x14ac:dyDescent="0.3">
      <c r="B166" s="196" t="s">
        <v>130</v>
      </c>
      <c r="C166" s="196" t="s">
        <v>417</v>
      </c>
      <c r="D166" s="196" t="s">
        <v>444</v>
      </c>
      <c r="E166" s="196" t="s">
        <v>437</v>
      </c>
      <c r="F166" s="197" t="s">
        <v>173</v>
      </c>
      <c r="G166" s="197" t="s">
        <v>216</v>
      </c>
      <c r="H166" s="192" t="s">
        <v>445</v>
      </c>
      <c r="I166" s="205">
        <v>437.78800000000001</v>
      </c>
      <c r="J166" s="209">
        <v>3</v>
      </c>
      <c r="K166" s="212">
        <v>300</v>
      </c>
    </row>
    <row r="167" spans="2:11" ht="95.1" customHeight="1" thickBot="1" x14ac:dyDescent="0.3">
      <c r="B167" s="196" t="s">
        <v>130</v>
      </c>
      <c r="C167" s="196" t="s">
        <v>417</v>
      </c>
      <c r="D167" s="196" t="s">
        <v>446</v>
      </c>
      <c r="E167" s="196" t="s">
        <v>184</v>
      </c>
      <c r="F167" s="197" t="s">
        <v>173</v>
      </c>
      <c r="G167" s="197" t="s">
        <v>216</v>
      </c>
      <c r="H167" s="192" t="s">
        <v>180</v>
      </c>
      <c r="I167" s="205">
        <v>395.47997025768416</v>
      </c>
      <c r="J167" s="209">
        <v>5</v>
      </c>
      <c r="K167" s="212">
        <v>150</v>
      </c>
    </row>
    <row r="168" spans="2:11" ht="95.1" customHeight="1" thickBot="1" x14ac:dyDescent="0.3">
      <c r="B168" s="196" t="s">
        <v>130</v>
      </c>
      <c r="C168" s="196" t="s">
        <v>417</v>
      </c>
      <c r="D168" s="196" t="s">
        <v>447</v>
      </c>
      <c r="E168" s="196" t="s">
        <v>448</v>
      </c>
      <c r="F168" s="197" t="s">
        <v>173</v>
      </c>
      <c r="G168" s="197" t="s">
        <v>216</v>
      </c>
      <c r="H168" s="192" t="s">
        <v>449</v>
      </c>
      <c r="I168" s="205">
        <v>52.666666666666664</v>
      </c>
      <c r="J168" s="209">
        <v>8</v>
      </c>
      <c r="K168" s="212" t="s">
        <v>450</v>
      </c>
    </row>
    <row r="169" spans="2:11" ht="95.1" customHeight="1" thickBot="1" x14ac:dyDescent="0.3">
      <c r="B169" s="196" t="s">
        <v>130</v>
      </c>
      <c r="C169" s="196" t="s">
        <v>417</v>
      </c>
      <c r="D169" s="196" t="s">
        <v>451</v>
      </c>
      <c r="E169" s="196" t="s">
        <v>452</v>
      </c>
      <c r="F169" s="197" t="s">
        <v>173</v>
      </c>
      <c r="G169" s="197" t="s">
        <v>216</v>
      </c>
      <c r="H169" s="192" t="s">
        <v>453</v>
      </c>
      <c r="I169" s="205">
        <v>0.67772454391307502</v>
      </c>
      <c r="J169" s="209">
        <v>8</v>
      </c>
      <c r="K169" s="212" t="s">
        <v>450</v>
      </c>
    </row>
    <row r="170" spans="2:11" ht="95.1" customHeight="1" thickBot="1" x14ac:dyDescent="0.3">
      <c r="B170" s="196" t="s">
        <v>130</v>
      </c>
      <c r="C170" s="196" t="s">
        <v>417</v>
      </c>
      <c r="D170" s="196" t="s">
        <v>454</v>
      </c>
      <c r="E170" s="196" t="s">
        <v>455</v>
      </c>
      <c r="F170" s="197" t="s">
        <v>173</v>
      </c>
      <c r="G170" s="197" t="s">
        <v>216</v>
      </c>
      <c r="H170" s="192" t="s">
        <v>456</v>
      </c>
      <c r="I170" s="205">
        <v>206.57664</v>
      </c>
      <c r="J170" s="209">
        <v>14</v>
      </c>
      <c r="K170" s="212" t="s">
        <v>218</v>
      </c>
    </row>
    <row r="171" spans="2:11" ht="95.1" customHeight="1" thickBot="1" x14ac:dyDescent="0.3">
      <c r="B171" s="196" t="s">
        <v>130</v>
      </c>
      <c r="C171" s="196" t="s">
        <v>417</v>
      </c>
      <c r="D171" s="196" t="s">
        <v>457</v>
      </c>
      <c r="E171" s="196" t="s">
        <v>184</v>
      </c>
      <c r="F171" s="197" t="s">
        <v>173</v>
      </c>
      <c r="G171" s="197" t="s">
        <v>216</v>
      </c>
      <c r="H171" s="192" t="s">
        <v>208</v>
      </c>
      <c r="I171" s="205">
        <v>68.66649023905623</v>
      </c>
      <c r="J171" s="209">
        <v>15</v>
      </c>
      <c r="K171" s="212">
        <v>25</v>
      </c>
    </row>
    <row r="172" spans="2:11" ht="95.1" customHeight="1" thickBot="1" x14ac:dyDescent="0.3">
      <c r="B172" s="196" t="s">
        <v>130</v>
      </c>
      <c r="C172" s="196" t="s">
        <v>417</v>
      </c>
      <c r="D172" s="196" t="s">
        <v>458</v>
      </c>
      <c r="E172" s="196" t="s">
        <v>184</v>
      </c>
      <c r="F172" s="197" t="s">
        <v>173</v>
      </c>
      <c r="G172" s="197" t="s">
        <v>216</v>
      </c>
      <c r="H172" s="192" t="s">
        <v>456</v>
      </c>
      <c r="I172" s="205">
        <v>412.43600000000004</v>
      </c>
      <c r="J172" s="209">
        <v>14</v>
      </c>
      <c r="K172" s="212" t="s">
        <v>218</v>
      </c>
    </row>
    <row r="173" spans="2:11" ht="95.1" customHeight="1" thickBot="1" x14ac:dyDescent="0.3">
      <c r="B173" s="196" t="s">
        <v>130</v>
      </c>
      <c r="C173" s="196" t="s">
        <v>417</v>
      </c>
      <c r="D173" s="196" t="s">
        <v>459</v>
      </c>
      <c r="E173" s="196" t="s">
        <v>184</v>
      </c>
      <c r="F173" s="197" t="s">
        <v>173</v>
      </c>
      <c r="G173" s="197" t="s">
        <v>216</v>
      </c>
      <c r="H173" s="192" t="s">
        <v>456</v>
      </c>
      <c r="I173" s="205">
        <v>466.23199999999997</v>
      </c>
      <c r="J173" s="209">
        <v>14</v>
      </c>
      <c r="K173" s="212" t="s">
        <v>218</v>
      </c>
    </row>
    <row r="174" spans="2:11" ht="95.1" customHeight="1" thickBot="1" x14ac:dyDescent="0.3">
      <c r="B174" s="196" t="s">
        <v>130</v>
      </c>
      <c r="C174" s="196" t="s">
        <v>417</v>
      </c>
      <c r="D174" s="196" t="s">
        <v>460</v>
      </c>
      <c r="E174" s="196" t="s">
        <v>184</v>
      </c>
      <c r="F174" s="197" t="s">
        <v>173</v>
      </c>
      <c r="G174" s="197" t="s">
        <v>216</v>
      </c>
      <c r="H174" s="192" t="s">
        <v>456</v>
      </c>
      <c r="I174" s="205">
        <v>430.36799999999999</v>
      </c>
      <c r="J174" s="209">
        <v>14</v>
      </c>
      <c r="K174" s="212" t="s">
        <v>218</v>
      </c>
    </row>
    <row r="175" spans="2:11" ht="95.1" customHeight="1" thickBot="1" x14ac:dyDescent="0.3">
      <c r="B175" s="196" t="s">
        <v>130</v>
      </c>
      <c r="C175" s="196" t="s">
        <v>417</v>
      </c>
      <c r="D175" s="196" t="s">
        <v>461</v>
      </c>
      <c r="E175" s="196" t="s">
        <v>184</v>
      </c>
      <c r="F175" s="197" t="s">
        <v>173</v>
      </c>
      <c r="G175" s="197" t="s">
        <v>216</v>
      </c>
      <c r="H175" s="192" t="s">
        <v>456</v>
      </c>
      <c r="I175" s="205">
        <v>197.25200000000001</v>
      </c>
      <c r="J175" s="209">
        <v>14</v>
      </c>
      <c r="K175" s="212" t="s">
        <v>218</v>
      </c>
    </row>
    <row r="176" spans="2:11" ht="95.1" customHeight="1" thickBot="1" x14ac:dyDescent="0.3">
      <c r="B176" s="196" t="s">
        <v>130</v>
      </c>
      <c r="C176" s="196" t="s">
        <v>417</v>
      </c>
      <c r="D176" s="196" t="s">
        <v>462</v>
      </c>
      <c r="E176" s="196" t="s">
        <v>463</v>
      </c>
      <c r="F176" s="197" t="s">
        <v>173</v>
      </c>
      <c r="G176" s="197" t="s">
        <v>216</v>
      </c>
      <c r="H176" s="192" t="s">
        <v>456</v>
      </c>
      <c r="I176" s="205">
        <v>58.681962599488301</v>
      </c>
      <c r="J176" s="209">
        <v>8</v>
      </c>
      <c r="K176" s="212" t="s">
        <v>218</v>
      </c>
    </row>
    <row r="177" spans="2:11" ht="95.1" customHeight="1" thickBot="1" x14ac:dyDescent="0.3">
      <c r="B177" s="196" t="s">
        <v>130</v>
      </c>
      <c r="C177" s="196" t="s">
        <v>417</v>
      </c>
      <c r="D177" s="196" t="s">
        <v>464</v>
      </c>
      <c r="E177" s="196" t="s">
        <v>184</v>
      </c>
      <c r="F177" s="197" t="s">
        <v>173</v>
      </c>
      <c r="G177" s="197" t="s">
        <v>216</v>
      </c>
      <c r="H177" s="192" t="s">
        <v>180</v>
      </c>
      <c r="I177" s="205">
        <v>52.666666666666664</v>
      </c>
      <c r="J177" s="209">
        <v>8</v>
      </c>
      <c r="K177" s="212" t="s">
        <v>218</v>
      </c>
    </row>
    <row r="178" spans="2:11" ht="95.1" customHeight="1" thickBot="1" x14ac:dyDescent="0.3">
      <c r="B178" s="196" t="s">
        <v>130</v>
      </c>
      <c r="C178" s="196" t="s">
        <v>417</v>
      </c>
      <c r="D178" s="196" t="s">
        <v>465</v>
      </c>
      <c r="E178" s="196" t="s">
        <v>288</v>
      </c>
      <c r="F178" s="197" t="s">
        <v>173</v>
      </c>
      <c r="G178" s="197" t="s">
        <v>216</v>
      </c>
      <c r="H178" s="192" t="s">
        <v>208</v>
      </c>
      <c r="I178" s="205">
        <v>39799.715360000002</v>
      </c>
      <c r="J178" s="209">
        <v>14</v>
      </c>
      <c r="K178" s="212" t="s">
        <v>218</v>
      </c>
    </row>
    <row r="179" spans="2:11" ht="95.1" customHeight="1" thickBot="1" x14ac:dyDescent="0.3">
      <c r="B179" s="196" t="s">
        <v>130</v>
      </c>
      <c r="C179" s="196" t="s">
        <v>417</v>
      </c>
      <c r="D179" s="196" t="s">
        <v>466</v>
      </c>
      <c r="E179" s="196" t="s">
        <v>288</v>
      </c>
      <c r="F179" s="197" t="s">
        <v>173</v>
      </c>
      <c r="G179" s="197" t="s">
        <v>216</v>
      </c>
      <c r="H179" s="192" t="s">
        <v>467</v>
      </c>
      <c r="I179" s="205">
        <v>198998.57679999998</v>
      </c>
      <c r="J179" s="209">
        <v>14</v>
      </c>
      <c r="K179" s="212" t="s">
        <v>218</v>
      </c>
    </row>
    <row r="180" spans="2:11" ht="95.1" customHeight="1" thickBot="1" x14ac:dyDescent="0.3">
      <c r="B180" s="196" t="s">
        <v>130</v>
      </c>
      <c r="C180" s="196" t="s">
        <v>417</v>
      </c>
      <c r="D180" s="196" t="s">
        <v>468</v>
      </c>
      <c r="E180" s="196" t="s">
        <v>469</v>
      </c>
      <c r="F180" s="197" t="s">
        <v>173</v>
      </c>
      <c r="G180" s="197" t="s">
        <v>216</v>
      </c>
      <c r="H180" s="192" t="s">
        <v>470</v>
      </c>
      <c r="I180" s="205">
        <v>30.528000000000002</v>
      </c>
      <c r="J180" s="209">
        <v>14</v>
      </c>
      <c r="K180" s="212" t="s">
        <v>218</v>
      </c>
    </row>
    <row r="181" spans="2:11" ht="95.1" customHeight="1" thickBot="1" x14ac:dyDescent="0.3">
      <c r="B181" s="196" t="s">
        <v>130</v>
      </c>
      <c r="C181" s="196" t="s">
        <v>417</v>
      </c>
      <c r="D181" s="196" t="s">
        <v>471</v>
      </c>
      <c r="E181" s="196" t="s">
        <v>469</v>
      </c>
      <c r="F181" s="197" t="s">
        <v>173</v>
      </c>
      <c r="G181" s="197" t="s">
        <v>216</v>
      </c>
      <c r="H181" s="192" t="s">
        <v>470</v>
      </c>
      <c r="I181" s="205">
        <v>243.8</v>
      </c>
      <c r="J181" s="209">
        <v>14</v>
      </c>
      <c r="K181" s="212" t="s">
        <v>218</v>
      </c>
    </row>
    <row r="182" spans="2:11" ht="95.1" customHeight="1" thickBot="1" x14ac:dyDescent="0.3">
      <c r="B182" s="196" t="s">
        <v>130</v>
      </c>
      <c r="C182" s="196" t="s">
        <v>417</v>
      </c>
      <c r="D182" s="196" t="s">
        <v>472</v>
      </c>
      <c r="E182" s="196" t="s">
        <v>469</v>
      </c>
      <c r="F182" s="197" t="s">
        <v>173</v>
      </c>
      <c r="G182" s="197" t="s">
        <v>216</v>
      </c>
      <c r="H182" s="192" t="s">
        <v>470</v>
      </c>
      <c r="I182" s="205">
        <v>122.11200000000001</v>
      </c>
      <c r="J182" s="209">
        <v>14</v>
      </c>
      <c r="K182" s="212" t="s">
        <v>218</v>
      </c>
    </row>
    <row r="183" spans="2:11" ht="95.1" customHeight="1" thickBot="1" x14ac:dyDescent="0.3">
      <c r="B183" s="196" t="s">
        <v>130</v>
      </c>
      <c r="C183" s="196" t="s">
        <v>417</v>
      </c>
      <c r="D183" s="196" t="s">
        <v>473</v>
      </c>
      <c r="E183" s="196" t="s">
        <v>469</v>
      </c>
      <c r="F183" s="197" t="s">
        <v>173</v>
      </c>
      <c r="G183" s="197" t="s">
        <v>216</v>
      </c>
      <c r="H183" s="192" t="s">
        <v>474</v>
      </c>
      <c r="I183" s="205">
        <v>52.666666666666664</v>
      </c>
      <c r="J183" s="209">
        <v>8</v>
      </c>
      <c r="K183" s="212" t="s">
        <v>218</v>
      </c>
    </row>
    <row r="184" spans="2:11" ht="95.1" customHeight="1" thickBot="1" x14ac:dyDescent="0.3">
      <c r="B184" s="196" t="s">
        <v>130</v>
      </c>
      <c r="C184" s="196" t="s">
        <v>417</v>
      </c>
      <c r="D184" s="196" t="s">
        <v>475</v>
      </c>
      <c r="E184" s="196" t="s">
        <v>469</v>
      </c>
      <c r="F184" s="197" t="s">
        <v>173</v>
      </c>
      <c r="G184" s="197" t="s">
        <v>216</v>
      </c>
      <c r="H184" s="192" t="s">
        <v>476</v>
      </c>
      <c r="I184" s="205">
        <v>504.016668566448</v>
      </c>
      <c r="J184" s="209">
        <v>12</v>
      </c>
      <c r="K184" s="212">
        <v>50</v>
      </c>
    </row>
    <row r="185" spans="2:11" ht="95.1" customHeight="1" thickBot="1" x14ac:dyDescent="0.3">
      <c r="B185" s="196" t="s">
        <v>130</v>
      </c>
      <c r="C185" s="196" t="s">
        <v>417</v>
      </c>
      <c r="D185" s="196" t="s">
        <v>477</v>
      </c>
      <c r="E185" s="196" t="s">
        <v>172</v>
      </c>
      <c r="F185" s="197" t="s">
        <v>173</v>
      </c>
      <c r="G185" s="197" t="s">
        <v>216</v>
      </c>
      <c r="H185" s="192" t="s">
        <v>478</v>
      </c>
      <c r="I185" s="205">
        <v>353.45494143433734</v>
      </c>
      <c r="J185" s="209">
        <v>15</v>
      </c>
      <c r="K185" s="212">
        <v>150</v>
      </c>
    </row>
    <row r="186" spans="2:11" ht="95.1" customHeight="1" thickBot="1" x14ac:dyDescent="0.3">
      <c r="B186" s="196" t="s">
        <v>130</v>
      </c>
      <c r="C186" s="196" t="s">
        <v>417</v>
      </c>
      <c r="D186" s="196" t="s">
        <v>479</v>
      </c>
      <c r="E186" s="196" t="s">
        <v>172</v>
      </c>
      <c r="F186" s="197" t="s">
        <v>173</v>
      </c>
      <c r="G186" s="197" t="s">
        <v>216</v>
      </c>
      <c r="H186" s="192" t="s">
        <v>480</v>
      </c>
      <c r="I186" s="205">
        <v>766.60480000000007</v>
      </c>
      <c r="J186" s="209">
        <v>15</v>
      </c>
      <c r="K186" s="212">
        <v>200</v>
      </c>
    </row>
    <row r="187" spans="2:11" ht="95.1" customHeight="1" thickBot="1" x14ac:dyDescent="0.3">
      <c r="B187" s="196" t="s">
        <v>130</v>
      </c>
      <c r="C187" s="196" t="s">
        <v>417</v>
      </c>
      <c r="D187" s="196" t="s">
        <v>481</v>
      </c>
      <c r="E187" s="196" t="s">
        <v>482</v>
      </c>
      <c r="F187" s="197" t="s">
        <v>173</v>
      </c>
      <c r="G187" s="197" t="s">
        <v>216</v>
      </c>
      <c r="H187" s="192" t="s">
        <v>483</v>
      </c>
      <c r="I187" s="205">
        <v>682.93679999999949</v>
      </c>
      <c r="J187" s="209">
        <v>12</v>
      </c>
      <c r="K187" s="212">
        <v>200</v>
      </c>
    </row>
    <row r="188" spans="2:11" ht="95.1" customHeight="1" thickBot="1" x14ac:dyDescent="0.3">
      <c r="B188" s="196" t="s">
        <v>130</v>
      </c>
      <c r="C188" s="196" t="s">
        <v>417</v>
      </c>
      <c r="D188" s="196" t="s">
        <v>484</v>
      </c>
      <c r="E188" s="196" t="s">
        <v>482</v>
      </c>
      <c r="F188" s="197" t="s">
        <v>173</v>
      </c>
      <c r="G188" s="197" t="s">
        <v>216</v>
      </c>
      <c r="H188" s="192" t="s">
        <v>485</v>
      </c>
      <c r="I188" s="205">
        <v>453.11760000000049</v>
      </c>
      <c r="J188" s="209">
        <v>12</v>
      </c>
      <c r="K188" s="212">
        <v>200</v>
      </c>
    </row>
    <row r="189" spans="2:11" ht="95.1" customHeight="1" thickBot="1" x14ac:dyDescent="0.3">
      <c r="B189" s="196" t="s">
        <v>130</v>
      </c>
      <c r="C189" s="196" t="s">
        <v>417</v>
      </c>
      <c r="D189" s="196" t="s">
        <v>486</v>
      </c>
      <c r="E189" s="196" t="s">
        <v>487</v>
      </c>
      <c r="F189" s="197" t="s">
        <v>173</v>
      </c>
      <c r="G189" s="197" t="s">
        <v>216</v>
      </c>
      <c r="H189" s="192" t="s">
        <v>488</v>
      </c>
      <c r="I189" s="205">
        <v>79.313628867555025</v>
      </c>
      <c r="J189" s="209">
        <v>9</v>
      </c>
      <c r="K189" s="212">
        <v>22</v>
      </c>
    </row>
    <row r="190" spans="2:11" ht="95.1" customHeight="1" thickBot="1" x14ac:dyDescent="0.3">
      <c r="B190" s="196" t="s">
        <v>130</v>
      </c>
      <c r="C190" s="196" t="s">
        <v>417</v>
      </c>
      <c r="D190" s="196" t="s">
        <v>489</v>
      </c>
      <c r="E190" s="196" t="s">
        <v>442</v>
      </c>
      <c r="F190" s="197" t="s">
        <v>173</v>
      </c>
      <c r="G190" s="197" t="s">
        <v>216</v>
      </c>
      <c r="H190" s="192" t="s">
        <v>490</v>
      </c>
      <c r="I190" s="205">
        <v>1119.2688767093455</v>
      </c>
      <c r="J190" s="209">
        <v>12</v>
      </c>
      <c r="K190" s="212">
        <v>75</v>
      </c>
    </row>
    <row r="191" spans="2:11" ht="95.1" customHeight="1" thickBot="1" x14ac:dyDescent="0.3">
      <c r="B191" s="196" t="s">
        <v>130</v>
      </c>
      <c r="C191" s="196" t="s">
        <v>417</v>
      </c>
      <c r="D191" s="196" t="s">
        <v>491</v>
      </c>
      <c r="E191" s="196" t="s">
        <v>492</v>
      </c>
      <c r="F191" s="197" t="s">
        <v>173</v>
      </c>
      <c r="G191" s="197" t="s">
        <v>216</v>
      </c>
      <c r="H191" s="192" t="s">
        <v>493</v>
      </c>
      <c r="I191" s="205">
        <v>10.0152</v>
      </c>
      <c r="J191" s="209">
        <v>4</v>
      </c>
      <c r="K191" s="212">
        <v>7</v>
      </c>
    </row>
    <row r="192" spans="2:11" ht="95.1" customHeight="1" thickBot="1" x14ac:dyDescent="0.3">
      <c r="B192" s="196" t="s">
        <v>130</v>
      </c>
      <c r="C192" s="196" t="s">
        <v>417</v>
      </c>
      <c r="D192" s="196" t="s">
        <v>494</v>
      </c>
      <c r="E192" s="196" t="s">
        <v>495</v>
      </c>
      <c r="F192" s="197" t="s">
        <v>173</v>
      </c>
      <c r="G192" s="197" t="s">
        <v>216</v>
      </c>
      <c r="H192" s="192" t="s">
        <v>243</v>
      </c>
      <c r="I192" s="205">
        <v>381.47199999999975</v>
      </c>
      <c r="J192" s="209">
        <v>10</v>
      </c>
      <c r="K192" s="212" t="s">
        <v>496</v>
      </c>
    </row>
    <row r="193" spans="2:11" ht="95.1" customHeight="1" thickBot="1" x14ac:dyDescent="0.3">
      <c r="B193" s="196" t="s">
        <v>130</v>
      </c>
      <c r="C193" s="196" t="s">
        <v>417</v>
      </c>
      <c r="D193" s="196" t="s">
        <v>497</v>
      </c>
      <c r="E193" s="196" t="s">
        <v>442</v>
      </c>
      <c r="F193" s="197" t="s">
        <v>173</v>
      </c>
      <c r="G193" s="197" t="s">
        <v>216</v>
      </c>
      <c r="H193" s="192" t="s">
        <v>243</v>
      </c>
      <c r="I193" s="205">
        <v>234.29880885823292</v>
      </c>
      <c r="J193" s="209">
        <v>5</v>
      </c>
      <c r="K193" s="212">
        <v>125</v>
      </c>
    </row>
    <row r="194" spans="2:11" ht="95.1" customHeight="1" thickBot="1" x14ac:dyDescent="0.3">
      <c r="B194" s="196" t="s">
        <v>130</v>
      </c>
      <c r="C194" s="196" t="s">
        <v>417</v>
      </c>
      <c r="D194" s="196" t="s">
        <v>498</v>
      </c>
      <c r="E194" s="196" t="s">
        <v>499</v>
      </c>
      <c r="F194" s="197" t="s">
        <v>173</v>
      </c>
      <c r="G194" s="197" t="s">
        <v>216</v>
      </c>
      <c r="H194" s="192" t="s">
        <v>243</v>
      </c>
      <c r="I194" s="205">
        <v>2537.5999999999995</v>
      </c>
      <c r="J194" s="209">
        <v>12</v>
      </c>
      <c r="K194" s="212" t="s">
        <v>500</v>
      </c>
    </row>
    <row r="195" spans="2:11" ht="95.1" customHeight="1" thickBot="1" x14ac:dyDescent="0.3">
      <c r="B195" s="196" t="s">
        <v>130</v>
      </c>
      <c r="C195" s="196" t="s">
        <v>417</v>
      </c>
      <c r="D195" s="196" t="s">
        <v>501</v>
      </c>
      <c r="E195" s="196" t="s">
        <v>495</v>
      </c>
      <c r="F195" s="197" t="s">
        <v>173</v>
      </c>
      <c r="G195" s="197" t="s">
        <v>216</v>
      </c>
      <c r="H195" s="192" t="s">
        <v>243</v>
      </c>
      <c r="I195" s="205">
        <v>1903.2</v>
      </c>
      <c r="J195" s="209">
        <v>12</v>
      </c>
      <c r="K195" s="212">
        <v>500</v>
      </c>
    </row>
    <row r="196" spans="2:11" ht="95.1" customHeight="1" thickBot="1" x14ac:dyDescent="0.3">
      <c r="B196" s="196" t="s">
        <v>130</v>
      </c>
      <c r="C196" s="196" t="s">
        <v>417</v>
      </c>
      <c r="D196" s="196" t="s">
        <v>502</v>
      </c>
      <c r="E196" s="196" t="s">
        <v>495</v>
      </c>
      <c r="F196" s="197" t="s">
        <v>173</v>
      </c>
      <c r="G196" s="197" t="s">
        <v>216</v>
      </c>
      <c r="H196" s="192" t="s">
        <v>243</v>
      </c>
      <c r="I196" s="205">
        <v>1289.2776000000008</v>
      </c>
      <c r="J196" s="209">
        <v>12</v>
      </c>
      <c r="K196" s="212">
        <v>500</v>
      </c>
    </row>
    <row r="197" spans="2:11" ht="95.1" customHeight="1" thickBot="1" x14ac:dyDescent="0.3">
      <c r="B197" s="196" t="s">
        <v>130</v>
      </c>
      <c r="C197" s="196" t="s">
        <v>417</v>
      </c>
      <c r="D197" s="196" t="s">
        <v>503</v>
      </c>
      <c r="E197" s="196" t="s">
        <v>504</v>
      </c>
      <c r="F197" s="197" t="s">
        <v>173</v>
      </c>
      <c r="G197" s="197" t="s">
        <v>216</v>
      </c>
      <c r="H197" s="192" t="s">
        <v>243</v>
      </c>
      <c r="I197" s="205">
        <v>549.54899999999998</v>
      </c>
      <c r="J197" s="209">
        <v>12</v>
      </c>
      <c r="K197" s="212" t="s">
        <v>505</v>
      </c>
    </row>
    <row r="198" spans="2:11" ht="95.1" customHeight="1" thickBot="1" x14ac:dyDescent="0.3">
      <c r="B198" s="196" t="s">
        <v>130</v>
      </c>
      <c r="C198" s="196" t="s">
        <v>417</v>
      </c>
      <c r="D198" s="196" t="s">
        <v>506</v>
      </c>
      <c r="E198" s="196" t="s">
        <v>442</v>
      </c>
      <c r="F198" s="197" t="s">
        <v>173</v>
      </c>
      <c r="G198" s="197" t="s">
        <v>216</v>
      </c>
      <c r="H198" s="192" t="s">
        <v>243</v>
      </c>
      <c r="I198" s="205">
        <v>1898.6931599999989</v>
      </c>
      <c r="J198" s="209">
        <v>12</v>
      </c>
      <c r="K198" s="212">
        <v>1500</v>
      </c>
    </row>
    <row r="199" spans="2:11" ht="95.1" customHeight="1" thickBot="1" x14ac:dyDescent="0.3">
      <c r="B199" s="196" t="s">
        <v>130</v>
      </c>
      <c r="C199" s="196" t="s">
        <v>417</v>
      </c>
      <c r="D199" s="196" t="s">
        <v>507</v>
      </c>
      <c r="E199" s="196" t="s">
        <v>508</v>
      </c>
      <c r="F199" s="197" t="s">
        <v>173</v>
      </c>
      <c r="G199" s="197" t="s">
        <v>216</v>
      </c>
      <c r="H199" s="192" t="s">
        <v>243</v>
      </c>
      <c r="I199" s="205">
        <v>1118.4759040000008</v>
      </c>
      <c r="J199" s="209">
        <v>12</v>
      </c>
      <c r="K199" s="212">
        <v>500</v>
      </c>
    </row>
    <row r="200" spans="2:11" ht="95.1" customHeight="1" thickBot="1" x14ac:dyDescent="0.3">
      <c r="B200" s="196" t="s">
        <v>130</v>
      </c>
      <c r="C200" s="196" t="s">
        <v>417</v>
      </c>
      <c r="D200" s="196" t="s">
        <v>509</v>
      </c>
      <c r="E200" s="196" t="s">
        <v>442</v>
      </c>
      <c r="F200" s="197" t="s">
        <v>173</v>
      </c>
      <c r="G200" s="197" t="s">
        <v>216</v>
      </c>
      <c r="H200" s="192" t="s">
        <v>243</v>
      </c>
      <c r="I200" s="205">
        <v>1539.8656000000001</v>
      </c>
      <c r="J200" s="209">
        <v>10</v>
      </c>
      <c r="K200" s="212">
        <v>500</v>
      </c>
    </row>
    <row r="201" spans="2:11" ht="95.1" customHeight="1" thickBot="1" x14ac:dyDescent="0.3">
      <c r="B201" s="196" t="s">
        <v>130</v>
      </c>
      <c r="C201" s="196" t="s">
        <v>417</v>
      </c>
      <c r="D201" s="196" t="s">
        <v>510</v>
      </c>
      <c r="E201" s="196" t="s">
        <v>511</v>
      </c>
      <c r="F201" s="197" t="s">
        <v>173</v>
      </c>
      <c r="G201" s="197" t="s">
        <v>216</v>
      </c>
      <c r="H201" s="192" t="s">
        <v>243</v>
      </c>
      <c r="I201" s="205">
        <v>573.73388800000009</v>
      </c>
      <c r="J201" s="209">
        <v>10</v>
      </c>
      <c r="K201" s="212">
        <v>25</v>
      </c>
    </row>
    <row r="202" spans="2:11" ht="95.1" customHeight="1" thickBot="1" x14ac:dyDescent="0.3">
      <c r="B202" s="196" t="s">
        <v>130</v>
      </c>
      <c r="C202" s="196" t="s">
        <v>417</v>
      </c>
      <c r="D202" s="196" t="s">
        <v>512</v>
      </c>
      <c r="E202" s="196" t="s">
        <v>442</v>
      </c>
      <c r="F202" s="197" t="s">
        <v>173</v>
      </c>
      <c r="G202" s="197" t="s">
        <v>216</v>
      </c>
      <c r="H202" s="192" t="s">
        <v>513</v>
      </c>
      <c r="I202" s="205">
        <v>112.89877851499331</v>
      </c>
      <c r="J202" s="209">
        <v>8</v>
      </c>
      <c r="K202" s="212">
        <v>175</v>
      </c>
    </row>
    <row r="203" spans="2:11" ht="95.1" customHeight="1" thickBot="1" x14ac:dyDescent="0.3">
      <c r="B203" s="196" t="s">
        <v>130</v>
      </c>
      <c r="C203" s="196" t="s">
        <v>417</v>
      </c>
      <c r="D203" s="196" t="s">
        <v>514</v>
      </c>
      <c r="E203" s="196" t="s">
        <v>172</v>
      </c>
      <c r="F203" s="197" t="s">
        <v>173</v>
      </c>
      <c r="G203" s="197" t="s">
        <v>216</v>
      </c>
      <c r="H203" s="192" t="s">
        <v>174</v>
      </c>
      <c r="I203" s="205">
        <v>60</v>
      </c>
      <c r="J203" s="209">
        <v>5</v>
      </c>
      <c r="K203" s="212">
        <v>100</v>
      </c>
    </row>
    <row r="204" spans="2:11" ht="95.1" customHeight="1" thickBot="1" x14ac:dyDescent="0.3">
      <c r="B204" s="196" t="s">
        <v>130</v>
      </c>
      <c r="C204" s="196" t="s">
        <v>417</v>
      </c>
      <c r="D204" s="196" t="s">
        <v>515</v>
      </c>
      <c r="E204" s="196" t="s">
        <v>172</v>
      </c>
      <c r="F204" s="197" t="s">
        <v>173</v>
      </c>
      <c r="G204" s="197" t="s">
        <v>216</v>
      </c>
      <c r="H204" s="192" t="s">
        <v>174</v>
      </c>
      <c r="I204" s="205">
        <v>60</v>
      </c>
      <c r="J204" s="209">
        <v>6</v>
      </c>
      <c r="K204" s="212">
        <v>100</v>
      </c>
    </row>
    <row r="205" spans="2:11" ht="95.1" customHeight="1" thickBot="1" x14ac:dyDescent="0.3">
      <c r="B205" s="196" t="s">
        <v>130</v>
      </c>
      <c r="C205" s="196" t="s">
        <v>417</v>
      </c>
      <c r="D205" s="196" t="s">
        <v>516</v>
      </c>
      <c r="E205" s="196" t="s">
        <v>172</v>
      </c>
      <c r="F205" s="197" t="s">
        <v>173</v>
      </c>
      <c r="G205" s="197" t="s">
        <v>216</v>
      </c>
      <c r="H205" s="192" t="s">
        <v>174</v>
      </c>
      <c r="I205" s="205">
        <v>30</v>
      </c>
      <c r="J205" s="209">
        <v>3</v>
      </c>
      <c r="K205" s="212">
        <v>50</v>
      </c>
    </row>
    <row r="206" spans="2:11" ht="95.1" customHeight="1" thickBot="1" x14ac:dyDescent="0.3">
      <c r="B206" s="196" t="s">
        <v>130</v>
      </c>
      <c r="C206" s="196" t="s">
        <v>417</v>
      </c>
      <c r="D206" s="196" t="s">
        <v>517</v>
      </c>
      <c r="E206" s="196" t="s">
        <v>172</v>
      </c>
      <c r="F206" s="197" t="s">
        <v>173</v>
      </c>
      <c r="G206" s="197" t="s">
        <v>216</v>
      </c>
      <c r="H206" s="192" t="s">
        <v>174</v>
      </c>
      <c r="I206" s="205">
        <v>30</v>
      </c>
      <c r="J206" s="209">
        <v>4</v>
      </c>
      <c r="K206" s="212">
        <v>50</v>
      </c>
    </row>
    <row r="207" spans="2:11" ht="95.1" customHeight="1" thickBot="1" x14ac:dyDescent="0.3">
      <c r="B207" s="196" t="s">
        <v>130</v>
      </c>
      <c r="C207" s="196" t="s">
        <v>417</v>
      </c>
      <c r="D207" s="196" t="s">
        <v>518</v>
      </c>
      <c r="E207" s="196" t="s">
        <v>172</v>
      </c>
      <c r="F207" s="197" t="s">
        <v>173</v>
      </c>
      <c r="G207" s="197" t="s">
        <v>216</v>
      </c>
      <c r="H207" s="192" t="s">
        <v>174</v>
      </c>
      <c r="I207" s="205">
        <v>30</v>
      </c>
      <c r="J207" s="209">
        <v>5</v>
      </c>
      <c r="K207" s="212">
        <v>50</v>
      </c>
    </row>
    <row r="208" spans="2:11" ht="95.1" customHeight="1" thickBot="1" x14ac:dyDescent="0.3">
      <c r="B208" s="196" t="s">
        <v>130</v>
      </c>
      <c r="C208" s="196" t="s">
        <v>417</v>
      </c>
      <c r="D208" s="196" t="s">
        <v>519</v>
      </c>
      <c r="E208" s="196" t="s">
        <v>172</v>
      </c>
      <c r="F208" s="197" t="s">
        <v>173</v>
      </c>
      <c r="G208" s="197" t="s">
        <v>216</v>
      </c>
      <c r="H208" s="192" t="s">
        <v>180</v>
      </c>
      <c r="I208" s="205">
        <v>30</v>
      </c>
      <c r="J208" s="209">
        <v>5</v>
      </c>
      <c r="K208" s="212">
        <v>50</v>
      </c>
    </row>
    <row r="209" spans="2:11" ht="95.1" customHeight="1" thickBot="1" x14ac:dyDescent="0.3">
      <c r="B209" s="196" t="s">
        <v>130</v>
      </c>
      <c r="C209" s="196" t="s">
        <v>417</v>
      </c>
      <c r="D209" s="196" t="s">
        <v>520</v>
      </c>
      <c r="E209" s="196" t="s">
        <v>172</v>
      </c>
      <c r="F209" s="197" t="s">
        <v>173</v>
      </c>
      <c r="G209" s="197" t="s">
        <v>216</v>
      </c>
      <c r="H209" s="192" t="s">
        <v>200</v>
      </c>
      <c r="I209" s="205">
        <v>143.00000000000006</v>
      </c>
      <c r="J209" s="209">
        <v>10</v>
      </c>
      <c r="K209" s="212">
        <v>150</v>
      </c>
    </row>
    <row r="210" spans="2:11" ht="95.1" customHeight="1" thickBot="1" x14ac:dyDescent="0.3">
      <c r="B210" s="196" t="s">
        <v>130</v>
      </c>
      <c r="C210" s="196" t="s">
        <v>417</v>
      </c>
      <c r="D210" s="196" t="s">
        <v>521</v>
      </c>
      <c r="E210" s="196" t="s">
        <v>172</v>
      </c>
      <c r="F210" s="197" t="s">
        <v>173</v>
      </c>
      <c r="G210" s="197" t="s">
        <v>216</v>
      </c>
      <c r="H210" s="192" t="s">
        <v>182</v>
      </c>
      <c r="I210" s="205">
        <v>35.723999999999904</v>
      </c>
      <c r="J210" s="209">
        <v>14</v>
      </c>
      <c r="K210" s="212">
        <v>100</v>
      </c>
    </row>
    <row r="211" spans="2:11" ht="95.1" customHeight="1" thickBot="1" x14ac:dyDescent="0.3">
      <c r="B211" s="196" t="s">
        <v>130</v>
      </c>
      <c r="C211" s="196" t="s">
        <v>417</v>
      </c>
      <c r="D211" s="196" t="s">
        <v>522</v>
      </c>
      <c r="E211" s="196" t="s">
        <v>184</v>
      </c>
      <c r="F211" s="197" t="s">
        <v>173</v>
      </c>
      <c r="G211" s="197" t="s">
        <v>216</v>
      </c>
      <c r="H211" s="192" t="s">
        <v>182</v>
      </c>
      <c r="I211" s="205">
        <v>206.33964912280695</v>
      </c>
      <c r="J211" s="209">
        <v>14</v>
      </c>
      <c r="K211" s="212">
        <v>100</v>
      </c>
    </row>
    <row r="212" spans="2:11" ht="95.1" customHeight="1" thickBot="1" x14ac:dyDescent="0.3">
      <c r="B212" s="196" t="s">
        <v>130</v>
      </c>
      <c r="C212" s="196" t="s">
        <v>417</v>
      </c>
      <c r="D212" s="196" t="s">
        <v>523</v>
      </c>
      <c r="E212" s="196" t="s">
        <v>184</v>
      </c>
      <c r="F212" s="197" t="s">
        <v>173</v>
      </c>
      <c r="G212" s="197" t="s">
        <v>216</v>
      </c>
      <c r="H212" s="192" t="s">
        <v>182</v>
      </c>
      <c r="I212" s="205">
        <v>0</v>
      </c>
      <c r="J212" s="209">
        <v>14</v>
      </c>
      <c r="K212" s="212">
        <v>100</v>
      </c>
    </row>
    <row r="213" spans="2:11" ht="95.1" customHeight="1" thickBot="1" x14ac:dyDescent="0.3">
      <c r="B213" s="196" t="s">
        <v>130</v>
      </c>
      <c r="C213" s="196" t="s">
        <v>417</v>
      </c>
      <c r="D213" s="196" t="s">
        <v>524</v>
      </c>
      <c r="E213" s="196" t="s">
        <v>195</v>
      </c>
      <c r="F213" s="197" t="s">
        <v>173</v>
      </c>
      <c r="G213" s="197" t="s">
        <v>216</v>
      </c>
      <c r="H213" s="192" t="s">
        <v>182</v>
      </c>
      <c r="I213" s="205">
        <v>1684.761</v>
      </c>
      <c r="J213" s="209">
        <v>10</v>
      </c>
      <c r="K213" s="212">
        <v>1000</v>
      </c>
    </row>
    <row r="214" spans="2:11" ht="95.1" customHeight="1" thickBot="1" x14ac:dyDescent="0.3">
      <c r="B214" s="196" t="s">
        <v>130</v>
      </c>
      <c r="C214" s="196" t="s">
        <v>417</v>
      </c>
      <c r="D214" s="196" t="s">
        <v>525</v>
      </c>
      <c r="E214" s="196" t="s">
        <v>184</v>
      </c>
      <c r="F214" s="197" t="s">
        <v>173</v>
      </c>
      <c r="G214" s="197" t="s">
        <v>216</v>
      </c>
      <c r="H214" s="192" t="s">
        <v>182</v>
      </c>
      <c r="I214" s="205">
        <v>0</v>
      </c>
      <c r="J214" s="209">
        <v>11</v>
      </c>
      <c r="K214" s="212">
        <v>75</v>
      </c>
    </row>
    <row r="215" spans="2:11" ht="95.1" customHeight="1" thickBot="1" x14ac:dyDescent="0.3">
      <c r="B215" s="201" t="s">
        <v>130</v>
      </c>
      <c r="C215" s="201" t="s">
        <v>417</v>
      </c>
      <c r="D215" s="201" t="s">
        <v>526</v>
      </c>
      <c r="E215" s="201" t="s">
        <v>184</v>
      </c>
      <c r="F215" s="202" t="s">
        <v>173</v>
      </c>
      <c r="G215" s="202" t="s">
        <v>216</v>
      </c>
      <c r="H215" s="193" t="s">
        <v>182</v>
      </c>
      <c r="I215" s="205">
        <v>0</v>
      </c>
      <c r="J215" s="210">
        <v>12</v>
      </c>
      <c r="K215" s="213">
        <v>50</v>
      </c>
    </row>
    <row r="216" spans="2:11" ht="95.1" customHeight="1" thickBot="1" x14ac:dyDescent="0.3">
      <c r="B216" s="196" t="s">
        <v>130</v>
      </c>
      <c r="C216" s="196" t="s">
        <v>417</v>
      </c>
      <c r="D216" s="196" t="s">
        <v>527</v>
      </c>
      <c r="E216" s="196" t="s">
        <v>528</v>
      </c>
      <c r="F216" s="197" t="s">
        <v>173</v>
      </c>
      <c r="G216" s="197" t="s">
        <v>216</v>
      </c>
      <c r="H216" s="192" t="s">
        <v>243</v>
      </c>
      <c r="I216" s="205">
        <v>46.799999999999983</v>
      </c>
      <c r="J216" s="209">
        <v>7</v>
      </c>
      <c r="K216" s="212">
        <v>200</v>
      </c>
    </row>
    <row r="217" spans="2:11" ht="95.1" customHeight="1" thickBot="1" x14ac:dyDescent="0.3">
      <c r="B217" s="196" t="s">
        <v>130</v>
      </c>
      <c r="C217" s="196" t="s">
        <v>417</v>
      </c>
      <c r="D217" s="196" t="s">
        <v>215</v>
      </c>
      <c r="E217" s="196" t="s">
        <v>184</v>
      </c>
      <c r="F217" s="197" t="s">
        <v>173</v>
      </c>
      <c r="G217" s="197" t="s">
        <v>216</v>
      </c>
      <c r="H217" s="192" t="s">
        <v>217</v>
      </c>
      <c r="I217" s="205">
        <v>20.8</v>
      </c>
      <c r="J217" s="209">
        <v>7</v>
      </c>
      <c r="K217" s="212" t="s">
        <v>218</v>
      </c>
    </row>
    <row r="218" spans="2:11" ht="95.1" customHeight="1" thickBot="1" x14ac:dyDescent="0.3">
      <c r="B218" s="196" t="s">
        <v>130</v>
      </c>
      <c r="C218" s="196" t="s">
        <v>417</v>
      </c>
      <c r="D218" s="196" t="s">
        <v>219</v>
      </c>
      <c r="E218" s="196" t="s">
        <v>220</v>
      </c>
      <c r="F218" s="197" t="s">
        <v>173</v>
      </c>
      <c r="G218" s="197" t="s">
        <v>216</v>
      </c>
      <c r="H218" s="192" t="s">
        <v>221</v>
      </c>
      <c r="I218" s="205">
        <v>9024.9999999999982</v>
      </c>
      <c r="J218" s="209">
        <v>10</v>
      </c>
      <c r="K218" s="212">
        <v>975</v>
      </c>
    </row>
    <row r="219" spans="2:11" ht="95.1" customHeight="1" thickBot="1" x14ac:dyDescent="0.3">
      <c r="B219" s="196" t="s">
        <v>130</v>
      </c>
      <c r="C219" s="196" t="s">
        <v>417</v>
      </c>
      <c r="D219" s="196" t="s">
        <v>222</v>
      </c>
      <c r="E219" s="196" t="s">
        <v>220</v>
      </c>
      <c r="F219" s="197" t="s">
        <v>173</v>
      </c>
      <c r="G219" s="197" t="s">
        <v>216</v>
      </c>
      <c r="H219" s="192" t="s">
        <v>223</v>
      </c>
      <c r="I219" s="205">
        <v>557.44000000000005</v>
      </c>
      <c r="J219" s="209">
        <v>15</v>
      </c>
      <c r="K219" s="212">
        <v>650</v>
      </c>
    </row>
    <row r="220" spans="2:11" ht="95.1" customHeight="1" thickBot="1" x14ac:dyDescent="0.3">
      <c r="B220" s="196" t="s">
        <v>130</v>
      </c>
      <c r="C220" s="196" t="s">
        <v>417</v>
      </c>
      <c r="D220" s="196" t="s">
        <v>224</v>
      </c>
      <c r="E220" s="196" t="s">
        <v>184</v>
      </c>
      <c r="F220" s="197" t="s">
        <v>173</v>
      </c>
      <c r="G220" s="197" t="s">
        <v>216</v>
      </c>
      <c r="H220" s="192" t="s">
        <v>225</v>
      </c>
      <c r="I220" s="205">
        <v>226.2</v>
      </c>
      <c r="J220" s="209">
        <v>13</v>
      </c>
      <c r="K220" s="212">
        <v>640</v>
      </c>
    </row>
    <row r="221" spans="2:11" ht="95.1" customHeight="1" thickBot="1" x14ac:dyDescent="0.3">
      <c r="B221" s="196" t="s">
        <v>130</v>
      </c>
      <c r="C221" s="196" t="s">
        <v>417</v>
      </c>
      <c r="D221" s="196" t="s">
        <v>226</v>
      </c>
      <c r="E221" s="196" t="s">
        <v>184</v>
      </c>
      <c r="F221" s="197" t="s">
        <v>173</v>
      </c>
      <c r="G221" s="197" t="s">
        <v>216</v>
      </c>
      <c r="H221" s="192" t="s">
        <v>227</v>
      </c>
      <c r="I221" s="205">
        <v>5839.9848000000002</v>
      </c>
      <c r="J221" s="209">
        <v>15</v>
      </c>
      <c r="K221" s="212">
        <v>975</v>
      </c>
    </row>
    <row r="222" spans="2:11" ht="95.1" customHeight="1" thickBot="1" x14ac:dyDescent="0.3">
      <c r="B222" s="196" t="s">
        <v>130</v>
      </c>
      <c r="C222" s="196" t="s">
        <v>417</v>
      </c>
      <c r="D222" s="196" t="s">
        <v>228</v>
      </c>
      <c r="E222" s="196" t="s">
        <v>184</v>
      </c>
      <c r="F222" s="197" t="s">
        <v>173</v>
      </c>
      <c r="G222" s="197" t="s">
        <v>216</v>
      </c>
      <c r="H222" s="192" t="s">
        <v>229</v>
      </c>
      <c r="I222" s="205">
        <v>5607.8879999999999</v>
      </c>
      <c r="J222" s="209">
        <v>15</v>
      </c>
      <c r="K222" s="212">
        <v>50</v>
      </c>
    </row>
    <row r="223" spans="2:11" ht="95.1" customHeight="1" thickBot="1" x14ac:dyDescent="0.3">
      <c r="B223" s="196" t="s">
        <v>130</v>
      </c>
      <c r="C223" s="196" t="s">
        <v>417</v>
      </c>
      <c r="D223" s="196" t="s">
        <v>230</v>
      </c>
      <c r="E223" s="196" t="s">
        <v>184</v>
      </c>
      <c r="F223" s="197" t="s">
        <v>173</v>
      </c>
      <c r="G223" s="197" t="s">
        <v>216</v>
      </c>
      <c r="H223" s="192" t="s">
        <v>231</v>
      </c>
      <c r="I223" s="205">
        <v>552.97840000000008</v>
      </c>
      <c r="J223" s="209">
        <v>10</v>
      </c>
      <c r="K223" s="212">
        <v>350</v>
      </c>
    </row>
    <row r="224" spans="2:11" ht="95.1" customHeight="1" thickBot="1" x14ac:dyDescent="0.3">
      <c r="B224" s="196" t="s">
        <v>130</v>
      </c>
      <c r="C224" s="196" t="s">
        <v>417</v>
      </c>
      <c r="D224" s="196" t="s">
        <v>232</v>
      </c>
      <c r="E224" s="196" t="s">
        <v>184</v>
      </c>
      <c r="F224" s="197" t="s">
        <v>173</v>
      </c>
      <c r="G224" s="197" t="s">
        <v>216</v>
      </c>
      <c r="H224" s="192" t="s">
        <v>233</v>
      </c>
      <c r="I224" s="205">
        <v>6716.8608000000004</v>
      </c>
      <c r="J224" s="209">
        <v>15</v>
      </c>
      <c r="K224" s="212">
        <v>1500</v>
      </c>
    </row>
    <row r="225" spans="2:13" ht="95.1" customHeight="1" thickBot="1" x14ac:dyDescent="0.3">
      <c r="B225" s="196" t="s">
        <v>130</v>
      </c>
      <c r="C225" s="196" t="s">
        <v>417</v>
      </c>
      <c r="D225" s="196" t="s">
        <v>234</v>
      </c>
      <c r="E225" s="196" t="s">
        <v>184</v>
      </c>
      <c r="F225" s="197" t="s">
        <v>173</v>
      </c>
      <c r="G225" s="197" t="s">
        <v>216</v>
      </c>
      <c r="H225" s="192" t="s">
        <v>235</v>
      </c>
      <c r="I225" s="205">
        <v>13745.194954128439</v>
      </c>
      <c r="J225" s="209">
        <v>5</v>
      </c>
      <c r="K225" s="212" t="s">
        <v>218</v>
      </c>
    </row>
    <row r="226" spans="2:13" ht="95.1" customHeight="1" thickBot="1" x14ac:dyDescent="0.3">
      <c r="B226" s="196" t="s">
        <v>130</v>
      </c>
      <c r="C226" s="196" t="s">
        <v>417</v>
      </c>
      <c r="D226" s="196" t="s">
        <v>236</v>
      </c>
      <c r="E226" s="196" t="s">
        <v>184</v>
      </c>
      <c r="F226" s="197" t="s">
        <v>173</v>
      </c>
      <c r="G226" s="197" t="s">
        <v>216</v>
      </c>
      <c r="H226" s="192" t="s">
        <v>237</v>
      </c>
      <c r="I226" s="205">
        <v>40520.018836882533</v>
      </c>
      <c r="J226" s="209">
        <v>15</v>
      </c>
      <c r="K226" s="212" t="s">
        <v>218</v>
      </c>
    </row>
    <row r="227" spans="2:13" ht="95.1" customHeight="1" thickBot="1" x14ac:dyDescent="0.3">
      <c r="B227" s="196" t="s">
        <v>130</v>
      </c>
      <c r="C227" s="196" t="s">
        <v>417</v>
      </c>
      <c r="D227" s="196" t="s">
        <v>238</v>
      </c>
      <c r="E227" s="196" t="s">
        <v>184</v>
      </c>
      <c r="F227" s="197" t="s">
        <v>173</v>
      </c>
      <c r="G227" s="197" t="s">
        <v>216</v>
      </c>
      <c r="H227" s="192" t="s">
        <v>239</v>
      </c>
      <c r="I227" s="205">
        <v>16.64</v>
      </c>
      <c r="J227" s="209">
        <v>15</v>
      </c>
      <c r="K227" s="212">
        <v>25</v>
      </c>
    </row>
    <row r="228" spans="2:13" ht="95.1" customHeight="1" thickBot="1" x14ac:dyDescent="0.3">
      <c r="B228" s="196" t="s">
        <v>130</v>
      </c>
      <c r="C228" s="196" t="s">
        <v>417</v>
      </c>
      <c r="D228" s="196" t="s">
        <v>529</v>
      </c>
      <c r="E228" s="196" t="s">
        <v>184</v>
      </c>
      <c r="F228" s="197" t="s">
        <v>173</v>
      </c>
      <c r="G228" s="197" t="s">
        <v>216</v>
      </c>
      <c r="H228" s="192" t="s">
        <v>456</v>
      </c>
      <c r="I228" s="205">
        <v>197.25200000000001</v>
      </c>
      <c r="J228" s="209">
        <v>15</v>
      </c>
      <c r="K228" s="212">
        <v>100</v>
      </c>
    </row>
    <row r="229" spans="2:13" ht="95.1" customHeight="1" thickBot="1" x14ac:dyDescent="0.3">
      <c r="B229" s="196" t="s">
        <v>130</v>
      </c>
      <c r="C229" s="196" t="s">
        <v>417</v>
      </c>
      <c r="D229" s="196" t="s">
        <v>530</v>
      </c>
      <c r="E229" s="196" t="s">
        <v>184</v>
      </c>
      <c r="F229" s="197" t="s">
        <v>173</v>
      </c>
      <c r="G229" s="197" t="s">
        <v>216</v>
      </c>
      <c r="H229" s="192" t="s">
        <v>456</v>
      </c>
      <c r="I229" s="205">
        <v>197.25200000000001</v>
      </c>
      <c r="J229" s="209">
        <v>15</v>
      </c>
      <c r="K229" s="212">
        <v>100</v>
      </c>
    </row>
    <row r="230" spans="2:13" ht="95.1" customHeight="1" thickBot="1" x14ac:dyDescent="0.3">
      <c r="B230" s="196" t="s">
        <v>130</v>
      </c>
      <c r="C230" s="196" t="s">
        <v>531</v>
      </c>
      <c r="D230" s="196" t="s">
        <v>531</v>
      </c>
      <c r="E230" s="196" t="s">
        <v>288</v>
      </c>
      <c r="F230" s="197" t="s">
        <v>173</v>
      </c>
      <c r="G230" s="197" t="s">
        <v>216</v>
      </c>
      <c r="H230" s="192" t="s">
        <v>532</v>
      </c>
      <c r="I230" s="205">
        <v>40520.018836882533</v>
      </c>
      <c r="J230" s="209">
        <v>15</v>
      </c>
      <c r="K230" s="212" t="s">
        <v>218</v>
      </c>
      <c r="L230"/>
      <c r="M230"/>
    </row>
    <row r="231" spans="2:13" ht="95.1" customHeight="1" thickBot="1" x14ac:dyDescent="0.3">
      <c r="B231" s="196" t="s">
        <v>130</v>
      </c>
      <c r="C231" s="196" t="s">
        <v>531</v>
      </c>
      <c r="D231" s="196" t="s">
        <v>533</v>
      </c>
      <c r="E231" s="196" t="s">
        <v>288</v>
      </c>
      <c r="F231" s="197" t="s">
        <v>173</v>
      </c>
      <c r="G231" s="197" t="s">
        <v>216</v>
      </c>
      <c r="H231" s="192" t="s">
        <v>534</v>
      </c>
      <c r="I231" s="205">
        <v>46284.918170614059</v>
      </c>
      <c r="J231" s="209">
        <v>15</v>
      </c>
      <c r="K231" s="212" t="s">
        <v>218</v>
      </c>
      <c r="L231"/>
      <c r="M231"/>
    </row>
    <row r="232" spans="2:13" ht="95.1" customHeight="1" thickBot="1" x14ac:dyDescent="0.3">
      <c r="B232" s="196" t="s">
        <v>130</v>
      </c>
      <c r="C232" s="196" t="s">
        <v>531</v>
      </c>
      <c r="D232" s="196" t="s">
        <v>535</v>
      </c>
      <c r="E232" s="196" t="s">
        <v>288</v>
      </c>
      <c r="F232" s="197" t="s">
        <v>173</v>
      </c>
      <c r="G232" s="197" t="s">
        <v>216</v>
      </c>
      <c r="H232" s="192" t="s">
        <v>536</v>
      </c>
      <c r="I232" s="205">
        <v>40520.018836882533</v>
      </c>
      <c r="J232" s="209">
        <v>15</v>
      </c>
      <c r="K232" s="212" t="s">
        <v>218</v>
      </c>
      <c r="L232"/>
      <c r="M232"/>
    </row>
    <row r="233" spans="2:13" ht="95.1" customHeight="1" thickBot="1" x14ac:dyDescent="0.3">
      <c r="B233" s="196" t="s">
        <v>130</v>
      </c>
      <c r="C233" s="196" t="s">
        <v>531</v>
      </c>
      <c r="D233" s="196" t="s">
        <v>537</v>
      </c>
      <c r="E233" s="196" t="s">
        <v>266</v>
      </c>
      <c r="F233" s="197" t="s">
        <v>173</v>
      </c>
      <c r="G233" s="197" t="s">
        <v>216</v>
      </c>
      <c r="H233" s="192" t="s">
        <v>180</v>
      </c>
      <c r="I233" s="205">
        <v>1928.1184000000003</v>
      </c>
      <c r="J233" s="209">
        <v>15</v>
      </c>
      <c r="K233" s="212" t="s">
        <v>218</v>
      </c>
      <c r="L233"/>
      <c r="M233"/>
    </row>
    <row r="234" spans="2:13" ht="95.1" customHeight="1" thickBot="1" x14ac:dyDescent="0.3">
      <c r="B234" s="196" t="s">
        <v>130</v>
      </c>
      <c r="C234" s="196" t="s">
        <v>531</v>
      </c>
      <c r="D234" s="196" t="s">
        <v>538</v>
      </c>
      <c r="E234" s="196" t="s">
        <v>288</v>
      </c>
      <c r="F234" s="197" t="s">
        <v>173</v>
      </c>
      <c r="G234" s="197" t="s">
        <v>216</v>
      </c>
      <c r="H234" s="192" t="s">
        <v>539</v>
      </c>
      <c r="I234" s="205">
        <v>4529325.9691149844</v>
      </c>
      <c r="J234" s="209">
        <v>15</v>
      </c>
      <c r="K234" s="212" t="s">
        <v>218</v>
      </c>
      <c r="L234"/>
      <c r="M234"/>
    </row>
    <row r="235" spans="2:13" ht="95.1" customHeight="1" thickBot="1" x14ac:dyDescent="0.3">
      <c r="B235" s="196" t="s">
        <v>130</v>
      </c>
      <c r="C235" s="196" t="s">
        <v>531</v>
      </c>
      <c r="D235" s="196" t="s">
        <v>540</v>
      </c>
      <c r="E235" s="196" t="s">
        <v>541</v>
      </c>
      <c r="F235" s="197" t="s">
        <v>173</v>
      </c>
      <c r="G235" s="197" t="s">
        <v>216</v>
      </c>
      <c r="H235" s="192" t="s">
        <v>542</v>
      </c>
      <c r="I235" s="205">
        <v>149387.80107273528</v>
      </c>
      <c r="J235" s="209">
        <v>15</v>
      </c>
      <c r="K235" s="212" t="s">
        <v>218</v>
      </c>
    </row>
    <row r="236" spans="2:13" ht="95.1" customHeight="1" thickBot="1" x14ac:dyDescent="0.3">
      <c r="B236" s="196" t="s">
        <v>130</v>
      </c>
      <c r="C236" s="196" t="s">
        <v>531</v>
      </c>
      <c r="D236" s="196" t="s">
        <v>543</v>
      </c>
      <c r="E236" s="196" t="s">
        <v>541</v>
      </c>
      <c r="F236" s="197" t="s">
        <v>173</v>
      </c>
      <c r="G236" s="197" t="s">
        <v>216</v>
      </c>
      <c r="H236" s="192" t="s">
        <v>544</v>
      </c>
      <c r="I236" s="205">
        <v>29997.079386678855</v>
      </c>
      <c r="J236" s="209">
        <v>15</v>
      </c>
      <c r="K236" s="212" t="s">
        <v>218</v>
      </c>
    </row>
    <row r="237" spans="2:13" ht="95.1" customHeight="1" thickBot="1" x14ac:dyDescent="0.3">
      <c r="B237" s="196" t="s">
        <v>130</v>
      </c>
      <c r="C237" s="196" t="s">
        <v>531</v>
      </c>
      <c r="D237" s="196" t="s">
        <v>545</v>
      </c>
      <c r="E237" s="196" t="s">
        <v>288</v>
      </c>
      <c r="F237" s="197" t="s">
        <v>173</v>
      </c>
      <c r="G237" s="197" t="s">
        <v>216</v>
      </c>
      <c r="H237" s="192" t="s">
        <v>546</v>
      </c>
      <c r="I237" s="205">
        <v>1225</v>
      </c>
      <c r="J237" s="209">
        <v>1</v>
      </c>
      <c r="K237" s="212">
        <v>1500</v>
      </c>
    </row>
    <row r="238" spans="2:13" ht="95.1" customHeight="1" thickBot="1" x14ac:dyDescent="0.3">
      <c r="B238" s="196" t="s">
        <v>130</v>
      </c>
      <c r="C238" s="196" t="s">
        <v>547</v>
      </c>
      <c r="D238" s="196" t="s">
        <v>548</v>
      </c>
      <c r="E238" s="196" t="s">
        <v>288</v>
      </c>
      <c r="F238" s="197" t="s">
        <v>173</v>
      </c>
      <c r="G238" s="197" t="s">
        <v>216</v>
      </c>
      <c r="H238" s="192" t="s">
        <v>549</v>
      </c>
      <c r="I238" s="205">
        <v>37782.884904375387</v>
      </c>
      <c r="J238" s="209">
        <v>13.380386983289354</v>
      </c>
      <c r="K238" s="212" t="s">
        <v>550</v>
      </c>
    </row>
    <row r="239" spans="2:13" ht="95.1" customHeight="1" thickBot="1" x14ac:dyDescent="0.3">
      <c r="B239" s="196" t="s">
        <v>130</v>
      </c>
      <c r="C239" s="196" t="s">
        <v>547</v>
      </c>
      <c r="D239" s="196" t="s">
        <v>551</v>
      </c>
      <c r="E239" s="196" t="s">
        <v>288</v>
      </c>
      <c r="F239" s="197" t="s">
        <v>173</v>
      </c>
      <c r="G239" s="197" t="s">
        <v>216</v>
      </c>
      <c r="H239" s="192" t="s">
        <v>552</v>
      </c>
      <c r="I239" s="205">
        <v>1172.7441815265115</v>
      </c>
      <c r="J239" s="209">
        <v>2</v>
      </c>
      <c r="K239" s="212" t="s">
        <v>218</v>
      </c>
    </row>
    <row r="240" spans="2:13" ht="95.1" customHeight="1" thickBot="1" x14ac:dyDescent="0.3">
      <c r="B240" s="196" t="s">
        <v>130</v>
      </c>
      <c r="C240" s="196" t="s">
        <v>547</v>
      </c>
      <c r="D240" s="196" t="s">
        <v>553</v>
      </c>
      <c r="E240" s="196" t="s">
        <v>288</v>
      </c>
      <c r="F240" s="197" t="s">
        <v>173</v>
      </c>
      <c r="G240" s="197" t="s">
        <v>216</v>
      </c>
      <c r="H240" s="192" t="s">
        <v>554</v>
      </c>
      <c r="I240" s="205">
        <v>5863.7209076325571</v>
      </c>
      <c r="J240" s="209">
        <v>3</v>
      </c>
      <c r="K240" s="212" t="s">
        <v>218</v>
      </c>
    </row>
    <row r="241" spans="2:11" ht="95.1" customHeight="1" thickBot="1" x14ac:dyDescent="0.3">
      <c r="B241" s="196" t="s">
        <v>130</v>
      </c>
      <c r="C241" s="196" t="s">
        <v>547</v>
      </c>
      <c r="D241" s="196" t="s">
        <v>555</v>
      </c>
      <c r="E241" s="196" t="s">
        <v>184</v>
      </c>
      <c r="F241" s="197" t="s">
        <v>173</v>
      </c>
      <c r="G241" s="197" t="s">
        <v>216</v>
      </c>
      <c r="H241" s="192" t="s">
        <v>556</v>
      </c>
      <c r="I241" s="205">
        <v>6000</v>
      </c>
      <c r="J241" s="209">
        <v>13</v>
      </c>
      <c r="K241" s="212" t="s">
        <v>557</v>
      </c>
    </row>
    <row r="242" spans="2:11" ht="95.1" customHeight="1" thickBot="1" x14ac:dyDescent="0.3">
      <c r="B242" s="196" t="s">
        <v>130</v>
      </c>
      <c r="C242" s="196" t="s">
        <v>547</v>
      </c>
      <c r="D242" s="196" t="s">
        <v>558</v>
      </c>
      <c r="E242" s="196" t="s">
        <v>288</v>
      </c>
      <c r="F242" s="197" t="s">
        <v>173</v>
      </c>
      <c r="G242" s="197" t="s">
        <v>216</v>
      </c>
      <c r="H242" s="192" t="s">
        <v>559</v>
      </c>
      <c r="I242" s="205">
        <v>3500</v>
      </c>
      <c r="J242" s="209">
        <v>1</v>
      </c>
      <c r="K242" s="212" t="s">
        <v>296</v>
      </c>
    </row>
    <row r="243" spans="2:11" ht="95.1" customHeight="1" thickBot="1" x14ac:dyDescent="0.3">
      <c r="B243" s="196" t="s">
        <v>130</v>
      </c>
      <c r="C243" s="196" t="s">
        <v>547</v>
      </c>
      <c r="D243" s="196" t="s">
        <v>560</v>
      </c>
      <c r="E243" s="196" t="s">
        <v>288</v>
      </c>
      <c r="F243" s="197" t="s">
        <v>173</v>
      </c>
      <c r="G243" s="197" t="s">
        <v>216</v>
      </c>
      <c r="H243" s="192" t="s">
        <v>559</v>
      </c>
      <c r="I243" s="205">
        <v>1225</v>
      </c>
      <c r="J243" s="209">
        <v>1</v>
      </c>
      <c r="K243" s="212" t="s">
        <v>296</v>
      </c>
    </row>
    <row r="244" spans="2:11" ht="95.1" customHeight="1" thickBot="1" x14ac:dyDescent="0.3">
      <c r="B244" s="196" t="s">
        <v>130</v>
      </c>
      <c r="C244" s="196" t="s">
        <v>547</v>
      </c>
      <c r="D244" s="196" t="s">
        <v>561</v>
      </c>
      <c r="E244" s="196" t="s">
        <v>288</v>
      </c>
      <c r="F244" s="197" t="s">
        <v>173</v>
      </c>
      <c r="G244" s="197" t="s">
        <v>216</v>
      </c>
      <c r="H244" s="192" t="s">
        <v>546</v>
      </c>
      <c r="I244" s="205">
        <v>1225</v>
      </c>
      <c r="J244" s="209">
        <v>1</v>
      </c>
      <c r="K244" s="212">
        <v>1500</v>
      </c>
    </row>
    <row r="245" spans="2:11" ht="95.1" customHeight="1" thickBot="1" x14ac:dyDescent="0.3">
      <c r="B245" s="196" t="s">
        <v>130</v>
      </c>
      <c r="C245" s="196" t="s">
        <v>562</v>
      </c>
      <c r="D245" s="196" t="s">
        <v>325</v>
      </c>
      <c r="E245" s="196" t="s">
        <v>563</v>
      </c>
      <c r="F245" s="197" t="s">
        <v>173</v>
      </c>
      <c r="G245" s="197" t="s">
        <v>216</v>
      </c>
      <c r="H245" s="192" t="s">
        <v>326</v>
      </c>
      <c r="I245" s="205">
        <v>0</v>
      </c>
      <c r="J245" s="209">
        <v>1</v>
      </c>
      <c r="K245" s="212">
        <v>250</v>
      </c>
    </row>
    <row r="246" spans="2:11" ht="95.1" customHeight="1" thickBot="1" x14ac:dyDescent="0.3">
      <c r="B246" s="196" t="s">
        <v>130</v>
      </c>
      <c r="C246" s="196" t="s">
        <v>562</v>
      </c>
      <c r="D246" s="196" t="s">
        <v>327</v>
      </c>
      <c r="E246" s="200">
        <v>0</v>
      </c>
      <c r="F246" s="197" t="s">
        <v>173</v>
      </c>
      <c r="G246" s="197" t="s">
        <v>216</v>
      </c>
      <c r="H246" s="192" t="s">
        <v>328</v>
      </c>
      <c r="I246" s="205">
        <v>0</v>
      </c>
      <c r="J246" s="209">
        <v>1</v>
      </c>
      <c r="K246" s="212">
        <v>1000</v>
      </c>
    </row>
    <row r="247" spans="2:11" ht="95.1" customHeight="1" thickBot="1" x14ac:dyDescent="0.3">
      <c r="B247" s="196" t="s">
        <v>130</v>
      </c>
      <c r="C247" s="196" t="s">
        <v>562</v>
      </c>
      <c r="D247" s="196" t="s">
        <v>329</v>
      </c>
      <c r="E247" s="200">
        <v>0</v>
      </c>
      <c r="F247" s="197" t="s">
        <v>173</v>
      </c>
      <c r="G247" s="197" t="s">
        <v>216</v>
      </c>
      <c r="H247" s="192" t="s">
        <v>330</v>
      </c>
      <c r="I247" s="205">
        <v>0</v>
      </c>
      <c r="J247" s="209">
        <v>1</v>
      </c>
      <c r="K247" s="212">
        <v>50</v>
      </c>
    </row>
    <row r="248" spans="2:11" ht="95.1" customHeight="1" thickBot="1" x14ac:dyDescent="0.3">
      <c r="B248" s="196" t="s">
        <v>130</v>
      </c>
      <c r="C248" s="196" t="s">
        <v>562</v>
      </c>
      <c r="D248" s="196" t="s">
        <v>564</v>
      </c>
      <c r="E248" s="200">
        <v>0</v>
      </c>
      <c r="F248" s="197" t="s">
        <v>173</v>
      </c>
      <c r="G248" s="197" t="s">
        <v>216</v>
      </c>
      <c r="H248" s="192" t="s">
        <v>330</v>
      </c>
      <c r="I248" s="205">
        <v>0</v>
      </c>
      <c r="J248" s="209">
        <v>1</v>
      </c>
      <c r="K248" s="212">
        <v>0</v>
      </c>
    </row>
    <row r="249" spans="2:11" ht="95.1" customHeight="1" thickBot="1" x14ac:dyDescent="0.3">
      <c r="B249" s="196" t="s">
        <v>130</v>
      </c>
      <c r="C249" s="196" t="s">
        <v>562</v>
      </c>
      <c r="D249" s="196" t="s">
        <v>565</v>
      </c>
      <c r="E249" s="196" t="s">
        <v>323</v>
      </c>
      <c r="F249" s="197" t="s">
        <v>173</v>
      </c>
      <c r="G249" s="197" t="s">
        <v>216</v>
      </c>
      <c r="H249" s="192" t="s">
        <v>566</v>
      </c>
      <c r="I249" s="205">
        <v>0</v>
      </c>
      <c r="J249" s="209">
        <v>1</v>
      </c>
      <c r="K249" s="212">
        <v>20000</v>
      </c>
    </row>
    <row r="250" spans="2:11" ht="95.1" customHeight="1" thickBot="1" x14ac:dyDescent="0.3">
      <c r="B250" s="196" t="s">
        <v>130</v>
      </c>
      <c r="C250" s="196" t="s">
        <v>567</v>
      </c>
      <c r="D250" s="196" t="s">
        <v>568</v>
      </c>
      <c r="E250" s="200" t="s">
        <v>337</v>
      </c>
      <c r="F250" s="197" t="s">
        <v>173</v>
      </c>
      <c r="G250" s="197" t="s">
        <v>173</v>
      </c>
      <c r="H250" s="192" t="s">
        <v>338</v>
      </c>
      <c r="I250" s="205">
        <v>0</v>
      </c>
      <c r="J250" s="209" t="s">
        <v>337</v>
      </c>
      <c r="K250" s="212">
        <v>0</v>
      </c>
    </row>
    <row r="251" spans="2:11" ht="95.1" customHeight="1" thickBot="1" x14ac:dyDescent="0.3">
      <c r="B251" s="196" t="s">
        <v>135</v>
      </c>
      <c r="C251" s="196" t="s">
        <v>569</v>
      </c>
      <c r="D251" s="196" t="s">
        <v>570</v>
      </c>
      <c r="E251" s="196" t="s">
        <v>278</v>
      </c>
      <c r="F251" s="197" t="s">
        <v>173</v>
      </c>
      <c r="G251" s="197" t="s">
        <v>192</v>
      </c>
      <c r="H251" s="192" t="s">
        <v>279</v>
      </c>
      <c r="I251" s="205">
        <v>175</v>
      </c>
      <c r="J251" s="209">
        <v>13.193795299582707</v>
      </c>
      <c r="K251" s="212" t="s">
        <v>280</v>
      </c>
    </row>
    <row r="252" spans="2:11" ht="95.1" customHeight="1" thickBot="1" x14ac:dyDescent="0.3">
      <c r="B252" s="196" t="s">
        <v>135</v>
      </c>
      <c r="C252" s="196" t="s">
        <v>569</v>
      </c>
      <c r="D252" s="196" t="s">
        <v>571</v>
      </c>
      <c r="E252" s="196" t="s">
        <v>282</v>
      </c>
      <c r="F252" s="197" t="s">
        <v>173</v>
      </c>
      <c r="G252" s="197" t="s">
        <v>192</v>
      </c>
      <c r="H252" s="192" t="s">
        <v>279</v>
      </c>
      <c r="I252" s="205">
        <v>21518.400000000001</v>
      </c>
      <c r="J252" s="209">
        <v>14</v>
      </c>
      <c r="K252" s="212" t="s">
        <v>283</v>
      </c>
    </row>
    <row r="253" spans="2:11" ht="95.1" customHeight="1" thickBot="1" x14ac:dyDescent="0.3">
      <c r="B253" s="196" t="s">
        <v>135</v>
      </c>
      <c r="C253" s="196" t="s">
        <v>569</v>
      </c>
      <c r="D253" s="196" t="s">
        <v>572</v>
      </c>
      <c r="E253" s="196" t="s">
        <v>195</v>
      </c>
      <c r="F253" s="197" t="s">
        <v>173</v>
      </c>
      <c r="G253" s="197" t="s">
        <v>192</v>
      </c>
      <c r="H253" s="192" t="s">
        <v>279</v>
      </c>
      <c r="I253" s="205">
        <v>1915</v>
      </c>
      <c r="J253" s="209">
        <v>10</v>
      </c>
      <c r="K253" s="212" t="s">
        <v>285</v>
      </c>
    </row>
    <row r="254" spans="2:11" ht="95.1" customHeight="1" thickBot="1" x14ac:dyDescent="0.3">
      <c r="B254" s="196" t="s">
        <v>135</v>
      </c>
      <c r="C254" s="196" t="s">
        <v>569</v>
      </c>
      <c r="D254" s="196" t="s">
        <v>573</v>
      </c>
      <c r="E254" s="196" t="s">
        <v>172</v>
      </c>
      <c r="F254" s="197" t="s">
        <v>173</v>
      </c>
      <c r="G254" s="197" t="s">
        <v>173</v>
      </c>
      <c r="H254" s="192" t="s">
        <v>279</v>
      </c>
      <c r="I254" s="205">
        <v>35.723999999999904</v>
      </c>
      <c r="J254" s="209">
        <v>14</v>
      </c>
      <c r="K254" s="212" t="s">
        <v>285</v>
      </c>
    </row>
    <row r="255" spans="2:11" ht="95.1" customHeight="1" thickBot="1" x14ac:dyDescent="0.3">
      <c r="B255" s="196" t="s">
        <v>135</v>
      </c>
      <c r="C255" s="196" t="s">
        <v>569</v>
      </c>
      <c r="D255" s="196" t="s">
        <v>574</v>
      </c>
      <c r="E255" s="196" t="s">
        <v>288</v>
      </c>
      <c r="F255" s="197" t="s">
        <v>173</v>
      </c>
      <c r="G255" s="197" t="s">
        <v>216</v>
      </c>
      <c r="H255" s="192" t="s">
        <v>279</v>
      </c>
      <c r="I255" s="205">
        <v>46284.918170614059</v>
      </c>
      <c r="J255" s="209">
        <v>15</v>
      </c>
      <c r="K255" s="212" t="s">
        <v>289</v>
      </c>
    </row>
    <row r="256" spans="2:11" ht="95.1" customHeight="1" thickBot="1" x14ac:dyDescent="0.3">
      <c r="B256" s="196" t="s">
        <v>135</v>
      </c>
      <c r="C256" s="196" t="s">
        <v>569</v>
      </c>
      <c r="D256" s="196" t="s">
        <v>575</v>
      </c>
      <c r="E256" s="196" t="s">
        <v>288</v>
      </c>
      <c r="F256" s="197" t="s">
        <v>173</v>
      </c>
      <c r="G256" s="197" t="s">
        <v>216</v>
      </c>
      <c r="H256" s="192" t="s">
        <v>279</v>
      </c>
      <c r="I256" s="205">
        <v>46284.918170614059</v>
      </c>
      <c r="J256" s="209">
        <v>15</v>
      </c>
      <c r="K256" s="212" t="s">
        <v>291</v>
      </c>
    </row>
    <row r="257" spans="2:11" ht="95.1" customHeight="1" thickBot="1" x14ac:dyDescent="0.3">
      <c r="B257" s="196" t="s">
        <v>135</v>
      </c>
      <c r="C257" s="196" t="s">
        <v>576</v>
      </c>
      <c r="D257" s="196" t="s">
        <v>577</v>
      </c>
      <c r="E257" s="196" t="s">
        <v>419</v>
      </c>
      <c r="F257" s="197" t="s">
        <v>173</v>
      </c>
      <c r="G257" s="197" t="s">
        <v>216</v>
      </c>
      <c r="H257" s="192" t="s">
        <v>243</v>
      </c>
      <c r="I257" s="205">
        <v>2087.9430768211814</v>
      </c>
      <c r="J257" s="209">
        <v>15</v>
      </c>
      <c r="K257" s="212" t="s">
        <v>420</v>
      </c>
    </row>
    <row r="258" spans="2:11" ht="95.1" customHeight="1" thickBot="1" x14ac:dyDescent="0.3">
      <c r="B258" s="196" t="s">
        <v>135</v>
      </c>
      <c r="C258" s="196" t="s">
        <v>576</v>
      </c>
      <c r="D258" s="196" t="s">
        <v>578</v>
      </c>
      <c r="E258" s="196" t="s">
        <v>422</v>
      </c>
      <c r="F258" s="197" t="s">
        <v>173</v>
      </c>
      <c r="G258" s="197" t="s">
        <v>216</v>
      </c>
      <c r="H258" s="192" t="s">
        <v>243</v>
      </c>
      <c r="I258" s="205">
        <v>1859.846661982016</v>
      </c>
      <c r="J258" s="209">
        <v>15</v>
      </c>
      <c r="K258" s="212" t="s">
        <v>420</v>
      </c>
    </row>
    <row r="259" spans="2:11" ht="95.1" customHeight="1" thickBot="1" x14ac:dyDescent="0.3">
      <c r="B259" s="196" t="s">
        <v>135</v>
      </c>
      <c r="C259" s="196" t="s">
        <v>576</v>
      </c>
      <c r="D259" s="196" t="s">
        <v>579</v>
      </c>
      <c r="E259" s="196" t="s">
        <v>424</v>
      </c>
      <c r="F259" s="197" t="s">
        <v>173</v>
      </c>
      <c r="G259" s="197" t="s">
        <v>216</v>
      </c>
      <c r="H259" s="192" t="s">
        <v>243</v>
      </c>
      <c r="I259" s="205">
        <v>709.41385708150392</v>
      </c>
      <c r="J259" s="209">
        <v>15</v>
      </c>
      <c r="K259" s="212" t="s">
        <v>420</v>
      </c>
    </row>
    <row r="260" spans="2:11" ht="95.1" customHeight="1" thickBot="1" x14ac:dyDescent="0.3">
      <c r="B260" s="196" t="s">
        <v>135</v>
      </c>
      <c r="C260" s="196" t="s">
        <v>576</v>
      </c>
      <c r="D260" s="196" t="s">
        <v>580</v>
      </c>
      <c r="E260" s="196" t="s">
        <v>426</v>
      </c>
      <c r="F260" s="197" t="s">
        <v>173</v>
      </c>
      <c r="G260" s="197" t="s">
        <v>216</v>
      </c>
      <c r="H260" s="192" t="s">
        <v>243</v>
      </c>
      <c r="I260" s="205">
        <v>555.70752138051262</v>
      </c>
      <c r="J260" s="209">
        <v>15</v>
      </c>
      <c r="K260" s="212" t="s">
        <v>427</v>
      </c>
    </row>
    <row r="261" spans="2:11" ht="95.1" customHeight="1" thickBot="1" x14ac:dyDescent="0.3">
      <c r="B261" s="196" t="s">
        <v>135</v>
      </c>
      <c r="C261" s="196" t="s">
        <v>576</v>
      </c>
      <c r="D261" s="196" t="s">
        <v>581</v>
      </c>
      <c r="E261" s="196" t="s">
        <v>419</v>
      </c>
      <c r="F261" s="197" t="s">
        <v>173</v>
      </c>
      <c r="G261" s="197" t="s">
        <v>216</v>
      </c>
      <c r="H261" s="192" t="s">
        <v>243</v>
      </c>
      <c r="I261" s="205">
        <v>31108</v>
      </c>
      <c r="J261" s="209">
        <v>15</v>
      </c>
      <c r="K261" s="212" t="s">
        <v>427</v>
      </c>
    </row>
    <row r="262" spans="2:11" ht="95.1" customHeight="1" thickBot="1" x14ac:dyDescent="0.3">
      <c r="B262" s="196" t="s">
        <v>135</v>
      </c>
      <c r="C262" s="196" t="s">
        <v>576</v>
      </c>
      <c r="D262" s="196" t="s">
        <v>582</v>
      </c>
      <c r="E262" s="196" t="s">
        <v>430</v>
      </c>
      <c r="F262" s="197" t="s">
        <v>173</v>
      </c>
      <c r="G262" s="197" t="s">
        <v>216</v>
      </c>
      <c r="H262" s="192" t="s">
        <v>243</v>
      </c>
      <c r="I262" s="205">
        <v>710.5433021156025</v>
      </c>
      <c r="J262" s="209">
        <v>15</v>
      </c>
      <c r="K262" s="212" t="s">
        <v>427</v>
      </c>
    </row>
    <row r="263" spans="2:11" ht="95.1" customHeight="1" thickBot="1" x14ac:dyDescent="0.3">
      <c r="B263" s="196" t="s">
        <v>135</v>
      </c>
      <c r="C263" s="196" t="s">
        <v>576</v>
      </c>
      <c r="D263" s="196" t="s">
        <v>583</v>
      </c>
      <c r="E263" s="196" t="s">
        <v>432</v>
      </c>
      <c r="F263" s="197" t="s">
        <v>173</v>
      </c>
      <c r="G263" s="197" t="s">
        <v>216</v>
      </c>
      <c r="H263" s="192" t="s">
        <v>243</v>
      </c>
      <c r="I263" s="205">
        <v>168.78882428227575</v>
      </c>
      <c r="J263" s="209">
        <v>15</v>
      </c>
      <c r="K263" s="212">
        <v>500</v>
      </c>
    </row>
    <row r="264" spans="2:11" ht="95.1" customHeight="1" thickBot="1" x14ac:dyDescent="0.3">
      <c r="B264" s="196" t="s">
        <v>135</v>
      </c>
      <c r="C264" s="196" t="s">
        <v>576</v>
      </c>
      <c r="D264" s="196" t="s">
        <v>584</v>
      </c>
      <c r="E264" s="196" t="s">
        <v>432</v>
      </c>
      <c r="F264" s="197" t="s">
        <v>173</v>
      </c>
      <c r="G264" s="197" t="s">
        <v>216</v>
      </c>
      <c r="H264" s="192" t="s">
        <v>243</v>
      </c>
      <c r="I264" s="205">
        <v>139.92067755757921</v>
      </c>
      <c r="J264" s="209">
        <v>15</v>
      </c>
      <c r="K264" s="212">
        <v>750</v>
      </c>
    </row>
    <row r="265" spans="2:11" ht="95.1" customHeight="1" thickBot="1" x14ac:dyDescent="0.3">
      <c r="B265" s="196" t="s">
        <v>135</v>
      </c>
      <c r="C265" s="196" t="s">
        <v>576</v>
      </c>
      <c r="D265" s="196" t="s">
        <v>585</v>
      </c>
      <c r="E265" s="196" t="s">
        <v>435</v>
      </c>
      <c r="F265" s="197" t="s">
        <v>173</v>
      </c>
      <c r="G265" s="197" t="s">
        <v>216</v>
      </c>
      <c r="H265" s="192" t="s">
        <v>180</v>
      </c>
      <c r="I265" s="205">
        <v>95.076799999999992</v>
      </c>
      <c r="J265" s="209">
        <v>9</v>
      </c>
      <c r="K265" s="212">
        <v>100</v>
      </c>
    </row>
    <row r="266" spans="2:11" ht="95.1" customHeight="1" thickBot="1" x14ac:dyDescent="0.3">
      <c r="B266" s="196" t="s">
        <v>135</v>
      </c>
      <c r="C266" s="196" t="s">
        <v>576</v>
      </c>
      <c r="D266" s="196" t="s">
        <v>586</v>
      </c>
      <c r="E266" s="196" t="s">
        <v>437</v>
      </c>
      <c r="F266" s="197" t="s">
        <v>173</v>
      </c>
      <c r="G266" s="197" t="s">
        <v>216</v>
      </c>
      <c r="H266" s="192" t="s">
        <v>243</v>
      </c>
      <c r="I266" s="205">
        <v>75.971999999999994</v>
      </c>
      <c r="J266" s="209">
        <v>11</v>
      </c>
      <c r="K266" s="212">
        <v>75</v>
      </c>
    </row>
    <row r="267" spans="2:11" ht="95.1" customHeight="1" thickBot="1" x14ac:dyDescent="0.3">
      <c r="B267" s="196" t="s">
        <v>135</v>
      </c>
      <c r="C267" s="196" t="s">
        <v>576</v>
      </c>
      <c r="D267" s="196" t="s">
        <v>587</v>
      </c>
      <c r="E267" s="196" t="s">
        <v>439</v>
      </c>
      <c r="F267" s="197" t="s">
        <v>173</v>
      </c>
      <c r="G267" s="197" t="s">
        <v>216</v>
      </c>
      <c r="H267" s="192" t="s">
        <v>440</v>
      </c>
      <c r="I267" s="205">
        <v>40520.018836882533</v>
      </c>
      <c r="J267" s="209">
        <v>15</v>
      </c>
      <c r="K267" s="212" t="s">
        <v>218</v>
      </c>
    </row>
    <row r="268" spans="2:11" ht="95.1" customHeight="1" thickBot="1" x14ac:dyDescent="0.3">
      <c r="B268" s="196" t="s">
        <v>135</v>
      </c>
      <c r="C268" s="196" t="s">
        <v>576</v>
      </c>
      <c r="D268" s="196" t="s">
        <v>588</v>
      </c>
      <c r="E268" s="196" t="s">
        <v>442</v>
      </c>
      <c r="F268" s="197" t="s">
        <v>173</v>
      </c>
      <c r="G268" s="197" t="s">
        <v>216</v>
      </c>
      <c r="H268" s="192" t="s">
        <v>443</v>
      </c>
      <c r="I268" s="205">
        <v>66.308483329549631</v>
      </c>
      <c r="J268" s="209">
        <v>15</v>
      </c>
      <c r="K268" s="212">
        <v>100</v>
      </c>
    </row>
    <row r="269" spans="2:11" ht="95.1" customHeight="1" thickBot="1" x14ac:dyDescent="0.3">
      <c r="B269" s="196" t="s">
        <v>135</v>
      </c>
      <c r="C269" s="196" t="s">
        <v>576</v>
      </c>
      <c r="D269" s="196" t="s">
        <v>589</v>
      </c>
      <c r="E269" s="196" t="s">
        <v>437</v>
      </c>
      <c r="F269" s="197" t="s">
        <v>173</v>
      </c>
      <c r="G269" s="197" t="s">
        <v>216</v>
      </c>
      <c r="H269" s="192" t="s">
        <v>590</v>
      </c>
      <c r="I269" s="205">
        <v>437.78800000000001</v>
      </c>
      <c r="J269" s="209">
        <v>3</v>
      </c>
      <c r="K269" s="212">
        <v>300</v>
      </c>
    </row>
    <row r="270" spans="2:11" ht="95.1" customHeight="1" thickBot="1" x14ac:dyDescent="0.3">
      <c r="B270" s="196" t="s">
        <v>135</v>
      </c>
      <c r="C270" s="196" t="s">
        <v>576</v>
      </c>
      <c r="D270" s="196" t="s">
        <v>591</v>
      </c>
      <c r="E270" s="196" t="s">
        <v>184</v>
      </c>
      <c r="F270" s="197" t="s">
        <v>173</v>
      </c>
      <c r="G270" s="197" t="s">
        <v>216</v>
      </c>
      <c r="H270" s="192" t="s">
        <v>180</v>
      </c>
      <c r="I270" s="205">
        <v>395.47997025768416</v>
      </c>
      <c r="J270" s="209">
        <v>5</v>
      </c>
      <c r="K270" s="212">
        <v>150</v>
      </c>
    </row>
    <row r="271" spans="2:11" ht="95.1" customHeight="1" thickBot="1" x14ac:dyDescent="0.3">
      <c r="B271" s="196" t="s">
        <v>135</v>
      </c>
      <c r="C271" s="196" t="s">
        <v>576</v>
      </c>
      <c r="D271" s="196" t="s">
        <v>592</v>
      </c>
      <c r="E271" s="196" t="s">
        <v>448</v>
      </c>
      <c r="F271" s="197" t="s">
        <v>173</v>
      </c>
      <c r="G271" s="197" t="s">
        <v>216</v>
      </c>
      <c r="H271" s="192" t="s">
        <v>449</v>
      </c>
      <c r="I271" s="205">
        <v>52.666666666666664</v>
      </c>
      <c r="J271" s="209">
        <v>8</v>
      </c>
      <c r="K271" s="212" t="s">
        <v>450</v>
      </c>
    </row>
    <row r="272" spans="2:11" ht="95.1" customHeight="1" thickBot="1" x14ac:dyDescent="0.3">
      <c r="B272" s="196" t="s">
        <v>135</v>
      </c>
      <c r="C272" s="196" t="s">
        <v>576</v>
      </c>
      <c r="D272" s="196" t="s">
        <v>593</v>
      </c>
      <c r="E272" s="196" t="s">
        <v>452</v>
      </c>
      <c r="F272" s="197" t="s">
        <v>173</v>
      </c>
      <c r="G272" s="197" t="s">
        <v>216</v>
      </c>
      <c r="H272" s="192" t="s">
        <v>453</v>
      </c>
      <c r="I272" s="205">
        <v>0.67772454391307502</v>
      </c>
      <c r="J272" s="209">
        <v>8</v>
      </c>
      <c r="K272" s="212" t="s">
        <v>450</v>
      </c>
    </row>
    <row r="273" spans="2:11" ht="95.1" customHeight="1" thickBot="1" x14ac:dyDescent="0.3">
      <c r="B273" s="196" t="s">
        <v>135</v>
      </c>
      <c r="C273" s="196" t="s">
        <v>576</v>
      </c>
      <c r="D273" s="196" t="s">
        <v>594</v>
      </c>
      <c r="E273" s="196" t="s">
        <v>455</v>
      </c>
      <c r="F273" s="197" t="s">
        <v>173</v>
      </c>
      <c r="G273" s="197" t="s">
        <v>216</v>
      </c>
      <c r="H273" s="192" t="s">
        <v>456</v>
      </c>
      <c r="I273" s="205">
        <v>206.57664</v>
      </c>
      <c r="J273" s="209">
        <v>14</v>
      </c>
      <c r="K273" s="212" t="s">
        <v>218</v>
      </c>
    </row>
    <row r="274" spans="2:11" ht="95.1" customHeight="1" thickBot="1" x14ac:dyDescent="0.3">
      <c r="B274" s="196" t="s">
        <v>135</v>
      </c>
      <c r="C274" s="196" t="s">
        <v>576</v>
      </c>
      <c r="D274" s="196" t="s">
        <v>595</v>
      </c>
      <c r="E274" s="196" t="s">
        <v>184</v>
      </c>
      <c r="F274" s="197" t="s">
        <v>173</v>
      </c>
      <c r="G274" s="197" t="s">
        <v>216</v>
      </c>
      <c r="H274" s="192" t="s">
        <v>208</v>
      </c>
      <c r="I274" s="205">
        <v>68.66649023905623</v>
      </c>
      <c r="J274" s="209">
        <v>15</v>
      </c>
      <c r="K274" s="212">
        <v>25</v>
      </c>
    </row>
    <row r="275" spans="2:11" ht="95.1" customHeight="1" thickBot="1" x14ac:dyDescent="0.3">
      <c r="B275" s="196" t="s">
        <v>135</v>
      </c>
      <c r="C275" s="196" t="s">
        <v>576</v>
      </c>
      <c r="D275" s="196" t="s">
        <v>596</v>
      </c>
      <c r="E275" s="196" t="s">
        <v>184</v>
      </c>
      <c r="F275" s="197" t="s">
        <v>173</v>
      </c>
      <c r="G275" s="197" t="s">
        <v>216</v>
      </c>
      <c r="H275" s="192" t="s">
        <v>456</v>
      </c>
      <c r="I275" s="205">
        <v>412.43600000000004</v>
      </c>
      <c r="J275" s="209">
        <v>14</v>
      </c>
      <c r="K275" s="212" t="s">
        <v>218</v>
      </c>
    </row>
    <row r="276" spans="2:11" ht="95.1" customHeight="1" thickBot="1" x14ac:dyDescent="0.3">
      <c r="B276" s="196" t="s">
        <v>135</v>
      </c>
      <c r="C276" s="196" t="s">
        <v>576</v>
      </c>
      <c r="D276" s="196" t="s">
        <v>597</v>
      </c>
      <c r="E276" s="196" t="s">
        <v>184</v>
      </c>
      <c r="F276" s="197" t="s">
        <v>173</v>
      </c>
      <c r="G276" s="197" t="s">
        <v>216</v>
      </c>
      <c r="H276" s="192" t="s">
        <v>456</v>
      </c>
      <c r="I276" s="205">
        <v>466.23199999999997</v>
      </c>
      <c r="J276" s="209">
        <v>14</v>
      </c>
      <c r="K276" s="212" t="s">
        <v>218</v>
      </c>
    </row>
    <row r="277" spans="2:11" ht="95.1" customHeight="1" thickBot="1" x14ac:dyDescent="0.3">
      <c r="B277" s="196" t="s">
        <v>135</v>
      </c>
      <c r="C277" s="196" t="s">
        <v>576</v>
      </c>
      <c r="D277" s="196" t="s">
        <v>598</v>
      </c>
      <c r="E277" s="196" t="s">
        <v>184</v>
      </c>
      <c r="F277" s="197" t="s">
        <v>173</v>
      </c>
      <c r="G277" s="197" t="s">
        <v>216</v>
      </c>
      <c r="H277" s="192" t="s">
        <v>456</v>
      </c>
      <c r="I277" s="205">
        <v>430.36799999999999</v>
      </c>
      <c r="J277" s="209">
        <v>14</v>
      </c>
      <c r="K277" s="212" t="s">
        <v>218</v>
      </c>
    </row>
    <row r="278" spans="2:11" ht="95.1" customHeight="1" thickBot="1" x14ac:dyDescent="0.3">
      <c r="B278" s="196" t="s">
        <v>135</v>
      </c>
      <c r="C278" s="196" t="s">
        <v>576</v>
      </c>
      <c r="D278" s="196" t="s">
        <v>599</v>
      </c>
      <c r="E278" s="196" t="s">
        <v>184</v>
      </c>
      <c r="F278" s="197" t="s">
        <v>173</v>
      </c>
      <c r="G278" s="197" t="s">
        <v>216</v>
      </c>
      <c r="H278" s="192" t="s">
        <v>456</v>
      </c>
      <c r="I278" s="205">
        <v>197.25200000000001</v>
      </c>
      <c r="J278" s="209">
        <v>14</v>
      </c>
      <c r="K278" s="212" t="s">
        <v>218</v>
      </c>
    </row>
    <row r="279" spans="2:11" ht="95.1" customHeight="1" thickBot="1" x14ac:dyDescent="0.3">
      <c r="B279" s="196" t="s">
        <v>135</v>
      </c>
      <c r="C279" s="196" t="s">
        <v>576</v>
      </c>
      <c r="D279" s="196" t="s">
        <v>600</v>
      </c>
      <c r="E279" s="196" t="s">
        <v>463</v>
      </c>
      <c r="F279" s="197" t="s">
        <v>173</v>
      </c>
      <c r="G279" s="197" t="s">
        <v>216</v>
      </c>
      <c r="H279" s="192" t="s">
        <v>456</v>
      </c>
      <c r="I279" s="205">
        <v>58.681962599488301</v>
      </c>
      <c r="J279" s="209">
        <v>8</v>
      </c>
      <c r="K279" s="212" t="s">
        <v>218</v>
      </c>
    </row>
    <row r="280" spans="2:11" ht="95.1" customHeight="1" thickBot="1" x14ac:dyDescent="0.3">
      <c r="B280" s="196" t="s">
        <v>135</v>
      </c>
      <c r="C280" s="196" t="s">
        <v>576</v>
      </c>
      <c r="D280" s="196" t="s">
        <v>601</v>
      </c>
      <c r="E280" s="196" t="s">
        <v>184</v>
      </c>
      <c r="F280" s="197" t="s">
        <v>173</v>
      </c>
      <c r="G280" s="197" t="s">
        <v>216</v>
      </c>
      <c r="H280" s="192" t="s">
        <v>180</v>
      </c>
      <c r="I280" s="205">
        <v>52.666666666666664</v>
      </c>
      <c r="J280" s="209">
        <v>8</v>
      </c>
      <c r="K280" s="212" t="s">
        <v>218</v>
      </c>
    </row>
    <row r="281" spans="2:11" ht="95.1" customHeight="1" thickBot="1" x14ac:dyDescent="0.3">
      <c r="B281" s="196" t="s">
        <v>135</v>
      </c>
      <c r="C281" s="196" t="s">
        <v>576</v>
      </c>
      <c r="D281" s="196" t="s">
        <v>602</v>
      </c>
      <c r="E281" s="196" t="s">
        <v>288</v>
      </c>
      <c r="F281" s="197" t="s">
        <v>173</v>
      </c>
      <c r="G281" s="197" t="s">
        <v>216</v>
      </c>
      <c r="H281" s="192" t="s">
        <v>208</v>
      </c>
      <c r="I281" s="205">
        <v>39799.715360000002</v>
      </c>
      <c r="J281" s="209">
        <v>14</v>
      </c>
      <c r="K281" s="212" t="s">
        <v>218</v>
      </c>
    </row>
    <row r="282" spans="2:11" ht="95.1" customHeight="1" thickBot="1" x14ac:dyDescent="0.3">
      <c r="B282" s="196" t="s">
        <v>135</v>
      </c>
      <c r="C282" s="196" t="s">
        <v>576</v>
      </c>
      <c r="D282" s="196" t="s">
        <v>603</v>
      </c>
      <c r="E282" s="196" t="s">
        <v>288</v>
      </c>
      <c r="F282" s="197" t="s">
        <v>173</v>
      </c>
      <c r="G282" s="197" t="s">
        <v>216</v>
      </c>
      <c r="H282" s="192" t="s">
        <v>467</v>
      </c>
      <c r="I282" s="205">
        <v>198998.57679999998</v>
      </c>
      <c r="J282" s="209">
        <v>14</v>
      </c>
      <c r="K282" s="212" t="s">
        <v>218</v>
      </c>
    </row>
    <row r="283" spans="2:11" ht="95.1" customHeight="1" thickBot="1" x14ac:dyDescent="0.3">
      <c r="B283" s="196" t="s">
        <v>135</v>
      </c>
      <c r="C283" s="196" t="s">
        <v>576</v>
      </c>
      <c r="D283" s="196" t="s">
        <v>604</v>
      </c>
      <c r="E283" s="196" t="s">
        <v>469</v>
      </c>
      <c r="F283" s="197" t="s">
        <v>173</v>
      </c>
      <c r="G283" s="197" t="s">
        <v>216</v>
      </c>
      <c r="H283" s="192" t="s">
        <v>470</v>
      </c>
      <c r="I283" s="205">
        <v>30.528000000000002</v>
      </c>
      <c r="J283" s="209">
        <v>14</v>
      </c>
      <c r="K283" s="212" t="s">
        <v>218</v>
      </c>
    </row>
    <row r="284" spans="2:11" ht="95.1" customHeight="1" thickBot="1" x14ac:dyDescent="0.3">
      <c r="B284" s="196" t="s">
        <v>135</v>
      </c>
      <c r="C284" s="196" t="s">
        <v>576</v>
      </c>
      <c r="D284" s="196" t="s">
        <v>605</v>
      </c>
      <c r="E284" s="196" t="s">
        <v>469</v>
      </c>
      <c r="F284" s="197" t="s">
        <v>173</v>
      </c>
      <c r="G284" s="197" t="s">
        <v>216</v>
      </c>
      <c r="H284" s="192" t="s">
        <v>470</v>
      </c>
      <c r="I284" s="205">
        <v>243.8</v>
      </c>
      <c r="J284" s="209">
        <v>14</v>
      </c>
      <c r="K284" s="212" t="s">
        <v>218</v>
      </c>
    </row>
    <row r="285" spans="2:11" ht="95.1" customHeight="1" thickBot="1" x14ac:dyDescent="0.3">
      <c r="B285" s="196" t="s">
        <v>135</v>
      </c>
      <c r="C285" s="196" t="s">
        <v>576</v>
      </c>
      <c r="D285" s="196" t="s">
        <v>606</v>
      </c>
      <c r="E285" s="196" t="s">
        <v>469</v>
      </c>
      <c r="F285" s="197" t="s">
        <v>173</v>
      </c>
      <c r="G285" s="197" t="s">
        <v>216</v>
      </c>
      <c r="H285" s="192" t="s">
        <v>470</v>
      </c>
      <c r="I285" s="205">
        <v>122.11200000000001</v>
      </c>
      <c r="J285" s="209">
        <v>14</v>
      </c>
      <c r="K285" s="212" t="s">
        <v>218</v>
      </c>
    </row>
    <row r="286" spans="2:11" ht="95.1" customHeight="1" thickBot="1" x14ac:dyDescent="0.3">
      <c r="B286" s="196" t="s">
        <v>135</v>
      </c>
      <c r="C286" s="196" t="s">
        <v>576</v>
      </c>
      <c r="D286" s="196" t="s">
        <v>607</v>
      </c>
      <c r="E286" s="196" t="s">
        <v>469</v>
      </c>
      <c r="F286" s="197" t="s">
        <v>173</v>
      </c>
      <c r="G286" s="197" t="s">
        <v>216</v>
      </c>
      <c r="H286" s="192" t="s">
        <v>608</v>
      </c>
      <c r="I286" s="205">
        <v>52.666666666666664</v>
      </c>
      <c r="J286" s="209">
        <v>8</v>
      </c>
      <c r="K286" s="212" t="s">
        <v>218</v>
      </c>
    </row>
    <row r="287" spans="2:11" ht="95.1" customHeight="1" thickBot="1" x14ac:dyDescent="0.3">
      <c r="B287" s="196" t="s">
        <v>135</v>
      </c>
      <c r="C287" s="196" t="s">
        <v>576</v>
      </c>
      <c r="D287" s="196" t="s">
        <v>609</v>
      </c>
      <c r="E287" s="196" t="s">
        <v>469</v>
      </c>
      <c r="F287" s="197" t="s">
        <v>173</v>
      </c>
      <c r="G287" s="197" t="s">
        <v>216</v>
      </c>
      <c r="H287" s="192" t="s">
        <v>476</v>
      </c>
      <c r="I287" s="205">
        <v>504.016668566448</v>
      </c>
      <c r="J287" s="209">
        <v>12</v>
      </c>
      <c r="K287" s="212">
        <v>50</v>
      </c>
    </row>
    <row r="288" spans="2:11" ht="95.1" customHeight="1" thickBot="1" x14ac:dyDescent="0.3">
      <c r="B288" s="196" t="s">
        <v>135</v>
      </c>
      <c r="C288" s="196" t="s">
        <v>576</v>
      </c>
      <c r="D288" s="196" t="s">
        <v>610</v>
      </c>
      <c r="E288" s="196" t="s">
        <v>172</v>
      </c>
      <c r="F288" s="197" t="s">
        <v>173</v>
      </c>
      <c r="G288" s="197" t="s">
        <v>216</v>
      </c>
      <c r="H288" s="192" t="s">
        <v>478</v>
      </c>
      <c r="I288" s="205">
        <v>353.45494143433734</v>
      </c>
      <c r="J288" s="209">
        <v>15</v>
      </c>
      <c r="K288" s="212">
        <v>150</v>
      </c>
    </row>
    <row r="289" spans="2:11" ht="95.1" customHeight="1" thickBot="1" x14ac:dyDescent="0.3">
      <c r="B289" s="196" t="s">
        <v>135</v>
      </c>
      <c r="C289" s="196" t="s">
        <v>576</v>
      </c>
      <c r="D289" s="196" t="s">
        <v>611</v>
      </c>
      <c r="E289" s="196" t="s">
        <v>172</v>
      </c>
      <c r="F289" s="197" t="s">
        <v>173</v>
      </c>
      <c r="G289" s="197" t="s">
        <v>216</v>
      </c>
      <c r="H289" s="192" t="s">
        <v>480</v>
      </c>
      <c r="I289" s="205">
        <v>766.60480000000007</v>
      </c>
      <c r="J289" s="209">
        <v>15</v>
      </c>
      <c r="K289" s="212">
        <v>200</v>
      </c>
    </row>
    <row r="290" spans="2:11" ht="95.1" customHeight="1" thickBot="1" x14ac:dyDescent="0.3">
      <c r="B290" s="196" t="s">
        <v>135</v>
      </c>
      <c r="C290" s="196" t="s">
        <v>576</v>
      </c>
      <c r="D290" s="196" t="s">
        <v>612</v>
      </c>
      <c r="E290" s="196" t="s">
        <v>482</v>
      </c>
      <c r="F290" s="197" t="s">
        <v>173</v>
      </c>
      <c r="G290" s="197" t="s">
        <v>216</v>
      </c>
      <c r="H290" s="192" t="s">
        <v>483</v>
      </c>
      <c r="I290" s="205">
        <v>682.93679999999949</v>
      </c>
      <c r="J290" s="209">
        <v>12</v>
      </c>
      <c r="K290" s="212">
        <v>200</v>
      </c>
    </row>
    <row r="291" spans="2:11" ht="95.1" customHeight="1" thickBot="1" x14ac:dyDescent="0.3">
      <c r="B291" s="196" t="s">
        <v>135</v>
      </c>
      <c r="C291" s="196" t="s">
        <v>576</v>
      </c>
      <c r="D291" s="196" t="s">
        <v>613</v>
      </c>
      <c r="E291" s="196" t="s">
        <v>482</v>
      </c>
      <c r="F291" s="197" t="s">
        <v>173</v>
      </c>
      <c r="G291" s="197" t="s">
        <v>216</v>
      </c>
      <c r="H291" s="192" t="s">
        <v>485</v>
      </c>
      <c r="I291" s="205">
        <v>453.11760000000049</v>
      </c>
      <c r="J291" s="209">
        <v>12</v>
      </c>
      <c r="K291" s="212">
        <v>200</v>
      </c>
    </row>
    <row r="292" spans="2:11" ht="95.1" customHeight="1" thickBot="1" x14ac:dyDescent="0.3">
      <c r="B292" s="196" t="s">
        <v>135</v>
      </c>
      <c r="C292" s="196" t="s">
        <v>576</v>
      </c>
      <c r="D292" s="196" t="s">
        <v>614</v>
      </c>
      <c r="E292" s="196" t="s">
        <v>487</v>
      </c>
      <c r="F292" s="197" t="s">
        <v>173</v>
      </c>
      <c r="G292" s="197" t="s">
        <v>216</v>
      </c>
      <c r="H292" s="192" t="s">
        <v>488</v>
      </c>
      <c r="I292" s="205">
        <v>79.313628867555025</v>
      </c>
      <c r="J292" s="209">
        <v>9</v>
      </c>
      <c r="K292" s="212">
        <v>22</v>
      </c>
    </row>
    <row r="293" spans="2:11" ht="95.1" customHeight="1" thickBot="1" x14ac:dyDescent="0.3">
      <c r="B293" s="196" t="s">
        <v>135</v>
      </c>
      <c r="C293" s="196" t="s">
        <v>576</v>
      </c>
      <c r="D293" s="196" t="s">
        <v>615</v>
      </c>
      <c r="E293" s="196" t="s">
        <v>442</v>
      </c>
      <c r="F293" s="197" t="s">
        <v>173</v>
      </c>
      <c r="G293" s="197" t="s">
        <v>216</v>
      </c>
      <c r="H293" s="192" t="s">
        <v>490</v>
      </c>
      <c r="I293" s="205">
        <v>1119.2688767093455</v>
      </c>
      <c r="J293" s="209">
        <v>12</v>
      </c>
      <c r="K293" s="212">
        <v>75</v>
      </c>
    </row>
    <row r="294" spans="2:11" ht="95.1" customHeight="1" thickBot="1" x14ac:dyDescent="0.3">
      <c r="B294" s="196" t="s">
        <v>135</v>
      </c>
      <c r="C294" s="196" t="s">
        <v>576</v>
      </c>
      <c r="D294" s="196" t="s">
        <v>616</v>
      </c>
      <c r="E294" s="196" t="s">
        <v>492</v>
      </c>
      <c r="F294" s="197" t="s">
        <v>173</v>
      </c>
      <c r="G294" s="197" t="s">
        <v>216</v>
      </c>
      <c r="H294" s="192" t="s">
        <v>493</v>
      </c>
      <c r="I294" s="205">
        <v>10.0152</v>
      </c>
      <c r="J294" s="209">
        <v>4</v>
      </c>
      <c r="K294" s="212">
        <v>7</v>
      </c>
    </row>
    <row r="295" spans="2:11" ht="95.1" customHeight="1" thickBot="1" x14ac:dyDescent="0.3">
      <c r="B295" s="196" t="s">
        <v>135</v>
      </c>
      <c r="C295" s="196" t="s">
        <v>576</v>
      </c>
      <c r="D295" s="196" t="s">
        <v>617</v>
      </c>
      <c r="E295" s="196" t="s">
        <v>495</v>
      </c>
      <c r="F295" s="197" t="s">
        <v>173</v>
      </c>
      <c r="G295" s="197" t="s">
        <v>216</v>
      </c>
      <c r="H295" s="192" t="s">
        <v>243</v>
      </c>
      <c r="I295" s="205">
        <v>381.47199999999975</v>
      </c>
      <c r="J295" s="209">
        <v>10</v>
      </c>
      <c r="K295" s="212" t="s">
        <v>496</v>
      </c>
    </row>
    <row r="296" spans="2:11" ht="95.1" customHeight="1" thickBot="1" x14ac:dyDescent="0.3">
      <c r="B296" s="196" t="s">
        <v>135</v>
      </c>
      <c r="C296" s="196" t="s">
        <v>576</v>
      </c>
      <c r="D296" s="196" t="s">
        <v>618</v>
      </c>
      <c r="E296" s="196" t="s">
        <v>442</v>
      </c>
      <c r="F296" s="197" t="s">
        <v>173</v>
      </c>
      <c r="G296" s="197" t="s">
        <v>216</v>
      </c>
      <c r="H296" s="192" t="s">
        <v>243</v>
      </c>
      <c r="I296" s="205">
        <v>234.29880885823292</v>
      </c>
      <c r="J296" s="209">
        <v>5</v>
      </c>
      <c r="K296" s="212">
        <v>125</v>
      </c>
    </row>
    <row r="297" spans="2:11" ht="95.1" customHeight="1" thickBot="1" x14ac:dyDescent="0.3">
      <c r="B297" s="196" t="s">
        <v>135</v>
      </c>
      <c r="C297" s="196" t="s">
        <v>576</v>
      </c>
      <c r="D297" s="196" t="s">
        <v>619</v>
      </c>
      <c r="E297" s="196" t="s">
        <v>499</v>
      </c>
      <c r="F297" s="197" t="s">
        <v>173</v>
      </c>
      <c r="G297" s="197" t="s">
        <v>216</v>
      </c>
      <c r="H297" s="192" t="s">
        <v>243</v>
      </c>
      <c r="I297" s="205">
        <v>2537.5999999999995</v>
      </c>
      <c r="J297" s="209">
        <v>12</v>
      </c>
      <c r="K297" s="212" t="s">
        <v>500</v>
      </c>
    </row>
    <row r="298" spans="2:11" ht="95.1" customHeight="1" thickBot="1" x14ac:dyDescent="0.3">
      <c r="B298" s="196" t="s">
        <v>135</v>
      </c>
      <c r="C298" s="196" t="s">
        <v>576</v>
      </c>
      <c r="D298" s="196" t="s">
        <v>620</v>
      </c>
      <c r="E298" s="196" t="s">
        <v>495</v>
      </c>
      <c r="F298" s="197" t="s">
        <v>173</v>
      </c>
      <c r="G298" s="197" t="s">
        <v>216</v>
      </c>
      <c r="H298" s="192" t="s">
        <v>243</v>
      </c>
      <c r="I298" s="205">
        <v>1903.2</v>
      </c>
      <c r="J298" s="209">
        <v>12</v>
      </c>
      <c r="K298" s="212">
        <v>500</v>
      </c>
    </row>
    <row r="299" spans="2:11" ht="95.1" customHeight="1" thickBot="1" x14ac:dyDescent="0.3">
      <c r="B299" s="196" t="s">
        <v>135</v>
      </c>
      <c r="C299" s="196" t="s">
        <v>576</v>
      </c>
      <c r="D299" s="196" t="s">
        <v>621</v>
      </c>
      <c r="E299" s="196" t="s">
        <v>495</v>
      </c>
      <c r="F299" s="197" t="s">
        <v>173</v>
      </c>
      <c r="G299" s="197" t="s">
        <v>216</v>
      </c>
      <c r="H299" s="192" t="s">
        <v>243</v>
      </c>
      <c r="I299" s="205">
        <v>1289.2776000000008</v>
      </c>
      <c r="J299" s="209">
        <v>12</v>
      </c>
      <c r="K299" s="212">
        <v>500</v>
      </c>
    </row>
    <row r="300" spans="2:11" ht="95.1" customHeight="1" thickBot="1" x14ac:dyDescent="0.3">
      <c r="B300" s="196" t="s">
        <v>135</v>
      </c>
      <c r="C300" s="196" t="s">
        <v>576</v>
      </c>
      <c r="D300" s="196" t="s">
        <v>622</v>
      </c>
      <c r="E300" s="196" t="s">
        <v>504</v>
      </c>
      <c r="F300" s="197" t="s">
        <v>173</v>
      </c>
      <c r="G300" s="197" t="s">
        <v>216</v>
      </c>
      <c r="H300" s="192" t="s">
        <v>243</v>
      </c>
      <c r="I300" s="205">
        <v>549.54899999999998</v>
      </c>
      <c r="J300" s="209">
        <v>12</v>
      </c>
      <c r="K300" s="212" t="s">
        <v>505</v>
      </c>
    </row>
    <row r="301" spans="2:11" ht="95.1" customHeight="1" thickBot="1" x14ac:dyDescent="0.3">
      <c r="B301" s="196" t="s">
        <v>135</v>
      </c>
      <c r="C301" s="196" t="s">
        <v>576</v>
      </c>
      <c r="D301" s="196" t="s">
        <v>623</v>
      </c>
      <c r="E301" s="196" t="s">
        <v>442</v>
      </c>
      <c r="F301" s="197" t="s">
        <v>173</v>
      </c>
      <c r="G301" s="197" t="s">
        <v>216</v>
      </c>
      <c r="H301" s="192" t="s">
        <v>243</v>
      </c>
      <c r="I301" s="205">
        <v>1898.6931599999989</v>
      </c>
      <c r="J301" s="209">
        <v>12</v>
      </c>
      <c r="K301" s="212">
        <v>1500</v>
      </c>
    </row>
    <row r="302" spans="2:11" ht="95.1" customHeight="1" thickBot="1" x14ac:dyDescent="0.3">
      <c r="B302" s="196" t="s">
        <v>135</v>
      </c>
      <c r="C302" s="196" t="s">
        <v>576</v>
      </c>
      <c r="D302" s="196" t="s">
        <v>624</v>
      </c>
      <c r="E302" s="196" t="s">
        <v>508</v>
      </c>
      <c r="F302" s="197" t="s">
        <v>173</v>
      </c>
      <c r="G302" s="197" t="s">
        <v>216</v>
      </c>
      <c r="H302" s="192" t="s">
        <v>243</v>
      </c>
      <c r="I302" s="205">
        <v>1118.4759040000008</v>
      </c>
      <c r="J302" s="209">
        <v>12</v>
      </c>
      <c r="K302" s="212">
        <v>500</v>
      </c>
    </row>
    <row r="303" spans="2:11" ht="95.1" customHeight="1" thickBot="1" x14ac:dyDescent="0.3">
      <c r="B303" s="196" t="s">
        <v>135</v>
      </c>
      <c r="C303" s="196" t="s">
        <v>576</v>
      </c>
      <c r="D303" s="196" t="s">
        <v>625</v>
      </c>
      <c r="E303" s="196" t="s">
        <v>442</v>
      </c>
      <c r="F303" s="197" t="s">
        <v>173</v>
      </c>
      <c r="G303" s="197" t="s">
        <v>216</v>
      </c>
      <c r="H303" s="192" t="s">
        <v>243</v>
      </c>
      <c r="I303" s="205">
        <v>1539.8656000000001</v>
      </c>
      <c r="J303" s="209">
        <v>10</v>
      </c>
      <c r="K303" s="212">
        <v>500</v>
      </c>
    </row>
    <row r="304" spans="2:11" ht="95.1" customHeight="1" thickBot="1" x14ac:dyDescent="0.3">
      <c r="B304" s="196" t="s">
        <v>135</v>
      </c>
      <c r="C304" s="196" t="s">
        <v>576</v>
      </c>
      <c r="D304" s="196" t="s">
        <v>626</v>
      </c>
      <c r="E304" s="196" t="s">
        <v>511</v>
      </c>
      <c r="F304" s="197" t="s">
        <v>173</v>
      </c>
      <c r="G304" s="197" t="s">
        <v>216</v>
      </c>
      <c r="H304" s="192" t="s">
        <v>243</v>
      </c>
      <c r="I304" s="205">
        <v>573.73388800000009</v>
      </c>
      <c r="J304" s="209">
        <v>10</v>
      </c>
      <c r="K304" s="212">
        <v>25</v>
      </c>
    </row>
    <row r="305" spans="2:11" ht="95.1" customHeight="1" thickBot="1" x14ac:dyDescent="0.3">
      <c r="B305" s="203" t="s">
        <v>135</v>
      </c>
      <c r="C305" s="203" t="s">
        <v>576</v>
      </c>
      <c r="D305" s="203" t="s">
        <v>627</v>
      </c>
      <c r="E305" s="203" t="s">
        <v>442</v>
      </c>
      <c r="F305" s="204" t="s">
        <v>173</v>
      </c>
      <c r="G305" s="204" t="s">
        <v>216</v>
      </c>
      <c r="H305" s="194" t="s">
        <v>513</v>
      </c>
      <c r="I305" s="205">
        <v>112.89877851499331</v>
      </c>
      <c r="J305" s="211">
        <v>8</v>
      </c>
      <c r="K305" s="214">
        <v>175</v>
      </c>
    </row>
    <row r="306" spans="2:11" ht="95.1" customHeight="1" thickBot="1" x14ac:dyDescent="0.3">
      <c r="B306" s="201" t="s">
        <v>135</v>
      </c>
      <c r="C306" s="201" t="s">
        <v>576</v>
      </c>
      <c r="D306" s="201" t="s">
        <v>628</v>
      </c>
      <c r="E306" s="201" t="s">
        <v>172</v>
      </c>
      <c r="F306" s="202" t="s">
        <v>173</v>
      </c>
      <c r="G306" s="202" t="s">
        <v>216</v>
      </c>
      <c r="H306" s="193" t="s">
        <v>174</v>
      </c>
      <c r="I306" s="205">
        <v>60</v>
      </c>
      <c r="J306" s="210">
        <v>5</v>
      </c>
      <c r="K306" s="213">
        <v>100</v>
      </c>
    </row>
    <row r="307" spans="2:11" ht="95.1" customHeight="1" thickBot="1" x14ac:dyDescent="0.3">
      <c r="B307" s="196" t="s">
        <v>135</v>
      </c>
      <c r="C307" s="196" t="s">
        <v>576</v>
      </c>
      <c r="D307" s="196" t="s">
        <v>629</v>
      </c>
      <c r="E307" s="196" t="s">
        <v>172</v>
      </c>
      <c r="F307" s="197" t="s">
        <v>173</v>
      </c>
      <c r="G307" s="197" t="s">
        <v>216</v>
      </c>
      <c r="H307" s="192" t="s">
        <v>174</v>
      </c>
      <c r="I307" s="205">
        <v>60</v>
      </c>
      <c r="J307" s="209">
        <v>6</v>
      </c>
      <c r="K307" s="212">
        <v>100</v>
      </c>
    </row>
    <row r="308" spans="2:11" ht="95.1" customHeight="1" thickBot="1" x14ac:dyDescent="0.3">
      <c r="B308" s="196" t="s">
        <v>135</v>
      </c>
      <c r="C308" s="196" t="s">
        <v>576</v>
      </c>
      <c r="D308" s="196" t="s">
        <v>630</v>
      </c>
      <c r="E308" s="196" t="s">
        <v>172</v>
      </c>
      <c r="F308" s="197" t="s">
        <v>173</v>
      </c>
      <c r="G308" s="197" t="s">
        <v>216</v>
      </c>
      <c r="H308" s="192" t="s">
        <v>174</v>
      </c>
      <c r="I308" s="205">
        <v>30</v>
      </c>
      <c r="J308" s="209">
        <v>3</v>
      </c>
      <c r="K308" s="212">
        <v>50</v>
      </c>
    </row>
    <row r="309" spans="2:11" ht="95.1" customHeight="1" thickBot="1" x14ac:dyDescent="0.3">
      <c r="B309" s="196" t="s">
        <v>135</v>
      </c>
      <c r="C309" s="196" t="s">
        <v>576</v>
      </c>
      <c r="D309" s="196" t="s">
        <v>631</v>
      </c>
      <c r="E309" s="196" t="s">
        <v>172</v>
      </c>
      <c r="F309" s="197" t="s">
        <v>173</v>
      </c>
      <c r="G309" s="197" t="s">
        <v>216</v>
      </c>
      <c r="H309" s="192" t="s">
        <v>174</v>
      </c>
      <c r="I309" s="205">
        <v>30</v>
      </c>
      <c r="J309" s="209">
        <v>4</v>
      </c>
      <c r="K309" s="212">
        <v>50</v>
      </c>
    </row>
    <row r="310" spans="2:11" ht="95.1" customHeight="1" thickBot="1" x14ac:dyDescent="0.3">
      <c r="B310" s="196" t="s">
        <v>135</v>
      </c>
      <c r="C310" s="196" t="s">
        <v>576</v>
      </c>
      <c r="D310" s="196" t="s">
        <v>632</v>
      </c>
      <c r="E310" s="196" t="s">
        <v>172</v>
      </c>
      <c r="F310" s="197" t="s">
        <v>173</v>
      </c>
      <c r="G310" s="197" t="s">
        <v>216</v>
      </c>
      <c r="H310" s="192" t="s">
        <v>174</v>
      </c>
      <c r="I310" s="205">
        <v>30</v>
      </c>
      <c r="J310" s="209">
        <v>5</v>
      </c>
      <c r="K310" s="212">
        <v>50</v>
      </c>
    </row>
    <row r="311" spans="2:11" ht="95.1" customHeight="1" thickBot="1" x14ac:dyDescent="0.3">
      <c r="B311" s="196" t="s">
        <v>135</v>
      </c>
      <c r="C311" s="196" t="s">
        <v>576</v>
      </c>
      <c r="D311" s="196" t="s">
        <v>633</v>
      </c>
      <c r="E311" s="196" t="s">
        <v>172</v>
      </c>
      <c r="F311" s="197" t="s">
        <v>173</v>
      </c>
      <c r="G311" s="197" t="s">
        <v>216</v>
      </c>
      <c r="H311" s="192" t="s">
        <v>180</v>
      </c>
      <c r="I311" s="205">
        <v>30</v>
      </c>
      <c r="J311" s="209">
        <v>5</v>
      </c>
      <c r="K311" s="212">
        <v>50</v>
      </c>
    </row>
    <row r="312" spans="2:11" ht="95.1" customHeight="1" thickBot="1" x14ac:dyDescent="0.3">
      <c r="B312" s="196" t="s">
        <v>135</v>
      </c>
      <c r="C312" s="196" t="s">
        <v>576</v>
      </c>
      <c r="D312" s="196" t="s">
        <v>634</v>
      </c>
      <c r="E312" s="196" t="s">
        <v>172</v>
      </c>
      <c r="F312" s="197" t="s">
        <v>173</v>
      </c>
      <c r="G312" s="197" t="s">
        <v>216</v>
      </c>
      <c r="H312" s="192" t="s">
        <v>200</v>
      </c>
      <c r="I312" s="205">
        <v>143.00000000000006</v>
      </c>
      <c r="J312" s="209">
        <v>10</v>
      </c>
      <c r="K312" s="212">
        <v>150</v>
      </c>
    </row>
    <row r="313" spans="2:11" ht="95.1" customHeight="1" thickBot="1" x14ac:dyDescent="0.3">
      <c r="B313" s="196" t="s">
        <v>135</v>
      </c>
      <c r="C313" s="196" t="s">
        <v>576</v>
      </c>
      <c r="D313" s="196" t="s">
        <v>635</v>
      </c>
      <c r="E313" s="196" t="s">
        <v>172</v>
      </c>
      <c r="F313" s="197" t="s">
        <v>173</v>
      </c>
      <c r="G313" s="197" t="s">
        <v>216</v>
      </c>
      <c r="H313" s="192" t="s">
        <v>182</v>
      </c>
      <c r="I313" s="205">
        <v>35.723999999999904</v>
      </c>
      <c r="J313" s="209">
        <v>14</v>
      </c>
      <c r="K313" s="212">
        <v>100</v>
      </c>
    </row>
    <row r="314" spans="2:11" ht="95.1" customHeight="1" thickBot="1" x14ac:dyDescent="0.3">
      <c r="B314" s="196" t="s">
        <v>135</v>
      </c>
      <c r="C314" s="196" t="s">
        <v>576</v>
      </c>
      <c r="D314" s="196" t="s">
        <v>636</v>
      </c>
      <c r="E314" s="196" t="s">
        <v>184</v>
      </c>
      <c r="F314" s="197" t="s">
        <v>173</v>
      </c>
      <c r="G314" s="197" t="s">
        <v>216</v>
      </c>
      <c r="H314" s="192" t="s">
        <v>182</v>
      </c>
      <c r="I314" s="205">
        <v>206.33964912280695</v>
      </c>
      <c r="J314" s="209">
        <v>14</v>
      </c>
      <c r="K314" s="212">
        <v>100</v>
      </c>
    </row>
    <row r="315" spans="2:11" ht="95.1" customHeight="1" thickBot="1" x14ac:dyDescent="0.3">
      <c r="B315" s="196" t="s">
        <v>135</v>
      </c>
      <c r="C315" s="196" t="s">
        <v>576</v>
      </c>
      <c r="D315" s="196" t="s">
        <v>637</v>
      </c>
      <c r="E315" s="196" t="s">
        <v>184</v>
      </c>
      <c r="F315" s="197" t="s">
        <v>173</v>
      </c>
      <c r="G315" s="197" t="s">
        <v>216</v>
      </c>
      <c r="H315" s="192" t="s">
        <v>182</v>
      </c>
      <c r="I315" s="205">
        <v>0</v>
      </c>
      <c r="J315" s="209">
        <v>14</v>
      </c>
      <c r="K315" s="212">
        <v>100</v>
      </c>
    </row>
    <row r="316" spans="2:11" ht="95.1" customHeight="1" thickBot="1" x14ac:dyDescent="0.3">
      <c r="B316" s="196" t="s">
        <v>135</v>
      </c>
      <c r="C316" s="196" t="s">
        <v>576</v>
      </c>
      <c r="D316" s="196" t="s">
        <v>638</v>
      </c>
      <c r="E316" s="196" t="s">
        <v>195</v>
      </c>
      <c r="F316" s="197" t="s">
        <v>173</v>
      </c>
      <c r="G316" s="197" t="s">
        <v>216</v>
      </c>
      <c r="H316" s="192" t="s">
        <v>182</v>
      </c>
      <c r="I316" s="205">
        <v>1684.761</v>
      </c>
      <c r="J316" s="209">
        <v>10</v>
      </c>
      <c r="K316" s="212">
        <v>1000</v>
      </c>
    </row>
    <row r="317" spans="2:11" ht="95.1" customHeight="1" thickBot="1" x14ac:dyDescent="0.3">
      <c r="B317" s="196" t="s">
        <v>135</v>
      </c>
      <c r="C317" s="196" t="s">
        <v>576</v>
      </c>
      <c r="D317" s="196" t="s">
        <v>639</v>
      </c>
      <c r="E317" s="196" t="s">
        <v>184</v>
      </c>
      <c r="F317" s="197" t="s">
        <v>173</v>
      </c>
      <c r="G317" s="197" t="s">
        <v>216</v>
      </c>
      <c r="H317" s="192" t="s">
        <v>182</v>
      </c>
      <c r="I317" s="205">
        <v>0</v>
      </c>
      <c r="J317" s="209">
        <v>11</v>
      </c>
      <c r="K317" s="212">
        <v>75</v>
      </c>
    </row>
    <row r="318" spans="2:11" ht="95.1" customHeight="1" thickBot="1" x14ac:dyDescent="0.3">
      <c r="B318" s="196" t="s">
        <v>135</v>
      </c>
      <c r="C318" s="196" t="s">
        <v>576</v>
      </c>
      <c r="D318" s="196" t="s">
        <v>640</v>
      </c>
      <c r="E318" s="196" t="s">
        <v>184</v>
      </c>
      <c r="F318" s="197" t="s">
        <v>173</v>
      </c>
      <c r="G318" s="197" t="s">
        <v>216</v>
      </c>
      <c r="H318" s="192" t="s">
        <v>182</v>
      </c>
      <c r="I318" s="205">
        <v>0</v>
      </c>
      <c r="J318" s="209">
        <v>12</v>
      </c>
      <c r="K318" s="212">
        <v>50</v>
      </c>
    </row>
    <row r="319" spans="2:11" ht="95.1" customHeight="1" thickBot="1" x14ac:dyDescent="0.3">
      <c r="B319" s="196" t="s">
        <v>135</v>
      </c>
      <c r="C319" s="196" t="s">
        <v>576</v>
      </c>
      <c r="D319" s="196" t="s">
        <v>641</v>
      </c>
      <c r="E319" s="196" t="s">
        <v>528</v>
      </c>
      <c r="F319" s="197" t="s">
        <v>173</v>
      </c>
      <c r="G319" s="197" t="s">
        <v>216</v>
      </c>
      <c r="H319" s="192" t="s">
        <v>243</v>
      </c>
      <c r="I319" s="205">
        <v>46.799999999999983</v>
      </c>
      <c r="J319" s="209">
        <v>7</v>
      </c>
      <c r="K319" s="212">
        <v>200</v>
      </c>
    </row>
    <row r="320" spans="2:11" ht="95.1" customHeight="1" thickBot="1" x14ac:dyDescent="0.3">
      <c r="B320" s="196" t="s">
        <v>135</v>
      </c>
      <c r="C320" s="196" t="s">
        <v>642</v>
      </c>
      <c r="D320" s="196" t="s">
        <v>642</v>
      </c>
      <c r="E320" s="196" t="s">
        <v>288</v>
      </c>
      <c r="F320" s="197" t="s">
        <v>173</v>
      </c>
      <c r="G320" s="197" t="s">
        <v>216</v>
      </c>
      <c r="H320" s="192" t="s">
        <v>532</v>
      </c>
      <c r="I320" s="205">
        <v>47090.02924941494</v>
      </c>
      <c r="J320" s="209">
        <v>15</v>
      </c>
      <c r="K320" s="212" t="s">
        <v>218</v>
      </c>
    </row>
    <row r="321" spans="2:11" ht="95.1" customHeight="1" thickBot="1" x14ac:dyDescent="0.3">
      <c r="B321" s="196" t="s">
        <v>135</v>
      </c>
      <c r="C321" s="196" t="s">
        <v>642</v>
      </c>
      <c r="D321" s="196" t="s">
        <v>643</v>
      </c>
      <c r="E321" s="196" t="s">
        <v>288</v>
      </c>
      <c r="F321" s="197" t="s">
        <v>173</v>
      </c>
      <c r="G321" s="197" t="s">
        <v>216</v>
      </c>
      <c r="H321" s="192" t="s">
        <v>534</v>
      </c>
      <c r="I321" s="205">
        <v>91959.502627485403</v>
      </c>
      <c r="J321" s="209">
        <v>15</v>
      </c>
      <c r="K321" s="212" t="s">
        <v>218</v>
      </c>
    </row>
    <row r="322" spans="2:11" ht="95.1" customHeight="1" thickBot="1" x14ac:dyDescent="0.3">
      <c r="B322" s="196" t="s">
        <v>135</v>
      </c>
      <c r="C322" s="196" t="s">
        <v>642</v>
      </c>
      <c r="D322" s="196" t="s">
        <v>644</v>
      </c>
      <c r="E322" s="196" t="s">
        <v>288</v>
      </c>
      <c r="F322" s="197" t="s">
        <v>173</v>
      </c>
      <c r="G322" s="197" t="s">
        <v>216</v>
      </c>
      <c r="H322" s="192" t="s">
        <v>536</v>
      </c>
      <c r="I322" s="205">
        <v>40520.018836882533</v>
      </c>
      <c r="J322" s="209">
        <v>15</v>
      </c>
      <c r="K322" s="212" t="s">
        <v>218</v>
      </c>
    </row>
    <row r="323" spans="2:11" ht="95.1" customHeight="1" thickBot="1" x14ac:dyDescent="0.3">
      <c r="B323" s="196" t="s">
        <v>135</v>
      </c>
      <c r="C323" s="196" t="s">
        <v>642</v>
      </c>
      <c r="D323" s="196" t="s">
        <v>645</v>
      </c>
      <c r="E323" s="196" t="s">
        <v>266</v>
      </c>
      <c r="F323" s="197" t="s">
        <v>173</v>
      </c>
      <c r="G323" s="197" t="s">
        <v>216</v>
      </c>
      <c r="H323" s="192" t="s">
        <v>180</v>
      </c>
      <c r="I323" s="205">
        <v>1928.1184000000003</v>
      </c>
      <c r="J323" s="209">
        <v>15</v>
      </c>
      <c r="K323" s="212" t="s">
        <v>218</v>
      </c>
    </row>
    <row r="324" spans="2:11" ht="95.1" customHeight="1" thickBot="1" x14ac:dyDescent="0.3">
      <c r="B324" s="196" t="s">
        <v>135</v>
      </c>
      <c r="C324" s="196" t="s">
        <v>642</v>
      </c>
      <c r="D324" s="196" t="s">
        <v>646</v>
      </c>
      <c r="E324" s="196" t="s">
        <v>288</v>
      </c>
      <c r="F324" s="197" t="s">
        <v>173</v>
      </c>
      <c r="G324" s="197" t="s">
        <v>216</v>
      </c>
      <c r="H324" s="192" t="s">
        <v>539</v>
      </c>
      <c r="I324" s="205">
        <v>4529325.9691149844</v>
      </c>
      <c r="J324" s="209">
        <v>15</v>
      </c>
      <c r="K324" s="212" t="s">
        <v>218</v>
      </c>
    </row>
    <row r="325" spans="2:11" ht="95.1" customHeight="1" thickBot="1" x14ac:dyDescent="0.3">
      <c r="B325" s="196" t="s">
        <v>135</v>
      </c>
      <c r="C325" s="196" t="s">
        <v>642</v>
      </c>
      <c r="D325" s="196" t="s">
        <v>647</v>
      </c>
      <c r="E325" s="196" t="s">
        <v>541</v>
      </c>
      <c r="F325" s="197" t="s">
        <v>173</v>
      </c>
      <c r="G325" s="197" t="s">
        <v>216</v>
      </c>
      <c r="H325" s="192" t="s">
        <v>648</v>
      </c>
      <c r="I325" s="205">
        <v>149387.80107273528</v>
      </c>
      <c r="J325" s="209">
        <v>15</v>
      </c>
      <c r="K325" s="212" t="s">
        <v>649</v>
      </c>
    </row>
    <row r="326" spans="2:11" ht="95.1" customHeight="1" thickBot="1" x14ac:dyDescent="0.3">
      <c r="B326" s="196" t="s">
        <v>135</v>
      </c>
      <c r="C326" s="196" t="s">
        <v>642</v>
      </c>
      <c r="D326" s="196" t="s">
        <v>650</v>
      </c>
      <c r="E326" s="196" t="s">
        <v>541</v>
      </c>
      <c r="F326" s="197" t="s">
        <v>173</v>
      </c>
      <c r="G326" s="197" t="s">
        <v>216</v>
      </c>
      <c r="H326" s="192" t="s">
        <v>544</v>
      </c>
      <c r="I326" s="205">
        <v>29997.079386678855</v>
      </c>
      <c r="J326" s="209">
        <v>15</v>
      </c>
      <c r="K326" s="212" t="s">
        <v>218</v>
      </c>
    </row>
    <row r="327" spans="2:11" ht="95.1" customHeight="1" thickBot="1" x14ac:dyDescent="0.3">
      <c r="B327" s="196" t="s">
        <v>135</v>
      </c>
      <c r="C327" s="196" t="s">
        <v>642</v>
      </c>
      <c r="D327" s="196" t="s">
        <v>651</v>
      </c>
      <c r="E327" s="196" t="s">
        <v>288</v>
      </c>
      <c r="F327" s="197" t="s">
        <v>173</v>
      </c>
      <c r="G327" s="197" t="s">
        <v>216</v>
      </c>
      <c r="H327" s="192" t="s">
        <v>546</v>
      </c>
      <c r="I327" s="205">
        <v>1225</v>
      </c>
      <c r="J327" s="209">
        <v>1</v>
      </c>
      <c r="K327" s="212">
        <v>1500</v>
      </c>
    </row>
    <row r="328" spans="2:11" ht="95.1" customHeight="1" thickBot="1" x14ac:dyDescent="0.3">
      <c r="B328" s="196" t="s">
        <v>135</v>
      </c>
      <c r="C328" s="196" t="s">
        <v>652</v>
      </c>
      <c r="D328" s="196" t="s">
        <v>653</v>
      </c>
      <c r="E328" s="196" t="s">
        <v>288</v>
      </c>
      <c r="F328" s="197" t="s">
        <v>173</v>
      </c>
      <c r="G328" s="197" t="s">
        <v>216</v>
      </c>
      <c r="H328" s="192" t="s">
        <v>552</v>
      </c>
      <c r="I328" s="205">
        <v>1172.7441815265115</v>
      </c>
      <c r="J328" s="209">
        <v>2</v>
      </c>
      <c r="K328" s="212" t="s">
        <v>218</v>
      </c>
    </row>
    <row r="329" spans="2:11" ht="95.1" customHeight="1" thickBot="1" x14ac:dyDescent="0.3">
      <c r="B329" s="196" t="s">
        <v>135</v>
      </c>
      <c r="C329" s="196" t="s">
        <v>652</v>
      </c>
      <c r="D329" s="196" t="s">
        <v>654</v>
      </c>
      <c r="E329" s="196" t="s">
        <v>288</v>
      </c>
      <c r="F329" s="197" t="s">
        <v>173</v>
      </c>
      <c r="G329" s="197" t="s">
        <v>216</v>
      </c>
      <c r="H329" s="192" t="s">
        <v>554</v>
      </c>
      <c r="I329" s="205">
        <v>58637.209076325576</v>
      </c>
      <c r="J329" s="209">
        <v>3</v>
      </c>
      <c r="K329" s="212" t="s">
        <v>218</v>
      </c>
    </row>
    <row r="330" spans="2:11" ht="95.1" customHeight="1" thickBot="1" x14ac:dyDescent="0.3">
      <c r="B330" s="196" t="s">
        <v>135</v>
      </c>
      <c r="C330" s="196" t="s">
        <v>652</v>
      </c>
      <c r="D330" s="196" t="s">
        <v>655</v>
      </c>
      <c r="E330" s="196" t="s">
        <v>184</v>
      </c>
      <c r="F330" s="197" t="s">
        <v>173</v>
      </c>
      <c r="G330" s="197" t="s">
        <v>216</v>
      </c>
      <c r="H330" s="192" t="s">
        <v>556</v>
      </c>
      <c r="I330" s="205">
        <v>6000</v>
      </c>
      <c r="J330" s="209">
        <v>13</v>
      </c>
      <c r="K330" s="212" t="s">
        <v>557</v>
      </c>
    </row>
    <row r="331" spans="2:11" ht="95.1" customHeight="1" thickBot="1" x14ac:dyDescent="0.3">
      <c r="B331" s="196" t="s">
        <v>135</v>
      </c>
      <c r="C331" s="196" t="s">
        <v>652</v>
      </c>
      <c r="D331" s="196" t="s">
        <v>656</v>
      </c>
      <c r="E331" s="196" t="s">
        <v>288</v>
      </c>
      <c r="F331" s="197" t="s">
        <v>173</v>
      </c>
      <c r="G331" s="197" t="s">
        <v>216</v>
      </c>
      <c r="H331" s="192" t="s">
        <v>559</v>
      </c>
      <c r="I331" s="205">
        <v>3500</v>
      </c>
      <c r="J331" s="209">
        <v>1</v>
      </c>
      <c r="K331" s="212" t="s">
        <v>296</v>
      </c>
    </row>
    <row r="332" spans="2:11" ht="95.1" customHeight="1" thickBot="1" x14ac:dyDescent="0.3">
      <c r="B332" s="196" t="s">
        <v>135</v>
      </c>
      <c r="C332" s="196" t="s">
        <v>652</v>
      </c>
      <c r="D332" s="196" t="s">
        <v>657</v>
      </c>
      <c r="E332" s="196" t="s">
        <v>288</v>
      </c>
      <c r="F332" s="197" t="s">
        <v>173</v>
      </c>
      <c r="G332" s="197" t="s">
        <v>216</v>
      </c>
      <c r="H332" s="192" t="s">
        <v>559</v>
      </c>
      <c r="I332" s="205">
        <v>1750</v>
      </c>
      <c r="J332" s="209">
        <v>1</v>
      </c>
      <c r="K332" s="212" t="s">
        <v>296</v>
      </c>
    </row>
    <row r="333" spans="2:11" ht="95.1" customHeight="1" thickBot="1" x14ac:dyDescent="0.3">
      <c r="B333" s="196" t="s">
        <v>135</v>
      </c>
      <c r="C333" s="196" t="s">
        <v>652</v>
      </c>
      <c r="D333" s="196" t="s">
        <v>658</v>
      </c>
      <c r="E333" s="196" t="s">
        <v>288</v>
      </c>
      <c r="F333" s="197" t="s">
        <v>173</v>
      </c>
      <c r="G333" s="197" t="s">
        <v>216</v>
      </c>
      <c r="H333" s="192" t="s">
        <v>546</v>
      </c>
      <c r="I333" s="205">
        <v>1750</v>
      </c>
      <c r="J333" s="209">
        <v>1</v>
      </c>
      <c r="K333" s="212">
        <v>1500</v>
      </c>
    </row>
    <row r="334" spans="2:11" ht="95.1" customHeight="1" thickBot="1" x14ac:dyDescent="0.3">
      <c r="B334" s="196" t="s">
        <v>135</v>
      </c>
      <c r="C334" s="196" t="s">
        <v>659</v>
      </c>
      <c r="D334" s="196" t="s">
        <v>325</v>
      </c>
      <c r="E334" s="196" t="s">
        <v>563</v>
      </c>
      <c r="F334" s="197" t="s">
        <v>173</v>
      </c>
      <c r="G334" s="197" t="s">
        <v>216</v>
      </c>
      <c r="H334" s="192" t="s">
        <v>326</v>
      </c>
      <c r="I334" s="205">
        <v>0</v>
      </c>
      <c r="J334" s="209">
        <v>1</v>
      </c>
      <c r="K334" s="212">
        <v>250</v>
      </c>
    </row>
    <row r="335" spans="2:11" ht="95.1" customHeight="1" thickBot="1" x14ac:dyDescent="0.3">
      <c r="B335" s="196" t="s">
        <v>135</v>
      </c>
      <c r="C335" s="196" t="s">
        <v>659</v>
      </c>
      <c r="D335" s="196" t="s">
        <v>327</v>
      </c>
      <c r="E335" s="200">
        <v>0</v>
      </c>
      <c r="F335" s="197" t="s">
        <v>173</v>
      </c>
      <c r="G335" s="197" t="s">
        <v>216</v>
      </c>
      <c r="H335" s="192" t="s">
        <v>328</v>
      </c>
      <c r="I335" s="205">
        <v>0</v>
      </c>
      <c r="J335" s="209">
        <v>1</v>
      </c>
      <c r="K335" s="212">
        <v>1000</v>
      </c>
    </row>
    <row r="336" spans="2:11" ht="95.1" customHeight="1" thickBot="1" x14ac:dyDescent="0.3">
      <c r="B336" s="196" t="s">
        <v>135</v>
      </c>
      <c r="C336" s="196" t="s">
        <v>659</v>
      </c>
      <c r="D336" s="196" t="s">
        <v>660</v>
      </c>
      <c r="E336" s="200">
        <v>0</v>
      </c>
      <c r="F336" s="197" t="s">
        <v>173</v>
      </c>
      <c r="G336" s="197" t="s">
        <v>216</v>
      </c>
      <c r="H336" s="192" t="s">
        <v>566</v>
      </c>
      <c r="I336" s="205">
        <v>0</v>
      </c>
      <c r="J336" s="209">
        <v>1</v>
      </c>
      <c r="K336" s="212">
        <v>50000</v>
      </c>
    </row>
    <row r="337" spans="2:11" ht="95.1" customHeight="1" thickBot="1" x14ac:dyDescent="0.3">
      <c r="B337" s="196" t="s">
        <v>135</v>
      </c>
      <c r="C337" s="196" t="s">
        <v>661</v>
      </c>
      <c r="D337" s="196" t="s">
        <v>662</v>
      </c>
      <c r="E337" s="200" t="s">
        <v>337</v>
      </c>
      <c r="F337" s="197" t="s">
        <v>173</v>
      </c>
      <c r="G337" s="197" t="s">
        <v>173</v>
      </c>
      <c r="H337" s="192" t="s">
        <v>338</v>
      </c>
      <c r="I337" s="205">
        <v>0</v>
      </c>
      <c r="J337" s="209" t="s">
        <v>337</v>
      </c>
      <c r="K337" s="212">
        <v>0</v>
      </c>
    </row>
    <row r="338" spans="2:11" ht="75.95" customHeight="1" x14ac:dyDescent="0.25">
      <c r="B338" s="253" t="s">
        <v>663</v>
      </c>
      <c r="C338" s="253"/>
      <c r="D338" s="253"/>
      <c r="E338" s="253"/>
      <c r="F338" s="253"/>
      <c r="G338" s="253"/>
      <c r="H338" s="253"/>
      <c r="I338" s="253"/>
      <c r="J338" s="253"/>
      <c r="K338" s="253"/>
    </row>
  </sheetData>
  <customSheetViews>
    <customSheetView guid="{E40B4055-4557-4836-8946-1AFB7A4606E7}" showGridLines="0">
      <selection activeCell="G5" sqref="G5"/>
      <pageMargins left="0" right="0" top="0" bottom="0" header="0" footer="0"/>
      <pageSetup orientation="portrait" horizontalDpi="300" verticalDpi="300" r:id="rId1"/>
    </customSheetView>
  </customSheetViews>
  <mergeCells count="1">
    <mergeCell ref="B338:K338"/>
  </mergeCells>
  <pageMargins left="0.25" right="0.25" top="0.25" bottom="0.25" header="0.3" footer="0.3"/>
  <pageSetup scale="46" fitToHeight="0" orientation="landscape" horizontalDpi="300" verticalDpi="300" r:id="rId2"/>
  <headerFooter>
    <oddFooter>&amp;L&amp;"Times New Roman,Regular"&amp;12Appendix B, Table 8: Eligible Measures&amp;R&amp;"Times New Roman,Regular"&amp;12&amp;P</oddFooter>
  </headerFooter>
  <rowBreaks count="24" manualBreakCount="24">
    <brk id="15" min="1" max="10" man="1"/>
    <brk id="27" min="1" max="10" man="1"/>
    <brk id="39" min="1" max="10" man="1"/>
    <brk id="51" min="1" max="10" man="1"/>
    <brk id="63" min="1" max="10" man="1"/>
    <brk id="75" min="1" max="10" man="1"/>
    <brk id="87" min="1" max="10" man="1"/>
    <brk id="99" min="1" max="10" man="1"/>
    <brk id="111" min="1" max="10" man="1"/>
    <brk id="123" min="1" max="10" man="1"/>
    <brk id="135" min="1" max="10" man="1"/>
    <brk id="147" min="1" max="10" man="1"/>
    <brk id="159" min="1" max="10" man="1"/>
    <brk id="183" min="1" max="10" man="1"/>
    <brk id="195" min="1" max="10" man="1"/>
    <brk id="207" min="1" max="10" man="1"/>
    <brk id="219" min="1" max="10" man="1"/>
    <brk id="231" min="1" max="10" man="1"/>
    <brk id="243" min="1" max="10" man="1"/>
    <brk id="255" min="1" max="10" man="1"/>
    <brk id="279" min="1" max="10" man="1"/>
    <brk id="291" min="1" max="10" man="1"/>
    <brk id="303" min="1" max="10" man="1"/>
    <brk id="315" min="1"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A8788-407A-4EEA-93F1-DE463BE3E94F}">
  <dimension ref="A1:D56"/>
  <sheetViews>
    <sheetView zoomScale="120" zoomScaleNormal="120" workbookViewId="0">
      <pane ySplit="1" topLeftCell="A2" activePane="bottomLeft" state="frozen"/>
      <selection activeCell="C22" sqref="C22"/>
      <selection pane="bottomLeft" activeCell="D54" sqref="D54"/>
    </sheetView>
  </sheetViews>
  <sheetFormatPr defaultColWidth="9.28515625" defaultRowHeight="15" x14ac:dyDescent="0.25"/>
  <cols>
    <col min="1" max="1" width="20" style="3" bestFit="1" customWidth="1"/>
    <col min="2" max="2" width="71" style="3" bestFit="1" customWidth="1"/>
    <col min="3" max="3" width="33.7109375" style="3" bestFit="1" customWidth="1"/>
    <col min="4" max="4" width="21.42578125" style="3" customWidth="1"/>
    <col min="5" max="16384" width="9.28515625" style="3"/>
  </cols>
  <sheetData>
    <row r="1" spans="1:4" x14ac:dyDescent="0.25">
      <c r="A1" s="15" t="s">
        <v>664</v>
      </c>
      <c r="B1" s="15" t="s">
        <v>665</v>
      </c>
      <c r="C1" s="15" t="s">
        <v>666</v>
      </c>
      <c r="D1" s="15" t="s">
        <v>667</v>
      </c>
    </row>
    <row r="2" spans="1:4" x14ac:dyDescent="0.25">
      <c r="A2" s="27" t="s">
        <v>668</v>
      </c>
      <c r="B2" s="3" t="s">
        <v>669</v>
      </c>
      <c r="C2" s="3" t="s">
        <v>173</v>
      </c>
    </row>
    <row r="3" spans="1:4" x14ac:dyDescent="0.25">
      <c r="A3" s="27" t="s">
        <v>670</v>
      </c>
      <c r="B3" s="3" t="s">
        <v>671</v>
      </c>
      <c r="C3" s="3" t="s">
        <v>173</v>
      </c>
    </row>
    <row r="4" spans="1:4" x14ac:dyDescent="0.25">
      <c r="A4" s="27" t="s">
        <v>672</v>
      </c>
      <c r="B4" s="3" t="s">
        <v>673</v>
      </c>
      <c r="C4" s="3" t="s">
        <v>173</v>
      </c>
    </row>
    <row r="5" spans="1:4" x14ac:dyDescent="0.25">
      <c r="A5" s="27" t="s">
        <v>674</v>
      </c>
      <c r="B5" s="3" t="s">
        <v>675</v>
      </c>
      <c r="C5" s="3" t="s">
        <v>173</v>
      </c>
    </row>
    <row r="6" spans="1:4" x14ac:dyDescent="0.25">
      <c r="A6" s="27" t="s">
        <v>676</v>
      </c>
      <c r="B6" s="3" t="s">
        <v>677</v>
      </c>
      <c r="C6" s="3" t="s">
        <v>192</v>
      </c>
    </row>
    <row r="7" spans="1:4" x14ac:dyDescent="0.25">
      <c r="A7" s="27" t="s">
        <v>678</v>
      </c>
      <c r="B7" s="3" t="s">
        <v>679</v>
      </c>
      <c r="C7" s="3" t="s">
        <v>192</v>
      </c>
      <c r="D7" s="3" t="s">
        <v>680</v>
      </c>
    </row>
    <row r="8" spans="1:4" x14ac:dyDescent="0.25">
      <c r="A8" s="27" t="s">
        <v>681</v>
      </c>
      <c r="B8" s="3" t="s">
        <v>682</v>
      </c>
      <c r="C8" s="3" t="s">
        <v>192</v>
      </c>
      <c r="D8" s="3" t="s">
        <v>680</v>
      </c>
    </row>
    <row r="9" spans="1:4" x14ac:dyDescent="0.25">
      <c r="A9" s="27" t="s">
        <v>683</v>
      </c>
      <c r="B9" s="3" t="s">
        <v>684</v>
      </c>
      <c r="C9" s="3" t="s">
        <v>173</v>
      </c>
    </row>
    <row r="10" spans="1:4" x14ac:dyDescent="0.25">
      <c r="A10" s="27" t="s">
        <v>685</v>
      </c>
      <c r="B10" s="3" t="s">
        <v>686</v>
      </c>
      <c r="C10" s="3" t="s">
        <v>173</v>
      </c>
    </row>
    <row r="11" spans="1:4" x14ac:dyDescent="0.25">
      <c r="A11" s="27" t="s">
        <v>687</v>
      </c>
      <c r="B11" s="3" t="s">
        <v>688</v>
      </c>
      <c r="C11" s="3" t="s">
        <v>173</v>
      </c>
    </row>
    <row r="12" spans="1:4" x14ac:dyDescent="0.25">
      <c r="A12" s="27" t="s">
        <v>689</v>
      </c>
      <c r="B12" s="3" t="s">
        <v>690</v>
      </c>
      <c r="C12" s="3" t="s">
        <v>192</v>
      </c>
    </row>
    <row r="13" spans="1:4" x14ac:dyDescent="0.25">
      <c r="A13" s="27" t="s">
        <v>691</v>
      </c>
      <c r="B13" s="3" t="s">
        <v>692</v>
      </c>
      <c r="C13" s="3" t="s">
        <v>173</v>
      </c>
    </row>
    <row r="14" spans="1:4" x14ac:dyDescent="0.25">
      <c r="A14" s="27" t="s">
        <v>693</v>
      </c>
      <c r="B14" s="3" t="s">
        <v>261</v>
      </c>
      <c r="C14" s="3" t="s">
        <v>192</v>
      </c>
    </row>
    <row r="15" spans="1:4" x14ac:dyDescent="0.25">
      <c r="A15" s="27" t="s">
        <v>694</v>
      </c>
      <c r="B15" s="3" t="s">
        <v>695</v>
      </c>
      <c r="C15" s="3" t="s">
        <v>192</v>
      </c>
    </row>
    <row r="16" spans="1:4" x14ac:dyDescent="0.25">
      <c r="A16" s="27" t="s">
        <v>696</v>
      </c>
      <c r="B16" s="3" t="s">
        <v>697</v>
      </c>
      <c r="C16" s="3" t="s">
        <v>173</v>
      </c>
    </row>
    <row r="17" spans="1:3" x14ac:dyDescent="0.25">
      <c r="A17" s="27" t="s">
        <v>698</v>
      </c>
      <c r="B17" s="3" t="s">
        <v>699</v>
      </c>
      <c r="C17" s="3" t="s">
        <v>173</v>
      </c>
    </row>
    <row r="18" spans="1:3" x14ac:dyDescent="0.25">
      <c r="A18" s="27" t="s">
        <v>700</v>
      </c>
      <c r="B18" s="3" t="s">
        <v>701</v>
      </c>
      <c r="C18" s="3" t="s">
        <v>173</v>
      </c>
    </row>
    <row r="19" spans="1:3" x14ac:dyDescent="0.25">
      <c r="A19" s="27" t="s">
        <v>702</v>
      </c>
      <c r="B19" s="3" t="s">
        <v>703</v>
      </c>
      <c r="C19" s="3" t="s">
        <v>173</v>
      </c>
    </row>
    <row r="20" spans="1:3" x14ac:dyDescent="0.25">
      <c r="A20" s="27" t="s">
        <v>704</v>
      </c>
      <c r="B20" s="3" t="s">
        <v>705</v>
      </c>
      <c r="C20" s="3" t="s">
        <v>192</v>
      </c>
    </row>
    <row r="21" spans="1:3" x14ac:dyDescent="0.25">
      <c r="A21" s="27" t="s">
        <v>706</v>
      </c>
      <c r="B21" s="3" t="s">
        <v>707</v>
      </c>
      <c r="C21" s="3" t="s">
        <v>192</v>
      </c>
    </row>
    <row r="22" spans="1:3" x14ac:dyDescent="0.25">
      <c r="A22" s="27" t="s">
        <v>708</v>
      </c>
      <c r="B22" s="3" t="s">
        <v>709</v>
      </c>
      <c r="C22" s="3" t="s">
        <v>173</v>
      </c>
    </row>
    <row r="23" spans="1:3" x14ac:dyDescent="0.25">
      <c r="A23" s="27" t="s">
        <v>710</v>
      </c>
      <c r="B23" s="3" t="s">
        <v>711</v>
      </c>
      <c r="C23" s="3" t="s">
        <v>173</v>
      </c>
    </row>
    <row r="24" spans="1:3" x14ac:dyDescent="0.25">
      <c r="A24" s="27" t="s">
        <v>712</v>
      </c>
      <c r="B24" s="3" t="s">
        <v>713</v>
      </c>
      <c r="C24" s="3" t="s">
        <v>173</v>
      </c>
    </row>
    <row r="25" spans="1:3" x14ac:dyDescent="0.25">
      <c r="A25" s="27" t="s">
        <v>714</v>
      </c>
      <c r="B25" s="3" t="s">
        <v>715</v>
      </c>
      <c r="C25" s="3" t="s">
        <v>173</v>
      </c>
    </row>
    <row r="26" spans="1:3" x14ac:dyDescent="0.25">
      <c r="A26" s="27" t="s">
        <v>716</v>
      </c>
      <c r="B26" s="3" t="s">
        <v>717</v>
      </c>
      <c r="C26" s="3" t="s">
        <v>173</v>
      </c>
    </row>
    <row r="27" spans="1:3" x14ac:dyDescent="0.25">
      <c r="A27" s="27" t="s">
        <v>718</v>
      </c>
      <c r="B27" s="3" t="s">
        <v>719</v>
      </c>
      <c r="C27" s="3" t="s">
        <v>173</v>
      </c>
    </row>
    <row r="28" spans="1:3" x14ac:dyDescent="0.25">
      <c r="A28" s="27" t="s">
        <v>720</v>
      </c>
      <c r="B28" s="3" t="s">
        <v>721</v>
      </c>
      <c r="C28" s="3" t="s">
        <v>173</v>
      </c>
    </row>
    <row r="29" spans="1:3" x14ac:dyDescent="0.25">
      <c r="A29" s="27" t="s">
        <v>722</v>
      </c>
      <c r="B29" s="3" t="s">
        <v>723</v>
      </c>
      <c r="C29" s="3" t="s">
        <v>173</v>
      </c>
    </row>
    <row r="30" spans="1:3" x14ac:dyDescent="0.25">
      <c r="A30" s="27" t="s">
        <v>724</v>
      </c>
      <c r="B30" s="3" t="s">
        <v>725</v>
      </c>
      <c r="C30" s="3" t="s">
        <v>726</v>
      </c>
    </row>
    <row r="31" spans="1:3" x14ac:dyDescent="0.25">
      <c r="A31" s="27" t="s">
        <v>727</v>
      </c>
      <c r="B31" s="3" t="s">
        <v>728</v>
      </c>
      <c r="C31" s="3" t="s">
        <v>726</v>
      </c>
    </row>
    <row r="32" spans="1:3" x14ac:dyDescent="0.25">
      <c r="A32" s="27" t="s">
        <v>729</v>
      </c>
      <c r="B32" s="3" t="s">
        <v>730</v>
      </c>
      <c r="C32" s="3" t="s">
        <v>173</v>
      </c>
    </row>
    <row r="33" spans="1:3" x14ac:dyDescent="0.25">
      <c r="A33" s="27" t="s">
        <v>731</v>
      </c>
      <c r="B33" s="3" t="s">
        <v>732</v>
      </c>
      <c r="C33" s="3" t="s">
        <v>173</v>
      </c>
    </row>
    <row r="34" spans="1:3" x14ac:dyDescent="0.25">
      <c r="A34" s="27" t="s">
        <v>733</v>
      </c>
      <c r="B34" s="3" t="s">
        <v>734</v>
      </c>
      <c r="C34" s="3" t="s">
        <v>726</v>
      </c>
    </row>
    <row r="35" spans="1:3" x14ac:dyDescent="0.25">
      <c r="A35" s="27" t="s">
        <v>735</v>
      </c>
      <c r="B35" s="3" t="s">
        <v>736</v>
      </c>
      <c r="C35" s="3" t="s">
        <v>173</v>
      </c>
    </row>
    <row r="36" spans="1:3" x14ac:dyDescent="0.25">
      <c r="A36" s="27" t="s">
        <v>737</v>
      </c>
      <c r="B36" s="3" t="s">
        <v>738</v>
      </c>
      <c r="C36" s="3" t="s">
        <v>173</v>
      </c>
    </row>
    <row r="37" spans="1:3" x14ac:dyDescent="0.25">
      <c r="A37" s="27" t="s">
        <v>739</v>
      </c>
      <c r="B37" s="3" t="s">
        <v>740</v>
      </c>
      <c r="C37" s="3" t="s">
        <v>726</v>
      </c>
    </row>
    <row r="38" spans="1:3" x14ac:dyDescent="0.25">
      <c r="A38" s="27" t="s">
        <v>741</v>
      </c>
      <c r="B38" s="3" t="s">
        <v>742</v>
      </c>
      <c r="C38" s="3" t="s">
        <v>726</v>
      </c>
    </row>
    <row r="39" spans="1:3" x14ac:dyDescent="0.25">
      <c r="A39" s="27" t="s">
        <v>743</v>
      </c>
      <c r="B39" s="3" t="s">
        <v>744</v>
      </c>
      <c r="C39" s="3" t="s">
        <v>726</v>
      </c>
    </row>
    <row r="40" spans="1:3" x14ac:dyDescent="0.25">
      <c r="A40" s="27" t="s">
        <v>745</v>
      </c>
      <c r="B40" s="3" t="s">
        <v>746</v>
      </c>
      <c r="C40" s="3" t="s">
        <v>726</v>
      </c>
    </row>
    <row r="41" spans="1:3" x14ac:dyDescent="0.25">
      <c r="A41" s="27" t="s">
        <v>747</v>
      </c>
      <c r="B41" s="3" t="s">
        <v>748</v>
      </c>
      <c r="C41" s="3" t="s">
        <v>173</v>
      </c>
    </row>
    <row r="42" spans="1:3" x14ac:dyDescent="0.25">
      <c r="A42" s="27" t="s">
        <v>749</v>
      </c>
      <c r="B42" s="3" t="s">
        <v>750</v>
      </c>
      <c r="C42" s="3" t="s">
        <v>173</v>
      </c>
    </row>
    <row r="43" spans="1:3" x14ac:dyDescent="0.25">
      <c r="A43" s="27" t="s">
        <v>751</v>
      </c>
      <c r="B43" s="3" t="s">
        <v>752</v>
      </c>
      <c r="C43" s="3" t="s">
        <v>173</v>
      </c>
    </row>
    <row r="44" spans="1:3" x14ac:dyDescent="0.25">
      <c r="A44" s="27" t="s">
        <v>753</v>
      </c>
      <c r="B44" s="3" t="s">
        <v>754</v>
      </c>
      <c r="C44" s="3" t="s">
        <v>173</v>
      </c>
    </row>
    <row r="45" spans="1:3" x14ac:dyDescent="0.25">
      <c r="A45" s="27" t="s">
        <v>755</v>
      </c>
      <c r="B45" s="3" t="s">
        <v>756</v>
      </c>
      <c r="C45" s="3" t="s">
        <v>192</v>
      </c>
    </row>
    <row r="46" spans="1:3" x14ac:dyDescent="0.25">
      <c r="A46" s="27" t="s">
        <v>757</v>
      </c>
      <c r="B46" s="3" t="s">
        <v>758</v>
      </c>
      <c r="C46" s="3" t="s">
        <v>173</v>
      </c>
    </row>
    <row r="47" spans="1:3" x14ac:dyDescent="0.25">
      <c r="A47" s="27" t="s">
        <v>759</v>
      </c>
      <c r="B47" s="3" t="s">
        <v>760</v>
      </c>
      <c r="C47" s="3" t="s">
        <v>192</v>
      </c>
    </row>
    <row r="48" spans="1:3" x14ac:dyDescent="0.25">
      <c r="A48" s="27" t="s">
        <v>761</v>
      </c>
      <c r="B48" s="3" t="s">
        <v>762</v>
      </c>
      <c r="C48" s="3" t="s">
        <v>192</v>
      </c>
    </row>
    <row r="49" spans="1:3" x14ac:dyDescent="0.25">
      <c r="A49" s="27" t="s">
        <v>763</v>
      </c>
      <c r="B49" s="3" t="s">
        <v>764</v>
      </c>
      <c r="C49" s="3" t="s">
        <v>192</v>
      </c>
    </row>
    <row r="50" spans="1:3" x14ac:dyDescent="0.25">
      <c r="A50" s="27" t="s">
        <v>765</v>
      </c>
      <c r="B50" s="3" t="s">
        <v>766</v>
      </c>
      <c r="C50" s="3" t="s">
        <v>192</v>
      </c>
    </row>
    <row r="51" spans="1:3" x14ac:dyDescent="0.25">
      <c r="A51" s="27" t="s">
        <v>767</v>
      </c>
      <c r="B51" s="3" t="s">
        <v>768</v>
      </c>
      <c r="C51" s="3" t="s">
        <v>192</v>
      </c>
    </row>
    <row r="52" spans="1:3" x14ac:dyDescent="0.25">
      <c r="A52" s="27" t="s">
        <v>769</v>
      </c>
      <c r="B52" s="3" t="s">
        <v>770</v>
      </c>
      <c r="C52" s="3" t="s">
        <v>173</v>
      </c>
    </row>
    <row r="53" spans="1:3" x14ac:dyDescent="0.25">
      <c r="A53" s="27" t="s">
        <v>771</v>
      </c>
      <c r="B53" s="3" t="s">
        <v>772</v>
      </c>
      <c r="C53" s="3" t="s">
        <v>173</v>
      </c>
    </row>
    <row r="54" spans="1:3" x14ac:dyDescent="0.25">
      <c r="A54" s="27" t="s">
        <v>773</v>
      </c>
      <c r="B54" s="3" t="s">
        <v>774</v>
      </c>
      <c r="C54" s="3" t="s">
        <v>173</v>
      </c>
    </row>
    <row r="55" spans="1:3" x14ac:dyDescent="0.25">
      <c r="A55" s="27" t="s">
        <v>775</v>
      </c>
      <c r="B55" s="3" t="s">
        <v>776</v>
      </c>
      <c r="C55" s="3" t="s">
        <v>726</v>
      </c>
    </row>
    <row r="56" spans="1:3" x14ac:dyDescent="0.25">
      <c r="A56" s="27" t="s">
        <v>777</v>
      </c>
      <c r="B56" s="3" t="s">
        <v>778</v>
      </c>
      <c r="C56" s="3" t="s">
        <v>173</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J1344"/>
  <sheetViews>
    <sheetView showGridLines="0" zoomScale="80" zoomScaleNormal="80" workbookViewId="0">
      <selection activeCell="C12" sqref="C12:C15"/>
    </sheetView>
  </sheetViews>
  <sheetFormatPr defaultColWidth="9.140625" defaultRowHeight="15" x14ac:dyDescent="0.25"/>
  <cols>
    <col min="1" max="1" width="2.7109375" style="2" customWidth="1"/>
    <col min="2" max="2" width="49.42578125" style="2" bestFit="1" customWidth="1"/>
    <col min="3" max="3" width="46.85546875" style="2" bestFit="1" customWidth="1"/>
    <col min="4" max="4" width="41.140625" style="2" customWidth="1"/>
    <col min="5" max="9" width="13.85546875" style="2" customWidth="1"/>
    <col min="10" max="10" width="12.85546875" style="2" bestFit="1" customWidth="1"/>
    <col min="11" max="16384" width="9.140625" style="2"/>
  </cols>
  <sheetData>
    <row r="2" spans="2:10" ht="16.5" thickBot="1" x14ac:dyDescent="0.3">
      <c r="B2" s="1" t="s">
        <v>779</v>
      </c>
      <c r="C2" s="28"/>
      <c r="D2" s="28"/>
      <c r="E2" s="28"/>
      <c r="F2" s="28"/>
      <c r="G2" s="28"/>
      <c r="H2" s="28"/>
      <c r="I2" s="28"/>
    </row>
    <row r="3" spans="2:10" ht="30.75" customHeight="1" thickBot="1" x14ac:dyDescent="0.3">
      <c r="B3" s="217" t="s">
        <v>780</v>
      </c>
      <c r="C3" s="217" t="s">
        <v>781</v>
      </c>
      <c r="D3" s="143" t="s">
        <v>782</v>
      </c>
      <c r="E3" s="143" t="s">
        <v>36</v>
      </c>
      <c r="F3" s="143" t="s">
        <v>37</v>
      </c>
      <c r="G3" s="143" t="s">
        <v>38</v>
      </c>
      <c r="H3" s="143" t="s">
        <v>39</v>
      </c>
      <c r="I3" s="143" t="s">
        <v>40</v>
      </c>
      <c r="J3" s="222" t="s">
        <v>783</v>
      </c>
    </row>
    <row r="4" spans="2:10" ht="16.5" thickBot="1" x14ac:dyDescent="0.3">
      <c r="B4" s="254" t="s">
        <v>171</v>
      </c>
      <c r="C4" s="255" t="s">
        <v>729</v>
      </c>
      <c r="D4" s="145" t="s">
        <v>784</v>
      </c>
      <c r="E4" s="149">
        <v>1514.5110215498155</v>
      </c>
      <c r="F4" s="149">
        <v>1514.5110215498155</v>
      </c>
      <c r="G4" s="149">
        <v>1514.5110215498155</v>
      </c>
      <c r="H4" s="149">
        <v>1514.5110215498155</v>
      </c>
      <c r="I4" s="176">
        <v>1514.5110215498155</v>
      </c>
      <c r="J4" s="148">
        <f t="shared" ref="J4:J35" si="0">SUM(E4:I4)</f>
        <v>7572.5551077490773</v>
      </c>
    </row>
    <row r="5" spans="2:10" ht="16.5" thickBot="1" x14ac:dyDescent="0.3">
      <c r="B5" s="254"/>
      <c r="C5" s="256"/>
      <c r="D5" s="146" t="s">
        <v>785</v>
      </c>
      <c r="E5" s="144">
        <v>0.18323837620981628</v>
      </c>
      <c r="F5" s="144">
        <v>0.18323837620981628</v>
      </c>
      <c r="G5" s="144">
        <v>0.18323837620981628</v>
      </c>
      <c r="H5" s="144">
        <v>0.18323837620981628</v>
      </c>
      <c r="I5" s="177">
        <v>0.18323837620981628</v>
      </c>
      <c r="J5" s="178">
        <f t="shared" si="0"/>
        <v>0.91619188104908145</v>
      </c>
    </row>
    <row r="6" spans="2:10" ht="16.5" thickBot="1" x14ac:dyDescent="0.3">
      <c r="B6" s="254"/>
      <c r="C6" s="256"/>
      <c r="D6" s="146" t="s">
        <v>786</v>
      </c>
      <c r="E6" s="144">
        <v>0.13184707963763276</v>
      </c>
      <c r="F6" s="144">
        <v>0.13184707963763276</v>
      </c>
      <c r="G6" s="144">
        <v>0.13184707963763276</v>
      </c>
      <c r="H6" s="144">
        <v>0.13184707963763276</v>
      </c>
      <c r="I6" s="177">
        <v>0.13184707963763276</v>
      </c>
      <c r="J6" s="178">
        <f t="shared" si="0"/>
        <v>0.65923539818816379</v>
      </c>
    </row>
    <row r="7" spans="2:10" ht="16.5" thickBot="1" x14ac:dyDescent="0.3">
      <c r="B7" s="254"/>
      <c r="C7" s="257"/>
      <c r="D7" s="147" t="s">
        <v>787</v>
      </c>
      <c r="E7" s="153">
        <v>2000</v>
      </c>
      <c r="F7" s="153">
        <v>2000</v>
      </c>
      <c r="G7" s="153">
        <v>2000</v>
      </c>
      <c r="H7" s="153">
        <v>2000</v>
      </c>
      <c r="I7" s="179">
        <v>2000</v>
      </c>
      <c r="J7" s="180">
        <f t="shared" si="0"/>
        <v>10000</v>
      </c>
    </row>
    <row r="8" spans="2:10" ht="16.5" thickBot="1" x14ac:dyDescent="0.3">
      <c r="B8" s="254" t="s">
        <v>175</v>
      </c>
      <c r="C8" s="255" t="s">
        <v>729</v>
      </c>
      <c r="D8" s="145" t="s">
        <v>788</v>
      </c>
      <c r="E8" s="149">
        <v>3786.8114604126199</v>
      </c>
      <c r="F8" s="149">
        <v>3786.8114604126199</v>
      </c>
      <c r="G8" s="149">
        <v>3786.8114604126199</v>
      </c>
      <c r="H8" s="149">
        <v>3786.8114604126199</v>
      </c>
      <c r="I8" s="176">
        <v>3786.8114604126199</v>
      </c>
      <c r="J8" s="148">
        <f t="shared" si="0"/>
        <v>18934.057302063098</v>
      </c>
    </row>
    <row r="9" spans="2:10" ht="16.5" thickBot="1" x14ac:dyDescent="0.3">
      <c r="B9" s="254"/>
      <c r="C9" s="256"/>
      <c r="D9" s="146" t="s">
        <v>785</v>
      </c>
      <c r="E9" s="144">
        <v>0.56116686073452671</v>
      </c>
      <c r="F9" s="144">
        <v>0.56116686073452671</v>
      </c>
      <c r="G9" s="144">
        <v>0.56116686073452671</v>
      </c>
      <c r="H9" s="144">
        <v>0.56116686073452671</v>
      </c>
      <c r="I9" s="177">
        <v>0.56116686073452671</v>
      </c>
      <c r="J9" s="178">
        <f t="shared" si="0"/>
        <v>2.8058343036726336</v>
      </c>
    </row>
    <row r="10" spans="2:10" ht="16.5" thickBot="1" x14ac:dyDescent="0.3">
      <c r="B10" s="254"/>
      <c r="C10" s="256"/>
      <c r="D10" s="146" t="s">
        <v>786</v>
      </c>
      <c r="E10" s="144">
        <v>0.42025346882186859</v>
      </c>
      <c r="F10" s="144">
        <v>0.42025346882186859</v>
      </c>
      <c r="G10" s="144">
        <v>0.42025346882186859</v>
      </c>
      <c r="H10" s="144">
        <v>0.42025346882186859</v>
      </c>
      <c r="I10" s="177">
        <v>0.42025346882186859</v>
      </c>
      <c r="J10" s="178">
        <f t="shared" si="0"/>
        <v>2.1012673441093428</v>
      </c>
    </row>
    <row r="11" spans="2:10" ht="15.75" customHeight="1" thickBot="1" x14ac:dyDescent="0.3">
      <c r="B11" s="254"/>
      <c r="C11" s="257"/>
      <c r="D11" s="147" t="s">
        <v>789</v>
      </c>
      <c r="E11" s="153">
        <v>5000</v>
      </c>
      <c r="F11" s="153">
        <v>5000</v>
      </c>
      <c r="G11" s="153">
        <v>5000</v>
      </c>
      <c r="H11" s="153">
        <v>5000</v>
      </c>
      <c r="I11" s="179">
        <v>5000</v>
      </c>
      <c r="J11" s="180">
        <f t="shared" si="0"/>
        <v>25000</v>
      </c>
    </row>
    <row r="12" spans="2:10" ht="16.5" thickBot="1" x14ac:dyDescent="0.3">
      <c r="B12" s="254" t="s">
        <v>176</v>
      </c>
      <c r="C12" s="255" t="s">
        <v>691</v>
      </c>
      <c r="D12" s="145" t="s">
        <v>788</v>
      </c>
      <c r="E12" s="149">
        <v>765.20890208902085</v>
      </c>
      <c r="F12" s="149">
        <v>765.20890208902085</v>
      </c>
      <c r="G12" s="149">
        <v>765.20890208902085</v>
      </c>
      <c r="H12" s="149">
        <v>765.20890208902085</v>
      </c>
      <c r="I12" s="176">
        <v>765.20890208902085</v>
      </c>
      <c r="J12" s="148">
        <f t="shared" si="0"/>
        <v>3826.0445104451042</v>
      </c>
    </row>
    <row r="13" spans="2:10" ht="16.5" thickBot="1" x14ac:dyDescent="0.3">
      <c r="B13" s="254"/>
      <c r="C13" s="256"/>
      <c r="D13" s="146" t="s">
        <v>785</v>
      </c>
      <c r="E13" s="144">
        <v>2.0805017263619074</v>
      </c>
      <c r="F13" s="144">
        <v>2.0805017263619074</v>
      </c>
      <c r="G13" s="144">
        <v>2.0805017263619074</v>
      </c>
      <c r="H13" s="144">
        <v>2.0805017263619074</v>
      </c>
      <c r="I13" s="177">
        <v>2.0805017263619074</v>
      </c>
      <c r="J13" s="178">
        <f t="shared" si="0"/>
        <v>10.402508631809537</v>
      </c>
    </row>
    <row r="14" spans="2:10" ht="16.5" thickBot="1" x14ac:dyDescent="0.3">
      <c r="B14" s="254"/>
      <c r="C14" s="256"/>
      <c r="D14" s="146" t="s">
        <v>786</v>
      </c>
      <c r="E14" s="144">
        <v>0</v>
      </c>
      <c r="F14" s="144">
        <v>0</v>
      </c>
      <c r="G14" s="144">
        <v>0</v>
      </c>
      <c r="H14" s="144">
        <v>0</v>
      </c>
      <c r="I14" s="177">
        <v>0</v>
      </c>
      <c r="J14" s="178">
        <f t="shared" si="0"/>
        <v>0</v>
      </c>
    </row>
    <row r="15" spans="2:10" ht="15.75" customHeight="1" thickBot="1" x14ac:dyDescent="0.3">
      <c r="B15" s="254"/>
      <c r="C15" s="257"/>
      <c r="D15" s="147" t="s">
        <v>789</v>
      </c>
      <c r="E15" s="153">
        <v>7250</v>
      </c>
      <c r="F15" s="153">
        <v>7250</v>
      </c>
      <c r="G15" s="153">
        <v>7250</v>
      </c>
      <c r="H15" s="153">
        <v>7250</v>
      </c>
      <c r="I15" s="179">
        <v>7250</v>
      </c>
      <c r="J15" s="180">
        <f t="shared" si="0"/>
        <v>36250</v>
      </c>
    </row>
    <row r="16" spans="2:10" ht="15.75" customHeight="1" thickBot="1" x14ac:dyDescent="0.3">
      <c r="B16" s="254" t="s">
        <v>177</v>
      </c>
      <c r="C16" s="255" t="s">
        <v>747</v>
      </c>
      <c r="D16" s="145" t="s">
        <v>788</v>
      </c>
      <c r="E16" s="149">
        <v>3561.9250000000002</v>
      </c>
      <c r="F16" s="149">
        <v>3561.9250000000002</v>
      </c>
      <c r="G16" s="149">
        <v>3561.9250000000002</v>
      </c>
      <c r="H16" s="149">
        <v>3561.9250000000002</v>
      </c>
      <c r="I16" s="176">
        <v>3561.9250000000002</v>
      </c>
      <c r="J16" s="148">
        <f t="shared" si="0"/>
        <v>17809.625</v>
      </c>
    </row>
    <row r="17" spans="2:10" ht="15.75" customHeight="1" thickBot="1" x14ac:dyDescent="0.3">
      <c r="B17" s="254"/>
      <c r="C17" s="256"/>
      <c r="D17" s="146" t="s">
        <v>785</v>
      </c>
      <c r="E17" s="144">
        <v>1.375106194102987</v>
      </c>
      <c r="F17" s="144">
        <v>1.375106194102987</v>
      </c>
      <c r="G17" s="144">
        <v>1.375106194102987</v>
      </c>
      <c r="H17" s="144">
        <v>1.375106194102987</v>
      </c>
      <c r="I17" s="177">
        <v>1.375106194102987</v>
      </c>
      <c r="J17" s="178">
        <f t="shared" si="0"/>
        <v>6.8755309705149346</v>
      </c>
    </row>
    <row r="18" spans="2:10" ht="15.75" customHeight="1" thickBot="1" x14ac:dyDescent="0.3">
      <c r="B18" s="254"/>
      <c r="C18" s="256"/>
      <c r="D18" s="146" t="s">
        <v>786</v>
      </c>
      <c r="E18" s="144">
        <v>0</v>
      </c>
      <c r="F18" s="144">
        <v>0</v>
      </c>
      <c r="G18" s="144">
        <v>0</v>
      </c>
      <c r="H18" s="144">
        <v>0</v>
      </c>
      <c r="I18" s="177">
        <v>0</v>
      </c>
      <c r="J18" s="178">
        <f t="shared" si="0"/>
        <v>0</v>
      </c>
    </row>
    <row r="19" spans="2:10" ht="15.75" customHeight="1" thickBot="1" x14ac:dyDescent="0.3">
      <c r="B19" s="254"/>
      <c r="C19" s="257"/>
      <c r="D19" s="147" t="s">
        <v>789</v>
      </c>
      <c r="E19" s="153">
        <v>7250</v>
      </c>
      <c r="F19" s="153">
        <v>7250</v>
      </c>
      <c r="G19" s="153">
        <v>7250</v>
      </c>
      <c r="H19" s="153">
        <v>7250</v>
      </c>
      <c r="I19" s="179">
        <v>7250</v>
      </c>
      <c r="J19" s="180">
        <f t="shared" si="0"/>
        <v>36250</v>
      </c>
    </row>
    <row r="20" spans="2:10" ht="15.75" customHeight="1" thickBot="1" x14ac:dyDescent="0.3">
      <c r="B20" s="254" t="s">
        <v>178</v>
      </c>
      <c r="C20" s="255" t="s">
        <v>731</v>
      </c>
      <c r="D20" s="145" t="s">
        <v>788</v>
      </c>
      <c r="E20" s="149">
        <v>78.449279999999987</v>
      </c>
      <c r="F20" s="149">
        <v>78.449279999999987</v>
      </c>
      <c r="G20" s="149">
        <v>78.449279999999987</v>
      </c>
      <c r="H20" s="149">
        <v>78.449279999999987</v>
      </c>
      <c r="I20" s="176">
        <v>78.449279999999987</v>
      </c>
      <c r="J20" s="148">
        <f t="shared" si="0"/>
        <v>392.24639999999994</v>
      </c>
    </row>
    <row r="21" spans="2:10" ht="15.75" customHeight="1" thickBot="1" x14ac:dyDescent="0.3">
      <c r="B21" s="254"/>
      <c r="C21" s="256"/>
      <c r="D21" s="146" t="s">
        <v>785</v>
      </c>
      <c r="E21" s="144">
        <v>1.1625383688811119E-2</v>
      </c>
      <c r="F21" s="144">
        <v>1.1625383688811119E-2</v>
      </c>
      <c r="G21" s="144">
        <v>1.1625383688811119E-2</v>
      </c>
      <c r="H21" s="144">
        <v>1.1625383688811119E-2</v>
      </c>
      <c r="I21" s="177">
        <v>1.1625383688811119E-2</v>
      </c>
      <c r="J21" s="178">
        <f t="shared" si="0"/>
        <v>5.8126918444055597E-2</v>
      </c>
    </row>
    <row r="22" spans="2:10" ht="15.75" customHeight="1" thickBot="1" x14ac:dyDescent="0.3">
      <c r="B22" s="254"/>
      <c r="C22" s="256"/>
      <c r="D22" s="146" t="s">
        <v>786</v>
      </c>
      <c r="E22" s="144">
        <v>8.7061588334228033E-3</v>
      </c>
      <c r="F22" s="144">
        <v>8.7061588334228033E-3</v>
      </c>
      <c r="G22" s="144">
        <v>8.7061588334228033E-3</v>
      </c>
      <c r="H22" s="144">
        <v>8.7061588334228033E-3</v>
      </c>
      <c r="I22" s="177">
        <v>8.7061588334228033E-3</v>
      </c>
      <c r="J22" s="178">
        <f t="shared" si="0"/>
        <v>4.3530794167114015E-2</v>
      </c>
    </row>
    <row r="23" spans="2:10" ht="15.75" customHeight="1" thickBot="1" x14ac:dyDescent="0.3">
      <c r="B23" s="254"/>
      <c r="C23" s="257"/>
      <c r="D23" s="147" t="s">
        <v>789</v>
      </c>
      <c r="E23" s="153">
        <v>200</v>
      </c>
      <c r="F23" s="153">
        <v>200</v>
      </c>
      <c r="G23" s="153">
        <v>200</v>
      </c>
      <c r="H23" s="153">
        <v>200</v>
      </c>
      <c r="I23" s="179">
        <v>200</v>
      </c>
      <c r="J23" s="180">
        <f t="shared" si="0"/>
        <v>1000</v>
      </c>
    </row>
    <row r="24" spans="2:10" ht="15.75" customHeight="1" thickBot="1" x14ac:dyDescent="0.3">
      <c r="B24" s="254" t="s">
        <v>179</v>
      </c>
      <c r="C24" s="255" t="s">
        <v>735</v>
      </c>
      <c r="D24" s="145" t="s">
        <v>788</v>
      </c>
      <c r="E24" s="149">
        <v>5.2004679999999999</v>
      </c>
      <c r="F24" s="149">
        <v>5.2004679999999999</v>
      </c>
      <c r="G24" s="149">
        <v>5.2004679999999999</v>
      </c>
      <c r="H24" s="149">
        <v>5.2004679999999999</v>
      </c>
      <c r="I24" s="176">
        <v>5.2004679999999999</v>
      </c>
      <c r="J24" s="148">
        <f t="shared" si="0"/>
        <v>26.00234</v>
      </c>
    </row>
    <row r="25" spans="2:10" ht="15.75" customHeight="1" thickBot="1" x14ac:dyDescent="0.3">
      <c r="B25" s="254"/>
      <c r="C25" s="256"/>
      <c r="D25" s="146" t="s">
        <v>785</v>
      </c>
      <c r="E25" s="144">
        <v>7.7065635097459399E-4</v>
      </c>
      <c r="F25" s="144">
        <v>7.7065635097459399E-4</v>
      </c>
      <c r="G25" s="144">
        <v>7.7065635097459399E-4</v>
      </c>
      <c r="H25" s="144">
        <v>7.7065635097459399E-4</v>
      </c>
      <c r="I25" s="177">
        <v>7.7065635097459399E-4</v>
      </c>
      <c r="J25" s="178">
        <f t="shared" si="0"/>
        <v>3.8532817548729698E-3</v>
      </c>
    </row>
    <row r="26" spans="2:10" ht="15.75" customHeight="1" thickBot="1" x14ac:dyDescent="0.3">
      <c r="B26" s="254"/>
      <c r="C26" s="256"/>
      <c r="D26" s="146" t="s">
        <v>786</v>
      </c>
      <c r="E26" s="144">
        <v>5.7713850804153488E-4</v>
      </c>
      <c r="F26" s="144">
        <v>5.7713850804153488E-4</v>
      </c>
      <c r="G26" s="144">
        <v>5.7713850804153488E-4</v>
      </c>
      <c r="H26" s="144">
        <v>5.7713850804153488E-4</v>
      </c>
      <c r="I26" s="177">
        <v>5.7713850804153488E-4</v>
      </c>
      <c r="J26" s="178">
        <f t="shared" si="0"/>
        <v>2.8856925402076742E-3</v>
      </c>
    </row>
    <row r="27" spans="2:10" ht="15.75" customHeight="1" thickBot="1" x14ac:dyDescent="0.3">
      <c r="B27" s="254"/>
      <c r="C27" s="257"/>
      <c r="D27" s="147" t="s">
        <v>789</v>
      </c>
      <c r="E27" s="153">
        <v>50</v>
      </c>
      <c r="F27" s="153">
        <v>50</v>
      </c>
      <c r="G27" s="153">
        <v>50</v>
      </c>
      <c r="H27" s="153">
        <v>50</v>
      </c>
      <c r="I27" s="179">
        <v>50</v>
      </c>
      <c r="J27" s="180">
        <f t="shared" si="0"/>
        <v>250</v>
      </c>
    </row>
    <row r="28" spans="2:10" ht="15.75" customHeight="1" thickBot="1" x14ac:dyDescent="0.3">
      <c r="B28" s="254" t="s">
        <v>181</v>
      </c>
      <c r="C28" s="255" t="s">
        <v>739</v>
      </c>
      <c r="D28" s="145" t="s">
        <v>788</v>
      </c>
      <c r="E28" s="149">
        <v>195.55207464070469</v>
      </c>
      <c r="F28" s="149">
        <v>195.55207464070469</v>
      </c>
      <c r="G28" s="149">
        <v>195.55207464070469</v>
      </c>
      <c r="H28" s="149">
        <v>195.55207464070469</v>
      </c>
      <c r="I28" s="176">
        <v>195.55207464070469</v>
      </c>
      <c r="J28" s="148">
        <f t="shared" si="0"/>
        <v>977.76037320352339</v>
      </c>
    </row>
    <row r="29" spans="2:10" ht="15.75" customHeight="1" thickBot="1" x14ac:dyDescent="0.3">
      <c r="B29" s="254"/>
      <c r="C29" s="256"/>
      <c r="D29" s="146" t="s">
        <v>785</v>
      </c>
      <c r="E29" s="144">
        <v>3.1612905143303206E-2</v>
      </c>
      <c r="F29" s="144">
        <v>3.1612905143303206E-2</v>
      </c>
      <c r="G29" s="144">
        <v>3.1612905143303206E-2</v>
      </c>
      <c r="H29" s="144">
        <v>3.1612905143303206E-2</v>
      </c>
      <c r="I29" s="177">
        <v>3.1612905143303206E-2</v>
      </c>
      <c r="J29" s="178">
        <f t="shared" si="0"/>
        <v>0.15806452571651602</v>
      </c>
    </row>
    <row r="30" spans="2:10" ht="15.75" customHeight="1" thickBot="1" x14ac:dyDescent="0.3">
      <c r="B30" s="254"/>
      <c r="C30" s="256"/>
      <c r="D30" s="146" t="s">
        <v>786</v>
      </c>
      <c r="E30" s="144">
        <v>3.1804435544216927E-2</v>
      </c>
      <c r="F30" s="144">
        <v>3.1804435544216927E-2</v>
      </c>
      <c r="G30" s="144">
        <v>3.1804435544216927E-2</v>
      </c>
      <c r="H30" s="144">
        <v>3.1804435544216927E-2</v>
      </c>
      <c r="I30" s="177">
        <v>3.1804435544216927E-2</v>
      </c>
      <c r="J30" s="178">
        <f t="shared" si="0"/>
        <v>0.15902217772108462</v>
      </c>
    </row>
    <row r="31" spans="2:10" ht="15.75" customHeight="1" thickBot="1" x14ac:dyDescent="0.3">
      <c r="B31" s="254"/>
      <c r="C31" s="257"/>
      <c r="D31" s="147" t="s">
        <v>789</v>
      </c>
      <c r="E31" s="153">
        <v>1750</v>
      </c>
      <c r="F31" s="153">
        <v>1750</v>
      </c>
      <c r="G31" s="153">
        <v>1750</v>
      </c>
      <c r="H31" s="153">
        <v>1750</v>
      </c>
      <c r="I31" s="179">
        <v>1750</v>
      </c>
      <c r="J31" s="180">
        <f t="shared" si="0"/>
        <v>8750</v>
      </c>
    </row>
    <row r="32" spans="2:10" ht="15.75" customHeight="1" thickBot="1" x14ac:dyDescent="0.3">
      <c r="B32" s="254" t="s">
        <v>183</v>
      </c>
      <c r="C32" s="255" t="s">
        <v>724</v>
      </c>
      <c r="D32" s="145" t="s">
        <v>788</v>
      </c>
      <c r="E32" s="149">
        <v>37.573835784313729</v>
      </c>
      <c r="F32" s="149">
        <v>37.573835784313729</v>
      </c>
      <c r="G32" s="149">
        <v>37.573835784313729</v>
      </c>
      <c r="H32" s="149">
        <v>0</v>
      </c>
      <c r="I32" s="176">
        <v>0</v>
      </c>
      <c r="J32" s="148">
        <f t="shared" si="0"/>
        <v>112.72150735294119</v>
      </c>
    </row>
    <row r="33" spans="2:10" ht="15.75" customHeight="1" thickBot="1" x14ac:dyDescent="0.3">
      <c r="B33" s="254"/>
      <c r="C33" s="256"/>
      <c r="D33" s="146" t="s">
        <v>785</v>
      </c>
      <c r="E33" s="144">
        <v>5.5680594857343288E-3</v>
      </c>
      <c r="F33" s="144">
        <v>5.5680594857343288E-3</v>
      </c>
      <c r="G33" s="144">
        <v>5.5680594857343288E-3</v>
      </c>
      <c r="H33" s="144">
        <v>0</v>
      </c>
      <c r="I33" s="177">
        <v>0</v>
      </c>
      <c r="J33" s="178">
        <f t="shared" si="0"/>
        <v>1.6704178457202987E-2</v>
      </c>
    </row>
    <row r="34" spans="2:10" ht="15.75" customHeight="1" thickBot="1" x14ac:dyDescent="0.3">
      <c r="B34" s="254"/>
      <c r="C34" s="256"/>
      <c r="D34" s="146" t="s">
        <v>786</v>
      </c>
      <c r="E34" s="144">
        <v>4.1698761584450586E-3</v>
      </c>
      <c r="F34" s="144">
        <v>4.1698761584450586E-3</v>
      </c>
      <c r="G34" s="144">
        <v>4.1698761584450586E-3</v>
      </c>
      <c r="H34" s="144">
        <v>0</v>
      </c>
      <c r="I34" s="177">
        <v>0</v>
      </c>
      <c r="J34" s="178">
        <f t="shared" si="0"/>
        <v>1.2509628475335176E-2</v>
      </c>
    </row>
    <row r="35" spans="2:10" ht="15.75" customHeight="1" thickBot="1" x14ac:dyDescent="0.3">
      <c r="B35" s="254"/>
      <c r="C35" s="257"/>
      <c r="D35" s="147" t="s">
        <v>789</v>
      </c>
      <c r="E35" s="153">
        <v>500</v>
      </c>
      <c r="F35" s="153">
        <v>500</v>
      </c>
      <c r="G35" s="153">
        <v>500</v>
      </c>
      <c r="H35" s="153">
        <v>0</v>
      </c>
      <c r="I35" s="179">
        <v>0</v>
      </c>
      <c r="J35" s="180">
        <f t="shared" si="0"/>
        <v>1500</v>
      </c>
    </row>
    <row r="36" spans="2:10" ht="15.75" customHeight="1" thickBot="1" x14ac:dyDescent="0.3">
      <c r="B36" s="254" t="s">
        <v>185</v>
      </c>
      <c r="C36" s="255" t="s">
        <v>724</v>
      </c>
      <c r="D36" s="145" t="s">
        <v>788</v>
      </c>
      <c r="E36" s="149">
        <v>0</v>
      </c>
      <c r="F36" s="149">
        <v>0</v>
      </c>
      <c r="G36" s="149">
        <v>0</v>
      </c>
      <c r="H36" s="149">
        <v>3.7573835784313732E-2</v>
      </c>
      <c r="I36" s="176">
        <v>3.7573835784313732E-2</v>
      </c>
      <c r="J36" s="148">
        <f t="shared" ref="J36:J87" si="1">SUM(E36:I36)</f>
        <v>7.5147671568627464E-2</v>
      </c>
    </row>
    <row r="37" spans="2:10" ht="15.75" customHeight="1" thickBot="1" x14ac:dyDescent="0.3">
      <c r="B37" s="254"/>
      <c r="C37" s="256"/>
      <c r="D37" s="146" t="s">
        <v>785</v>
      </c>
      <c r="E37" s="144">
        <v>0</v>
      </c>
      <c r="F37" s="144">
        <v>0</v>
      </c>
      <c r="G37" s="144">
        <v>0</v>
      </c>
      <c r="H37" s="144">
        <v>5.568059485734328E-6</v>
      </c>
      <c r="I37" s="177">
        <v>5.568059485734328E-6</v>
      </c>
      <c r="J37" s="178">
        <f t="shared" si="1"/>
        <v>1.1136118971468656E-5</v>
      </c>
    </row>
    <row r="38" spans="2:10" ht="15.75" customHeight="1" thickBot="1" x14ac:dyDescent="0.3">
      <c r="B38" s="254"/>
      <c r="C38" s="256"/>
      <c r="D38" s="146" t="s">
        <v>786</v>
      </c>
      <c r="E38" s="144">
        <v>0</v>
      </c>
      <c r="F38" s="144">
        <v>0</v>
      </c>
      <c r="G38" s="144">
        <v>0</v>
      </c>
      <c r="H38" s="144">
        <v>4.169876158445058E-6</v>
      </c>
      <c r="I38" s="177">
        <v>4.169876158445058E-6</v>
      </c>
      <c r="J38" s="178">
        <f t="shared" si="1"/>
        <v>8.339752316890116E-6</v>
      </c>
    </row>
    <row r="39" spans="2:10" ht="15.75" customHeight="1" thickBot="1" x14ac:dyDescent="0.3">
      <c r="B39" s="254"/>
      <c r="C39" s="257"/>
      <c r="D39" s="147" t="s">
        <v>789</v>
      </c>
      <c r="E39" s="153">
        <v>0</v>
      </c>
      <c r="F39" s="153">
        <v>0</v>
      </c>
      <c r="G39" s="153">
        <v>0</v>
      </c>
      <c r="H39" s="153">
        <v>5</v>
      </c>
      <c r="I39" s="179">
        <v>5</v>
      </c>
      <c r="J39" s="180">
        <f t="shared" si="1"/>
        <v>10</v>
      </c>
    </row>
    <row r="40" spans="2:10" ht="15.75" customHeight="1" thickBot="1" x14ac:dyDescent="0.3">
      <c r="B40" s="254" t="s">
        <v>186</v>
      </c>
      <c r="C40" s="255" t="s">
        <v>727</v>
      </c>
      <c r="D40" s="145" t="s">
        <v>788</v>
      </c>
      <c r="E40" s="149">
        <v>2.0299999999999998</v>
      </c>
      <c r="F40" s="149">
        <v>2.0299999999999998</v>
      </c>
      <c r="G40" s="149">
        <v>2.0299999999999998</v>
      </c>
      <c r="H40" s="149">
        <v>0</v>
      </c>
      <c r="I40" s="176">
        <v>0</v>
      </c>
      <c r="J40" s="148">
        <f t="shared" si="1"/>
        <v>6.09</v>
      </c>
    </row>
    <row r="41" spans="2:10" ht="15.75" customHeight="1" thickBot="1" x14ac:dyDescent="0.3">
      <c r="B41" s="254"/>
      <c r="C41" s="256"/>
      <c r="D41" s="146" t="s">
        <v>785</v>
      </c>
      <c r="E41" s="144">
        <v>3.0815709263810507E-4</v>
      </c>
      <c r="F41" s="144">
        <v>3.0815709263810507E-4</v>
      </c>
      <c r="G41" s="144">
        <v>3.0815709263810507E-4</v>
      </c>
      <c r="H41" s="144">
        <v>0</v>
      </c>
      <c r="I41" s="177">
        <v>0</v>
      </c>
      <c r="J41" s="178">
        <f t="shared" si="1"/>
        <v>9.2447127791431521E-4</v>
      </c>
    </row>
    <row r="42" spans="2:10" ht="15.75" customHeight="1" thickBot="1" x14ac:dyDescent="0.3">
      <c r="B42" s="254"/>
      <c r="C42" s="256"/>
      <c r="D42" s="146" t="s">
        <v>786</v>
      </c>
      <c r="E42" s="144">
        <v>2.217309145297973E-4</v>
      </c>
      <c r="F42" s="144">
        <v>2.217309145297973E-4</v>
      </c>
      <c r="G42" s="144">
        <v>2.217309145297973E-4</v>
      </c>
      <c r="H42" s="144">
        <v>0</v>
      </c>
      <c r="I42" s="177">
        <v>0</v>
      </c>
      <c r="J42" s="178">
        <f t="shared" si="1"/>
        <v>6.6519274358939188E-4</v>
      </c>
    </row>
    <row r="43" spans="2:10" ht="15.75" customHeight="1" thickBot="1" x14ac:dyDescent="0.3">
      <c r="B43" s="254"/>
      <c r="C43" s="257"/>
      <c r="D43" s="147" t="s">
        <v>789</v>
      </c>
      <c r="E43" s="153">
        <v>50</v>
      </c>
      <c r="F43" s="153">
        <v>50</v>
      </c>
      <c r="G43" s="153">
        <v>50</v>
      </c>
      <c r="H43" s="153">
        <v>0</v>
      </c>
      <c r="I43" s="179">
        <v>0</v>
      </c>
      <c r="J43" s="180">
        <f t="shared" si="1"/>
        <v>150</v>
      </c>
    </row>
    <row r="44" spans="2:10" ht="15.75" customHeight="1" thickBot="1" x14ac:dyDescent="0.3">
      <c r="B44" s="254" t="s">
        <v>187</v>
      </c>
      <c r="C44" s="255" t="s">
        <v>727</v>
      </c>
      <c r="D44" s="145" t="s">
        <v>788</v>
      </c>
      <c r="E44" s="149">
        <v>0</v>
      </c>
      <c r="F44" s="149">
        <v>0</v>
      </c>
      <c r="G44" s="149">
        <v>0</v>
      </c>
      <c r="H44" s="149">
        <v>5.0750000000000003E-2</v>
      </c>
      <c r="I44" s="176">
        <v>5.0750000000000003E-2</v>
      </c>
      <c r="J44" s="148">
        <f t="shared" si="1"/>
        <v>0.10150000000000001</v>
      </c>
    </row>
    <row r="45" spans="2:10" ht="15.75" customHeight="1" thickBot="1" x14ac:dyDescent="0.3">
      <c r="B45" s="254"/>
      <c r="C45" s="256"/>
      <c r="D45" s="146" t="s">
        <v>785</v>
      </c>
      <c r="E45" s="144">
        <v>0</v>
      </c>
      <c r="F45" s="144">
        <v>0</v>
      </c>
      <c r="G45" s="144">
        <v>0</v>
      </c>
      <c r="H45" s="144">
        <v>7.7039273159526251E-6</v>
      </c>
      <c r="I45" s="177">
        <v>7.7039273159526251E-6</v>
      </c>
      <c r="J45" s="178">
        <f t="shared" si="1"/>
        <v>1.540785463190525E-5</v>
      </c>
    </row>
    <row r="46" spans="2:10" ht="15.75" customHeight="1" thickBot="1" x14ac:dyDescent="0.3">
      <c r="B46" s="254"/>
      <c r="C46" s="256"/>
      <c r="D46" s="146" t="s">
        <v>786</v>
      </c>
      <c r="E46" s="144">
        <v>0</v>
      </c>
      <c r="F46" s="144">
        <v>0</v>
      </c>
      <c r="G46" s="144">
        <v>0</v>
      </c>
      <c r="H46" s="144">
        <v>5.5432728632449317E-6</v>
      </c>
      <c r="I46" s="177">
        <v>5.5432728632449317E-6</v>
      </c>
      <c r="J46" s="178">
        <f t="shared" si="1"/>
        <v>1.1086545726489863E-5</v>
      </c>
    </row>
    <row r="47" spans="2:10" ht="15.75" customHeight="1" thickBot="1" x14ac:dyDescent="0.3">
      <c r="B47" s="254"/>
      <c r="C47" s="257"/>
      <c r="D47" s="147" t="s">
        <v>789</v>
      </c>
      <c r="E47" s="153">
        <v>0</v>
      </c>
      <c r="F47" s="153">
        <v>0</v>
      </c>
      <c r="G47" s="153">
        <v>0</v>
      </c>
      <c r="H47" s="153">
        <v>5</v>
      </c>
      <c r="I47" s="179">
        <v>5</v>
      </c>
      <c r="J47" s="180">
        <f t="shared" si="1"/>
        <v>10</v>
      </c>
    </row>
    <row r="48" spans="2:10" ht="15.75" customHeight="1" thickBot="1" x14ac:dyDescent="0.3">
      <c r="B48" s="254" t="s">
        <v>188</v>
      </c>
      <c r="C48" s="255" t="s">
        <v>741</v>
      </c>
      <c r="D48" s="145" t="s">
        <v>788</v>
      </c>
      <c r="E48" s="149">
        <v>37.182352941176468</v>
      </c>
      <c r="F48" s="149">
        <v>37.182352941176468</v>
      </c>
      <c r="G48" s="149">
        <v>0</v>
      </c>
      <c r="H48" s="149">
        <v>0</v>
      </c>
      <c r="I48" s="176">
        <v>0</v>
      </c>
      <c r="J48" s="148">
        <f t="shared" si="1"/>
        <v>74.364705882352936</v>
      </c>
    </row>
    <row r="49" spans="2:10" ht="15.75" customHeight="1" thickBot="1" x14ac:dyDescent="0.3">
      <c r="B49" s="254"/>
      <c r="C49" s="256"/>
      <c r="D49" s="146" t="s">
        <v>785</v>
      </c>
      <c r="E49" s="144">
        <v>5.477425033310627E-3</v>
      </c>
      <c r="F49" s="144">
        <v>5.477425033310627E-3</v>
      </c>
      <c r="G49" s="144">
        <v>0</v>
      </c>
      <c r="H49" s="144">
        <v>0</v>
      </c>
      <c r="I49" s="177">
        <v>0</v>
      </c>
      <c r="J49" s="178">
        <f t="shared" si="1"/>
        <v>1.0954850066621254E-2</v>
      </c>
    </row>
    <row r="50" spans="2:10" ht="15.75" customHeight="1" thickBot="1" x14ac:dyDescent="0.3">
      <c r="B50" s="254"/>
      <c r="C50" s="256"/>
      <c r="D50" s="146" t="s">
        <v>786</v>
      </c>
      <c r="E50" s="144">
        <v>5.4954642999781988E-3</v>
      </c>
      <c r="F50" s="144">
        <v>5.4954642999781988E-3</v>
      </c>
      <c r="G50" s="144">
        <v>0</v>
      </c>
      <c r="H50" s="144">
        <v>0</v>
      </c>
      <c r="I50" s="177">
        <v>0</v>
      </c>
      <c r="J50" s="178">
        <f t="shared" si="1"/>
        <v>1.0990928599956398E-2</v>
      </c>
    </row>
    <row r="51" spans="2:10" ht="15.75" customHeight="1" thickBot="1" x14ac:dyDescent="0.3">
      <c r="B51" s="254"/>
      <c r="C51" s="257"/>
      <c r="D51" s="147" t="s">
        <v>789</v>
      </c>
      <c r="E51" s="153">
        <v>500</v>
      </c>
      <c r="F51" s="153">
        <v>500</v>
      </c>
      <c r="G51" s="153">
        <v>0</v>
      </c>
      <c r="H51" s="153">
        <v>0</v>
      </c>
      <c r="I51" s="179">
        <v>0</v>
      </c>
      <c r="J51" s="180">
        <f t="shared" si="1"/>
        <v>1000</v>
      </c>
    </row>
    <row r="52" spans="2:10" ht="15.75" customHeight="1" thickBot="1" x14ac:dyDescent="0.3">
      <c r="B52" s="254" t="s">
        <v>189</v>
      </c>
      <c r="C52" s="255" t="s">
        <v>741</v>
      </c>
      <c r="D52" s="145" t="s">
        <v>788</v>
      </c>
      <c r="E52" s="149">
        <v>0</v>
      </c>
      <c r="F52" s="149">
        <v>0</v>
      </c>
      <c r="G52" s="149">
        <v>16.675000000000001</v>
      </c>
      <c r="H52" s="149">
        <v>16.675000000000001</v>
      </c>
      <c r="I52" s="176">
        <v>16.675000000000001</v>
      </c>
      <c r="J52" s="148">
        <f t="shared" si="1"/>
        <v>50.025000000000006</v>
      </c>
    </row>
    <row r="53" spans="2:10" ht="15.75" customHeight="1" thickBot="1" x14ac:dyDescent="0.3">
      <c r="B53" s="254"/>
      <c r="C53" s="256"/>
      <c r="D53" s="146" t="s">
        <v>785</v>
      </c>
      <c r="E53" s="144">
        <v>0</v>
      </c>
      <c r="F53" s="144">
        <v>0</v>
      </c>
      <c r="G53" s="144">
        <v>2.4572512840725035E-3</v>
      </c>
      <c r="H53" s="144">
        <v>2.4572512840725035E-3</v>
      </c>
      <c r="I53" s="177">
        <v>2.4572512840725035E-3</v>
      </c>
      <c r="J53" s="178">
        <f t="shared" si="1"/>
        <v>7.3717538522175101E-3</v>
      </c>
    </row>
    <row r="54" spans="2:10" ht="15.75" customHeight="1" thickBot="1" x14ac:dyDescent="0.3">
      <c r="B54" s="254"/>
      <c r="C54" s="256"/>
      <c r="D54" s="146" t="s">
        <v>786</v>
      </c>
      <c r="E54" s="144">
        <v>0</v>
      </c>
      <c r="F54" s="144">
        <v>0</v>
      </c>
      <c r="G54" s="144">
        <v>2.4653407911221737E-3</v>
      </c>
      <c r="H54" s="144">
        <v>2.4653407911221737E-3</v>
      </c>
      <c r="I54" s="177">
        <v>2.4653407911221737E-3</v>
      </c>
      <c r="J54" s="178">
        <f t="shared" si="1"/>
        <v>7.3960223733665212E-3</v>
      </c>
    </row>
    <row r="55" spans="2:10" ht="15.75" customHeight="1" thickBot="1" x14ac:dyDescent="0.3">
      <c r="B55" s="254"/>
      <c r="C55" s="257"/>
      <c r="D55" s="147" t="s">
        <v>789</v>
      </c>
      <c r="E55" s="153">
        <v>0</v>
      </c>
      <c r="F55" s="153">
        <v>0</v>
      </c>
      <c r="G55" s="153">
        <v>500</v>
      </c>
      <c r="H55" s="153">
        <v>500</v>
      </c>
      <c r="I55" s="179">
        <v>500</v>
      </c>
      <c r="J55" s="180">
        <f t="shared" si="1"/>
        <v>1500</v>
      </c>
    </row>
    <row r="56" spans="2:10" ht="15.75" customHeight="1" thickBot="1" x14ac:dyDescent="0.3">
      <c r="B56" s="254" t="s">
        <v>190</v>
      </c>
      <c r="C56" s="255" t="s">
        <v>751</v>
      </c>
      <c r="D56" s="145" t="s">
        <v>788</v>
      </c>
      <c r="E56" s="149">
        <v>257.40910620170246</v>
      </c>
      <c r="F56" s="149">
        <v>257.40910620170246</v>
      </c>
      <c r="G56" s="149">
        <v>257.40910620170246</v>
      </c>
      <c r="H56" s="149">
        <v>257.40910620170246</v>
      </c>
      <c r="I56" s="176">
        <v>257.40910620170246</v>
      </c>
      <c r="J56" s="148">
        <f t="shared" si="1"/>
        <v>1287.0455310085122</v>
      </c>
    </row>
    <row r="57" spans="2:10" ht="15.75" customHeight="1" thickBot="1" x14ac:dyDescent="0.3">
      <c r="B57" s="254"/>
      <c r="C57" s="256"/>
      <c r="D57" s="146" t="s">
        <v>785</v>
      </c>
      <c r="E57" s="144">
        <v>3.2003826477581647E-2</v>
      </c>
      <c r="F57" s="144">
        <v>3.2003826477581647E-2</v>
      </c>
      <c r="G57" s="144">
        <v>3.2003826477581647E-2</v>
      </c>
      <c r="H57" s="144">
        <v>3.2003826477581647E-2</v>
      </c>
      <c r="I57" s="177">
        <v>3.2003826477581647E-2</v>
      </c>
      <c r="J57" s="178">
        <f t="shared" si="1"/>
        <v>0.16001913238790824</v>
      </c>
    </row>
    <row r="58" spans="2:10" ht="15.75" customHeight="1" thickBot="1" x14ac:dyDescent="0.3">
      <c r="B58" s="254"/>
      <c r="C58" s="256"/>
      <c r="D58" s="146" t="s">
        <v>786</v>
      </c>
      <c r="E58" s="144">
        <v>4.1216195542871439E-2</v>
      </c>
      <c r="F58" s="144">
        <v>4.1216195542871439E-2</v>
      </c>
      <c r="G58" s="144">
        <v>4.1216195542871439E-2</v>
      </c>
      <c r="H58" s="144">
        <v>4.1216195542871439E-2</v>
      </c>
      <c r="I58" s="177">
        <v>4.1216195542871439E-2</v>
      </c>
      <c r="J58" s="178">
        <f t="shared" si="1"/>
        <v>0.20608097771435718</v>
      </c>
    </row>
    <row r="59" spans="2:10" ht="15.75" customHeight="1" thickBot="1" x14ac:dyDescent="0.3">
      <c r="B59" s="254"/>
      <c r="C59" s="257"/>
      <c r="D59" s="147" t="s">
        <v>789</v>
      </c>
      <c r="E59" s="153">
        <v>1500</v>
      </c>
      <c r="F59" s="153">
        <v>1500</v>
      </c>
      <c r="G59" s="153">
        <v>1500</v>
      </c>
      <c r="H59" s="153">
        <v>1500</v>
      </c>
      <c r="I59" s="179">
        <v>1500</v>
      </c>
      <c r="J59" s="180">
        <f t="shared" si="1"/>
        <v>7500</v>
      </c>
    </row>
    <row r="60" spans="2:10" ht="15.75" customHeight="1" thickBot="1" x14ac:dyDescent="0.3">
      <c r="B60" s="254" t="s">
        <v>191</v>
      </c>
      <c r="C60" s="255" t="s">
        <v>689</v>
      </c>
      <c r="D60" s="145" t="s">
        <v>788</v>
      </c>
      <c r="E60" s="149">
        <v>43.295280689305869</v>
      </c>
      <c r="F60" s="149">
        <v>43.295280689305869</v>
      </c>
      <c r="G60" s="149">
        <v>43.295280689305869</v>
      </c>
      <c r="H60" s="149">
        <v>43.295280689305869</v>
      </c>
      <c r="I60" s="176">
        <v>43.295280689305869</v>
      </c>
      <c r="J60" s="148">
        <f t="shared" si="1"/>
        <v>216.47640344652933</v>
      </c>
    </row>
    <row r="61" spans="2:10" ht="15.75" customHeight="1" thickBot="1" x14ac:dyDescent="0.3">
      <c r="B61" s="254"/>
      <c r="C61" s="256"/>
      <c r="D61" s="146" t="s">
        <v>785</v>
      </c>
      <c r="E61" s="144">
        <v>8.000767133256842E-2</v>
      </c>
      <c r="F61" s="144">
        <v>8.000767133256842E-2</v>
      </c>
      <c r="G61" s="144">
        <v>8.000767133256842E-2</v>
      </c>
      <c r="H61" s="144">
        <v>8.000767133256842E-2</v>
      </c>
      <c r="I61" s="177">
        <v>8.000767133256842E-2</v>
      </c>
      <c r="J61" s="178">
        <f t="shared" si="1"/>
        <v>0.4000383566628421</v>
      </c>
    </row>
    <row r="62" spans="2:10" ht="15.75" customHeight="1" thickBot="1" x14ac:dyDescent="0.3">
      <c r="B62" s="254"/>
      <c r="C62" s="256"/>
      <c r="D62" s="146" t="s">
        <v>786</v>
      </c>
      <c r="E62" s="144">
        <v>0</v>
      </c>
      <c r="F62" s="144">
        <v>0</v>
      </c>
      <c r="G62" s="144">
        <v>0</v>
      </c>
      <c r="H62" s="144">
        <v>0</v>
      </c>
      <c r="I62" s="177">
        <v>0</v>
      </c>
      <c r="J62" s="178">
        <f t="shared" si="1"/>
        <v>0</v>
      </c>
    </row>
    <row r="63" spans="2:10" ht="15.75" customHeight="1" thickBot="1" x14ac:dyDescent="0.3">
      <c r="B63" s="254"/>
      <c r="C63" s="257"/>
      <c r="D63" s="147" t="s">
        <v>789</v>
      </c>
      <c r="E63" s="153">
        <v>3300</v>
      </c>
      <c r="F63" s="153">
        <v>3300</v>
      </c>
      <c r="G63" s="153">
        <v>3300</v>
      </c>
      <c r="H63" s="153">
        <v>3300</v>
      </c>
      <c r="I63" s="179">
        <v>3300</v>
      </c>
      <c r="J63" s="180">
        <f t="shared" si="1"/>
        <v>16500</v>
      </c>
    </row>
    <row r="64" spans="2:10" ht="15.75" customHeight="1" thickBot="1" x14ac:dyDescent="0.3">
      <c r="B64" s="254" t="s">
        <v>193</v>
      </c>
      <c r="C64" s="255" t="s">
        <v>745</v>
      </c>
      <c r="D64" s="145" t="s">
        <v>788</v>
      </c>
      <c r="E64" s="149">
        <v>73.931118314424623</v>
      </c>
      <c r="F64" s="149">
        <v>73.931118314424623</v>
      </c>
      <c r="G64" s="149">
        <v>73.931118314424623</v>
      </c>
      <c r="H64" s="149">
        <v>73.931118314424623</v>
      </c>
      <c r="I64" s="176">
        <v>73.931118314424623</v>
      </c>
      <c r="J64" s="148">
        <f t="shared" si="1"/>
        <v>369.65559157212311</v>
      </c>
    </row>
    <row r="65" spans="2:10" ht="15.75" customHeight="1" thickBot="1" x14ac:dyDescent="0.3">
      <c r="B65" s="254"/>
      <c r="C65" s="256"/>
      <c r="D65" s="146" t="s">
        <v>785</v>
      </c>
      <c r="E65" s="144">
        <v>1.5245358714267436E-2</v>
      </c>
      <c r="F65" s="144">
        <v>1.5245358714267436E-2</v>
      </c>
      <c r="G65" s="144">
        <v>1.5245358714267436E-2</v>
      </c>
      <c r="H65" s="144">
        <v>1.5245358714267436E-2</v>
      </c>
      <c r="I65" s="177">
        <v>1.5245358714267436E-2</v>
      </c>
      <c r="J65" s="178">
        <f t="shared" si="1"/>
        <v>7.6226793571337173E-2</v>
      </c>
    </row>
    <row r="66" spans="2:10" ht="15.75" customHeight="1" thickBot="1" x14ac:dyDescent="0.3">
      <c r="B66" s="254"/>
      <c r="C66" s="256"/>
      <c r="D66" s="146" t="s">
        <v>786</v>
      </c>
      <c r="E66" s="144">
        <v>0</v>
      </c>
      <c r="F66" s="144">
        <v>0</v>
      </c>
      <c r="G66" s="144">
        <v>0</v>
      </c>
      <c r="H66" s="144">
        <v>0</v>
      </c>
      <c r="I66" s="177">
        <v>0</v>
      </c>
      <c r="J66" s="178">
        <f t="shared" si="1"/>
        <v>0</v>
      </c>
    </row>
    <row r="67" spans="2:10" ht="15.75" customHeight="1" thickBot="1" x14ac:dyDescent="0.3">
      <c r="B67" s="254"/>
      <c r="C67" s="257"/>
      <c r="D67" s="147" t="s">
        <v>789</v>
      </c>
      <c r="E67" s="153">
        <v>500</v>
      </c>
      <c r="F67" s="153">
        <v>500</v>
      </c>
      <c r="G67" s="153">
        <v>500</v>
      </c>
      <c r="H67" s="153">
        <v>500</v>
      </c>
      <c r="I67" s="179">
        <v>500</v>
      </c>
      <c r="J67" s="180">
        <f t="shared" si="1"/>
        <v>2500</v>
      </c>
    </row>
    <row r="68" spans="2:10" ht="15.75" customHeight="1" thickBot="1" x14ac:dyDescent="0.3">
      <c r="B68" s="254" t="s">
        <v>194</v>
      </c>
      <c r="C68" s="255" t="s">
        <v>704</v>
      </c>
      <c r="D68" s="145" t="s">
        <v>788</v>
      </c>
      <c r="E68" s="149">
        <v>9310.568181818182</v>
      </c>
      <c r="F68" s="149">
        <v>9310.568181818182</v>
      </c>
      <c r="G68" s="149">
        <v>9310.568181818182</v>
      </c>
      <c r="H68" s="149">
        <v>0</v>
      </c>
      <c r="I68" s="176">
        <v>0</v>
      </c>
      <c r="J68" s="148">
        <f t="shared" si="1"/>
        <v>27931.704545454544</v>
      </c>
    </row>
    <row r="69" spans="2:10" ht="15.75" customHeight="1" thickBot="1" x14ac:dyDescent="0.3">
      <c r="B69" s="254"/>
      <c r="C69" s="256"/>
      <c r="D69" s="146" t="s">
        <v>785</v>
      </c>
      <c r="E69" s="144">
        <v>1.0774803881220838</v>
      </c>
      <c r="F69" s="144">
        <v>1.0774803881220838</v>
      </c>
      <c r="G69" s="144">
        <v>1.0774803881220838</v>
      </c>
      <c r="H69" s="144">
        <v>0</v>
      </c>
      <c r="I69" s="177">
        <v>0</v>
      </c>
      <c r="J69" s="178">
        <f t="shared" si="1"/>
        <v>3.2324411643662514</v>
      </c>
    </row>
    <row r="70" spans="2:10" ht="15.75" customHeight="1" thickBot="1" x14ac:dyDescent="0.3">
      <c r="B70" s="254"/>
      <c r="C70" s="256"/>
      <c r="D70" s="146" t="s">
        <v>786</v>
      </c>
      <c r="E70" s="144">
        <v>1.7947741765829919</v>
      </c>
      <c r="F70" s="144">
        <v>1.7947741765829919</v>
      </c>
      <c r="G70" s="144">
        <v>1.7947741765829919</v>
      </c>
      <c r="H70" s="144">
        <v>0</v>
      </c>
      <c r="I70" s="177">
        <v>0</v>
      </c>
      <c r="J70" s="178">
        <f t="shared" si="1"/>
        <v>5.3843225297489754</v>
      </c>
    </row>
    <row r="71" spans="2:10" ht="15.75" customHeight="1" thickBot="1" x14ac:dyDescent="0.3">
      <c r="B71" s="254"/>
      <c r="C71" s="257"/>
      <c r="D71" s="147" t="s">
        <v>789</v>
      </c>
      <c r="E71" s="153">
        <v>4750</v>
      </c>
      <c r="F71" s="153">
        <v>4750</v>
      </c>
      <c r="G71" s="153">
        <v>4750</v>
      </c>
      <c r="H71" s="153">
        <v>0</v>
      </c>
      <c r="I71" s="179">
        <v>0</v>
      </c>
      <c r="J71" s="180">
        <f t="shared" si="1"/>
        <v>14250</v>
      </c>
    </row>
    <row r="72" spans="2:10" ht="15.75" customHeight="1" thickBot="1" x14ac:dyDescent="0.3">
      <c r="B72" s="254" t="s">
        <v>196</v>
      </c>
      <c r="C72" s="255" t="s">
        <v>704</v>
      </c>
      <c r="D72" s="145" t="s">
        <v>788</v>
      </c>
      <c r="E72" s="149">
        <v>0</v>
      </c>
      <c r="F72" s="149">
        <v>0</v>
      </c>
      <c r="G72" s="149">
        <v>0</v>
      </c>
      <c r="H72" s="149">
        <v>11.55</v>
      </c>
      <c r="I72" s="176">
        <v>11.55</v>
      </c>
      <c r="J72" s="148">
        <f t="shared" si="1"/>
        <v>23.1</v>
      </c>
    </row>
    <row r="73" spans="2:10" ht="15.75" customHeight="1" thickBot="1" x14ac:dyDescent="0.3">
      <c r="B73" s="254"/>
      <c r="C73" s="256"/>
      <c r="D73" s="146" t="s">
        <v>785</v>
      </c>
      <c r="E73" s="144">
        <v>0</v>
      </c>
      <c r="F73" s="144">
        <v>0</v>
      </c>
      <c r="G73" s="144">
        <v>0</v>
      </c>
      <c r="H73" s="144">
        <v>1.3352405092270884E-3</v>
      </c>
      <c r="I73" s="177">
        <v>1.3352405092270884E-3</v>
      </c>
      <c r="J73" s="178">
        <f t="shared" si="1"/>
        <v>2.6704810184541767E-3</v>
      </c>
    </row>
    <row r="74" spans="2:10" ht="15.75" customHeight="1" thickBot="1" x14ac:dyDescent="0.3">
      <c r="B74" s="254"/>
      <c r="C74" s="256"/>
      <c r="D74" s="146" t="s">
        <v>786</v>
      </c>
      <c r="E74" s="144">
        <v>0</v>
      </c>
      <c r="F74" s="144">
        <v>0</v>
      </c>
      <c r="G74" s="144">
        <v>0</v>
      </c>
      <c r="H74" s="144">
        <v>2.2217526505991709E-3</v>
      </c>
      <c r="I74" s="177">
        <v>2.2217526505991709E-3</v>
      </c>
      <c r="J74" s="178">
        <f t="shared" si="1"/>
        <v>4.4435053011983418E-3</v>
      </c>
    </row>
    <row r="75" spans="2:10" ht="15.75" customHeight="1" thickBot="1" x14ac:dyDescent="0.3">
      <c r="B75" s="254"/>
      <c r="C75" s="257"/>
      <c r="D75" s="147" t="s">
        <v>789</v>
      </c>
      <c r="E75" s="153">
        <v>0</v>
      </c>
      <c r="F75" s="153">
        <v>0</v>
      </c>
      <c r="G75" s="153">
        <v>0</v>
      </c>
      <c r="H75" s="153">
        <v>50</v>
      </c>
      <c r="I75" s="179">
        <v>50</v>
      </c>
      <c r="J75" s="180">
        <f t="shared" si="1"/>
        <v>100</v>
      </c>
    </row>
    <row r="76" spans="2:10" ht="15.75" customHeight="1" thickBot="1" x14ac:dyDescent="0.3">
      <c r="B76" s="254" t="s">
        <v>197</v>
      </c>
      <c r="C76" s="255" t="s">
        <v>790</v>
      </c>
      <c r="D76" s="145" t="s">
        <v>788</v>
      </c>
      <c r="E76" s="149">
        <v>5.4950000000000001</v>
      </c>
      <c r="F76" s="149">
        <v>5.4950000000000001</v>
      </c>
      <c r="G76" s="149">
        <v>5.4950000000000001</v>
      </c>
      <c r="H76" s="149">
        <v>5.4950000000000001</v>
      </c>
      <c r="I76" s="176">
        <v>5.4950000000000001</v>
      </c>
      <c r="J76" s="148">
        <f t="shared" si="1"/>
        <v>27.475000000000001</v>
      </c>
    </row>
    <row r="77" spans="2:10" ht="15.75" customHeight="1" thickBot="1" x14ac:dyDescent="0.3">
      <c r="B77" s="254"/>
      <c r="C77" s="256"/>
      <c r="D77" s="146" t="s">
        <v>785</v>
      </c>
      <c r="E77" s="144">
        <v>1.9267958331920403E-3</v>
      </c>
      <c r="F77" s="144">
        <v>1.9267958331920403E-3</v>
      </c>
      <c r="G77" s="144">
        <v>1.9267958331920403E-3</v>
      </c>
      <c r="H77" s="144">
        <v>1.9267958331920403E-3</v>
      </c>
      <c r="I77" s="177">
        <v>1.9267958331920403E-3</v>
      </c>
      <c r="J77" s="178">
        <f t="shared" si="1"/>
        <v>9.6339791659602013E-3</v>
      </c>
    </row>
    <row r="78" spans="2:10" ht="15.75" customHeight="1" thickBot="1" x14ac:dyDescent="0.3">
      <c r="B78" s="254"/>
      <c r="C78" s="256"/>
      <c r="D78" s="146" t="s">
        <v>786</v>
      </c>
      <c r="E78" s="144">
        <v>0</v>
      </c>
      <c r="F78" s="144">
        <v>0</v>
      </c>
      <c r="G78" s="144">
        <v>0</v>
      </c>
      <c r="H78" s="144">
        <v>0</v>
      </c>
      <c r="I78" s="177">
        <v>0</v>
      </c>
      <c r="J78" s="178">
        <f t="shared" si="1"/>
        <v>0</v>
      </c>
    </row>
    <row r="79" spans="2:10" ht="15.75" customHeight="1" thickBot="1" x14ac:dyDescent="0.3">
      <c r="B79" s="254"/>
      <c r="C79" s="257"/>
      <c r="D79" s="147" t="s">
        <v>789</v>
      </c>
      <c r="E79" s="153">
        <v>50</v>
      </c>
      <c r="F79" s="153">
        <v>50</v>
      </c>
      <c r="G79" s="153">
        <v>50</v>
      </c>
      <c r="H79" s="153">
        <v>50</v>
      </c>
      <c r="I79" s="179">
        <v>50</v>
      </c>
      <c r="J79" s="180">
        <f t="shared" si="1"/>
        <v>250</v>
      </c>
    </row>
    <row r="80" spans="2:10" ht="15.75" customHeight="1" thickBot="1" x14ac:dyDescent="0.3">
      <c r="B80" s="254" t="s">
        <v>198</v>
      </c>
      <c r="C80" s="255" t="s">
        <v>743</v>
      </c>
      <c r="D80" s="145" t="s">
        <v>788</v>
      </c>
      <c r="E80" s="149">
        <v>98.338942307692321</v>
      </c>
      <c r="F80" s="149">
        <v>98.338942307692321</v>
      </c>
      <c r="G80" s="149">
        <v>98.338942307692321</v>
      </c>
      <c r="H80" s="149">
        <v>98.338942307692321</v>
      </c>
      <c r="I80" s="176">
        <v>98.338942307692321</v>
      </c>
      <c r="J80" s="148">
        <f t="shared" si="1"/>
        <v>491.6947115384616</v>
      </c>
    </row>
    <row r="81" spans="2:10" ht="15.75" customHeight="1" thickBot="1" x14ac:dyDescent="0.3">
      <c r="B81" s="254"/>
      <c r="C81" s="256"/>
      <c r="D81" s="146" t="s">
        <v>785</v>
      </c>
      <c r="E81" s="144">
        <v>1.8280071885493264E-2</v>
      </c>
      <c r="F81" s="144">
        <v>1.8280071885493264E-2</v>
      </c>
      <c r="G81" s="144">
        <v>1.8280071885493264E-2</v>
      </c>
      <c r="H81" s="144">
        <v>1.8280071885493264E-2</v>
      </c>
      <c r="I81" s="177">
        <v>1.8280071885493264E-2</v>
      </c>
      <c r="J81" s="178">
        <f t="shared" si="1"/>
        <v>9.1400359427466327E-2</v>
      </c>
    </row>
    <row r="82" spans="2:10" ht="15.75" customHeight="1" thickBot="1" x14ac:dyDescent="0.3">
      <c r="B82" s="254"/>
      <c r="C82" s="256"/>
      <c r="D82" s="146" t="s">
        <v>786</v>
      </c>
      <c r="E82" s="144">
        <v>2.8407757492577988E-2</v>
      </c>
      <c r="F82" s="144">
        <v>2.8407757492577988E-2</v>
      </c>
      <c r="G82" s="144">
        <v>2.8407757492577988E-2</v>
      </c>
      <c r="H82" s="144">
        <v>2.8407757492577988E-2</v>
      </c>
      <c r="I82" s="177">
        <v>2.8407757492577988E-2</v>
      </c>
      <c r="J82" s="178">
        <f t="shared" si="1"/>
        <v>0.14203878746288995</v>
      </c>
    </row>
    <row r="83" spans="2:10" ht="15.75" customHeight="1" thickBot="1" x14ac:dyDescent="0.3">
      <c r="B83" s="254"/>
      <c r="C83" s="257"/>
      <c r="D83" s="147" t="s">
        <v>789</v>
      </c>
      <c r="E83" s="153">
        <v>2000</v>
      </c>
      <c r="F83" s="153">
        <v>2000</v>
      </c>
      <c r="G83" s="153">
        <v>2000</v>
      </c>
      <c r="H83" s="153">
        <v>2000</v>
      </c>
      <c r="I83" s="179">
        <v>2000</v>
      </c>
      <c r="J83" s="180">
        <f t="shared" si="1"/>
        <v>10000</v>
      </c>
    </row>
    <row r="84" spans="2:10" ht="15.75" customHeight="1" thickBot="1" x14ac:dyDescent="0.3">
      <c r="B84" s="254" t="s">
        <v>199</v>
      </c>
      <c r="C84" s="255" t="s">
        <v>791</v>
      </c>
      <c r="D84" s="145" t="s">
        <v>788</v>
      </c>
      <c r="E84" s="149">
        <v>0.11071416000000002</v>
      </c>
      <c r="F84" s="149">
        <v>0.11071416000000002</v>
      </c>
      <c r="G84" s="149">
        <v>0.11071416000000002</v>
      </c>
      <c r="H84" s="149">
        <v>0.11071416000000002</v>
      </c>
      <c r="I84" s="176">
        <v>0.11071416000000002</v>
      </c>
      <c r="J84" s="148">
        <f t="shared" si="1"/>
        <v>0.55357080000000014</v>
      </c>
    </row>
    <row r="85" spans="2:10" ht="15.75" customHeight="1" thickBot="1" x14ac:dyDescent="0.3">
      <c r="B85" s="254"/>
      <c r="C85" s="256"/>
      <c r="D85" s="146" t="s">
        <v>785</v>
      </c>
      <c r="E85" s="144">
        <v>1.2589787098422479E-5</v>
      </c>
      <c r="F85" s="144">
        <v>1.2589787098422479E-5</v>
      </c>
      <c r="G85" s="144">
        <v>1.2589787098422479E-5</v>
      </c>
      <c r="H85" s="144">
        <v>1.2589787098422479E-5</v>
      </c>
      <c r="I85" s="177">
        <v>1.2589787098422479E-5</v>
      </c>
      <c r="J85" s="178">
        <f t="shared" si="1"/>
        <v>6.2948935492112399E-5</v>
      </c>
    </row>
    <row r="86" spans="2:10" ht="15.75" customHeight="1" thickBot="1" x14ac:dyDescent="0.3">
      <c r="B86" s="254"/>
      <c r="C86" s="256"/>
      <c r="D86" s="146" t="s">
        <v>786</v>
      </c>
      <c r="E86" s="144">
        <v>1.1475003255251286E-5</v>
      </c>
      <c r="F86" s="144">
        <v>1.1475003255251286E-5</v>
      </c>
      <c r="G86" s="144">
        <v>1.1475003255251286E-5</v>
      </c>
      <c r="H86" s="144">
        <v>1.1475003255251286E-5</v>
      </c>
      <c r="I86" s="177">
        <v>1.1475003255251286E-5</v>
      </c>
      <c r="J86" s="178">
        <f t="shared" si="1"/>
        <v>5.737501627625643E-5</v>
      </c>
    </row>
    <row r="87" spans="2:10" ht="15.75" customHeight="1" thickBot="1" x14ac:dyDescent="0.3">
      <c r="B87" s="254"/>
      <c r="C87" s="257"/>
      <c r="D87" s="147" t="s">
        <v>789</v>
      </c>
      <c r="E87" s="153">
        <v>5</v>
      </c>
      <c r="F87" s="153">
        <v>5</v>
      </c>
      <c r="G87" s="153">
        <v>5</v>
      </c>
      <c r="H87" s="153">
        <v>5</v>
      </c>
      <c r="I87" s="179">
        <v>5</v>
      </c>
      <c r="J87" s="180">
        <f t="shared" si="1"/>
        <v>25</v>
      </c>
    </row>
    <row r="88" spans="2:10" ht="15.75" customHeight="1" thickBot="1" x14ac:dyDescent="0.3">
      <c r="B88" s="254" t="s">
        <v>201</v>
      </c>
      <c r="C88" s="255" t="s">
        <v>698</v>
      </c>
      <c r="D88" s="145" t="s">
        <v>788</v>
      </c>
      <c r="E88" s="149">
        <v>1686</v>
      </c>
      <c r="F88" s="149">
        <v>1686</v>
      </c>
      <c r="G88" s="149">
        <v>1686</v>
      </c>
      <c r="H88" s="149">
        <v>1686</v>
      </c>
      <c r="I88" s="176">
        <v>1686</v>
      </c>
      <c r="J88" s="148">
        <f t="shared" ref="J88:J123" si="2">SUM(E88:I88)</f>
        <v>8430</v>
      </c>
    </row>
    <row r="89" spans="2:10" ht="15.75" customHeight="1" thickBot="1" x14ac:dyDescent="0.3">
      <c r="B89" s="254"/>
      <c r="C89" s="256"/>
      <c r="D89" s="146" t="s">
        <v>785</v>
      </c>
      <c r="E89" s="144">
        <v>0.33796907315518426</v>
      </c>
      <c r="F89" s="144">
        <v>0.33796907315518426</v>
      </c>
      <c r="G89" s="144">
        <v>0.33796907315518426</v>
      </c>
      <c r="H89" s="144">
        <v>0.33796907315518426</v>
      </c>
      <c r="I89" s="177">
        <v>0.33796907315518426</v>
      </c>
      <c r="J89" s="178">
        <f t="shared" si="2"/>
        <v>1.6898453657759214</v>
      </c>
    </row>
    <row r="90" spans="2:10" ht="15.75" customHeight="1" thickBot="1" x14ac:dyDescent="0.3">
      <c r="B90" s="254"/>
      <c r="C90" s="256"/>
      <c r="D90" s="146" t="s">
        <v>786</v>
      </c>
      <c r="E90" s="144">
        <v>0.1414041588460162</v>
      </c>
      <c r="F90" s="144">
        <v>0.1414041588460162</v>
      </c>
      <c r="G90" s="144">
        <v>0.1414041588460162</v>
      </c>
      <c r="H90" s="144">
        <v>0.1414041588460162</v>
      </c>
      <c r="I90" s="177">
        <v>0.1414041588460162</v>
      </c>
      <c r="J90" s="178">
        <f t="shared" si="2"/>
        <v>0.70702079423008102</v>
      </c>
    </row>
    <row r="91" spans="2:10" ht="15.75" customHeight="1" thickBot="1" x14ac:dyDescent="0.3">
      <c r="B91" s="254"/>
      <c r="C91" s="257"/>
      <c r="D91" s="147" t="s">
        <v>789</v>
      </c>
      <c r="E91" s="153">
        <v>8000</v>
      </c>
      <c r="F91" s="153">
        <v>8000</v>
      </c>
      <c r="G91" s="153">
        <v>8000</v>
      </c>
      <c r="H91" s="153">
        <v>8000</v>
      </c>
      <c r="I91" s="179">
        <v>8000</v>
      </c>
      <c r="J91" s="180">
        <f t="shared" si="2"/>
        <v>40000</v>
      </c>
    </row>
    <row r="92" spans="2:10" ht="15.75" customHeight="1" thickBot="1" x14ac:dyDescent="0.3">
      <c r="B92" s="254" t="s">
        <v>203</v>
      </c>
      <c r="C92" s="255" t="s">
        <v>733</v>
      </c>
      <c r="D92" s="145" t="s">
        <v>788</v>
      </c>
      <c r="E92" s="149">
        <v>4.5000000000000005E-2</v>
      </c>
      <c r="F92" s="149">
        <v>4.5000000000000005E-2</v>
      </c>
      <c r="G92" s="149">
        <v>4.5000000000000005E-2</v>
      </c>
      <c r="H92" s="149">
        <v>4.5000000000000005E-2</v>
      </c>
      <c r="I92" s="176">
        <v>4.5000000000000005E-2</v>
      </c>
      <c r="J92" s="148">
        <f t="shared" si="2"/>
        <v>0.22500000000000003</v>
      </c>
    </row>
    <row r="93" spans="2:10" ht="15.75" customHeight="1" thickBot="1" x14ac:dyDescent="0.3">
      <c r="B93" s="254"/>
      <c r="C93" s="256"/>
      <c r="D93" s="146" t="s">
        <v>785</v>
      </c>
      <c r="E93" s="144">
        <v>6.687147140473368E-6</v>
      </c>
      <c r="F93" s="144">
        <v>6.687147140473368E-6</v>
      </c>
      <c r="G93" s="144">
        <v>6.687147140473368E-6</v>
      </c>
      <c r="H93" s="144">
        <v>6.687147140473368E-6</v>
      </c>
      <c r="I93" s="177">
        <v>6.687147140473368E-6</v>
      </c>
      <c r="J93" s="178">
        <f t="shared" si="2"/>
        <v>3.343573570236684E-5</v>
      </c>
    </row>
    <row r="94" spans="2:10" ht="15.75" customHeight="1" thickBot="1" x14ac:dyDescent="0.3">
      <c r="B94" s="254"/>
      <c r="C94" s="256"/>
      <c r="D94" s="146" t="s">
        <v>786</v>
      </c>
      <c r="E94" s="144">
        <v>5.0016796124326179E-6</v>
      </c>
      <c r="F94" s="144">
        <v>5.0016796124326179E-6</v>
      </c>
      <c r="G94" s="144">
        <v>5.0016796124326179E-6</v>
      </c>
      <c r="H94" s="144">
        <v>5.0016796124326179E-6</v>
      </c>
      <c r="I94" s="177">
        <v>5.0016796124326179E-6</v>
      </c>
      <c r="J94" s="178">
        <f t="shared" si="2"/>
        <v>2.5008398062163088E-5</v>
      </c>
    </row>
    <row r="95" spans="2:10" ht="15.75" customHeight="1" thickBot="1" x14ac:dyDescent="0.3">
      <c r="B95" s="254"/>
      <c r="C95" s="257"/>
      <c r="D95" s="147" t="s">
        <v>789</v>
      </c>
      <c r="E95" s="153">
        <v>1</v>
      </c>
      <c r="F95" s="153">
        <v>1</v>
      </c>
      <c r="G95" s="153">
        <v>1</v>
      </c>
      <c r="H95" s="153">
        <v>1</v>
      </c>
      <c r="I95" s="179">
        <v>1</v>
      </c>
      <c r="J95" s="180">
        <f t="shared" si="2"/>
        <v>5</v>
      </c>
    </row>
    <row r="96" spans="2:10" ht="15.75" customHeight="1" thickBot="1" x14ac:dyDescent="0.3">
      <c r="B96" s="254" t="s">
        <v>204</v>
      </c>
      <c r="C96" s="255" t="s">
        <v>792</v>
      </c>
      <c r="D96" s="145" t="s">
        <v>788</v>
      </c>
      <c r="E96" s="149">
        <v>21.764106397774686</v>
      </c>
      <c r="F96" s="149">
        <v>21.764106397774686</v>
      </c>
      <c r="G96" s="149">
        <v>21.764106397774686</v>
      </c>
      <c r="H96" s="149">
        <v>21.764106397774686</v>
      </c>
      <c r="I96" s="176">
        <v>21.764106397774686</v>
      </c>
      <c r="J96" s="148">
        <f t="shared" si="2"/>
        <v>108.82053198887343</v>
      </c>
    </row>
    <row r="97" spans="2:10" ht="15.75" customHeight="1" thickBot="1" x14ac:dyDescent="0.3">
      <c r="B97" s="254"/>
      <c r="C97" s="256"/>
      <c r="D97" s="146" t="s">
        <v>785</v>
      </c>
      <c r="E97" s="144">
        <v>3.446852968933455E-3</v>
      </c>
      <c r="F97" s="144">
        <v>3.446852968933455E-3</v>
      </c>
      <c r="G97" s="144">
        <v>3.446852968933455E-3</v>
      </c>
      <c r="H97" s="144">
        <v>3.446852968933455E-3</v>
      </c>
      <c r="I97" s="177">
        <v>3.446852968933455E-3</v>
      </c>
      <c r="J97" s="178">
        <f t="shared" si="2"/>
        <v>1.7234264844667276E-2</v>
      </c>
    </row>
    <row r="98" spans="2:10" ht="15.75" customHeight="1" thickBot="1" x14ac:dyDescent="0.3">
      <c r="B98" s="254"/>
      <c r="C98" s="256"/>
      <c r="D98" s="146" t="s">
        <v>786</v>
      </c>
      <c r="E98" s="144">
        <v>3.4656967125552465E-3</v>
      </c>
      <c r="F98" s="144">
        <v>3.4656967125552465E-3</v>
      </c>
      <c r="G98" s="144">
        <v>3.4656967125552465E-3</v>
      </c>
      <c r="H98" s="144">
        <v>3.4656967125552465E-3</v>
      </c>
      <c r="I98" s="177">
        <v>3.4656967125552465E-3</v>
      </c>
      <c r="J98" s="178">
        <f t="shared" si="2"/>
        <v>1.7328483562776234E-2</v>
      </c>
    </row>
    <row r="99" spans="2:10" ht="15.75" customHeight="1" thickBot="1" x14ac:dyDescent="0.3">
      <c r="B99" s="254"/>
      <c r="C99" s="257"/>
      <c r="D99" s="147" t="s">
        <v>789</v>
      </c>
      <c r="E99" s="153">
        <v>150</v>
      </c>
      <c r="F99" s="153">
        <v>150</v>
      </c>
      <c r="G99" s="153">
        <v>150</v>
      </c>
      <c r="H99" s="153">
        <v>150</v>
      </c>
      <c r="I99" s="179">
        <v>150</v>
      </c>
      <c r="J99" s="180">
        <f t="shared" si="2"/>
        <v>750</v>
      </c>
    </row>
    <row r="100" spans="2:10" ht="15.75" customHeight="1" thickBot="1" x14ac:dyDescent="0.3">
      <c r="B100" s="254" t="s">
        <v>206</v>
      </c>
      <c r="C100" s="255" t="s">
        <v>668</v>
      </c>
      <c r="D100" s="145" t="s">
        <v>788</v>
      </c>
      <c r="E100" s="149">
        <v>101.31635245856442</v>
      </c>
      <c r="F100" s="149">
        <v>101.31635245856442</v>
      </c>
      <c r="G100" s="149">
        <v>101.31635245856442</v>
      </c>
      <c r="H100" s="149">
        <v>101.31635245856442</v>
      </c>
      <c r="I100" s="176">
        <v>101.31635245856442</v>
      </c>
      <c r="J100" s="148">
        <f t="shared" si="2"/>
        <v>506.58176229282213</v>
      </c>
    </row>
    <row r="101" spans="2:10" ht="15.75" customHeight="1" thickBot="1" x14ac:dyDescent="0.3">
      <c r="B101" s="254"/>
      <c r="C101" s="256"/>
      <c r="D101" s="146" t="s">
        <v>785</v>
      </c>
      <c r="E101" s="144">
        <v>1.7443155995442626E-2</v>
      </c>
      <c r="F101" s="144">
        <v>1.7443155995442626E-2</v>
      </c>
      <c r="G101" s="144">
        <v>1.7443155995442626E-2</v>
      </c>
      <c r="H101" s="144">
        <v>1.7443155995442626E-2</v>
      </c>
      <c r="I101" s="177">
        <v>1.7443155995442626E-2</v>
      </c>
      <c r="J101" s="178">
        <f t="shared" si="2"/>
        <v>8.7215779977213137E-2</v>
      </c>
    </row>
    <row r="102" spans="2:10" ht="15.75" customHeight="1" thickBot="1" x14ac:dyDescent="0.3">
      <c r="B102" s="254"/>
      <c r="C102" s="256"/>
      <c r="D102" s="146" t="s">
        <v>786</v>
      </c>
      <c r="E102" s="144">
        <v>1.7336482440773883E-2</v>
      </c>
      <c r="F102" s="144">
        <v>1.7336482440773883E-2</v>
      </c>
      <c r="G102" s="144">
        <v>1.7336482440773883E-2</v>
      </c>
      <c r="H102" s="144">
        <v>1.7336482440773883E-2</v>
      </c>
      <c r="I102" s="177">
        <v>1.7336482440773883E-2</v>
      </c>
      <c r="J102" s="178">
        <f t="shared" si="2"/>
        <v>8.6682412203869408E-2</v>
      </c>
    </row>
    <row r="103" spans="2:10" ht="15.75" customHeight="1" thickBot="1" x14ac:dyDescent="0.3">
      <c r="B103" s="254"/>
      <c r="C103" s="257"/>
      <c r="D103" s="147" t="s">
        <v>789</v>
      </c>
      <c r="E103" s="153">
        <v>5000</v>
      </c>
      <c r="F103" s="153">
        <v>5000</v>
      </c>
      <c r="G103" s="153">
        <v>5000</v>
      </c>
      <c r="H103" s="153">
        <v>5000</v>
      </c>
      <c r="I103" s="179">
        <v>5000</v>
      </c>
      <c r="J103" s="180">
        <f t="shared" si="2"/>
        <v>25000</v>
      </c>
    </row>
    <row r="104" spans="2:10" ht="15.75" customHeight="1" thickBot="1" x14ac:dyDescent="0.3">
      <c r="B104" s="254" t="s">
        <v>209</v>
      </c>
      <c r="C104" s="255" t="s">
        <v>672</v>
      </c>
      <c r="D104" s="145" t="s">
        <v>788</v>
      </c>
      <c r="E104" s="149">
        <v>107.14285714285712</v>
      </c>
      <c r="F104" s="149">
        <v>107.14285714285712</v>
      </c>
      <c r="G104" s="149">
        <v>107.14285714285712</v>
      </c>
      <c r="H104" s="149">
        <v>107.14285714285712</v>
      </c>
      <c r="I104" s="176">
        <v>107.14285714285712</v>
      </c>
      <c r="J104" s="148">
        <f t="shared" si="2"/>
        <v>535.71428571428567</v>
      </c>
    </row>
    <row r="105" spans="2:10" ht="15.75" customHeight="1" thickBot="1" x14ac:dyDescent="0.3">
      <c r="B105" s="254"/>
      <c r="C105" s="256"/>
      <c r="D105" s="146" t="s">
        <v>785</v>
      </c>
      <c r="E105" s="144">
        <v>0</v>
      </c>
      <c r="F105" s="144">
        <v>0</v>
      </c>
      <c r="G105" s="144">
        <v>0</v>
      </c>
      <c r="H105" s="144">
        <v>0</v>
      </c>
      <c r="I105" s="177">
        <v>0</v>
      </c>
      <c r="J105" s="178">
        <f t="shared" si="2"/>
        <v>0</v>
      </c>
    </row>
    <row r="106" spans="2:10" ht="15.75" customHeight="1" thickBot="1" x14ac:dyDescent="0.3">
      <c r="B106" s="254"/>
      <c r="C106" s="256"/>
      <c r="D106" s="146" t="s">
        <v>786</v>
      </c>
      <c r="E106" s="144">
        <v>0</v>
      </c>
      <c r="F106" s="144">
        <v>0</v>
      </c>
      <c r="G106" s="144">
        <v>0</v>
      </c>
      <c r="H106" s="144">
        <v>0</v>
      </c>
      <c r="I106" s="177">
        <v>0</v>
      </c>
      <c r="J106" s="178">
        <f t="shared" si="2"/>
        <v>0</v>
      </c>
    </row>
    <row r="107" spans="2:10" ht="15.75" customHeight="1" thickBot="1" x14ac:dyDescent="0.3">
      <c r="B107" s="254"/>
      <c r="C107" s="257"/>
      <c r="D107" s="147" t="s">
        <v>789</v>
      </c>
      <c r="E107" s="153">
        <v>7500</v>
      </c>
      <c r="F107" s="153">
        <v>7500</v>
      </c>
      <c r="G107" s="153">
        <v>7500</v>
      </c>
      <c r="H107" s="153">
        <v>7500</v>
      </c>
      <c r="I107" s="179">
        <v>7500</v>
      </c>
      <c r="J107" s="180">
        <f t="shared" si="2"/>
        <v>37500</v>
      </c>
    </row>
    <row r="108" spans="2:10" ht="15.75" customHeight="1" thickBot="1" x14ac:dyDescent="0.3">
      <c r="B108" s="254" t="s">
        <v>210</v>
      </c>
      <c r="C108" s="255" t="s">
        <v>674</v>
      </c>
      <c r="D108" s="145" t="s">
        <v>788</v>
      </c>
      <c r="E108" s="149">
        <v>132</v>
      </c>
      <c r="F108" s="149">
        <v>132</v>
      </c>
      <c r="G108" s="149">
        <v>132</v>
      </c>
      <c r="H108" s="149">
        <v>132</v>
      </c>
      <c r="I108" s="176">
        <v>132</v>
      </c>
      <c r="J108" s="148">
        <f t="shared" si="2"/>
        <v>660</v>
      </c>
    </row>
    <row r="109" spans="2:10" ht="15.75" customHeight="1" thickBot="1" x14ac:dyDescent="0.3">
      <c r="B109" s="254"/>
      <c r="C109" s="256"/>
      <c r="D109" s="146" t="s">
        <v>785</v>
      </c>
      <c r="E109" s="144">
        <v>0</v>
      </c>
      <c r="F109" s="144">
        <v>0</v>
      </c>
      <c r="G109" s="144">
        <v>0</v>
      </c>
      <c r="H109" s="144">
        <v>0</v>
      </c>
      <c r="I109" s="177">
        <v>0</v>
      </c>
      <c r="J109" s="178">
        <f t="shared" si="2"/>
        <v>0</v>
      </c>
    </row>
    <row r="110" spans="2:10" ht="15.75" customHeight="1" thickBot="1" x14ac:dyDescent="0.3">
      <c r="B110" s="254"/>
      <c r="C110" s="256"/>
      <c r="D110" s="146" t="s">
        <v>786</v>
      </c>
      <c r="E110" s="144">
        <v>0</v>
      </c>
      <c r="F110" s="144">
        <v>0</v>
      </c>
      <c r="G110" s="144">
        <v>0</v>
      </c>
      <c r="H110" s="144">
        <v>0</v>
      </c>
      <c r="I110" s="177">
        <v>0</v>
      </c>
      <c r="J110" s="178">
        <f t="shared" si="2"/>
        <v>0</v>
      </c>
    </row>
    <row r="111" spans="2:10" ht="15.75" customHeight="1" thickBot="1" x14ac:dyDescent="0.3">
      <c r="B111" s="254"/>
      <c r="C111" s="257"/>
      <c r="D111" s="147" t="s">
        <v>789</v>
      </c>
      <c r="E111" s="153">
        <v>10000</v>
      </c>
      <c r="F111" s="153">
        <v>10000</v>
      </c>
      <c r="G111" s="153">
        <v>10000</v>
      </c>
      <c r="H111" s="153">
        <v>10000</v>
      </c>
      <c r="I111" s="179">
        <v>10000</v>
      </c>
      <c r="J111" s="180">
        <f t="shared" si="2"/>
        <v>50000</v>
      </c>
    </row>
    <row r="112" spans="2:10" ht="15.75" customHeight="1" thickBot="1" x14ac:dyDescent="0.3">
      <c r="B112" s="254" t="s">
        <v>212</v>
      </c>
      <c r="C112" s="255" t="s">
        <v>753</v>
      </c>
      <c r="D112" s="145" t="s">
        <v>788</v>
      </c>
      <c r="E112" s="149">
        <v>311.85275000000001</v>
      </c>
      <c r="F112" s="149">
        <v>311.85275000000001</v>
      </c>
      <c r="G112" s="149">
        <v>311.85275000000001</v>
      </c>
      <c r="H112" s="149">
        <v>311.85275000000001</v>
      </c>
      <c r="I112" s="176">
        <v>311.85275000000001</v>
      </c>
      <c r="J112" s="148">
        <f t="shared" si="2"/>
        <v>1559.2637500000001</v>
      </c>
    </row>
    <row r="113" spans="2:10" ht="15.75" customHeight="1" thickBot="1" x14ac:dyDescent="0.3">
      <c r="B113" s="254"/>
      <c r="C113" s="256"/>
      <c r="D113" s="146" t="s">
        <v>785</v>
      </c>
      <c r="E113" s="144">
        <v>3.9126924758088856E-2</v>
      </c>
      <c r="F113" s="144">
        <v>3.9126924758088856E-2</v>
      </c>
      <c r="G113" s="144">
        <v>3.9126924758088856E-2</v>
      </c>
      <c r="H113" s="144">
        <v>3.9126924758088856E-2</v>
      </c>
      <c r="I113" s="177">
        <v>3.9126924758088856E-2</v>
      </c>
      <c r="J113" s="178">
        <f t="shared" si="2"/>
        <v>0.19563462379044427</v>
      </c>
    </row>
    <row r="114" spans="2:10" ht="15.75" customHeight="1" thickBot="1" x14ac:dyDescent="0.3">
      <c r="B114" s="254"/>
      <c r="C114" s="256"/>
      <c r="D114" s="146" t="s">
        <v>786</v>
      </c>
      <c r="E114" s="144">
        <v>4.9570803905055652E-2</v>
      </c>
      <c r="F114" s="144">
        <v>4.9570803905055652E-2</v>
      </c>
      <c r="G114" s="144">
        <v>4.9570803905055652E-2</v>
      </c>
      <c r="H114" s="144">
        <v>4.9570803905055652E-2</v>
      </c>
      <c r="I114" s="177">
        <v>4.9570803905055652E-2</v>
      </c>
      <c r="J114" s="178">
        <f t="shared" si="2"/>
        <v>0.24785401952527825</v>
      </c>
    </row>
    <row r="115" spans="2:10" ht="15.75" customHeight="1" thickBot="1" x14ac:dyDescent="0.3">
      <c r="B115" s="254"/>
      <c r="C115" s="257"/>
      <c r="D115" s="147" t="s">
        <v>789</v>
      </c>
      <c r="E115" s="153">
        <v>2750</v>
      </c>
      <c r="F115" s="153">
        <v>2750</v>
      </c>
      <c r="G115" s="153">
        <v>2750</v>
      </c>
      <c r="H115" s="153">
        <v>2750</v>
      </c>
      <c r="I115" s="179">
        <v>2750</v>
      </c>
      <c r="J115" s="180">
        <f t="shared" si="2"/>
        <v>13750</v>
      </c>
    </row>
    <row r="116" spans="2:10" ht="15.75" customHeight="1" thickBot="1" x14ac:dyDescent="0.3">
      <c r="B116" s="254" t="s">
        <v>213</v>
      </c>
      <c r="C116" s="255" t="s">
        <v>670</v>
      </c>
      <c r="D116" s="145" t="s">
        <v>788</v>
      </c>
      <c r="E116" s="149">
        <v>20.323571704274613</v>
      </c>
      <c r="F116" s="149">
        <v>20.323571704274613</v>
      </c>
      <c r="G116" s="149">
        <v>20.323571704274613</v>
      </c>
      <c r="H116" s="149">
        <v>20.323571704274613</v>
      </c>
      <c r="I116" s="176">
        <v>20.323571704274613</v>
      </c>
      <c r="J116" s="148">
        <f t="shared" si="2"/>
        <v>101.61785852137307</v>
      </c>
    </row>
    <row r="117" spans="2:10" ht="15.75" customHeight="1" thickBot="1" x14ac:dyDescent="0.3">
      <c r="B117" s="254"/>
      <c r="C117" s="256"/>
      <c r="D117" s="146" t="s">
        <v>785</v>
      </c>
      <c r="E117" s="144">
        <v>2.8372119348908154E-3</v>
      </c>
      <c r="F117" s="144">
        <v>2.8372119348908154E-3</v>
      </c>
      <c r="G117" s="144">
        <v>2.8372119348908154E-3</v>
      </c>
      <c r="H117" s="144">
        <v>2.8372119348908154E-3</v>
      </c>
      <c r="I117" s="177">
        <v>2.8372119348908154E-3</v>
      </c>
      <c r="J117" s="178">
        <f t="shared" si="2"/>
        <v>1.4186059674454077E-2</v>
      </c>
    </row>
    <row r="118" spans="2:10" ht="15.75" customHeight="1" thickBot="1" x14ac:dyDescent="0.3">
      <c r="B118" s="254"/>
      <c r="C118" s="256"/>
      <c r="D118" s="146" t="s">
        <v>786</v>
      </c>
      <c r="E118" s="144">
        <v>2.760720303960421E-3</v>
      </c>
      <c r="F118" s="144">
        <v>2.760720303960421E-3</v>
      </c>
      <c r="G118" s="144">
        <v>2.760720303960421E-3</v>
      </c>
      <c r="H118" s="144">
        <v>2.760720303960421E-3</v>
      </c>
      <c r="I118" s="177">
        <v>2.760720303960421E-3</v>
      </c>
      <c r="J118" s="178">
        <f t="shared" si="2"/>
        <v>1.3803601519802105E-2</v>
      </c>
    </row>
    <row r="119" spans="2:10" ht="15.75" customHeight="1" thickBot="1" x14ac:dyDescent="0.3">
      <c r="B119" s="254"/>
      <c r="C119" s="257"/>
      <c r="D119" s="147" t="s">
        <v>789</v>
      </c>
      <c r="E119" s="153">
        <v>1000</v>
      </c>
      <c r="F119" s="153">
        <v>1000</v>
      </c>
      <c r="G119" s="153">
        <v>1000</v>
      </c>
      <c r="H119" s="153">
        <v>1000</v>
      </c>
      <c r="I119" s="179">
        <v>1000</v>
      </c>
      <c r="J119" s="180">
        <f t="shared" si="2"/>
        <v>5000</v>
      </c>
    </row>
    <row r="120" spans="2:10" ht="15.75" customHeight="1" thickBot="1" x14ac:dyDescent="0.3">
      <c r="B120" s="254" t="s">
        <v>214</v>
      </c>
      <c r="C120" s="255" t="s">
        <v>668</v>
      </c>
      <c r="D120" s="145" t="s">
        <v>788</v>
      </c>
      <c r="E120" s="149">
        <v>101.31635245856442</v>
      </c>
      <c r="F120" s="149">
        <v>101.31635245856442</v>
      </c>
      <c r="G120" s="149">
        <v>101.31635245856442</v>
      </c>
      <c r="H120" s="149">
        <v>101.31635245856442</v>
      </c>
      <c r="I120" s="176">
        <v>101.31635245856442</v>
      </c>
      <c r="J120" s="148">
        <f t="shared" si="2"/>
        <v>506.58176229282213</v>
      </c>
    </row>
    <row r="121" spans="2:10" ht="15.75" customHeight="1" thickBot="1" x14ac:dyDescent="0.3">
      <c r="B121" s="254"/>
      <c r="C121" s="256"/>
      <c r="D121" s="146" t="s">
        <v>785</v>
      </c>
      <c r="E121" s="144">
        <v>1.7443155995442626E-2</v>
      </c>
      <c r="F121" s="144">
        <v>1.7443155995442626E-2</v>
      </c>
      <c r="G121" s="144">
        <v>1.7443155995442626E-2</v>
      </c>
      <c r="H121" s="144">
        <v>1.7443155995442626E-2</v>
      </c>
      <c r="I121" s="177">
        <v>1.7443155995442626E-2</v>
      </c>
      <c r="J121" s="178">
        <f t="shared" si="2"/>
        <v>8.7215779977213137E-2</v>
      </c>
    </row>
    <row r="122" spans="2:10" ht="15.75" customHeight="1" thickBot="1" x14ac:dyDescent="0.3">
      <c r="B122" s="254"/>
      <c r="C122" s="256"/>
      <c r="D122" s="146" t="s">
        <v>786</v>
      </c>
      <c r="E122" s="144">
        <v>1.7336482440773883E-2</v>
      </c>
      <c r="F122" s="144">
        <v>1.7336482440773883E-2</v>
      </c>
      <c r="G122" s="144">
        <v>1.7336482440773883E-2</v>
      </c>
      <c r="H122" s="144">
        <v>1.7336482440773883E-2</v>
      </c>
      <c r="I122" s="177">
        <v>1.7336482440773883E-2</v>
      </c>
      <c r="J122" s="178">
        <f t="shared" si="2"/>
        <v>8.6682412203869408E-2</v>
      </c>
    </row>
    <row r="123" spans="2:10" ht="15.75" customHeight="1" thickBot="1" x14ac:dyDescent="0.3">
      <c r="B123" s="254"/>
      <c r="C123" s="257"/>
      <c r="D123" s="147" t="s">
        <v>789</v>
      </c>
      <c r="E123" s="153">
        <v>5000</v>
      </c>
      <c r="F123" s="153">
        <v>5000</v>
      </c>
      <c r="G123" s="153">
        <v>5000</v>
      </c>
      <c r="H123" s="153">
        <v>5000</v>
      </c>
      <c r="I123" s="179">
        <v>5000</v>
      </c>
      <c r="J123" s="180">
        <f t="shared" si="2"/>
        <v>25000</v>
      </c>
    </row>
    <row r="124" spans="2:10" ht="15.75" customHeight="1" thickBot="1" x14ac:dyDescent="0.3">
      <c r="B124" s="254" t="s">
        <v>215</v>
      </c>
      <c r="C124" s="255" t="s">
        <v>793</v>
      </c>
      <c r="D124" s="145" t="s">
        <v>788</v>
      </c>
      <c r="E124" s="149">
        <v>3.642071999999999E-2</v>
      </c>
      <c r="F124" s="149">
        <v>3.642071999999999E-2</v>
      </c>
      <c r="G124" s="149">
        <v>3.642071999999999E-2</v>
      </c>
      <c r="H124" s="149">
        <v>3.642071999999999E-2</v>
      </c>
      <c r="I124" s="176">
        <v>3.642071999999999E-2</v>
      </c>
      <c r="J124" s="148">
        <f t="shared" ref="J124:J151" si="3">SUM(E124:I124)</f>
        <v>0.18210359999999995</v>
      </c>
    </row>
    <row r="125" spans="2:10" ht="15.75" customHeight="1" thickBot="1" x14ac:dyDescent="0.3">
      <c r="B125" s="254"/>
      <c r="C125" s="256"/>
      <c r="D125" s="146" t="s">
        <v>785</v>
      </c>
      <c r="E125" s="144">
        <v>4.8103457764332061E-6</v>
      </c>
      <c r="F125" s="144">
        <v>4.8103457764332061E-6</v>
      </c>
      <c r="G125" s="144">
        <v>4.8103457764332061E-6</v>
      </c>
      <c r="H125" s="144">
        <v>4.8103457764332061E-6</v>
      </c>
      <c r="I125" s="177">
        <v>4.8103457764332061E-6</v>
      </c>
      <c r="J125" s="178">
        <f t="shared" si="3"/>
        <v>2.4051728882166029E-5</v>
      </c>
    </row>
    <row r="126" spans="2:10" ht="15.75" customHeight="1" thickBot="1" x14ac:dyDescent="0.3">
      <c r="B126" s="254"/>
      <c r="C126" s="256"/>
      <c r="D126" s="146" t="s">
        <v>786</v>
      </c>
      <c r="E126" s="144">
        <v>4.0052837439077479E-6</v>
      </c>
      <c r="F126" s="144">
        <v>4.0052837439077479E-6</v>
      </c>
      <c r="G126" s="144">
        <v>4.0052837439077479E-6</v>
      </c>
      <c r="H126" s="144">
        <v>4.0052837439077479E-6</v>
      </c>
      <c r="I126" s="177">
        <v>4.0052837439077479E-6</v>
      </c>
      <c r="J126" s="178">
        <f t="shared" si="3"/>
        <v>2.0026418719538738E-5</v>
      </c>
    </row>
    <row r="127" spans="2:10" ht="15.75" customHeight="1" thickBot="1" x14ac:dyDescent="0.3">
      <c r="B127" s="254"/>
      <c r="C127" s="257"/>
      <c r="D127" s="147" t="s">
        <v>789</v>
      </c>
      <c r="E127" s="153">
        <v>1</v>
      </c>
      <c r="F127" s="153">
        <v>1</v>
      </c>
      <c r="G127" s="153">
        <v>1</v>
      </c>
      <c r="H127" s="153">
        <v>1</v>
      </c>
      <c r="I127" s="179">
        <v>1</v>
      </c>
      <c r="J127" s="180">
        <f t="shared" si="3"/>
        <v>5</v>
      </c>
    </row>
    <row r="128" spans="2:10" ht="15.75" customHeight="1" thickBot="1" x14ac:dyDescent="0.3">
      <c r="B128" s="254" t="s">
        <v>219</v>
      </c>
      <c r="C128" s="255" t="s">
        <v>794</v>
      </c>
      <c r="D128" s="145" t="s">
        <v>788</v>
      </c>
      <c r="E128" s="149">
        <v>1.9379999999999999</v>
      </c>
      <c r="F128" s="149">
        <v>1.9379999999999999</v>
      </c>
      <c r="G128" s="149">
        <v>1.9379999999999999</v>
      </c>
      <c r="H128" s="149">
        <v>1.9379999999999999</v>
      </c>
      <c r="I128" s="176">
        <v>1.9379999999999999</v>
      </c>
      <c r="J128" s="148">
        <f t="shared" si="3"/>
        <v>9.69</v>
      </c>
    </row>
    <row r="129" spans="2:10" ht="15.75" customHeight="1" thickBot="1" x14ac:dyDescent="0.3">
      <c r="B129" s="254"/>
      <c r="C129" s="256"/>
      <c r="D129" s="146" t="s">
        <v>785</v>
      </c>
      <c r="E129" s="144">
        <v>3.6058060505734141E-4</v>
      </c>
      <c r="F129" s="144">
        <v>3.6058060505734141E-4</v>
      </c>
      <c r="G129" s="144">
        <v>3.6058060505734141E-4</v>
      </c>
      <c r="H129" s="144">
        <v>3.6058060505734141E-4</v>
      </c>
      <c r="I129" s="177">
        <v>3.6058060505734141E-4</v>
      </c>
      <c r="J129" s="178">
        <f t="shared" si="3"/>
        <v>1.802903025286707E-3</v>
      </c>
    </row>
    <row r="130" spans="2:10" ht="15.75" customHeight="1" thickBot="1" x14ac:dyDescent="0.3">
      <c r="B130" s="254"/>
      <c r="C130" s="256"/>
      <c r="D130" s="146" t="s">
        <v>786</v>
      </c>
      <c r="E130" s="144">
        <v>3.6058060505734141E-4</v>
      </c>
      <c r="F130" s="144">
        <v>3.6058060505734141E-4</v>
      </c>
      <c r="G130" s="144">
        <v>3.6058060505734141E-4</v>
      </c>
      <c r="H130" s="144">
        <v>3.6058060505734141E-4</v>
      </c>
      <c r="I130" s="177">
        <v>3.6058060505734141E-4</v>
      </c>
      <c r="J130" s="178">
        <f t="shared" si="3"/>
        <v>1.802903025286707E-3</v>
      </c>
    </row>
    <row r="131" spans="2:10" ht="15.75" customHeight="1" thickBot="1" x14ac:dyDescent="0.3">
      <c r="B131" s="254"/>
      <c r="C131" s="257"/>
      <c r="D131" s="147" t="s">
        <v>789</v>
      </c>
      <c r="E131" s="153">
        <v>1</v>
      </c>
      <c r="F131" s="153">
        <v>1</v>
      </c>
      <c r="G131" s="153">
        <v>1</v>
      </c>
      <c r="H131" s="153">
        <v>1</v>
      </c>
      <c r="I131" s="179">
        <v>1</v>
      </c>
      <c r="J131" s="180">
        <f t="shared" si="3"/>
        <v>5</v>
      </c>
    </row>
    <row r="132" spans="2:10" ht="15.75" customHeight="1" thickBot="1" x14ac:dyDescent="0.3">
      <c r="B132" s="254" t="s">
        <v>222</v>
      </c>
      <c r="C132" s="255" t="s">
        <v>795</v>
      </c>
      <c r="D132" s="145" t="s">
        <v>788</v>
      </c>
      <c r="E132" s="149">
        <v>0.79728882352941155</v>
      </c>
      <c r="F132" s="149">
        <v>0.79728882352941155</v>
      </c>
      <c r="G132" s="149">
        <v>0.79728882352941155</v>
      </c>
      <c r="H132" s="149">
        <v>0.79728882352941155</v>
      </c>
      <c r="I132" s="176">
        <v>0.79728882352941155</v>
      </c>
      <c r="J132" s="148">
        <f t="shared" si="3"/>
        <v>3.986444117647058</v>
      </c>
    </row>
    <row r="133" spans="2:10" ht="15.75" customHeight="1" thickBot="1" x14ac:dyDescent="0.3">
      <c r="B133" s="254"/>
      <c r="C133" s="256"/>
      <c r="D133" s="146" t="s">
        <v>785</v>
      </c>
      <c r="E133" s="144">
        <v>1.4834204664277144E-4</v>
      </c>
      <c r="F133" s="144">
        <v>1.4834204664277144E-4</v>
      </c>
      <c r="G133" s="144">
        <v>1.4834204664277144E-4</v>
      </c>
      <c r="H133" s="144">
        <v>1.4834204664277144E-4</v>
      </c>
      <c r="I133" s="177">
        <v>1.4834204664277144E-4</v>
      </c>
      <c r="J133" s="178">
        <f t="shared" si="3"/>
        <v>7.4171023321385721E-4</v>
      </c>
    </row>
    <row r="134" spans="2:10" ht="15.75" customHeight="1" thickBot="1" x14ac:dyDescent="0.3">
      <c r="B134" s="254"/>
      <c r="C134" s="256"/>
      <c r="D134" s="146" t="s">
        <v>786</v>
      </c>
      <c r="E134" s="144">
        <v>1.4834204664277144E-4</v>
      </c>
      <c r="F134" s="144">
        <v>1.4834204664277144E-4</v>
      </c>
      <c r="G134" s="144">
        <v>1.4834204664277144E-4</v>
      </c>
      <c r="H134" s="144">
        <v>1.4834204664277144E-4</v>
      </c>
      <c r="I134" s="177">
        <v>1.4834204664277144E-4</v>
      </c>
      <c r="J134" s="178">
        <f t="shared" si="3"/>
        <v>7.4171023321385721E-4</v>
      </c>
    </row>
    <row r="135" spans="2:10" ht="15.75" customHeight="1" thickBot="1" x14ac:dyDescent="0.3">
      <c r="B135" s="254"/>
      <c r="C135" s="257"/>
      <c r="D135" s="147" t="s">
        <v>789</v>
      </c>
      <c r="E135" s="153">
        <v>1</v>
      </c>
      <c r="F135" s="153">
        <v>1</v>
      </c>
      <c r="G135" s="153">
        <v>1</v>
      </c>
      <c r="H135" s="153">
        <v>1</v>
      </c>
      <c r="I135" s="179">
        <v>1</v>
      </c>
      <c r="J135" s="180">
        <f t="shared" si="3"/>
        <v>5</v>
      </c>
    </row>
    <row r="136" spans="2:10" ht="15.75" customHeight="1" thickBot="1" x14ac:dyDescent="0.3">
      <c r="B136" s="254" t="s">
        <v>224</v>
      </c>
      <c r="C136" s="255" t="s">
        <v>796</v>
      </c>
      <c r="D136" s="145" t="s">
        <v>788</v>
      </c>
      <c r="E136" s="149">
        <v>3.2781360572916656</v>
      </c>
      <c r="F136" s="149">
        <v>3.2781360572916656</v>
      </c>
      <c r="G136" s="149">
        <v>3.2781360572916656</v>
      </c>
      <c r="H136" s="149">
        <v>3.2781360572916656</v>
      </c>
      <c r="I136" s="176">
        <v>3.2781360572916656</v>
      </c>
      <c r="J136" s="148">
        <f t="shared" si="3"/>
        <v>16.390680286458327</v>
      </c>
    </row>
    <row r="137" spans="2:10" ht="15.75" customHeight="1" thickBot="1" x14ac:dyDescent="0.3">
      <c r="B137" s="254"/>
      <c r="C137" s="256"/>
      <c r="D137" s="146" t="s">
        <v>785</v>
      </c>
      <c r="E137" s="144">
        <v>7.0679402583229427E-4</v>
      </c>
      <c r="F137" s="144">
        <v>7.0679402583229427E-4</v>
      </c>
      <c r="G137" s="144">
        <v>7.0679402583229427E-4</v>
      </c>
      <c r="H137" s="144">
        <v>7.0679402583229427E-4</v>
      </c>
      <c r="I137" s="177">
        <v>7.0679402583229427E-4</v>
      </c>
      <c r="J137" s="178">
        <f t="shared" si="3"/>
        <v>3.5339701291614714E-3</v>
      </c>
    </row>
    <row r="138" spans="2:10" ht="15.75" customHeight="1" thickBot="1" x14ac:dyDescent="0.3">
      <c r="B138" s="254"/>
      <c r="C138" s="256"/>
      <c r="D138" s="146" t="s">
        <v>786</v>
      </c>
      <c r="E138" s="144">
        <v>0</v>
      </c>
      <c r="F138" s="144">
        <v>0</v>
      </c>
      <c r="G138" s="144">
        <v>0</v>
      </c>
      <c r="H138" s="144">
        <v>0</v>
      </c>
      <c r="I138" s="177">
        <v>0</v>
      </c>
      <c r="J138" s="178">
        <f t="shared" si="3"/>
        <v>0</v>
      </c>
    </row>
    <row r="139" spans="2:10" ht="15.75" customHeight="1" thickBot="1" x14ac:dyDescent="0.3">
      <c r="B139" s="254"/>
      <c r="C139" s="257"/>
      <c r="D139" s="147" t="s">
        <v>789</v>
      </c>
      <c r="E139" s="153">
        <v>5</v>
      </c>
      <c r="F139" s="153">
        <v>5</v>
      </c>
      <c r="G139" s="153">
        <v>5</v>
      </c>
      <c r="H139" s="153">
        <v>5</v>
      </c>
      <c r="I139" s="179">
        <v>5</v>
      </c>
      <c r="J139" s="180">
        <f t="shared" si="3"/>
        <v>25</v>
      </c>
    </row>
    <row r="140" spans="2:10" ht="15.75" customHeight="1" thickBot="1" x14ac:dyDescent="0.3">
      <c r="B140" s="254" t="s">
        <v>226</v>
      </c>
      <c r="C140" s="255" t="s">
        <v>797</v>
      </c>
      <c r="D140" s="145" t="s">
        <v>788</v>
      </c>
      <c r="E140" s="149">
        <v>5.0553735493230167</v>
      </c>
      <c r="F140" s="149">
        <v>5.0553735493230167</v>
      </c>
      <c r="G140" s="149">
        <v>5.0553735493230167</v>
      </c>
      <c r="H140" s="149">
        <v>5.0553735493230167</v>
      </c>
      <c r="I140" s="176">
        <v>5.0553735493230167</v>
      </c>
      <c r="J140" s="148">
        <f t="shared" si="3"/>
        <v>25.276867746615082</v>
      </c>
    </row>
    <row r="141" spans="2:10" ht="15.75" customHeight="1" thickBot="1" x14ac:dyDescent="0.3">
      <c r="B141" s="254"/>
      <c r="C141" s="256"/>
      <c r="D141" s="146" t="s">
        <v>785</v>
      </c>
      <c r="E141" s="144">
        <v>9.4059321630844835E-4</v>
      </c>
      <c r="F141" s="144">
        <v>9.4059321630844835E-4</v>
      </c>
      <c r="G141" s="144">
        <v>9.4059321630844835E-4</v>
      </c>
      <c r="H141" s="144">
        <v>9.4059321630844835E-4</v>
      </c>
      <c r="I141" s="177">
        <v>9.4059321630844835E-4</v>
      </c>
      <c r="J141" s="178">
        <f t="shared" si="3"/>
        <v>4.702966081542242E-3</v>
      </c>
    </row>
    <row r="142" spans="2:10" ht="15.75" customHeight="1" thickBot="1" x14ac:dyDescent="0.3">
      <c r="B142" s="254"/>
      <c r="C142" s="256"/>
      <c r="D142" s="146" t="s">
        <v>786</v>
      </c>
      <c r="E142" s="144">
        <v>9.9592222903247484E-4</v>
      </c>
      <c r="F142" s="144">
        <v>9.9592222903247484E-4</v>
      </c>
      <c r="G142" s="144">
        <v>9.9592222903247484E-4</v>
      </c>
      <c r="H142" s="144">
        <v>9.9592222903247484E-4</v>
      </c>
      <c r="I142" s="177">
        <v>9.9592222903247484E-4</v>
      </c>
      <c r="J142" s="178">
        <f t="shared" si="3"/>
        <v>4.9796111451623744E-3</v>
      </c>
    </row>
    <row r="143" spans="2:10" ht="15.75" customHeight="1" thickBot="1" x14ac:dyDescent="0.3">
      <c r="B143" s="254"/>
      <c r="C143" s="257"/>
      <c r="D143" s="147" t="s">
        <v>789</v>
      </c>
      <c r="E143" s="153">
        <v>1</v>
      </c>
      <c r="F143" s="153">
        <v>1</v>
      </c>
      <c r="G143" s="153">
        <v>1</v>
      </c>
      <c r="H143" s="153">
        <v>1</v>
      </c>
      <c r="I143" s="179">
        <v>1</v>
      </c>
      <c r="J143" s="180">
        <f t="shared" si="3"/>
        <v>5</v>
      </c>
    </row>
    <row r="144" spans="2:10" ht="15.75" customHeight="1" thickBot="1" x14ac:dyDescent="0.3">
      <c r="B144" s="254" t="s">
        <v>228</v>
      </c>
      <c r="C144" s="255" t="s">
        <v>798</v>
      </c>
      <c r="D144" s="145" t="s">
        <v>788</v>
      </c>
      <c r="E144" s="149">
        <v>43.000748470980717</v>
      </c>
      <c r="F144" s="149">
        <v>43.000748470980717</v>
      </c>
      <c r="G144" s="149">
        <v>43.000748470980717</v>
      </c>
      <c r="H144" s="149">
        <v>43.000748470980717</v>
      </c>
      <c r="I144" s="176">
        <v>43.000748470980717</v>
      </c>
      <c r="J144" s="148">
        <f t="shared" si="3"/>
        <v>215.00374235490358</v>
      </c>
    </row>
    <row r="145" spans="2:10" ht="15.75" customHeight="1" thickBot="1" x14ac:dyDescent="0.3">
      <c r="B145" s="254"/>
      <c r="C145" s="256"/>
      <c r="D145" s="146" t="s">
        <v>785</v>
      </c>
      <c r="E145" s="144">
        <v>2.3531287412105827E-2</v>
      </c>
      <c r="F145" s="144">
        <v>2.3531287412105827E-2</v>
      </c>
      <c r="G145" s="144">
        <v>2.3531287412105827E-2</v>
      </c>
      <c r="H145" s="144">
        <v>2.3531287412105827E-2</v>
      </c>
      <c r="I145" s="177">
        <v>2.3531287412105827E-2</v>
      </c>
      <c r="J145" s="178">
        <f t="shared" si="3"/>
        <v>0.11765643706052914</v>
      </c>
    </row>
    <row r="146" spans="2:10" ht="15.75" customHeight="1" thickBot="1" x14ac:dyDescent="0.3">
      <c r="B146" s="254"/>
      <c r="C146" s="256"/>
      <c r="D146" s="146" t="s">
        <v>786</v>
      </c>
      <c r="E146" s="144">
        <v>0</v>
      </c>
      <c r="F146" s="144">
        <v>0</v>
      </c>
      <c r="G146" s="144">
        <v>0</v>
      </c>
      <c r="H146" s="144">
        <v>0</v>
      </c>
      <c r="I146" s="177">
        <v>0</v>
      </c>
      <c r="J146" s="178">
        <f t="shared" si="3"/>
        <v>0</v>
      </c>
    </row>
    <row r="147" spans="2:10" ht="15.75" customHeight="1" thickBot="1" x14ac:dyDescent="0.3">
      <c r="B147" s="254"/>
      <c r="C147" s="257"/>
      <c r="D147" s="147" t="s">
        <v>789</v>
      </c>
      <c r="E147" s="153">
        <v>5</v>
      </c>
      <c r="F147" s="153">
        <v>5</v>
      </c>
      <c r="G147" s="153">
        <v>5</v>
      </c>
      <c r="H147" s="153">
        <v>5</v>
      </c>
      <c r="I147" s="179">
        <v>5</v>
      </c>
      <c r="J147" s="180">
        <f t="shared" si="3"/>
        <v>25</v>
      </c>
    </row>
    <row r="148" spans="2:10" ht="15.75" customHeight="1" thickBot="1" x14ac:dyDescent="0.3">
      <c r="B148" s="254" t="s">
        <v>230</v>
      </c>
      <c r="C148" s="255" t="s">
        <v>799</v>
      </c>
      <c r="D148" s="145" t="s">
        <v>788</v>
      </c>
      <c r="E148" s="149">
        <v>1.004</v>
      </c>
      <c r="F148" s="149">
        <v>1.004</v>
      </c>
      <c r="G148" s="149">
        <v>1.004</v>
      </c>
      <c r="H148" s="149">
        <v>1.004</v>
      </c>
      <c r="I148" s="176">
        <v>1.004</v>
      </c>
      <c r="J148" s="148">
        <f t="shared" si="3"/>
        <v>5.0199999999999996</v>
      </c>
    </row>
    <row r="149" spans="2:10" ht="15.75" customHeight="1" thickBot="1" x14ac:dyDescent="0.3">
      <c r="B149" s="254"/>
      <c r="C149" s="256"/>
      <c r="D149" s="146" t="s">
        <v>785</v>
      </c>
      <c r="E149" s="144">
        <v>0</v>
      </c>
      <c r="F149" s="144">
        <v>0</v>
      </c>
      <c r="G149" s="144">
        <v>0</v>
      </c>
      <c r="H149" s="144">
        <v>0</v>
      </c>
      <c r="I149" s="177">
        <v>0</v>
      </c>
      <c r="J149" s="178">
        <f t="shared" si="3"/>
        <v>0</v>
      </c>
    </row>
    <row r="150" spans="2:10" ht="15.75" customHeight="1" thickBot="1" x14ac:dyDescent="0.3">
      <c r="B150" s="254"/>
      <c r="C150" s="256"/>
      <c r="D150" s="146" t="s">
        <v>786</v>
      </c>
      <c r="E150" s="144">
        <v>4.377837735170781E-4</v>
      </c>
      <c r="F150" s="144">
        <v>4.377837735170781E-4</v>
      </c>
      <c r="G150" s="144">
        <v>4.377837735170781E-4</v>
      </c>
      <c r="H150" s="144">
        <v>4.377837735170781E-4</v>
      </c>
      <c r="I150" s="177">
        <v>4.377837735170781E-4</v>
      </c>
      <c r="J150" s="178">
        <f t="shared" si="3"/>
        <v>2.1889188675853904E-3</v>
      </c>
    </row>
    <row r="151" spans="2:10" ht="15.75" customHeight="1" thickBot="1" x14ac:dyDescent="0.3">
      <c r="B151" s="254"/>
      <c r="C151" s="257"/>
      <c r="D151" s="147" t="s">
        <v>789</v>
      </c>
      <c r="E151" s="153">
        <v>1</v>
      </c>
      <c r="F151" s="153">
        <v>1</v>
      </c>
      <c r="G151" s="153">
        <v>1</v>
      </c>
      <c r="H151" s="153">
        <v>1</v>
      </c>
      <c r="I151" s="179">
        <v>1</v>
      </c>
      <c r="J151" s="180">
        <f t="shared" si="3"/>
        <v>5</v>
      </c>
    </row>
    <row r="152" spans="2:10" ht="15.75" customHeight="1" thickBot="1" x14ac:dyDescent="0.3">
      <c r="B152" s="254" t="s">
        <v>232</v>
      </c>
      <c r="C152" s="255" t="s">
        <v>800</v>
      </c>
      <c r="D152" s="145" t="s">
        <v>788</v>
      </c>
      <c r="E152" s="149">
        <v>10.076251173184357</v>
      </c>
      <c r="F152" s="149">
        <v>10.076251173184357</v>
      </c>
      <c r="G152" s="149">
        <v>10.076251173184357</v>
      </c>
      <c r="H152" s="149">
        <v>10.076251173184357</v>
      </c>
      <c r="I152" s="176">
        <v>10.076251173184357</v>
      </c>
      <c r="J152" s="148">
        <f t="shared" ref="J152:J175" si="4">SUM(E152:I152)</f>
        <v>50.381255865921787</v>
      </c>
    </row>
    <row r="153" spans="2:10" ht="15.75" customHeight="1" thickBot="1" x14ac:dyDescent="0.3">
      <c r="B153" s="254"/>
      <c r="C153" s="256"/>
      <c r="D153" s="146" t="s">
        <v>785</v>
      </c>
      <c r="E153" s="144">
        <v>1.5439267415258862E-3</v>
      </c>
      <c r="F153" s="144">
        <v>1.5439267415258862E-3</v>
      </c>
      <c r="G153" s="144">
        <v>1.5439267415258862E-3</v>
      </c>
      <c r="H153" s="144">
        <v>1.5439267415258862E-3</v>
      </c>
      <c r="I153" s="177">
        <v>1.5439267415258862E-3</v>
      </c>
      <c r="J153" s="178">
        <f t="shared" si="4"/>
        <v>7.7196337076294308E-3</v>
      </c>
    </row>
    <row r="154" spans="2:10" ht="15.75" customHeight="1" thickBot="1" x14ac:dyDescent="0.3">
      <c r="B154" s="254"/>
      <c r="C154" s="256"/>
      <c r="D154" s="146" t="s">
        <v>786</v>
      </c>
      <c r="E154" s="144">
        <v>1.5439267415258862E-3</v>
      </c>
      <c r="F154" s="144">
        <v>1.5439267415258862E-3</v>
      </c>
      <c r="G154" s="144">
        <v>1.5439267415258862E-3</v>
      </c>
      <c r="H154" s="144">
        <v>1.5439267415258862E-3</v>
      </c>
      <c r="I154" s="177">
        <v>1.5439267415258862E-3</v>
      </c>
      <c r="J154" s="178">
        <f t="shared" si="4"/>
        <v>7.7196337076294308E-3</v>
      </c>
    </row>
    <row r="155" spans="2:10" ht="15.75" customHeight="1" thickBot="1" x14ac:dyDescent="0.3">
      <c r="B155" s="254"/>
      <c r="C155" s="257"/>
      <c r="D155" s="147" t="s">
        <v>789</v>
      </c>
      <c r="E155" s="153">
        <v>1</v>
      </c>
      <c r="F155" s="153">
        <v>1</v>
      </c>
      <c r="G155" s="153">
        <v>1</v>
      </c>
      <c r="H155" s="153">
        <v>1</v>
      </c>
      <c r="I155" s="179">
        <v>1</v>
      </c>
      <c r="J155" s="180">
        <f t="shared" si="4"/>
        <v>5</v>
      </c>
    </row>
    <row r="156" spans="2:10" ht="15.75" customHeight="1" thickBot="1" x14ac:dyDescent="0.3">
      <c r="B156" s="254" t="s">
        <v>234</v>
      </c>
      <c r="C156" s="255" t="s">
        <v>801</v>
      </c>
      <c r="D156" s="145" t="s">
        <v>788</v>
      </c>
      <c r="E156" s="149">
        <v>12.984755397510552</v>
      </c>
      <c r="F156" s="149">
        <v>12.984755397510552</v>
      </c>
      <c r="G156" s="149">
        <v>12.984755397510552</v>
      </c>
      <c r="H156" s="149">
        <v>12.984755397510552</v>
      </c>
      <c r="I156" s="176">
        <v>12.984755397510552</v>
      </c>
      <c r="J156" s="148">
        <f t="shared" si="4"/>
        <v>64.923776987552756</v>
      </c>
    </row>
    <row r="157" spans="2:10" ht="15.75" customHeight="1" thickBot="1" x14ac:dyDescent="0.3">
      <c r="B157" s="254"/>
      <c r="C157" s="256"/>
      <c r="D157" s="146" t="s">
        <v>785</v>
      </c>
      <c r="E157" s="144">
        <v>3.6949348904769704E-2</v>
      </c>
      <c r="F157" s="144">
        <v>3.6949348904769704E-2</v>
      </c>
      <c r="G157" s="144">
        <v>3.6949348904769704E-2</v>
      </c>
      <c r="H157" s="144">
        <v>3.6949348904769704E-2</v>
      </c>
      <c r="I157" s="177">
        <v>3.6949348904769704E-2</v>
      </c>
      <c r="J157" s="178">
        <f t="shared" si="4"/>
        <v>0.18474674452384851</v>
      </c>
    </row>
    <row r="158" spans="2:10" ht="15.75" customHeight="1" thickBot="1" x14ac:dyDescent="0.3">
      <c r="B158" s="254"/>
      <c r="C158" s="256"/>
      <c r="D158" s="146" t="s">
        <v>786</v>
      </c>
      <c r="E158" s="144">
        <v>0</v>
      </c>
      <c r="F158" s="144">
        <v>0</v>
      </c>
      <c r="G158" s="144">
        <v>0</v>
      </c>
      <c r="H158" s="144">
        <v>0</v>
      </c>
      <c r="I158" s="177">
        <v>0</v>
      </c>
      <c r="J158" s="178">
        <f t="shared" si="4"/>
        <v>0</v>
      </c>
    </row>
    <row r="159" spans="2:10" ht="15.75" customHeight="1" thickBot="1" x14ac:dyDescent="0.3">
      <c r="B159" s="254"/>
      <c r="C159" s="257"/>
      <c r="D159" s="147" t="s">
        <v>789</v>
      </c>
      <c r="E159" s="153">
        <v>1</v>
      </c>
      <c r="F159" s="153">
        <v>1</v>
      </c>
      <c r="G159" s="153">
        <v>1</v>
      </c>
      <c r="H159" s="153">
        <v>1</v>
      </c>
      <c r="I159" s="179">
        <v>1</v>
      </c>
      <c r="J159" s="180">
        <f t="shared" si="4"/>
        <v>5</v>
      </c>
    </row>
    <row r="160" spans="2:10" ht="15.75" customHeight="1" thickBot="1" x14ac:dyDescent="0.3">
      <c r="B160" s="254" t="s">
        <v>236</v>
      </c>
      <c r="C160" s="255">
        <v>1.17</v>
      </c>
      <c r="D160" s="145" t="s">
        <v>788</v>
      </c>
      <c r="E160" s="149">
        <v>100</v>
      </c>
      <c r="F160" s="149">
        <v>100</v>
      </c>
      <c r="G160" s="149">
        <v>100</v>
      </c>
      <c r="H160" s="149">
        <v>100</v>
      </c>
      <c r="I160" s="176">
        <v>100</v>
      </c>
      <c r="J160" s="148">
        <f t="shared" si="4"/>
        <v>500</v>
      </c>
    </row>
    <row r="161" spans="2:10" ht="15.75" customHeight="1" thickBot="1" x14ac:dyDescent="0.3">
      <c r="B161" s="254"/>
      <c r="C161" s="256"/>
      <c r="D161" s="146" t="s">
        <v>785</v>
      </c>
      <c r="E161" s="144">
        <v>1.0944594337926951E-2</v>
      </c>
      <c r="F161" s="144">
        <v>1.0944594337926951E-2</v>
      </c>
      <c r="G161" s="144">
        <v>1.0944594337926951E-2</v>
      </c>
      <c r="H161" s="144">
        <v>1.0944594337926951E-2</v>
      </c>
      <c r="I161" s="177">
        <v>1.0944594337926951E-2</v>
      </c>
      <c r="J161" s="178">
        <f t="shared" si="4"/>
        <v>5.4722971689634754E-2</v>
      </c>
    </row>
    <row r="162" spans="2:10" ht="15.75" customHeight="1" thickBot="1" x14ac:dyDescent="0.3">
      <c r="B162" s="254"/>
      <c r="C162" s="256"/>
      <c r="D162" s="146" t="s">
        <v>786</v>
      </c>
      <c r="E162" s="144">
        <v>1.0944594337926951E-2</v>
      </c>
      <c r="F162" s="144">
        <v>1.0944594337926951E-2</v>
      </c>
      <c r="G162" s="144">
        <v>1.0944594337926951E-2</v>
      </c>
      <c r="H162" s="144">
        <v>1.0944594337926951E-2</v>
      </c>
      <c r="I162" s="177">
        <v>1.0944594337926951E-2</v>
      </c>
      <c r="J162" s="178">
        <f t="shared" si="4"/>
        <v>5.4722971689634754E-2</v>
      </c>
    </row>
    <row r="163" spans="2:10" ht="15.75" customHeight="1" thickBot="1" x14ac:dyDescent="0.3">
      <c r="B163" s="254"/>
      <c r="C163" s="257"/>
      <c r="D163" s="147" t="s">
        <v>789</v>
      </c>
      <c r="E163" s="153">
        <v>1</v>
      </c>
      <c r="F163" s="153">
        <v>1</v>
      </c>
      <c r="G163" s="153">
        <v>1</v>
      </c>
      <c r="H163" s="153">
        <v>1</v>
      </c>
      <c r="I163" s="179">
        <v>1</v>
      </c>
      <c r="J163" s="180">
        <f t="shared" si="4"/>
        <v>5</v>
      </c>
    </row>
    <row r="164" spans="2:10" ht="15.75" customHeight="1" thickBot="1" x14ac:dyDescent="0.3">
      <c r="B164" s="254" t="s">
        <v>238</v>
      </c>
      <c r="C164" s="255" t="s">
        <v>802</v>
      </c>
      <c r="D164" s="145" t="s">
        <v>788</v>
      </c>
      <c r="E164" s="149">
        <v>0.73768500000000004</v>
      </c>
      <c r="F164" s="149">
        <v>0.73768500000000004</v>
      </c>
      <c r="G164" s="149">
        <v>0.73768500000000004</v>
      </c>
      <c r="H164" s="149">
        <v>0.73768500000000004</v>
      </c>
      <c r="I164" s="176">
        <v>0.73768500000000004</v>
      </c>
      <c r="J164" s="148">
        <f t="shared" si="4"/>
        <v>3.6884250000000001</v>
      </c>
    </row>
    <row r="165" spans="2:10" ht="15.75" customHeight="1" thickBot="1" x14ac:dyDescent="0.3">
      <c r="B165" s="254"/>
      <c r="C165" s="256"/>
      <c r="D165" s="146" t="s">
        <v>785</v>
      </c>
      <c r="E165" s="144">
        <v>0</v>
      </c>
      <c r="F165" s="144">
        <v>0</v>
      </c>
      <c r="G165" s="144">
        <v>0</v>
      </c>
      <c r="H165" s="144">
        <v>0</v>
      </c>
      <c r="I165" s="177">
        <v>0</v>
      </c>
      <c r="J165" s="178">
        <f t="shared" si="4"/>
        <v>0</v>
      </c>
    </row>
    <row r="166" spans="2:10" ht="15.75" customHeight="1" thickBot="1" x14ac:dyDescent="0.3">
      <c r="B166" s="254"/>
      <c r="C166" s="256"/>
      <c r="D166" s="146" t="s">
        <v>786</v>
      </c>
      <c r="E166" s="144">
        <v>0</v>
      </c>
      <c r="F166" s="144">
        <v>0</v>
      </c>
      <c r="G166" s="144">
        <v>0</v>
      </c>
      <c r="H166" s="144">
        <v>0</v>
      </c>
      <c r="I166" s="177">
        <v>0</v>
      </c>
      <c r="J166" s="178">
        <f t="shared" si="4"/>
        <v>0</v>
      </c>
    </row>
    <row r="167" spans="2:10" ht="15.75" customHeight="1" thickBot="1" x14ac:dyDescent="0.3">
      <c r="B167" s="254"/>
      <c r="C167" s="257"/>
      <c r="D167" s="147" t="s">
        <v>789</v>
      </c>
      <c r="E167" s="153">
        <v>1</v>
      </c>
      <c r="F167" s="153">
        <v>1</v>
      </c>
      <c r="G167" s="153">
        <v>1</v>
      </c>
      <c r="H167" s="153">
        <v>1</v>
      </c>
      <c r="I167" s="179">
        <v>1</v>
      </c>
      <c r="J167" s="180">
        <f t="shared" si="4"/>
        <v>5</v>
      </c>
    </row>
    <row r="168" spans="2:10" ht="15.75" customHeight="1" thickBot="1" x14ac:dyDescent="0.3">
      <c r="B168" s="254" t="s">
        <v>241</v>
      </c>
      <c r="C168" s="255" t="s">
        <v>803</v>
      </c>
      <c r="D168" s="145" t="s">
        <v>788</v>
      </c>
      <c r="E168" s="149">
        <v>141.63752829645978</v>
      </c>
      <c r="F168" s="149">
        <v>141.63752829645978</v>
      </c>
      <c r="G168" s="149">
        <v>141.63752829645978</v>
      </c>
      <c r="H168" s="149">
        <v>141.63752829645978</v>
      </c>
      <c r="I168" s="176">
        <v>141.63752829645978</v>
      </c>
      <c r="J168" s="148">
        <f t="shared" si="4"/>
        <v>708.18764148229889</v>
      </c>
    </row>
    <row r="169" spans="2:10" ht="15.75" customHeight="1" thickBot="1" x14ac:dyDescent="0.3">
      <c r="B169" s="254"/>
      <c r="C169" s="256"/>
      <c r="D169" s="146" t="s">
        <v>785</v>
      </c>
      <c r="E169" s="144">
        <v>2.0281681833712106E-2</v>
      </c>
      <c r="F169" s="144">
        <v>2.0281681833712106E-2</v>
      </c>
      <c r="G169" s="144">
        <v>2.0281681833712106E-2</v>
      </c>
      <c r="H169" s="144">
        <v>2.0281681833712106E-2</v>
      </c>
      <c r="I169" s="177">
        <v>2.0281681833712106E-2</v>
      </c>
      <c r="J169" s="178">
        <f t="shared" si="4"/>
        <v>0.10140840916856053</v>
      </c>
    </row>
    <row r="170" spans="2:10" ht="15.75" customHeight="1" thickBot="1" x14ac:dyDescent="0.3">
      <c r="B170" s="254"/>
      <c r="C170" s="256"/>
      <c r="D170" s="146" t="s">
        <v>786</v>
      </c>
      <c r="E170" s="144">
        <v>2.8036002524862991E-2</v>
      </c>
      <c r="F170" s="144">
        <v>2.8036002524862991E-2</v>
      </c>
      <c r="G170" s="144">
        <v>2.8036002524862991E-2</v>
      </c>
      <c r="H170" s="144">
        <v>2.8036002524862991E-2</v>
      </c>
      <c r="I170" s="177">
        <v>2.8036002524862991E-2</v>
      </c>
      <c r="J170" s="178">
        <f t="shared" si="4"/>
        <v>0.14018001262431495</v>
      </c>
    </row>
    <row r="171" spans="2:10" ht="15.75" customHeight="1" thickBot="1" x14ac:dyDescent="0.3">
      <c r="B171" s="254"/>
      <c r="C171" s="257"/>
      <c r="D171" s="147" t="s">
        <v>789</v>
      </c>
      <c r="E171" s="153">
        <v>250</v>
      </c>
      <c r="F171" s="153">
        <v>250</v>
      </c>
      <c r="G171" s="153">
        <v>250</v>
      </c>
      <c r="H171" s="153">
        <v>250</v>
      </c>
      <c r="I171" s="179">
        <v>250</v>
      </c>
      <c r="J171" s="180">
        <f t="shared" si="4"/>
        <v>1250</v>
      </c>
    </row>
    <row r="172" spans="2:10" ht="15.75" customHeight="1" thickBot="1" x14ac:dyDescent="0.3">
      <c r="B172" s="254" t="s">
        <v>244</v>
      </c>
      <c r="C172" s="255" t="s">
        <v>803</v>
      </c>
      <c r="D172" s="145" t="s">
        <v>788</v>
      </c>
      <c r="E172" s="149">
        <v>36.678757032911136</v>
      </c>
      <c r="F172" s="149">
        <v>36.678757032911136</v>
      </c>
      <c r="G172" s="149">
        <v>36.678757032911136</v>
      </c>
      <c r="H172" s="149">
        <v>36.678757032911136</v>
      </c>
      <c r="I172" s="176">
        <v>36.678757032911136</v>
      </c>
      <c r="J172" s="148">
        <f t="shared" si="4"/>
        <v>183.39378516455568</v>
      </c>
    </row>
    <row r="173" spans="2:10" ht="15.75" customHeight="1" thickBot="1" x14ac:dyDescent="0.3">
      <c r="B173" s="254"/>
      <c r="C173" s="256"/>
      <c r="D173" s="146" t="s">
        <v>785</v>
      </c>
      <c r="E173" s="144">
        <v>2.0600339966960223E-3</v>
      </c>
      <c r="F173" s="144">
        <v>2.0600339966960223E-3</v>
      </c>
      <c r="G173" s="144">
        <v>2.0600339966960223E-3</v>
      </c>
      <c r="H173" s="144">
        <v>2.0600339966960223E-3</v>
      </c>
      <c r="I173" s="177">
        <v>2.0600339966960223E-3</v>
      </c>
      <c r="J173" s="178">
        <f t="shared" si="4"/>
        <v>1.0300169983480111E-2</v>
      </c>
    </row>
    <row r="174" spans="2:10" ht="15.75" customHeight="1" thickBot="1" x14ac:dyDescent="0.3">
      <c r="B174" s="254"/>
      <c r="C174" s="256"/>
      <c r="D174" s="146" t="s">
        <v>786</v>
      </c>
      <c r="E174" s="144">
        <v>5.7962996422370773E-3</v>
      </c>
      <c r="F174" s="144">
        <v>5.7962996422370773E-3</v>
      </c>
      <c r="G174" s="144">
        <v>5.7962996422370773E-3</v>
      </c>
      <c r="H174" s="144">
        <v>5.7962996422370773E-3</v>
      </c>
      <c r="I174" s="177">
        <v>5.7962996422370773E-3</v>
      </c>
      <c r="J174" s="178">
        <f t="shared" si="4"/>
        <v>2.8981498211185387E-2</v>
      </c>
    </row>
    <row r="175" spans="2:10" ht="15.75" customHeight="1" thickBot="1" x14ac:dyDescent="0.3">
      <c r="B175" s="254"/>
      <c r="C175" s="257"/>
      <c r="D175" s="147" t="s">
        <v>789</v>
      </c>
      <c r="E175" s="153">
        <v>25</v>
      </c>
      <c r="F175" s="153">
        <v>25</v>
      </c>
      <c r="G175" s="153">
        <v>25</v>
      </c>
      <c r="H175" s="153">
        <v>25</v>
      </c>
      <c r="I175" s="179">
        <v>25</v>
      </c>
      <c r="J175" s="180">
        <f t="shared" si="4"/>
        <v>125</v>
      </c>
    </row>
    <row r="176" spans="2:10" ht="15.75" customHeight="1" thickBot="1" x14ac:dyDescent="0.3">
      <c r="B176" s="254" t="s">
        <v>245</v>
      </c>
      <c r="C176" s="255" t="s">
        <v>803</v>
      </c>
      <c r="D176" s="145" t="s">
        <v>788</v>
      </c>
      <c r="E176" s="149">
        <v>88.910804254698718</v>
      </c>
      <c r="F176" s="149">
        <v>88.910804254698718</v>
      </c>
      <c r="G176" s="149">
        <v>88.910804254698718</v>
      </c>
      <c r="H176" s="149">
        <v>88.910804254698718</v>
      </c>
      <c r="I176" s="176">
        <v>88.910804254698718</v>
      </c>
      <c r="J176" s="148">
        <f t="shared" ref="J176:J219" si="5">SUM(E176:I176)</f>
        <v>444.55402127349362</v>
      </c>
    </row>
    <row r="177" spans="2:10" ht="15.75" customHeight="1" thickBot="1" x14ac:dyDescent="0.3">
      <c r="B177" s="254"/>
      <c r="C177" s="256"/>
      <c r="D177" s="146" t="s">
        <v>785</v>
      </c>
      <c r="E177" s="144">
        <v>4.423056136203702E-2</v>
      </c>
      <c r="F177" s="144">
        <v>4.423056136203702E-2</v>
      </c>
      <c r="G177" s="144">
        <v>4.423056136203702E-2</v>
      </c>
      <c r="H177" s="144">
        <v>4.423056136203702E-2</v>
      </c>
      <c r="I177" s="177">
        <v>4.423056136203702E-2</v>
      </c>
      <c r="J177" s="178">
        <f t="shared" si="5"/>
        <v>0.22115280681018509</v>
      </c>
    </row>
    <row r="178" spans="2:10" ht="15.75" customHeight="1" thickBot="1" x14ac:dyDescent="0.3">
      <c r="B178" s="254"/>
      <c r="C178" s="256"/>
      <c r="D178" s="146" t="s">
        <v>786</v>
      </c>
      <c r="E178" s="144">
        <v>0</v>
      </c>
      <c r="F178" s="144">
        <v>0</v>
      </c>
      <c r="G178" s="144">
        <v>0</v>
      </c>
      <c r="H178" s="144">
        <v>0</v>
      </c>
      <c r="I178" s="177">
        <v>0</v>
      </c>
      <c r="J178" s="178">
        <f t="shared" si="5"/>
        <v>0</v>
      </c>
    </row>
    <row r="179" spans="2:10" ht="15.75" customHeight="1" thickBot="1" x14ac:dyDescent="0.3">
      <c r="B179" s="254"/>
      <c r="C179" s="257"/>
      <c r="D179" s="147" t="s">
        <v>789</v>
      </c>
      <c r="E179" s="153">
        <v>300</v>
      </c>
      <c r="F179" s="153">
        <v>300</v>
      </c>
      <c r="G179" s="153">
        <v>300</v>
      </c>
      <c r="H179" s="153">
        <v>300</v>
      </c>
      <c r="I179" s="179">
        <v>300</v>
      </c>
      <c r="J179" s="180">
        <f t="shared" si="5"/>
        <v>1500</v>
      </c>
    </row>
    <row r="180" spans="2:10" ht="15.75" customHeight="1" thickBot="1" x14ac:dyDescent="0.3">
      <c r="B180" s="254" t="s">
        <v>247</v>
      </c>
      <c r="C180" s="255" t="s">
        <v>803</v>
      </c>
      <c r="D180" s="145" t="s">
        <v>788</v>
      </c>
      <c r="E180" s="149">
        <v>5.9565881861890837</v>
      </c>
      <c r="F180" s="149">
        <v>5.9565881861890837</v>
      </c>
      <c r="G180" s="149">
        <v>5.9565881861890837</v>
      </c>
      <c r="H180" s="149">
        <v>5.9565881861890837</v>
      </c>
      <c r="I180" s="176">
        <v>5.9565881861890837</v>
      </c>
      <c r="J180" s="148">
        <f t="shared" si="5"/>
        <v>29.782940930945419</v>
      </c>
    </row>
    <row r="181" spans="2:10" ht="15.75" customHeight="1" thickBot="1" x14ac:dyDescent="0.3">
      <c r="B181" s="254"/>
      <c r="C181" s="256"/>
      <c r="D181" s="146" t="s">
        <v>785</v>
      </c>
      <c r="E181" s="144">
        <v>1.7826870852814445E-3</v>
      </c>
      <c r="F181" s="144">
        <v>1.7826870852814445E-3</v>
      </c>
      <c r="G181" s="144">
        <v>1.7826870852814445E-3</v>
      </c>
      <c r="H181" s="144">
        <v>1.7826870852814445E-3</v>
      </c>
      <c r="I181" s="177">
        <v>1.7826870852814445E-3</v>
      </c>
      <c r="J181" s="178">
        <f t="shared" si="5"/>
        <v>8.9134354264072228E-3</v>
      </c>
    </row>
    <row r="182" spans="2:10" ht="15.75" customHeight="1" thickBot="1" x14ac:dyDescent="0.3">
      <c r="B182" s="254"/>
      <c r="C182" s="256"/>
      <c r="D182" s="146" t="s">
        <v>786</v>
      </c>
      <c r="E182" s="144">
        <v>0</v>
      </c>
      <c r="F182" s="144">
        <v>0</v>
      </c>
      <c r="G182" s="144">
        <v>0</v>
      </c>
      <c r="H182" s="144">
        <v>0</v>
      </c>
      <c r="I182" s="177">
        <v>0</v>
      </c>
      <c r="J182" s="178">
        <f t="shared" si="5"/>
        <v>0</v>
      </c>
    </row>
    <row r="183" spans="2:10" ht="15.75" customHeight="1" thickBot="1" x14ac:dyDescent="0.3">
      <c r="B183" s="254"/>
      <c r="C183" s="257"/>
      <c r="D183" s="147" t="s">
        <v>789</v>
      </c>
      <c r="E183" s="153">
        <v>10</v>
      </c>
      <c r="F183" s="153">
        <v>10</v>
      </c>
      <c r="G183" s="153">
        <v>10</v>
      </c>
      <c r="H183" s="153">
        <v>10</v>
      </c>
      <c r="I183" s="179">
        <v>10</v>
      </c>
      <c r="J183" s="180">
        <f t="shared" si="5"/>
        <v>50</v>
      </c>
    </row>
    <row r="184" spans="2:10" ht="15.75" customHeight="1" thickBot="1" x14ac:dyDescent="0.3">
      <c r="B184" s="254" t="s">
        <v>248</v>
      </c>
      <c r="C184" s="255" t="s">
        <v>803</v>
      </c>
      <c r="D184" s="145" t="s">
        <v>788</v>
      </c>
      <c r="E184" s="149">
        <v>127.81758364945527</v>
      </c>
      <c r="F184" s="149">
        <v>127.81758364945527</v>
      </c>
      <c r="G184" s="149">
        <v>127.81758364945527</v>
      </c>
      <c r="H184" s="149">
        <v>127.81758364945527</v>
      </c>
      <c r="I184" s="176">
        <v>127.81758364945527</v>
      </c>
      <c r="J184" s="148">
        <f t="shared" si="5"/>
        <v>639.08791824727632</v>
      </c>
    </row>
    <row r="185" spans="2:10" ht="15.75" customHeight="1" thickBot="1" x14ac:dyDescent="0.3">
      <c r="B185" s="254"/>
      <c r="C185" s="256"/>
      <c r="D185" s="146" t="s">
        <v>785</v>
      </c>
      <c r="E185" s="144">
        <v>1.0735505062281422E-2</v>
      </c>
      <c r="F185" s="144">
        <v>1.0735505062281422E-2</v>
      </c>
      <c r="G185" s="144">
        <v>1.0735505062281422E-2</v>
      </c>
      <c r="H185" s="144">
        <v>1.0735505062281422E-2</v>
      </c>
      <c r="I185" s="177">
        <v>1.0735505062281422E-2</v>
      </c>
      <c r="J185" s="178">
        <f t="shared" si="5"/>
        <v>5.3677525311407112E-2</v>
      </c>
    </row>
    <row r="186" spans="2:10" ht="15.75" customHeight="1" thickBot="1" x14ac:dyDescent="0.3">
      <c r="B186" s="254"/>
      <c r="C186" s="256"/>
      <c r="D186" s="146" t="s">
        <v>786</v>
      </c>
      <c r="E186" s="144">
        <v>2.4613589587098014E-2</v>
      </c>
      <c r="F186" s="144">
        <v>2.4613589587098014E-2</v>
      </c>
      <c r="G186" s="144">
        <v>2.4613589587098014E-2</v>
      </c>
      <c r="H186" s="144">
        <v>2.4613589587098014E-2</v>
      </c>
      <c r="I186" s="177">
        <v>2.4613589587098014E-2</v>
      </c>
      <c r="J186" s="178">
        <f t="shared" si="5"/>
        <v>0.12306794793549007</v>
      </c>
    </row>
    <row r="187" spans="2:10" ht="15.75" customHeight="1" thickBot="1" x14ac:dyDescent="0.3">
      <c r="B187" s="254"/>
      <c r="C187" s="257"/>
      <c r="D187" s="147" t="s">
        <v>789</v>
      </c>
      <c r="E187" s="153">
        <v>125</v>
      </c>
      <c r="F187" s="153">
        <v>125</v>
      </c>
      <c r="G187" s="153">
        <v>125</v>
      </c>
      <c r="H187" s="153">
        <v>125</v>
      </c>
      <c r="I187" s="179">
        <v>125</v>
      </c>
      <c r="J187" s="180">
        <f t="shared" si="5"/>
        <v>625</v>
      </c>
    </row>
    <row r="188" spans="2:10" ht="15.75" customHeight="1" thickBot="1" x14ac:dyDescent="0.3">
      <c r="B188" s="254" t="s">
        <v>250</v>
      </c>
      <c r="C188" s="255" t="s">
        <v>803</v>
      </c>
      <c r="D188" s="145" t="s">
        <v>788</v>
      </c>
      <c r="E188" s="149">
        <v>8.6686929470744758</v>
      </c>
      <c r="F188" s="149">
        <v>8.6686929470744758</v>
      </c>
      <c r="G188" s="149">
        <v>8.6686929470744758</v>
      </c>
      <c r="H188" s="149">
        <v>8.6686929470744758</v>
      </c>
      <c r="I188" s="176">
        <v>8.6686929470744758</v>
      </c>
      <c r="J188" s="148">
        <f t="shared" si="5"/>
        <v>43.343464735372379</v>
      </c>
    </row>
    <row r="189" spans="2:10" ht="15.75" customHeight="1" thickBot="1" x14ac:dyDescent="0.3">
      <c r="B189" s="254"/>
      <c r="C189" s="256"/>
      <c r="D189" s="146" t="s">
        <v>785</v>
      </c>
      <c r="E189" s="144">
        <v>4.9959632660194278E-3</v>
      </c>
      <c r="F189" s="144">
        <v>4.9959632660194278E-3</v>
      </c>
      <c r="G189" s="144">
        <v>4.9959632660194278E-3</v>
      </c>
      <c r="H189" s="144">
        <v>4.9959632660194278E-3</v>
      </c>
      <c r="I189" s="177">
        <v>4.9959632660194278E-3</v>
      </c>
      <c r="J189" s="178">
        <f t="shared" si="5"/>
        <v>2.4979816330097139E-2</v>
      </c>
    </row>
    <row r="190" spans="2:10" ht="15.75" customHeight="1" thickBot="1" x14ac:dyDescent="0.3">
      <c r="B190" s="254"/>
      <c r="C190" s="256"/>
      <c r="D190" s="146" t="s">
        <v>786</v>
      </c>
      <c r="E190" s="144">
        <v>0</v>
      </c>
      <c r="F190" s="144">
        <v>0</v>
      </c>
      <c r="G190" s="144">
        <v>0</v>
      </c>
      <c r="H190" s="144">
        <v>0</v>
      </c>
      <c r="I190" s="177">
        <v>0</v>
      </c>
      <c r="J190" s="178">
        <f t="shared" si="5"/>
        <v>0</v>
      </c>
    </row>
    <row r="191" spans="2:10" ht="15.75" customHeight="1" thickBot="1" x14ac:dyDescent="0.3">
      <c r="B191" s="254"/>
      <c r="C191" s="257"/>
      <c r="D191" s="147" t="s">
        <v>789</v>
      </c>
      <c r="E191" s="153">
        <v>50</v>
      </c>
      <c r="F191" s="153">
        <v>50</v>
      </c>
      <c r="G191" s="153">
        <v>50</v>
      </c>
      <c r="H191" s="153">
        <v>50</v>
      </c>
      <c r="I191" s="179">
        <v>50</v>
      </c>
      <c r="J191" s="180">
        <f t="shared" si="5"/>
        <v>250</v>
      </c>
    </row>
    <row r="192" spans="2:10" ht="15.75" customHeight="1" thickBot="1" x14ac:dyDescent="0.3">
      <c r="B192" s="254" t="s">
        <v>252</v>
      </c>
      <c r="C192" s="255" t="s">
        <v>803</v>
      </c>
      <c r="D192" s="145" t="s">
        <v>788</v>
      </c>
      <c r="E192" s="149">
        <v>17.620689005414686</v>
      </c>
      <c r="F192" s="149">
        <v>17.620689005414686</v>
      </c>
      <c r="G192" s="149">
        <v>17.620689005414686</v>
      </c>
      <c r="H192" s="149">
        <v>17.620689005414686</v>
      </c>
      <c r="I192" s="176">
        <v>17.620689005414686</v>
      </c>
      <c r="J192" s="148">
        <f t="shared" si="5"/>
        <v>88.103445027073434</v>
      </c>
    </row>
    <row r="193" spans="2:10" ht="15.75" customHeight="1" thickBot="1" x14ac:dyDescent="0.3">
      <c r="B193" s="254"/>
      <c r="C193" s="256"/>
      <c r="D193" s="146" t="s">
        <v>785</v>
      </c>
      <c r="E193" s="144">
        <v>7.9935412256310831E-3</v>
      </c>
      <c r="F193" s="144">
        <v>7.9935412256310831E-3</v>
      </c>
      <c r="G193" s="144">
        <v>7.9935412256310831E-3</v>
      </c>
      <c r="H193" s="144">
        <v>7.9935412256310831E-3</v>
      </c>
      <c r="I193" s="177">
        <v>7.9935412256310831E-3</v>
      </c>
      <c r="J193" s="178">
        <f t="shared" si="5"/>
        <v>3.9967706128155416E-2</v>
      </c>
    </row>
    <row r="194" spans="2:10" ht="15.75" customHeight="1" thickBot="1" x14ac:dyDescent="0.3">
      <c r="B194" s="254"/>
      <c r="C194" s="256"/>
      <c r="D194" s="146" t="s">
        <v>786</v>
      </c>
      <c r="E194" s="144">
        <v>1.2411636394568594E-3</v>
      </c>
      <c r="F194" s="144">
        <v>1.2411636394568594E-3</v>
      </c>
      <c r="G194" s="144">
        <v>1.2411636394568594E-3</v>
      </c>
      <c r="H194" s="144">
        <v>1.2411636394568594E-3</v>
      </c>
      <c r="I194" s="177">
        <v>1.2411636394568594E-3</v>
      </c>
      <c r="J194" s="178">
        <f t="shared" si="5"/>
        <v>6.2058181972842966E-3</v>
      </c>
    </row>
    <row r="195" spans="2:10" ht="15.75" customHeight="1" thickBot="1" x14ac:dyDescent="0.3">
      <c r="B195" s="254"/>
      <c r="C195" s="257"/>
      <c r="D195" s="147" t="s">
        <v>789</v>
      </c>
      <c r="E195" s="153">
        <v>80</v>
      </c>
      <c r="F195" s="153">
        <v>80</v>
      </c>
      <c r="G195" s="153">
        <v>80</v>
      </c>
      <c r="H195" s="153">
        <v>80</v>
      </c>
      <c r="I195" s="179">
        <v>80</v>
      </c>
      <c r="J195" s="180">
        <f t="shared" si="5"/>
        <v>400</v>
      </c>
    </row>
    <row r="196" spans="2:10" ht="15.75" customHeight="1" thickBot="1" x14ac:dyDescent="0.3">
      <c r="B196" s="254" t="s">
        <v>253</v>
      </c>
      <c r="C196" s="255" t="s">
        <v>803</v>
      </c>
      <c r="D196" s="145" t="s">
        <v>788</v>
      </c>
      <c r="E196" s="149">
        <v>83.386134779735826</v>
      </c>
      <c r="F196" s="149">
        <v>83.386134779735826</v>
      </c>
      <c r="G196" s="149">
        <v>83.386134779735826</v>
      </c>
      <c r="H196" s="149">
        <v>83.386134779735826</v>
      </c>
      <c r="I196" s="176">
        <v>83.386134779735826</v>
      </c>
      <c r="J196" s="148">
        <f t="shared" si="5"/>
        <v>416.93067389867912</v>
      </c>
    </row>
    <row r="197" spans="2:10" ht="15.75" customHeight="1" thickBot="1" x14ac:dyDescent="0.3">
      <c r="B197" s="254"/>
      <c r="C197" s="256"/>
      <c r="D197" s="146" t="s">
        <v>785</v>
      </c>
      <c r="E197" s="144">
        <v>2.6903467863879101E-2</v>
      </c>
      <c r="F197" s="144">
        <v>2.6903467863879101E-2</v>
      </c>
      <c r="G197" s="144">
        <v>2.6903467863879101E-2</v>
      </c>
      <c r="H197" s="144">
        <v>2.6903467863879101E-2</v>
      </c>
      <c r="I197" s="177">
        <v>2.6903467863879101E-2</v>
      </c>
      <c r="J197" s="178">
        <f t="shared" si="5"/>
        <v>0.1345173393193955</v>
      </c>
    </row>
    <row r="198" spans="2:10" ht="15.75" customHeight="1" thickBot="1" x14ac:dyDescent="0.3">
      <c r="B198" s="254"/>
      <c r="C198" s="256"/>
      <c r="D198" s="146" t="s">
        <v>786</v>
      </c>
      <c r="E198" s="144">
        <v>3.1347514028282293E-2</v>
      </c>
      <c r="F198" s="144">
        <v>3.1347514028282293E-2</v>
      </c>
      <c r="G198" s="144">
        <v>3.1347514028282293E-2</v>
      </c>
      <c r="H198" s="144">
        <v>3.1347514028282293E-2</v>
      </c>
      <c r="I198" s="177">
        <v>3.1347514028282293E-2</v>
      </c>
      <c r="J198" s="178">
        <f t="shared" si="5"/>
        <v>0.15673757014141146</v>
      </c>
    </row>
    <row r="199" spans="2:10" ht="15.75" customHeight="1" thickBot="1" x14ac:dyDescent="0.3">
      <c r="B199" s="254"/>
      <c r="C199" s="257"/>
      <c r="D199" s="147" t="s">
        <v>789</v>
      </c>
      <c r="E199" s="153">
        <v>55</v>
      </c>
      <c r="F199" s="153">
        <v>55</v>
      </c>
      <c r="G199" s="153">
        <v>55</v>
      </c>
      <c r="H199" s="153">
        <v>55</v>
      </c>
      <c r="I199" s="179">
        <v>55</v>
      </c>
      <c r="J199" s="180">
        <f t="shared" si="5"/>
        <v>275</v>
      </c>
    </row>
    <row r="200" spans="2:10" ht="15.75" customHeight="1" thickBot="1" x14ac:dyDescent="0.3">
      <c r="B200" s="254" t="s">
        <v>255</v>
      </c>
      <c r="C200" s="255" t="s">
        <v>683</v>
      </c>
      <c r="D200" s="145" t="s">
        <v>788</v>
      </c>
      <c r="E200" s="149">
        <v>4.8873696264224966</v>
      </c>
      <c r="F200" s="149">
        <v>4.8873696264224966</v>
      </c>
      <c r="G200" s="149">
        <v>4.8873696264224966</v>
      </c>
      <c r="H200" s="149">
        <v>4.8873696264224966</v>
      </c>
      <c r="I200" s="176">
        <v>4.8873696264224966</v>
      </c>
      <c r="J200" s="148">
        <f t="shared" si="5"/>
        <v>24.436848132112484</v>
      </c>
    </row>
    <row r="201" spans="2:10" ht="15.75" customHeight="1" thickBot="1" x14ac:dyDescent="0.3">
      <c r="B201" s="254"/>
      <c r="C201" s="256"/>
      <c r="D201" s="146" t="s">
        <v>785</v>
      </c>
      <c r="E201" s="144">
        <v>1.2293956043263222E-3</v>
      </c>
      <c r="F201" s="144">
        <v>1.2293956043263222E-3</v>
      </c>
      <c r="G201" s="144">
        <v>1.2293956043263222E-3</v>
      </c>
      <c r="H201" s="144">
        <v>1.2293956043263222E-3</v>
      </c>
      <c r="I201" s="177">
        <v>1.2293956043263222E-3</v>
      </c>
      <c r="J201" s="178">
        <f t="shared" si="5"/>
        <v>6.1469780216316106E-3</v>
      </c>
    </row>
    <row r="202" spans="2:10" ht="15.75" customHeight="1" thickBot="1" x14ac:dyDescent="0.3">
      <c r="B202" s="254"/>
      <c r="C202" s="256"/>
      <c r="D202" s="146" t="s">
        <v>786</v>
      </c>
      <c r="E202" s="144">
        <v>1.1664875195324179E-3</v>
      </c>
      <c r="F202" s="144">
        <v>1.1664875195324179E-3</v>
      </c>
      <c r="G202" s="144">
        <v>1.1664875195324179E-3</v>
      </c>
      <c r="H202" s="144">
        <v>1.1664875195324179E-3</v>
      </c>
      <c r="I202" s="177">
        <v>1.1664875195324179E-3</v>
      </c>
      <c r="J202" s="178">
        <f t="shared" si="5"/>
        <v>5.8324375976620893E-3</v>
      </c>
    </row>
    <row r="203" spans="2:10" ht="15.75" customHeight="1" thickBot="1" x14ac:dyDescent="0.3">
      <c r="B203" s="254"/>
      <c r="C203" s="257"/>
      <c r="D203" s="147" t="s">
        <v>789</v>
      </c>
      <c r="E203" s="153">
        <v>25</v>
      </c>
      <c r="F203" s="153">
        <v>25</v>
      </c>
      <c r="G203" s="153">
        <v>25</v>
      </c>
      <c r="H203" s="153">
        <v>25</v>
      </c>
      <c r="I203" s="179">
        <v>25</v>
      </c>
      <c r="J203" s="180">
        <f t="shared" si="5"/>
        <v>125</v>
      </c>
    </row>
    <row r="204" spans="2:10" ht="15.75" customHeight="1" thickBot="1" x14ac:dyDescent="0.3">
      <c r="B204" s="254" t="s">
        <v>256</v>
      </c>
      <c r="C204" s="255" t="s">
        <v>698</v>
      </c>
      <c r="D204" s="145" t="s">
        <v>788</v>
      </c>
      <c r="E204" s="149">
        <v>7.9415161422271217</v>
      </c>
      <c r="F204" s="149">
        <v>7.9415161422271217</v>
      </c>
      <c r="G204" s="149">
        <v>7.9415161422271217</v>
      </c>
      <c r="H204" s="149">
        <v>7.9415161422271217</v>
      </c>
      <c r="I204" s="176">
        <v>7.9415161422271217</v>
      </c>
      <c r="J204" s="148">
        <f t="shared" si="5"/>
        <v>39.707580711135606</v>
      </c>
    </row>
    <row r="205" spans="2:10" ht="15.75" customHeight="1" thickBot="1" x14ac:dyDescent="0.3">
      <c r="B205" s="254"/>
      <c r="C205" s="256"/>
      <c r="D205" s="146" t="s">
        <v>785</v>
      </c>
      <c r="E205" s="144">
        <v>1.2210386979628375E-3</v>
      </c>
      <c r="F205" s="144">
        <v>1.2210386979628375E-3</v>
      </c>
      <c r="G205" s="144">
        <v>1.2210386979628375E-3</v>
      </c>
      <c r="H205" s="144">
        <v>1.2210386979628375E-3</v>
      </c>
      <c r="I205" s="177">
        <v>1.2210386979628375E-3</v>
      </c>
      <c r="J205" s="178">
        <f t="shared" si="5"/>
        <v>6.1051934898141876E-3</v>
      </c>
    </row>
    <row r="206" spans="2:10" ht="15.75" customHeight="1" thickBot="1" x14ac:dyDescent="0.3">
      <c r="B206" s="254"/>
      <c r="C206" s="256"/>
      <c r="D206" s="146" t="s">
        <v>786</v>
      </c>
      <c r="E206" s="144">
        <v>7.8464978403379048E-4</v>
      </c>
      <c r="F206" s="144">
        <v>7.8464978403379048E-4</v>
      </c>
      <c r="G206" s="144">
        <v>7.8464978403379048E-4</v>
      </c>
      <c r="H206" s="144">
        <v>7.8464978403379048E-4</v>
      </c>
      <c r="I206" s="177">
        <v>7.8464978403379048E-4</v>
      </c>
      <c r="J206" s="178">
        <f t="shared" si="5"/>
        <v>3.9232489201689522E-3</v>
      </c>
    </row>
    <row r="207" spans="2:10" ht="15.75" customHeight="1" thickBot="1" x14ac:dyDescent="0.3">
      <c r="B207" s="254"/>
      <c r="C207" s="257"/>
      <c r="D207" s="147" t="s">
        <v>789</v>
      </c>
      <c r="E207" s="153">
        <v>25</v>
      </c>
      <c r="F207" s="153">
        <v>25</v>
      </c>
      <c r="G207" s="153">
        <v>25</v>
      </c>
      <c r="H207" s="153">
        <v>25</v>
      </c>
      <c r="I207" s="179">
        <v>25</v>
      </c>
      <c r="J207" s="180">
        <f t="shared" si="5"/>
        <v>125</v>
      </c>
    </row>
    <row r="208" spans="2:10" ht="15.75" customHeight="1" thickBot="1" x14ac:dyDescent="0.3">
      <c r="B208" s="254" t="s">
        <v>257</v>
      </c>
      <c r="C208" s="255" t="s">
        <v>687</v>
      </c>
      <c r="D208" s="145" t="s">
        <v>788</v>
      </c>
      <c r="E208" s="149">
        <v>101.99122394490719</v>
      </c>
      <c r="F208" s="149">
        <v>101.99122394490719</v>
      </c>
      <c r="G208" s="149">
        <v>101.99122394490719</v>
      </c>
      <c r="H208" s="149">
        <v>101.99122394490719</v>
      </c>
      <c r="I208" s="176">
        <v>101.99122394490719</v>
      </c>
      <c r="J208" s="148">
        <f t="shared" si="5"/>
        <v>509.95611972453594</v>
      </c>
    </row>
    <row r="209" spans="2:10" ht="15.75" customHeight="1" thickBot="1" x14ac:dyDescent="0.3">
      <c r="B209" s="254"/>
      <c r="C209" s="256"/>
      <c r="D209" s="146" t="s">
        <v>785</v>
      </c>
      <c r="E209" s="144">
        <v>4.4294711862338416E-2</v>
      </c>
      <c r="F209" s="144">
        <v>4.4294711862338416E-2</v>
      </c>
      <c r="G209" s="144">
        <v>4.4294711862338416E-2</v>
      </c>
      <c r="H209" s="144">
        <v>4.4294711862338416E-2</v>
      </c>
      <c r="I209" s="177">
        <v>4.4294711862338416E-2</v>
      </c>
      <c r="J209" s="178">
        <f t="shared" si="5"/>
        <v>0.22147355931169208</v>
      </c>
    </row>
    <row r="210" spans="2:10" ht="15.75" customHeight="1" thickBot="1" x14ac:dyDescent="0.3">
      <c r="B210" s="254"/>
      <c r="C210" s="256"/>
      <c r="D210" s="146" t="s">
        <v>786</v>
      </c>
      <c r="E210" s="144">
        <v>0</v>
      </c>
      <c r="F210" s="144">
        <v>0</v>
      </c>
      <c r="G210" s="144">
        <v>0</v>
      </c>
      <c r="H210" s="144">
        <v>0</v>
      </c>
      <c r="I210" s="177">
        <v>0</v>
      </c>
      <c r="J210" s="178">
        <f t="shared" si="5"/>
        <v>0</v>
      </c>
    </row>
    <row r="211" spans="2:10" ht="15.75" customHeight="1" thickBot="1" x14ac:dyDescent="0.3">
      <c r="B211" s="254"/>
      <c r="C211" s="257"/>
      <c r="D211" s="147" t="s">
        <v>789</v>
      </c>
      <c r="E211" s="153">
        <v>800</v>
      </c>
      <c r="F211" s="153">
        <v>800</v>
      </c>
      <c r="G211" s="153">
        <v>800</v>
      </c>
      <c r="H211" s="153">
        <v>800</v>
      </c>
      <c r="I211" s="179">
        <v>800</v>
      </c>
      <c r="J211" s="180">
        <f t="shared" si="5"/>
        <v>4000</v>
      </c>
    </row>
    <row r="212" spans="2:10" ht="15.75" customHeight="1" thickBot="1" x14ac:dyDescent="0.3">
      <c r="B212" s="254" t="s">
        <v>259</v>
      </c>
      <c r="C212" s="255" t="s">
        <v>702</v>
      </c>
      <c r="D212" s="145" t="s">
        <v>788</v>
      </c>
      <c r="E212" s="149">
        <v>0.1195</v>
      </c>
      <c r="F212" s="149">
        <v>0.1195</v>
      </c>
      <c r="G212" s="149">
        <v>0.1195</v>
      </c>
      <c r="H212" s="149">
        <v>0.1195</v>
      </c>
      <c r="I212" s="176">
        <v>0.1195</v>
      </c>
      <c r="J212" s="148">
        <f t="shared" si="5"/>
        <v>0.59749999999999992</v>
      </c>
    </row>
    <row r="213" spans="2:10" ht="15.75" customHeight="1" thickBot="1" x14ac:dyDescent="0.3">
      <c r="B213" s="254"/>
      <c r="C213" s="256"/>
      <c r="D213" s="146" t="s">
        <v>785</v>
      </c>
      <c r="E213" s="144">
        <v>1.4775202356201384E-5</v>
      </c>
      <c r="F213" s="144">
        <v>1.4775202356201384E-5</v>
      </c>
      <c r="G213" s="144">
        <v>1.4775202356201384E-5</v>
      </c>
      <c r="H213" s="144">
        <v>1.4775202356201384E-5</v>
      </c>
      <c r="I213" s="177">
        <v>1.4775202356201384E-5</v>
      </c>
      <c r="J213" s="178">
        <f t="shared" si="5"/>
        <v>7.3876011781006924E-5</v>
      </c>
    </row>
    <row r="214" spans="2:10" ht="15.75" customHeight="1" thickBot="1" x14ac:dyDescent="0.3">
      <c r="B214" s="254"/>
      <c r="C214" s="256"/>
      <c r="D214" s="146" t="s">
        <v>786</v>
      </c>
      <c r="E214" s="144">
        <v>2.3530877826542945E-5</v>
      </c>
      <c r="F214" s="144">
        <v>2.3530877826542945E-5</v>
      </c>
      <c r="G214" s="144">
        <v>2.3530877826542945E-5</v>
      </c>
      <c r="H214" s="144">
        <v>2.3530877826542945E-5</v>
      </c>
      <c r="I214" s="177">
        <v>2.3530877826542945E-5</v>
      </c>
      <c r="J214" s="178">
        <f t="shared" si="5"/>
        <v>1.1765438913271472E-4</v>
      </c>
    </row>
    <row r="215" spans="2:10" ht="15.75" customHeight="1" thickBot="1" x14ac:dyDescent="0.3">
      <c r="B215" s="254"/>
      <c r="C215" s="257"/>
      <c r="D215" s="147" t="s">
        <v>789</v>
      </c>
      <c r="E215" s="153">
        <v>5</v>
      </c>
      <c r="F215" s="153">
        <v>5</v>
      </c>
      <c r="G215" s="153">
        <v>5</v>
      </c>
      <c r="H215" s="153">
        <v>5</v>
      </c>
      <c r="I215" s="179">
        <v>5</v>
      </c>
      <c r="J215" s="180">
        <f t="shared" si="5"/>
        <v>25</v>
      </c>
    </row>
    <row r="216" spans="2:10" ht="15.75" customHeight="1" thickBot="1" x14ac:dyDescent="0.3">
      <c r="B216" s="254" t="s">
        <v>261</v>
      </c>
      <c r="C216" s="255" t="s">
        <v>693</v>
      </c>
      <c r="D216" s="145" t="s">
        <v>788</v>
      </c>
      <c r="E216" s="149">
        <v>39.937978837153345</v>
      </c>
      <c r="F216" s="149">
        <v>39.937978837153345</v>
      </c>
      <c r="G216" s="149">
        <v>39.937978837153345</v>
      </c>
      <c r="H216" s="149">
        <v>39.937978837153345</v>
      </c>
      <c r="I216" s="176">
        <v>39.937978837153345</v>
      </c>
      <c r="J216" s="148">
        <f t="shared" si="5"/>
        <v>199.68989418576672</v>
      </c>
    </row>
    <row r="217" spans="2:10" ht="15.75" customHeight="1" thickBot="1" x14ac:dyDescent="0.3">
      <c r="B217" s="254"/>
      <c r="C217" s="256"/>
      <c r="D217" s="146" t="s">
        <v>785</v>
      </c>
      <c r="E217" s="144">
        <v>5.2079552155005794E-3</v>
      </c>
      <c r="F217" s="144">
        <v>5.2079552155005794E-3</v>
      </c>
      <c r="G217" s="144">
        <v>5.2079552155005794E-3</v>
      </c>
      <c r="H217" s="144">
        <v>5.2079552155005794E-3</v>
      </c>
      <c r="I217" s="177">
        <v>5.2079552155005794E-3</v>
      </c>
      <c r="J217" s="178">
        <f t="shared" si="5"/>
        <v>2.6039776077502897E-2</v>
      </c>
    </row>
    <row r="218" spans="2:10" ht="15.75" customHeight="1" thickBot="1" x14ac:dyDescent="0.3">
      <c r="B218" s="254"/>
      <c r="C218" s="256"/>
      <c r="D218" s="146" t="s">
        <v>786</v>
      </c>
      <c r="E218" s="144">
        <v>8.0406514518923639E-2</v>
      </c>
      <c r="F218" s="144">
        <v>8.0406514518923639E-2</v>
      </c>
      <c r="G218" s="144">
        <v>8.0406514518923639E-2</v>
      </c>
      <c r="H218" s="144">
        <v>8.0406514518923639E-2</v>
      </c>
      <c r="I218" s="177">
        <v>8.0406514518923639E-2</v>
      </c>
      <c r="J218" s="178">
        <f t="shared" si="5"/>
        <v>0.40203257259461822</v>
      </c>
    </row>
    <row r="219" spans="2:10" ht="15.75" customHeight="1" thickBot="1" x14ac:dyDescent="0.3">
      <c r="B219" s="254"/>
      <c r="C219" s="257"/>
      <c r="D219" s="147" t="s">
        <v>789</v>
      </c>
      <c r="E219" s="153">
        <v>100</v>
      </c>
      <c r="F219" s="153">
        <v>100</v>
      </c>
      <c r="G219" s="153">
        <v>100</v>
      </c>
      <c r="H219" s="153">
        <v>100</v>
      </c>
      <c r="I219" s="179">
        <v>100</v>
      </c>
      <c r="J219" s="180">
        <f t="shared" si="5"/>
        <v>500</v>
      </c>
    </row>
    <row r="220" spans="2:10" ht="15.75" customHeight="1" thickBot="1" x14ac:dyDescent="0.3">
      <c r="B220" s="254" t="s">
        <v>262</v>
      </c>
      <c r="C220" s="255" t="s">
        <v>803</v>
      </c>
      <c r="D220" s="145" t="s">
        <v>788</v>
      </c>
      <c r="E220" s="149">
        <v>3214.5880246763622</v>
      </c>
      <c r="F220" s="149">
        <v>3214.5880246763622</v>
      </c>
      <c r="G220" s="149">
        <v>3214.5880246763622</v>
      </c>
      <c r="H220" s="149">
        <v>3214.5880246763622</v>
      </c>
      <c r="I220" s="176">
        <v>3214.5880246763622</v>
      </c>
      <c r="J220" s="148">
        <f t="shared" ref="J220:J235" si="6">SUM(E220:I220)</f>
        <v>16072.940123381812</v>
      </c>
    </row>
    <row r="221" spans="2:10" ht="15.75" customHeight="1" thickBot="1" x14ac:dyDescent="0.3">
      <c r="B221" s="254"/>
      <c r="C221" s="256"/>
      <c r="D221" s="146" t="s">
        <v>785</v>
      </c>
      <c r="E221" s="144">
        <v>6.634584204305552E-2</v>
      </c>
      <c r="F221" s="144">
        <v>6.634584204305552E-2</v>
      </c>
      <c r="G221" s="144">
        <v>6.634584204305552E-2</v>
      </c>
      <c r="H221" s="144">
        <v>6.634584204305552E-2</v>
      </c>
      <c r="I221" s="177">
        <v>6.634584204305552E-2</v>
      </c>
      <c r="J221" s="178">
        <f t="shared" si="6"/>
        <v>0.33172921021527757</v>
      </c>
    </row>
    <row r="222" spans="2:10" ht="15.75" customHeight="1" thickBot="1" x14ac:dyDescent="0.3">
      <c r="B222" s="254"/>
      <c r="C222" s="256"/>
      <c r="D222" s="146" t="s">
        <v>786</v>
      </c>
      <c r="E222" s="144">
        <v>1.0853818546091152</v>
      </c>
      <c r="F222" s="144">
        <v>1.0853818546091152</v>
      </c>
      <c r="G222" s="144">
        <v>1.0853818546091152</v>
      </c>
      <c r="H222" s="144">
        <v>1.0853818546091152</v>
      </c>
      <c r="I222" s="177">
        <v>1.0853818546091152</v>
      </c>
      <c r="J222" s="178">
        <f t="shared" si="6"/>
        <v>5.4269092730455757</v>
      </c>
    </row>
    <row r="223" spans="2:10" ht="15.75" customHeight="1" thickBot="1" x14ac:dyDescent="0.3">
      <c r="B223" s="254"/>
      <c r="C223" s="257"/>
      <c r="D223" s="147" t="s">
        <v>789</v>
      </c>
      <c r="E223" s="153">
        <v>450</v>
      </c>
      <c r="F223" s="153">
        <v>450</v>
      </c>
      <c r="G223" s="153">
        <v>450</v>
      </c>
      <c r="H223" s="153">
        <v>450</v>
      </c>
      <c r="I223" s="179">
        <v>450</v>
      </c>
      <c r="J223" s="180">
        <f t="shared" si="6"/>
        <v>2250</v>
      </c>
    </row>
    <row r="224" spans="2:10" ht="15.75" customHeight="1" thickBot="1" x14ac:dyDescent="0.3">
      <c r="B224" s="254" t="s">
        <v>263</v>
      </c>
      <c r="C224" s="255" t="s">
        <v>803</v>
      </c>
      <c r="D224" s="145" t="s">
        <v>788</v>
      </c>
      <c r="E224" s="149">
        <v>2367.1969161397055</v>
      </c>
      <c r="F224" s="149">
        <v>2367.1969161397055</v>
      </c>
      <c r="G224" s="149">
        <v>2367.1969161397055</v>
      </c>
      <c r="H224" s="149">
        <v>2367.1969161397055</v>
      </c>
      <c r="I224" s="176">
        <v>2367.1969161397055</v>
      </c>
      <c r="J224" s="148">
        <f t="shared" si="6"/>
        <v>11835.984580698529</v>
      </c>
    </row>
    <row r="225" spans="2:10" ht="15.75" customHeight="1" thickBot="1" x14ac:dyDescent="0.3">
      <c r="B225" s="254"/>
      <c r="C225" s="256"/>
      <c r="D225" s="146" t="s">
        <v>785</v>
      </c>
      <c r="E225" s="144">
        <v>5.1530424298950828E-2</v>
      </c>
      <c r="F225" s="144">
        <v>5.1530424298950828E-2</v>
      </c>
      <c r="G225" s="144">
        <v>5.1530424298950828E-2</v>
      </c>
      <c r="H225" s="144">
        <v>5.1530424298950828E-2</v>
      </c>
      <c r="I225" s="177">
        <v>5.1530424298950828E-2</v>
      </c>
      <c r="J225" s="178">
        <f t="shared" si="6"/>
        <v>0.25765212149475414</v>
      </c>
    </row>
    <row r="226" spans="2:10" ht="15.75" customHeight="1" thickBot="1" x14ac:dyDescent="0.3">
      <c r="B226" s="254"/>
      <c r="C226" s="256"/>
      <c r="D226" s="146" t="s">
        <v>786</v>
      </c>
      <c r="E226" s="144">
        <v>0.9155413331137876</v>
      </c>
      <c r="F226" s="144">
        <v>0.9155413331137876</v>
      </c>
      <c r="G226" s="144">
        <v>0.9155413331137876</v>
      </c>
      <c r="H226" s="144">
        <v>0.9155413331137876</v>
      </c>
      <c r="I226" s="177">
        <v>0.9155413331137876</v>
      </c>
      <c r="J226" s="178">
        <f t="shared" si="6"/>
        <v>4.5777066655689378</v>
      </c>
    </row>
    <row r="227" spans="2:10" ht="15.75" customHeight="1" thickBot="1" x14ac:dyDescent="0.3">
      <c r="B227" s="254"/>
      <c r="C227" s="257"/>
      <c r="D227" s="147" t="s">
        <v>789</v>
      </c>
      <c r="E227" s="153">
        <v>600</v>
      </c>
      <c r="F227" s="153">
        <v>600</v>
      </c>
      <c r="G227" s="153">
        <v>600</v>
      </c>
      <c r="H227" s="153">
        <v>600</v>
      </c>
      <c r="I227" s="179">
        <v>600</v>
      </c>
      <c r="J227" s="180">
        <f t="shared" si="6"/>
        <v>3000</v>
      </c>
    </row>
    <row r="228" spans="2:10" ht="15.75" customHeight="1" thickBot="1" x14ac:dyDescent="0.3">
      <c r="B228" s="254" t="s">
        <v>264</v>
      </c>
      <c r="C228" s="255" t="s">
        <v>803</v>
      </c>
      <c r="D228" s="145" t="s">
        <v>788</v>
      </c>
      <c r="E228" s="149">
        <v>89.893663610240807</v>
      </c>
      <c r="F228" s="149">
        <v>89.893663610240807</v>
      </c>
      <c r="G228" s="149">
        <v>89.893663610240807</v>
      </c>
      <c r="H228" s="149">
        <v>89.893663610240807</v>
      </c>
      <c r="I228" s="176">
        <v>89.893663610240807</v>
      </c>
      <c r="J228" s="148">
        <f t="shared" si="6"/>
        <v>449.46831805120405</v>
      </c>
    </row>
    <row r="229" spans="2:10" ht="15.75" customHeight="1" thickBot="1" x14ac:dyDescent="0.3">
      <c r="B229" s="254"/>
      <c r="C229" s="256"/>
      <c r="D229" s="146" t="s">
        <v>785</v>
      </c>
      <c r="E229" s="144">
        <v>2.4979816330097139E-3</v>
      </c>
      <c r="F229" s="144">
        <v>2.4979816330097139E-3</v>
      </c>
      <c r="G229" s="144">
        <v>2.4979816330097139E-3</v>
      </c>
      <c r="H229" s="144">
        <v>2.4979816330097139E-3</v>
      </c>
      <c r="I229" s="177">
        <v>2.4979816330097139E-3</v>
      </c>
      <c r="J229" s="178">
        <f t="shared" si="6"/>
        <v>1.248990816504857E-2</v>
      </c>
    </row>
    <row r="230" spans="2:10" ht="15.75" customHeight="1" thickBot="1" x14ac:dyDescent="0.3">
      <c r="B230" s="254"/>
      <c r="C230" s="256"/>
      <c r="D230" s="146" t="s">
        <v>786</v>
      </c>
      <c r="E230" s="144">
        <v>2.8312272442950745E-2</v>
      </c>
      <c r="F230" s="144">
        <v>2.8312272442950745E-2</v>
      </c>
      <c r="G230" s="144">
        <v>2.8312272442950745E-2</v>
      </c>
      <c r="H230" s="144">
        <v>2.8312272442950745E-2</v>
      </c>
      <c r="I230" s="177">
        <v>2.8312272442950745E-2</v>
      </c>
      <c r="J230" s="178">
        <f t="shared" si="6"/>
        <v>0.14156136221475374</v>
      </c>
    </row>
    <row r="231" spans="2:10" ht="15.75" customHeight="1" thickBot="1" x14ac:dyDescent="0.3">
      <c r="B231" s="254"/>
      <c r="C231" s="257"/>
      <c r="D231" s="147" t="s">
        <v>789</v>
      </c>
      <c r="E231" s="153">
        <v>25</v>
      </c>
      <c r="F231" s="153">
        <v>25</v>
      </c>
      <c r="G231" s="153">
        <v>25</v>
      </c>
      <c r="H231" s="153">
        <v>25</v>
      </c>
      <c r="I231" s="179">
        <v>25</v>
      </c>
      <c r="J231" s="180">
        <f t="shared" si="6"/>
        <v>125</v>
      </c>
    </row>
    <row r="232" spans="2:10" ht="15.75" customHeight="1" thickBot="1" x14ac:dyDescent="0.3">
      <c r="B232" s="254" t="s">
        <v>265</v>
      </c>
      <c r="C232" s="255" t="s">
        <v>775</v>
      </c>
      <c r="D232" s="145" t="s">
        <v>788</v>
      </c>
      <c r="E232" s="149">
        <v>10107.92</v>
      </c>
      <c r="F232" s="149">
        <v>10107.92</v>
      </c>
      <c r="G232" s="149">
        <v>10107.92</v>
      </c>
      <c r="H232" s="149">
        <v>10107.92</v>
      </c>
      <c r="I232" s="176">
        <v>10107.92</v>
      </c>
      <c r="J232" s="148">
        <f t="shared" si="6"/>
        <v>50539.6</v>
      </c>
    </row>
    <row r="233" spans="2:10" ht="15.75" customHeight="1" thickBot="1" x14ac:dyDescent="0.3">
      <c r="B233" s="254"/>
      <c r="C233" s="256"/>
      <c r="D233" s="146" t="s">
        <v>785</v>
      </c>
      <c r="E233" s="144">
        <v>2.6153720927584021</v>
      </c>
      <c r="F233" s="144">
        <v>2.6153720927584021</v>
      </c>
      <c r="G233" s="144">
        <v>2.6153720927584021</v>
      </c>
      <c r="H233" s="144">
        <v>2.6153720927584021</v>
      </c>
      <c r="I233" s="177">
        <v>2.6153720927584021</v>
      </c>
      <c r="J233" s="178">
        <f t="shared" si="6"/>
        <v>13.076860463792011</v>
      </c>
    </row>
    <row r="234" spans="2:10" ht="15.75" customHeight="1" thickBot="1" x14ac:dyDescent="0.3">
      <c r="B234" s="254"/>
      <c r="C234" s="256"/>
      <c r="D234" s="146" t="s">
        <v>786</v>
      </c>
      <c r="E234" s="144">
        <v>0.34710758079902138</v>
      </c>
      <c r="F234" s="144">
        <v>0.34710758079902138</v>
      </c>
      <c r="G234" s="144">
        <v>0.34710758079902138</v>
      </c>
      <c r="H234" s="144">
        <v>0.34710758079902138</v>
      </c>
      <c r="I234" s="177">
        <v>0.34710758079902138</v>
      </c>
      <c r="J234" s="178">
        <f t="shared" si="6"/>
        <v>1.7355379039951069</v>
      </c>
    </row>
    <row r="235" spans="2:10" ht="15.75" customHeight="1" thickBot="1" x14ac:dyDescent="0.3">
      <c r="B235" s="254"/>
      <c r="C235" s="257"/>
      <c r="D235" s="147" t="s">
        <v>789</v>
      </c>
      <c r="E235" s="153">
        <v>8000</v>
      </c>
      <c r="F235" s="153">
        <v>8000</v>
      </c>
      <c r="G235" s="153">
        <v>8000</v>
      </c>
      <c r="H235" s="153">
        <v>8000</v>
      </c>
      <c r="I235" s="179">
        <v>8000</v>
      </c>
      <c r="J235" s="180">
        <f t="shared" si="6"/>
        <v>40000</v>
      </c>
    </row>
    <row r="236" spans="2:10" ht="15.75" customHeight="1" thickBot="1" x14ac:dyDescent="0.3">
      <c r="B236" s="254" t="s">
        <v>268</v>
      </c>
      <c r="C236" s="255" t="s">
        <v>804</v>
      </c>
      <c r="D236" s="145" t="s">
        <v>788</v>
      </c>
      <c r="E236" s="149">
        <v>570.02687958381739</v>
      </c>
      <c r="F236" s="149">
        <v>570.02687958381739</v>
      </c>
      <c r="G236" s="149">
        <v>570.02687958381739</v>
      </c>
      <c r="H236" s="149">
        <v>570.02687958381739</v>
      </c>
      <c r="I236" s="176">
        <v>570.02687958381739</v>
      </c>
      <c r="J236" s="148">
        <f t="shared" ref="J236:J251" si="7">SUM(E236:I236)</f>
        <v>2850.134397919087</v>
      </c>
    </row>
    <row r="237" spans="2:10" ht="15.75" customHeight="1" thickBot="1" x14ac:dyDescent="0.3">
      <c r="B237" s="254"/>
      <c r="C237" s="256"/>
      <c r="D237" s="146" t="s">
        <v>785</v>
      </c>
      <c r="E237" s="144">
        <v>2.4156402985262476E-2</v>
      </c>
      <c r="F237" s="144">
        <v>2.4156402985262476E-2</v>
      </c>
      <c r="G237" s="144">
        <v>2.4156402985262476E-2</v>
      </c>
      <c r="H237" s="144">
        <v>2.4156402985262476E-2</v>
      </c>
      <c r="I237" s="177">
        <v>2.4156402985262476E-2</v>
      </c>
      <c r="J237" s="178">
        <f t="shared" si="7"/>
        <v>0.12078201492631238</v>
      </c>
    </row>
    <row r="238" spans="2:10" ht="15.75" customHeight="1" thickBot="1" x14ac:dyDescent="0.3">
      <c r="B238" s="254"/>
      <c r="C238" s="256"/>
      <c r="D238" s="146" t="s">
        <v>786</v>
      </c>
      <c r="E238" s="144">
        <v>0.17881779268778858</v>
      </c>
      <c r="F238" s="144">
        <v>0.17881779268778858</v>
      </c>
      <c r="G238" s="144">
        <v>0.17881779268778858</v>
      </c>
      <c r="H238" s="144">
        <v>0.17881779268778858</v>
      </c>
      <c r="I238" s="177">
        <v>0.17881779268778858</v>
      </c>
      <c r="J238" s="178">
        <f t="shared" si="7"/>
        <v>0.89408896343894284</v>
      </c>
    </row>
    <row r="239" spans="2:10" ht="15.75" customHeight="1" thickBot="1" x14ac:dyDescent="0.3">
      <c r="B239" s="254"/>
      <c r="C239" s="257"/>
      <c r="D239" s="147" t="s">
        <v>789</v>
      </c>
      <c r="E239" s="153">
        <v>400</v>
      </c>
      <c r="F239" s="153">
        <v>400</v>
      </c>
      <c r="G239" s="153">
        <v>400</v>
      </c>
      <c r="H239" s="153">
        <v>400</v>
      </c>
      <c r="I239" s="179">
        <v>400</v>
      </c>
      <c r="J239" s="180">
        <f t="shared" si="7"/>
        <v>2000</v>
      </c>
    </row>
    <row r="240" spans="2:10" ht="15.75" customHeight="1" thickBot="1" x14ac:dyDescent="0.3">
      <c r="B240" s="254" t="s">
        <v>272</v>
      </c>
      <c r="C240" s="255" t="s">
        <v>775</v>
      </c>
      <c r="D240" s="145" t="s">
        <v>788</v>
      </c>
      <c r="E240" s="149">
        <v>25.2698</v>
      </c>
      <c r="F240" s="149">
        <v>25.2698</v>
      </c>
      <c r="G240" s="149">
        <v>25.2698</v>
      </c>
      <c r="H240" s="149">
        <v>25.2698</v>
      </c>
      <c r="I240" s="176">
        <v>25.2698</v>
      </c>
      <c r="J240" s="148">
        <f t="shared" si="7"/>
        <v>126.349</v>
      </c>
    </row>
    <row r="241" spans="2:10" ht="15.75" customHeight="1" thickBot="1" x14ac:dyDescent="0.3">
      <c r="B241" s="254"/>
      <c r="C241" s="256"/>
      <c r="D241" s="146" t="s">
        <v>785</v>
      </c>
      <c r="E241" s="144">
        <v>6.5384302318960055E-3</v>
      </c>
      <c r="F241" s="144">
        <v>6.5384302318960055E-3</v>
      </c>
      <c r="G241" s="144">
        <v>6.5384302318960055E-3</v>
      </c>
      <c r="H241" s="144">
        <v>6.5384302318960055E-3</v>
      </c>
      <c r="I241" s="177">
        <v>6.5384302318960055E-3</v>
      </c>
      <c r="J241" s="178">
        <f t="shared" si="7"/>
        <v>3.2692151159480029E-2</v>
      </c>
    </row>
    <row r="242" spans="2:10" ht="15.75" customHeight="1" thickBot="1" x14ac:dyDescent="0.3">
      <c r="B242" s="254"/>
      <c r="C242" s="256"/>
      <c r="D242" s="146" t="s">
        <v>786</v>
      </c>
      <c r="E242" s="144">
        <v>8.6776895199755348E-4</v>
      </c>
      <c r="F242" s="144">
        <v>8.6776895199755348E-4</v>
      </c>
      <c r="G242" s="144">
        <v>8.6776895199755348E-4</v>
      </c>
      <c r="H242" s="144">
        <v>8.6776895199755348E-4</v>
      </c>
      <c r="I242" s="177">
        <v>8.6776895199755348E-4</v>
      </c>
      <c r="J242" s="178">
        <f t="shared" si="7"/>
        <v>4.3388447599877677E-3</v>
      </c>
    </row>
    <row r="243" spans="2:10" ht="15.75" customHeight="1" thickBot="1" x14ac:dyDescent="0.3">
      <c r="B243" s="254"/>
      <c r="C243" s="257"/>
      <c r="D243" s="147" t="s">
        <v>789</v>
      </c>
      <c r="E243" s="153">
        <v>20</v>
      </c>
      <c r="F243" s="153">
        <v>20</v>
      </c>
      <c r="G243" s="153">
        <v>20</v>
      </c>
      <c r="H243" s="153">
        <v>20</v>
      </c>
      <c r="I243" s="179">
        <v>20</v>
      </c>
      <c r="J243" s="180">
        <f t="shared" si="7"/>
        <v>100</v>
      </c>
    </row>
    <row r="244" spans="2:10" ht="15.75" customHeight="1" thickBot="1" x14ac:dyDescent="0.3">
      <c r="B244" s="254" t="s">
        <v>273</v>
      </c>
      <c r="C244" s="255" t="s">
        <v>803</v>
      </c>
      <c r="D244" s="145" t="s">
        <v>788</v>
      </c>
      <c r="E244" s="149">
        <v>56.655011318583917</v>
      </c>
      <c r="F244" s="149">
        <v>56.655011318583917</v>
      </c>
      <c r="G244" s="149">
        <v>56.655011318583917</v>
      </c>
      <c r="H244" s="149">
        <v>56.655011318583917</v>
      </c>
      <c r="I244" s="176">
        <v>56.655011318583917</v>
      </c>
      <c r="J244" s="148">
        <f t="shared" si="7"/>
        <v>283.27505659291955</v>
      </c>
    </row>
    <row r="245" spans="2:10" ht="15.75" customHeight="1" thickBot="1" x14ac:dyDescent="0.3">
      <c r="B245" s="254"/>
      <c r="C245" s="256"/>
      <c r="D245" s="146" t="s">
        <v>785</v>
      </c>
      <c r="E245" s="144">
        <v>8.1126727334848436E-3</v>
      </c>
      <c r="F245" s="144">
        <v>8.1126727334848436E-3</v>
      </c>
      <c r="G245" s="144">
        <v>8.1126727334848436E-3</v>
      </c>
      <c r="H245" s="144">
        <v>8.1126727334848436E-3</v>
      </c>
      <c r="I245" s="177">
        <v>8.1126727334848436E-3</v>
      </c>
      <c r="J245" s="178">
        <f t="shared" si="7"/>
        <v>4.0563363667424218E-2</v>
      </c>
    </row>
    <row r="246" spans="2:10" ht="15.75" customHeight="1" thickBot="1" x14ac:dyDescent="0.3">
      <c r="B246" s="254"/>
      <c r="C246" s="256"/>
      <c r="D246" s="146" t="s">
        <v>786</v>
      </c>
      <c r="E246" s="144">
        <v>1.1214401009945198E-2</v>
      </c>
      <c r="F246" s="144">
        <v>1.1214401009945198E-2</v>
      </c>
      <c r="G246" s="144">
        <v>1.1214401009945198E-2</v>
      </c>
      <c r="H246" s="144">
        <v>1.1214401009945198E-2</v>
      </c>
      <c r="I246" s="177">
        <v>1.1214401009945198E-2</v>
      </c>
      <c r="J246" s="178">
        <f t="shared" si="7"/>
        <v>5.6072005049725988E-2</v>
      </c>
    </row>
    <row r="247" spans="2:10" ht="15.75" customHeight="1" thickBot="1" x14ac:dyDescent="0.3">
      <c r="B247" s="254"/>
      <c r="C247" s="257"/>
      <c r="D247" s="147" t="s">
        <v>789</v>
      </c>
      <c r="E247" s="153">
        <v>100</v>
      </c>
      <c r="F247" s="153">
        <v>100</v>
      </c>
      <c r="G247" s="153">
        <v>100</v>
      </c>
      <c r="H247" s="153">
        <v>100</v>
      </c>
      <c r="I247" s="179">
        <v>100</v>
      </c>
      <c r="J247" s="180">
        <f t="shared" si="7"/>
        <v>500</v>
      </c>
    </row>
    <row r="248" spans="2:10" ht="15.75" customHeight="1" thickBot="1" x14ac:dyDescent="0.3">
      <c r="B248" s="254" t="s">
        <v>274</v>
      </c>
      <c r="C248" s="255" t="s">
        <v>803</v>
      </c>
      <c r="D248" s="145" t="s">
        <v>788</v>
      </c>
      <c r="E248" s="149">
        <v>29.636934751566233</v>
      </c>
      <c r="F248" s="149">
        <v>29.636934751566233</v>
      </c>
      <c r="G248" s="149">
        <v>29.636934751566233</v>
      </c>
      <c r="H248" s="149">
        <v>29.636934751566233</v>
      </c>
      <c r="I248" s="176">
        <v>29.636934751566233</v>
      </c>
      <c r="J248" s="148">
        <f t="shared" si="7"/>
        <v>148.18467375783118</v>
      </c>
    </row>
    <row r="249" spans="2:10" ht="15.75" customHeight="1" thickBot="1" x14ac:dyDescent="0.3">
      <c r="B249" s="254"/>
      <c r="C249" s="256"/>
      <c r="D249" s="146" t="s">
        <v>785</v>
      </c>
      <c r="E249" s="144">
        <v>1.4743520454012341E-2</v>
      </c>
      <c r="F249" s="144">
        <v>1.4743520454012341E-2</v>
      </c>
      <c r="G249" s="144">
        <v>1.4743520454012341E-2</v>
      </c>
      <c r="H249" s="144">
        <v>1.4743520454012341E-2</v>
      </c>
      <c r="I249" s="177">
        <v>1.4743520454012341E-2</v>
      </c>
      <c r="J249" s="178">
        <f t="shared" si="7"/>
        <v>7.3717602270061702E-2</v>
      </c>
    </row>
    <row r="250" spans="2:10" ht="15.75" customHeight="1" thickBot="1" x14ac:dyDescent="0.3">
      <c r="B250" s="254"/>
      <c r="C250" s="256"/>
      <c r="D250" s="146" t="s">
        <v>786</v>
      </c>
      <c r="E250" s="144">
        <v>0</v>
      </c>
      <c r="F250" s="144">
        <v>0</v>
      </c>
      <c r="G250" s="144">
        <v>0</v>
      </c>
      <c r="H250" s="144">
        <v>0</v>
      </c>
      <c r="I250" s="177">
        <v>0</v>
      </c>
      <c r="J250" s="178">
        <f t="shared" si="7"/>
        <v>0</v>
      </c>
    </row>
    <row r="251" spans="2:10" ht="15.75" customHeight="1" thickBot="1" x14ac:dyDescent="0.3">
      <c r="B251" s="254"/>
      <c r="C251" s="257"/>
      <c r="D251" s="147" t="s">
        <v>789</v>
      </c>
      <c r="E251" s="153">
        <v>100</v>
      </c>
      <c r="F251" s="153">
        <v>100</v>
      </c>
      <c r="G251" s="153">
        <v>100</v>
      </c>
      <c r="H251" s="153">
        <v>100</v>
      </c>
      <c r="I251" s="179">
        <v>100</v>
      </c>
      <c r="J251" s="180">
        <f t="shared" si="7"/>
        <v>500</v>
      </c>
    </row>
    <row r="252" spans="2:10" ht="15.75" customHeight="1" thickBot="1" x14ac:dyDescent="0.3">
      <c r="B252" s="254" t="s">
        <v>275</v>
      </c>
      <c r="C252" s="255" t="s">
        <v>704</v>
      </c>
      <c r="D252" s="145" t="s">
        <v>788</v>
      </c>
      <c r="E252" s="149">
        <v>23.1</v>
      </c>
      <c r="F252" s="149">
        <v>23.1</v>
      </c>
      <c r="G252" s="149">
        <v>23.1</v>
      </c>
      <c r="H252" s="149">
        <v>23.1</v>
      </c>
      <c r="I252" s="176">
        <v>23.1</v>
      </c>
      <c r="J252" s="148">
        <f t="shared" ref="J252:J279" si="8">SUM(E252:I252)</f>
        <v>115.5</v>
      </c>
    </row>
    <row r="253" spans="2:10" ht="15.75" customHeight="1" thickBot="1" x14ac:dyDescent="0.3">
      <c r="B253" s="254"/>
      <c r="C253" s="256"/>
      <c r="D253" s="146" t="s">
        <v>785</v>
      </c>
      <c r="E253" s="144">
        <v>2.6704810184541767E-3</v>
      </c>
      <c r="F253" s="144">
        <v>2.6704810184541767E-3</v>
      </c>
      <c r="G253" s="144">
        <v>2.6704810184541767E-3</v>
      </c>
      <c r="H253" s="144">
        <v>2.6704810184541767E-3</v>
      </c>
      <c r="I253" s="177">
        <v>2.6704810184541767E-3</v>
      </c>
      <c r="J253" s="178">
        <f t="shared" si="8"/>
        <v>1.3352405092270883E-2</v>
      </c>
    </row>
    <row r="254" spans="2:10" ht="15.75" customHeight="1" thickBot="1" x14ac:dyDescent="0.3">
      <c r="B254" s="254"/>
      <c r="C254" s="256"/>
      <c r="D254" s="146" t="s">
        <v>786</v>
      </c>
      <c r="E254" s="144">
        <v>4.4435053011983418E-3</v>
      </c>
      <c r="F254" s="144">
        <v>4.4435053011983418E-3</v>
      </c>
      <c r="G254" s="144">
        <v>4.4435053011983418E-3</v>
      </c>
      <c r="H254" s="144">
        <v>4.4435053011983418E-3</v>
      </c>
      <c r="I254" s="177">
        <v>4.4435053011983418E-3</v>
      </c>
      <c r="J254" s="178">
        <f t="shared" si="8"/>
        <v>2.2217526505991708E-2</v>
      </c>
    </row>
    <row r="255" spans="2:10" ht="15.75" customHeight="1" thickBot="1" x14ac:dyDescent="0.3">
      <c r="B255" s="254"/>
      <c r="C255" s="257"/>
      <c r="D255" s="147" t="s">
        <v>789</v>
      </c>
      <c r="E255" s="153">
        <v>100</v>
      </c>
      <c r="F255" s="153">
        <v>100</v>
      </c>
      <c r="G255" s="153">
        <v>100</v>
      </c>
      <c r="H255" s="153">
        <v>100</v>
      </c>
      <c r="I255" s="179">
        <v>100</v>
      </c>
      <c r="J255" s="180">
        <f t="shared" si="8"/>
        <v>500</v>
      </c>
    </row>
    <row r="256" spans="2:10" ht="15.75" customHeight="1" thickBot="1" x14ac:dyDescent="0.3">
      <c r="B256" s="254" t="s">
        <v>277</v>
      </c>
      <c r="C256" s="255" t="s">
        <v>805</v>
      </c>
      <c r="D256" s="145" t="s">
        <v>788</v>
      </c>
      <c r="E256" s="149">
        <v>23.343712328227774</v>
      </c>
      <c r="F256" s="149">
        <v>23.343712328227774</v>
      </c>
      <c r="G256" s="149">
        <v>23.343712328227774</v>
      </c>
      <c r="H256" s="149">
        <v>23.343712328227774</v>
      </c>
      <c r="I256" s="176">
        <v>23.343712328227774</v>
      </c>
      <c r="J256" s="148">
        <f t="shared" si="8"/>
        <v>116.71856164113888</v>
      </c>
    </row>
    <row r="257" spans="2:10" ht="15.75" customHeight="1" thickBot="1" x14ac:dyDescent="0.3">
      <c r="B257" s="254"/>
      <c r="C257" s="256"/>
      <c r="D257" s="146" t="s">
        <v>785</v>
      </c>
      <c r="E257" s="144">
        <v>2.8168347778383387E-3</v>
      </c>
      <c r="F257" s="144">
        <v>2.8168347778383387E-3</v>
      </c>
      <c r="G257" s="144">
        <v>2.8168347778383387E-3</v>
      </c>
      <c r="H257" s="144">
        <v>2.8168347778383387E-3</v>
      </c>
      <c r="I257" s="177">
        <v>2.8168347778383387E-3</v>
      </c>
      <c r="J257" s="178">
        <f t="shared" si="8"/>
        <v>1.4084173889191694E-2</v>
      </c>
    </row>
    <row r="258" spans="2:10" ht="15.75" customHeight="1" thickBot="1" x14ac:dyDescent="0.3">
      <c r="B258" s="254"/>
      <c r="C258" s="256"/>
      <c r="D258" s="146" t="s">
        <v>786</v>
      </c>
      <c r="E258" s="144">
        <v>3.6529810306032821E-3</v>
      </c>
      <c r="F258" s="144">
        <v>3.6529810306032821E-3</v>
      </c>
      <c r="G258" s="144">
        <v>3.6529810306032821E-3</v>
      </c>
      <c r="H258" s="144">
        <v>3.6529810306032821E-3</v>
      </c>
      <c r="I258" s="177">
        <v>3.6529810306032821E-3</v>
      </c>
      <c r="J258" s="178">
        <f t="shared" si="8"/>
        <v>1.826490515301641E-2</v>
      </c>
    </row>
    <row r="259" spans="2:10" ht="15.75" customHeight="1" thickBot="1" x14ac:dyDescent="0.3">
      <c r="B259" s="254"/>
      <c r="C259" s="257"/>
      <c r="D259" s="147" t="s">
        <v>789</v>
      </c>
      <c r="E259" s="153">
        <v>200</v>
      </c>
      <c r="F259" s="153">
        <v>200</v>
      </c>
      <c r="G259" s="153">
        <v>200</v>
      </c>
      <c r="H259" s="153">
        <v>200</v>
      </c>
      <c r="I259" s="179">
        <v>200</v>
      </c>
      <c r="J259" s="180">
        <f t="shared" si="8"/>
        <v>1000</v>
      </c>
    </row>
    <row r="260" spans="2:10" ht="15.75" customHeight="1" thickBot="1" x14ac:dyDescent="0.3">
      <c r="B260" s="254" t="s">
        <v>281</v>
      </c>
      <c r="C260" s="255" t="s">
        <v>806</v>
      </c>
      <c r="D260" s="145" t="s">
        <v>788</v>
      </c>
      <c r="E260" s="149">
        <v>95.2</v>
      </c>
      <c r="F260" s="149">
        <v>95.2</v>
      </c>
      <c r="G260" s="149">
        <v>95.2</v>
      </c>
      <c r="H260" s="149">
        <v>95.2</v>
      </c>
      <c r="I260" s="176">
        <v>95.2</v>
      </c>
      <c r="J260" s="148">
        <f t="shared" si="8"/>
        <v>476</v>
      </c>
    </row>
    <row r="261" spans="2:10" ht="15.75" customHeight="1" thickBot="1" x14ac:dyDescent="0.3">
      <c r="B261" s="254"/>
      <c r="C261" s="256"/>
      <c r="D261" s="146" t="s">
        <v>785</v>
      </c>
      <c r="E261" s="144">
        <v>1.278328618669868E-2</v>
      </c>
      <c r="F261" s="144">
        <v>1.278328618669868E-2</v>
      </c>
      <c r="G261" s="144">
        <v>1.278328618669868E-2</v>
      </c>
      <c r="H261" s="144">
        <v>1.278328618669868E-2</v>
      </c>
      <c r="I261" s="177">
        <v>1.278328618669868E-2</v>
      </c>
      <c r="J261" s="178">
        <f t="shared" si="8"/>
        <v>6.3916430933493404E-2</v>
      </c>
    </row>
    <row r="262" spans="2:10" ht="15.75" customHeight="1" thickBot="1" x14ac:dyDescent="0.3">
      <c r="B262" s="254"/>
      <c r="C262" s="256"/>
      <c r="D262" s="146" t="s">
        <v>786</v>
      </c>
      <c r="E262" s="144">
        <v>1.3308626714919173E-2</v>
      </c>
      <c r="F262" s="144">
        <v>1.3308626714919173E-2</v>
      </c>
      <c r="G262" s="144">
        <v>1.3308626714919173E-2</v>
      </c>
      <c r="H262" s="144">
        <v>1.3308626714919173E-2</v>
      </c>
      <c r="I262" s="177">
        <v>1.3308626714919173E-2</v>
      </c>
      <c r="J262" s="178">
        <f t="shared" si="8"/>
        <v>6.6543133574595861E-2</v>
      </c>
    </row>
    <row r="263" spans="2:10" ht="15.75" customHeight="1" thickBot="1" x14ac:dyDescent="0.3">
      <c r="B263" s="254"/>
      <c r="C263" s="257"/>
      <c r="D263" s="147" t="s">
        <v>789</v>
      </c>
      <c r="E263" s="153">
        <v>8</v>
      </c>
      <c r="F263" s="153">
        <v>8</v>
      </c>
      <c r="G263" s="153">
        <v>8</v>
      </c>
      <c r="H263" s="153">
        <v>8</v>
      </c>
      <c r="I263" s="179">
        <v>8</v>
      </c>
      <c r="J263" s="180">
        <f t="shared" si="8"/>
        <v>40</v>
      </c>
    </row>
    <row r="264" spans="2:10" ht="15.75" customHeight="1" thickBot="1" x14ac:dyDescent="0.3">
      <c r="B264" s="254" t="s">
        <v>284</v>
      </c>
      <c r="C264" s="255" t="s">
        <v>704</v>
      </c>
      <c r="D264" s="145" t="s">
        <v>788</v>
      </c>
      <c r="E264" s="149">
        <v>0</v>
      </c>
      <c r="F264" s="149">
        <v>0</v>
      </c>
      <c r="G264" s="149">
        <v>0</v>
      </c>
      <c r="H264" s="149">
        <v>0</v>
      </c>
      <c r="I264" s="176">
        <v>0</v>
      </c>
      <c r="J264" s="148">
        <f t="shared" si="8"/>
        <v>0</v>
      </c>
    </row>
    <row r="265" spans="2:10" ht="15.75" customHeight="1" thickBot="1" x14ac:dyDescent="0.3">
      <c r="B265" s="254"/>
      <c r="C265" s="256"/>
      <c r="D265" s="146" t="s">
        <v>785</v>
      </c>
      <c r="E265" s="144">
        <v>0</v>
      </c>
      <c r="F265" s="144">
        <v>0</v>
      </c>
      <c r="G265" s="144">
        <v>0</v>
      </c>
      <c r="H265" s="144">
        <v>0</v>
      </c>
      <c r="I265" s="177">
        <v>0</v>
      </c>
      <c r="J265" s="178">
        <f t="shared" si="8"/>
        <v>0</v>
      </c>
    </row>
    <row r="266" spans="2:10" ht="15.75" customHeight="1" thickBot="1" x14ac:dyDescent="0.3">
      <c r="B266" s="254"/>
      <c r="C266" s="256"/>
      <c r="D266" s="146" t="s">
        <v>786</v>
      </c>
      <c r="E266" s="144">
        <v>0</v>
      </c>
      <c r="F266" s="144">
        <v>0</v>
      </c>
      <c r="G266" s="144">
        <v>0</v>
      </c>
      <c r="H266" s="144">
        <v>0</v>
      </c>
      <c r="I266" s="177">
        <v>0</v>
      </c>
      <c r="J266" s="178">
        <f t="shared" si="8"/>
        <v>0</v>
      </c>
    </row>
    <row r="267" spans="2:10" ht="15.75" customHeight="1" thickBot="1" x14ac:dyDescent="0.3">
      <c r="B267" s="254"/>
      <c r="C267" s="257"/>
      <c r="D267" s="147" t="s">
        <v>789</v>
      </c>
      <c r="E267" s="153">
        <v>0</v>
      </c>
      <c r="F267" s="153">
        <v>0</v>
      </c>
      <c r="G267" s="153">
        <v>0</v>
      </c>
      <c r="H267" s="153">
        <v>0</v>
      </c>
      <c r="I267" s="179">
        <v>0</v>
      </c>
      <c r="J267" s="180">
        <f t="shared" si="8"/>
        <v>0</v>
      </c>
    </row>
    <row r="268" spans="2:10" ht="15.75" customHeight="1" thickBot="1" x14ac:dyDescent="0.3">
      <c r="B268" s="254" t="s">
        <v>286</v>
      </c>
      <c r="C268" s="255" t="s">
        <v>739</v>
      </c>
      <c r="D268" s="145" t="s">
        <v>788</v>
      </c>
      <c r="E268" s="149">
        <v>0</v>
      </c>
      <c r="F268" s="149">
        <v>0</v>
      </c>
      <c r="G268" s="149">
        <v>0</v>
      </c>
      <c r="H268" s="149">
        <v>0</v>
      </c>
      <c r="I268" s="176">
        <v>0</v>
      </c>
      <c r="J268" s="148">
        <f t="shared" si="8"/>
        <v>0</v>
      </c>
    </row>
    <row r="269" spans="2:10" ht="15.75" customHeight="1" thickBot="1" x14ac:dyDescent="0.3">
      <c r="B269" s="254"/>
      <c r="C269" s="256"/>
      <c r="D269" s="146" t="s">
        <v>785</v>
      </c>
      <c r="E269" s="144">
        <v>0</v>
      </c>
      <c r="F269" s="144">
        <v>0</v>
      </c>
      <c r="G269" s="144">
        <v>0</v>
      </c>
      <c r="H269" s="144">
        <v>0</v>
      </c>
      <c r="I269" s="177">
        <v>0</v>
      </c>
      <c r="J269" s="178">
        <f t="shared" si="8"/>
        <v>0</v>
      </c>
    </row>
    <row r="270" spans="2:10" ht="15.75" customHeight="1" thickBot="1" x14ac:dyDescent="0.3">
      <c r="B270" s="254"/>
      <c r="C270" s="256"/>
      <c r="D270" s="146" t="s">
        <v>786</v>
      </c>
      <c r="E270" s="144">
        <v>0</v>
      </c>
      <c r="F270" s="144">
        <v>0</v>
      </c>
      <c r="G270" s="144">
        <v>0</v>
      </c>
      <c r="H270" s="144">
        <v>0</v>
      </c>
      <c r="I270" s="177">
        <v>0</v>
      </c>
      <c r="J270" s="178">
        <f t="shared" si="8"/>
        <v>0</v>
      </c>
    </row>
    <row r="271" spans="2:10" ht="15.75" customHeight="1" thickBot="1" x14ac:dyDescent="0.3">
      <c r="B271" s="254"/>
      <c r="C271" s="257"/>
      <c r="D271" s="147" t="s">
        <v>789</v>
      </c>
      <c r="E271" s="153">
        <v>0</v>
      </c>
      <c r="F271" s="153">
        <v>0</v>
      </c>
      <c r="G271" s="153">
        <v>0</v>
      </c>
      <c r="H271" s="153">
        <v>0</v>
      </c>
      <c r="I271" s="179">
        <v>0</v>
      </c>
      <c r="J271" s="180">
        <f t="shared" si="8"/>
        <v>0</v>
      </c>
    </row>
    <row r="272" spans="2:10" ht="15.75" customHeight="1" thickBot="1" x14ac:dyDescent="0.3">
      <c r="B272" s="254" t="s">
        <v>287</v>
      </c>
      <c r="C272" s="255" t="s">
        <v>807</v>
      </c>
      <c r="D272" s="145" t="s">
        <v>788</v>
      </c>
      <c r="E272" s="149">
        <v>0</v>
      </c>
      <c r="F272" s="149">
        <v>0</v>
      </c>
      <c r="G272" s="149">
        <v>0</v>
      </c>
      <c r="H272" s="149">
        <v>0</v>
      </c>
      <c r="I272" s="176">
        <v>0</v>
      </c>
      <c r="J272" s="148">
        <f t="shared" si="8"/>
        <v>0</v>
      </c>
    </row>
    <row r="273" spans="2:10" ht="15.75" customHeight="1" thickBot="1" x14ac:dyDescent="0.3">
      <c r="B273" s="254"/>
      <c r="C273" s="256"/>
      <c r="D273" s="146" t="s">
        <v>785</v>
      </c>
      <c r="E273" s="144">
        <v>0</v>
      </c>
      <c r="F273" s="144">
        <v>0</v>
      </c>
      <c r="G273" s="144">
        <v>0</v>
      </c>
      <c r="H273" s="144">
        <v>0</v>
      </c>
      <c r="I273" s="177">
        <v>0</v>
      </c>
      <c r="J273" s="178">
        <f t="shared" si="8"/>
        <v>0</v>
      </c>
    </row>
    <row r="274" spans="2:10" ht="15.75" customHeight="1" thickBot="1" x14ac:dyDescent="0.3">
      <c r="B274" s="254"/>
      <c r="C274" s="256"/>
      <c r="D274" s="146" t="s">
        <v>786</v>
      </c>
      <c r="E274" s="144">
        <v>0</v>
      </c>
      <c r="F274" s="144">
        <v>0</v>
      </c>
      <c r="G274" s="144">
        <v>0</v>
      </c>
      <c r="H274" s="144">
        <v>0</v>
      </c>
      <c r="I274" s="177">
        <v>0</v>
      </c>
      <c r="J274" s="178">
        <f t="shared" si="8"/>
        <v>0</v>
      </c>
    </row>
    <row r="275" spans="2:10" ht="15.75" customHeight="1" thickBot="1" x14ac:dyDescent="0.3">
      <c r="B275" s="254"/>
      <c r="C275" s="257"/>
      <c r="D275" s="147" t="s">
        <v>789</v>
      </c>
      <c r="E275" s="153">
        <v>0</v>
      </c>
      <c r="F275" s="153">
        <v>0</v>
      </c>
      <c r="G275" s="153">
        <v>0</v>
      </c>
      <c r="H275" s="153">
        <v>0</v>
      </c>
      <c r="I275" s="179">
        <v>0</v>
      </c>
      <c r="J275" s="180">
        <f t="shared" si="8"/>
        <v>0</v>
      </c>
    </row>
    <row r="276" spans="2:10" ht="15.75" customHeight="1" thickBot="1" x14ac:dyDescent="0.3">
      <c r="B276" s="254" t="s">
        <v>290</v>
      </c>
      <c r="C276" s="255" t="s">
        <v>807</v>
      </c>
      <c r="D276" s="145" t="s">
        <v>788</v>
      </c>
      <c r="E276" s="149">
        <v>0</v>
      </c>
      <c r="F276" s="149">
        <v>0</v>
      </c>
      <c r="G276" s="149">
        <v>0</v>
      </c>
      <c r="H276" s="149">
        <v>0</v>
      </c>
      <c r="I276" s="176">
        <v>0</v>
      </c>
      <c r="J276" s="148">
        <f t="shared" si="8"/>
        <v>0</v>
      </c>
    </row>
    <row r="277" spans="2:10" ht="15.75" customHeight="1" thickBot="1" x14ac:dyDescent="0.3">
      <c r="B277" s="254"/>
      <c r="C277" s="256"/>
      <c r="D277" s="146" t="s">
        <v>785</v>
      </c>
      <c r="E277" s="144">
        <v>0</v>
      </c>
      <c r="F277" s="144">
        <v>0</v>
      </c>
      <c r="G277" s="144">
        <v>0</v>
      </c>
      <c r="H277" s="144">
        <v>0</v>
      </c>
      <c r="I277" s="177">
        <v>0</v>
      </c>
      <c r="J277" s="178">
        <f t="shared" si="8"/>
        <v>0</v>
      </c>
    </row>
    <row r="278" spans="2:10" ht="15.75" customHeight="1" thickBot="1" x14ac:dyDescent="0.3">
      <c r="B278" s="254"/>
      <c r="C278" s="256"/>
      <c r="D278" s="146" t="s">
        <v>786</v>
      </c>
      <c r="E278" s="144">
        <v>0</v>
      </c>
      <c r="F278" s="144">
        <v>0</v>
      </c>
      <c r="G278" s="144">
        <v>0</v>
      </c>
      <c r="H278" s="144">
        <v>0</v>
      </c>
      <c r="I278" s="177">
        <v>0</v>
      </c>
      <c r="J278" s="178">
        <f t="shared" si="8"/>
        <v>0</v>
      </c>
    </row>
    <row r="279" spans="2:10" ht="15.75" customHeight="1" thickBot="1" x14ac:dyDescent="0.3">
      <c r="B279" s="254"/>
      <c r="C279" s="257"/>
      <c r="D279" s="147" t="s">
        <v>789</v>
      </c>
      <c r="E279" s="153">
        <v>0</v>
      </c>
      <c r="F279" s="153">
        <v>0</v>
      </c>
      <c r="G279" s="153">
        <v>0</v>
      </c>
      <c r="H279" s="153">
        <v>0</v>
      </c>
      <c r="I279" s="179">
        <v>0</v>
      </c>
      <c r="J279" s="180">
        <f t="shared" si="8"/>
        <v>0</v>
      </c>
    </row>
    <row r="280" spans="2:10" ht="15.75" customHeight="1" thickBot="1" x14ac:dyDescent="0.3">
      <c r="B280" s="254" t="s">
        <v>293</v>
      </c>
      <c r="C280" s="255" t="s">
        <v>808</v>
      </c>
      <c r="D280" s="145" t="s">
        <v>788</v>
      </c>
      <c r="E280" s="149">
        <v>11454.13</v>
      </c>
      <c r="F280" s="149">
        <v>0</v>
      </c>
      <c r="G280" s="149">
        <v>0</v>
      </c>
      <c r="H280" s="149">
        <v>0</v>
      </c>
      <c r="I280" s="176">
        <v>0</v>
      </c>
      <c r="J280" s="148">
        <f t="shared" ref="J280:J303" si="9">SUM(E280:I280)</f>
        <v>11454.13</v>
      </c>
    </row>
    <row r="281" spans="2:10" ht="15.75" customHeight="1" thickBot="1" x14ac:dyDescent="0.3">
      <c r="B281" s="254"/>
      <c r="C281" s="256"/>
      <c r="D281" s="146" t="s">
        <v>785</v>
      </c>
      <c r="E281" s="144">
        <v>2.3322930534122333</v>
      </c>
      <c r="F281" s="144">
        <v>0</v>
      </c>
      <c r="G281" s="144">
        <v>0</v>
      </c>
      <c r="H281" s="144">
        <v>0</v>
      </c>
      <c r="I281" s="177">
        <v>0</v>
      </c>
      <c r="J281" s="178">
        <f t="shared" si="9"/>
        <v>2.3322930534122333</v>
      </c>
    </row>
    <row r="282" spans="2:10" ht="15.75" customHeight="1" thickBot="1" x14ac:dyDescent="0.3">
      <c r="B282" s="254"/>
      <c r="C282" s="256"/>
      <c r="D282" s="146" t="s">
        <v>786</v>
      </c>
      <c r="E282" s="144">
        <v>2.3322930534122333</v>
      </c>
      <c r="F282" s="144">
        <v>0</v>
      </c>
      <c r="G282" s="144">
        <v>0</v>
      </c>
      <c r="H282" s="144">
        <v>0</v>
      </c>
      <c r="I282" s="177">
        <v>0</v>
      </c>
      <c r="J282" s="178">
        <f t="shared" si="9"/>
        <v>2.3322930534122333</v>
      </c>
    </row>
    <row r="283" spans="2:10" ht="15.75" customHeight="1" thickBot="1" x14ac:dyDescent="0.3">
      <c r="B283" s="254"/>
      <c r="C283" s="257"/>
      <c r="D283" s="147" t="s">
        <v>789</v>
      </c>
      <c r="E283" s="153">
        <v>368300</v>
      </c>
      <c r="F283" s="153">
        <v>0</v>
      </c>
      <c r="G283" s="153">
        <v>0</v>
      </c>
      <c r="H283" s="153">
        <v>0</v>
      </c>
      <c r="I283" s="179">
        <v>0</v>
      </c>
      <c r="J283" s="180">
        <f t="shared" si="9"/>
        <v>368300</v>
      </c>
    </row>
    <row r="284" spans="2:10" ht="15.75" customHeight="1" thickBot="1" x14ac:dyDescent="0.3">
      <c r="B284" s="254" t="s">
        <v>297</v>
      </c>
      <c r="C284" s="255" t="s">
        <v>808</v>
      </c>
      <c r="D284" s="145" t="s">
        <v>788</v>
      </c>
      <c r="E284" s="149">
        <v>0</v>
      </c>
      <c r="F284" s="149">
        <v>23522.19</v>
      </c>
      <c r="G284" s="149">
        <v>0</v>
      </c>
      <c r="H284" s="149">
        <v>0</v>
      </c>
      <c r="I284" s="176">
        <v>0</v>
      </c>
      <c r="J284" s="148">
        <f t="shared" si="9"/>
        <v>23522.19</v>
      </c>
    </row>
    <row r="285" spans="2:10" ht="15.75" customHeight="1" thickBot="1" x14ac:dyDescent="0.3">
      <c r="B285" s="254"/>
      <c r="C285" s="256"/>
      <c r="D285" s="146" t="s">
        <v>785</v>
      </c>
      <c r="E285" s="144">
        <v>0</v>
      </c>
      <c r="F285" s="144">
        <v>4.3088867908418402</v>
      </c>
      <c r="G285" s="144">
        <v>0</v>
      </c>
      <c r="H285" s="144">
        <v>0</v>
      </c>
      <c r="I285" s="177">
        <v>0</v>
      </c>
      <c r="J285" s="178">
        <f t="shared" si="9"/>
        <v>4.3088867908418402</v>
      </c>
    </row>
    <row r="286" spans="2:10" ht="15.75" customHeight="1" thickBot="1" x14ac:dyDescent="0.3">
      <c r="B286" s="254"/>
      <c r="C286" s="256"/>
      <c r="D286" s="146" t="s">
        <v>786</v>
      </c>
      <c r="E286" s="144">
        <v>0</v>
      </c>
      <c r="F286" s="144">
        <v>4.3088867908418402</v>
      </c>
      <c r="G286" s="144">
        <v>0</v>
      </c>
      <c r="H286" s="144">
        <v>0</v>
      </c>
      <c r="I286" s="177">
        <v>0</v>
      </c>
      <c r="J286" s="178">
        <f t="shared" si="9"/>
        <v>4.3088867908418402</v>
      </c>
    </row>
    <row r="287" spans="2:10" ht="15.75" customHeight="1" thickBot="1" x14ac:dyDescent="0.3">
      <c r="B287" s="254"/>
      <c r="C287" s="257"/>
      <c r="D287" s="147" t="s">
        <v>789</v>
      </c>
      <c r="E287" s="153">
        <v>0</v>
      </c>
      <c r="F287" s="153">
        <v>426900</v>
      </c>
      <c r="G287" s="153">
        <v>0</v>
      </c>
      <c r="H287" s="153">
        <v>0</v>
      </c>
      <c r="I287" s="179">
        <v>0</v>
      </c>
      <c r="J287" s="180">
        <f t="shared" si="9"/>
        <v>426900</v>
      </c>
    </row>
    <row r="288" spans="2:10" ht="15.75" customHeight="1" thickBot="1" x14ac:dyDescent="0.3">
      <c r="B288" s="254" t="s">
        <v>298</v>
      </c>
      <c r="C288" s="255" t="s">
        <v>808</v>
      </c>
      <c r="D288" s="145" t="s">
        <v>788</v>
      </c>
      <c r="E288" s="149">
        <v>0</v>
      </c>
      <c r="F288" s="149">
        <v>0</v>
      </c>
      <c r="G288" s="149">
        <v>15485.94</v>
      </c>
      <c r="H288" s="149">
        <v>0</v>
      </c>
      <c r="I288" s="176">
        <v>0</v>
      </c>
      <c r="J288" s="148">
        <f t="shared" si="9"/>
        <v>15485.94</v>
      </c>
    </row>
    <row r="289" spans="2:10" ht="15.75" customHeight="1" thickBot="1" x14ac:dyDescent="0.3">
      <c r="B289" s="254"/>
      <c r="C289" s="256"/>
      <c r="D289" s="146" t="s">
        <v>785</v>
      </c>
      <c r="E289" s="144">
        <v>0</v>
      </c>
      <c r="F289" s="144">
        <v>0</v>
      </c>
      <c r="G289" s="144">
        <v>3.4179968117345871</v>
      </c>
      <c r="H289" s="144">
        <v>0</v>
      </c>
      <c r="I289" s="177">
        <v>0</v>
      </c>
      <c r="J289" s="178">
        <f t="shared" si="9"/>
        <v>3.4179968117345871</v>
      </c>
    </row>
    <row r="290" spans="2:10" ht="15.75" customHeight="1" thickBot="1" x14ac:dyDescent="0.3">
      <c r="B290" s="254"/>
      <c r="C290" s="256"/>
      <c r="D290" s="146" t="s">
        <v>786</v>
      </c>
      <c r="E290" s="144">
        <v>0</v>
      </c>
      <c r="F290" s="144">
        <v>0</v>
      </c>
      <c r="G290" s="144">
        <v>3.4179968117345871</v>
      </c>
      <c r="H290" s="144">
        <v>0</v>
      </c>
      <c r="I290" s="177">
        <v>0</v>
      </c>
      <c r="J290" s="178">
        <f t="shared" si="9"/>
        <v>3.4179968117345871</v>
      </c>
    </row>
    <row r="291" spans="2:10" ht="15.75" customHeight="1" thickBot="1" x14ac:dyDescent="0.3">
      <c r="B291" s="254"/>
      <c r="C291" s="257"/>
      <c r="D291" s="147" t="s">
        <v>789</v>
      </c>
      <c r="E291" s="153">
        <v>0</v>
      </c>
      <c r="F291" s="153">
        <v>0</v>
      </c>
      <c r="G291" s="153">
        <v>341100</v>
      </c>
      <c r="H291" s="153">
        <v>0</v>
      </c>
      <c r="I291" s="179">
        <v>0</v>
      </c>
      <c r="J291" s="180">
        <f t="shared" si="9"/>
        <v>341100</v>
      </c>
    </row>
    <row r="292" spans="2:10" ht="15.75" customHeight="1" thickBot="1" x14ac:dyDescent="0.3">
      <c r="B292" s="254" t="s">
        <v>299</v>
      </c>
      <c r="C292" s="255" t="s">
        <v>808</v>
      </c>
      <c r="D292" s="145" t="s">
        <v>788</v>
      </c>
      <c r="E292" s="149">
        <v>0</v>
      </c>
      <c r="F292" s="149">
        <v>0</v>
      </c>
      <c r="G292" s="149">
        <v>0</v>
      </c>
      <c r="H292" s="149">
        <v>22625.279999999999</v>
      </c>
      <c r="I292" s="176">
        <v>0</v>
      </c>
      <c r="J292" s="148">
        <f t="shared" si="9"/>
        <v>22625.279999999999</v>
      </c>
    </row>
    <row r="293" spans="2:10" ht="15.75" customHeight="1" thickBot="1" x14ac:dyDescent="0.3">
      <c r="B293" s="254"/>
      <c r="C293" s="256"/>
      <c r="D293" s="146" t="s">
        <v>785</v>
      </c>
      <c r="E293" s="144">
        <v>0</v>
      </c>
      <c r="F293" s="144">
        <v>0</v>
      </c>
      <c r="G293" s="144">
        <v>0</v>
      </c>
      <c r="H293" s="144">
        <v>3.5821657268034914</v>
      </c>
      <c r="I293" s="177">
        <v>0</v>
      </c>
      <c r="J293" s="178">
        <f t="shared" si="9"/>
        <v>3.5821657268034914</v>
      </c>
    </row>
    <row r="294" spans="2:10" ht="15.75" customHeight="1" thickBot="1" x14ac:dyDescent="0.3">
      <c r="B294" s="254"/>
      <c r="C294" s="256"/>
      <c r="D294" s="146" t="s">
        <v>786</v>
      </c>
      <c r="E294" s="144">
        <v>0</v>
      </c>
      <c r="F294" s="144">
        <v>0</v>
      </c>
      <c r="G294" s="144">
        <v>0</v>
      </c>
      <c r="H294" s="144">
        <v>3.5821657268034914</v>
      </c>
      <c r="I294" s="177">
        <v>0</v>
      </c>
      <c r="J294" s="178">
        <f t="shared" si="9"/>
        <v>3.5821657268034914</v>
      </c>
    </row>
    <row r="295" spans="2:10" ht="15.75" customHeight="1" thickBot="1" x14ac:dyDescent="0.3">
      <c r="B295" s="254"/>
      <c r="C295" s="257"/>
      <c r="D295" s="147" t="s">
        <v>789</v>
      </c>
      <c r="E295" s="153">
        <v>0</v>
      </c>
      <c r="F295" s="153">
        <v>0</v>
      </c>
      <c r="G295" s="153">
        <v>0</v>
      </c>
      <c r="H295" s="153">
        <v>392800</v>
      </c>
      <c r="I295" s="179">
        <v>0</v>
      </c>
      <c r="J295" s="180">
        <f t="shared" si="9"/>
        <v>392800</v>
      </c>
    </row>
    <row r="296" spans="2:10" ht="15.75" customHeight="1" thickBot="1" x14ac:dyDescent="0.3">
      <c r="B296" s="254" t="s">
        <v>300</v>
      </c>
      <c r="C296" s="255" t="s">
        <v>808</v>
      </c>
      <c r="D296" s="145" t="s">
        <v>788</v>
      </c>
      <c r="E296" s="149">
        <v>0</v>
      </c>
      <c r="F296" s="149">
        <v>0</v>
      </c>
      <c r="G296" s="149">
        <v>0</v>
      </c>
      <c r="H296" s="149">
        <v>0</v>
      </c>
      <c r="I296" s="176">
        <v>17760.599999999999</v>
      </c>
      <c r="J296" s="148">
        <f t="shared" si="9"/>
        <v>17760.599999999999</v>
      </c>
    </row>
    <row r="297" spans="2:10" ht="15.75" customHeight="1" thickBot="1" x14ac:dyDescent="0.3">
      <c r="B297" s="254"/>
      <c r="C297" s="256"/>
      <c r="D297" s="146" t="s">
        <v>785</v>
      </c>
      <c r="E297" s="144">
        <v>0</v>
      </c>
      <c r="F297" s="144">
        <v>0</v>
      </c>
      <c r="G297" s="144">
        <v>0</v>
      </c>
      <c r="H297" s="144">
        <v>0</v>
      </c>
      <c r="I297" s="177">
        <v>1.9218707657399727</v>
      </c>
      <c r="J297" s="178">
        <f t="shared" si="9"/>
        <v>1.9218707657399727</v>
      </c>
    </row>
    <row r="298" spans="2:10" ht="15.75" customHeight="1" thickBot="1" x14ac:dyDescent="0.3">
      <c r="B298" s="254"/>
      <c r="C298" s="256"/>
      <c r="D298" s="146" t="s">
        <v>786</v>
      </c>
      <c r="E298" s="144">
        <v>0</v>
      </c>
      <c r="F298" s="144">
        <v>0</v>
      </c>
      <c r="G298" s="144">
        <v>0</v>
      </c>
      <c r="H298" s="144">
        <v>0</v>
      </c>
      <c r="I298" s="177">
        <v>1.9218707657399727</v>
      </c>
      <c r="J298" s="178">
        <f t="shared" si="9"/>
        <v>1.9218707657399727</v>
      </c>
    </row>
    <row r="299" spans="2:10" ht="15.75" customHeight="1" thickBot="1" x14ac:dyDescent="0.3">
      <c r="B299" s="254"/>
      <c r="C299" s="257"/>
      <c r="D299" s="147" t="s">
        <v>789</v>
      </c>
      <c r="E299" s="153">
        <v>0</v>
      </c>
      <c r="F299" s="153">
        <v>0</v>
      </c>
      <c r="G299" s="153">
        <v>0</v>
      </c>
      <c r="H299" s="153">
        <v>0</v>
      </c>
      <c r="I299" s="179">
        <v>379500</v>
      </c>
      <c r="J299" s="180">
        <f t="shared" si="9"/>
        <v>379500</v>
      </c>
    </row>
    <row r="300" spans="2:10" ht="15.75" customHeight="1" thickBot="1" x14ac:dyDescent="0.3">
      <c r="B300" s="254" t="s">
        <v>301</v>
      </c>
      <c r="C300" s="255" t="s">
        <v>808</v>
      </c>
      <c r="D300" s="145" t="s">
        <v>788</v>
      </c>
      <c r="E300" s="149">
        <v>360</v>
      </c>
      <c r="F300" s="149">
        <v>360</v>
      </c>
      <c r="G300" s="149">
        <v>360</v>
      </c>
      <c r="H300" s="149">
        <v>360</v>
      </c>
      <c r="I300" s="176">
        <v>360</v>
      </c>
      <c r="J300" s="148">
        <f t="shared" si="9"/>
        <v>1800</v>
      </c>
    </row>
    <row r="301" spans="2:10" ht="15.75" customHeight="1" thickBot="1" x14ac:dyDescent="0.3">
      <c r="B301" s="254"/>
      <c r="C301" s="256"/>
      <c r="D301" s="146" t="s">
        <v>785</v>
      </c>
      <c r="E301" s="144">
        <v>2.6267026411024689E-2</v>
      </c>
      <c r="F301" s="144">
        <v>2.6267026411024689E-2</v>
      </c>
      <c r="G301" s="144">
        <v>2.6267026411024689E-2</v>
      </c>
      <c r="H301" s="144">
        <v>2.6267026411024689E-2</v>
      </c>
      <c r="I301" s="177">
        <v>2.6267026411024689E-2</v>
      </c>
      <c r="J301" s="178">
        <f t="shared" si="9"/>
        <v>0.13133513205512345</v>
      </c>
    </row>
    <row r="302" spans="2:10" ht="15.75" customHeight="1" thickBot="1" x14ac:dyDescent="0.3">
      <c r="B302" s="254"/>
      <c r="C302" s="256"/>
      <c r="D302" s="146" t="s">
        <v>786</v>
      </c>
      <c r="E302" s="144">
        <v>2.101362112881975E-2</v>
      </c>
      <c r="F302" s="144">
        <v>2.101362112881975E-2</v>
      </c>
      <c r="G302" s="144">
        <v>2.101362112881975E-2</v>
      </c>
      <c r="H302" s="144">
        <v>2.101362112881975E-2</v>
      </c>
      <c r="I302" s="177">
        <v>2.101362112881975E-2</v>
      </c>
      <c r="J302" s="178">
        <f t="shared" si="9"/>
        <v>0.10506810564409874</v>
      </c>
    </row>
    <row r="303" spans="2:10" ht="15.75" customHeight="1" thickBot="1" x14ac:dyDescent="0.3">
      <c r="B303" s="254"/>
      <c r="C303" s="257"/>
      <c r="D303" s="147" t="s">
        <v>789</v>
      </c>
      <c r="E303" s="153">
        <v>2400</v>
      </c>
      <c r="F303" s="153">
        <v>2400</v>
      </c>
      <c r="G303" s="153">
        <v>2400</v>
      </c>
      <c r="H303" s="153">
        <v>2400</v>
      </c>
      <c r="I303" s="179">
        <v>2400</v>
      </c>
      <c r="J303" s="180">
        <f t="shared" si="9"/>
        <v>12000</v>
      </c>
    </row>
    <row r="304" spans="2:10" ht="15.75" customHeight="1" thickBot="1" x14ac:dyDescent="0.3">
      <c r="B304" s="254" t="s">
        <v>304</v>
      </c>
      <c r="C304" s="255" t="s">
        <v>765</v>
      </c>
      <c r="D304" s="145" t="s">
        <v>788</v>
      </c>
      <c r="E304" s="149">
        <v>184.60553590951665</v>
      </c>
      <c r="F304" s="149">
        <v>184.60553590951665</v>
      </c>
      <c r="G304" s="149">
        <v>184.60553590951665</v>
      </c>
      <c r="H304" s="149">
        <v>184.60553590951665</v>
      </c>
      <c r="I304" s="176">
        <v>184.60553590951665</v>
      </c>
      <c r="J304" s="148">
        <f t="shared" ref="J304:J331" si="10">SUM(E304:I304)</f>
        <v>923.02767954758326</v>
      </c>
    </row>
    <row r="305" spans="2:10" ht="15.75" customHeight="1" thickBot="1" x14ac:dyDescent="0.3">
      <c r="B305" s="254"/>
      <c r="C305" s="256"/>
      <c r="D305" s="146" t="s">
        <v>785</v>
      </c>
      <c r="E305" s="144">
        <v>2.3762259072199785E-2</v>
      </c>
      <c r="F305" s="144">
        <v>2.3762259072199785E-2</v>
      </c>
      <c r="G305" s="144">
        <v>2.3762259072199785E-2</v>
      </c>
      <c r="H305" s="144">
        <v>2.3762259072199785E-2</v>
      </c>
      <c r="I305" s="177">
        <v>2.3762259072199785E-2</v>
      </c>
      <c r="J305" s="178">
        <f t="shared" si="10"/>
        <v>0.11881129536099892</v>
      </c>
    </row>
    <row r="306" spans="2:10" ht="15.75" customHeight="1" thickBot="1" x14ac:dyDescent="0.3">
      <c r="B306" s="254"/>
      <c r="C306" s="256"/>
      <c r="D306" s="146" t="s">
        <v>786</v>
      </c>
      <c r="E306" s="144">
        <v>3.721200838475483E-2</v>
      </c>
      <c r="F306" s="144">
        <v>3.721200838475483E-2</v>
      </c>
      <c r="G306" s="144">
        <v>3.721200838475483E-2</v>
      </c>
      <c r="H306" s="144">
        <v>3.721200838475483E-2</v>
      </c>
      <c r="I306" s="177">
        <v>3.721200838475483E-2</v>
      </c>
      <c r="J306" s="178">
        <f t="shared" si="10"/>
        <v>0.18606004192377415</v>
      </c>
    </row>
    <row r="307" spans="2:10" ht="15.75" customHeight="1" thickBot="1" x14ac:dyDescent="0.3">
      <c r="B307" s="254"/>
      <c r="C307" s="257"/>
      <c r="D307" s="147" t="s">
        <v>789</v>
      </c>
      <c r="E307" s="153">
        <v>120</v>
      </c>
      <c r="F307" s="153">
        <v>120</v>
      </c>
      <c r="G307" s="153">
        <v>120</v>
      </c>
      <c r="H307" s="153">
        <v>120</v>
      </c>
      <c r="I307" s="179">
        <v>120</v>
      </c>
      <c r="J307" s="180">
        <f t="shared" si="10"/>
        <v>600</v>
      </c>
    </row>
    <row r="308" spans="2:10" ht="15.75" customHeight="1" thickBot="1" x14ac:dyDescent="0.3">
      <c r="B308" s="254" t="s">
        <v>307</v>
      </c>
      <c r="C308" s="255" t="s">
        <v>765</v>
      </c>
      <c r="D308" s="145" t="s">
        <v>788</v>
      </c>
      <c r="E308" s="149">
        <v>184.60553590951665</v>
      </c>
      <c r="F308" s="149">
        <v>184.60553590951665</v>
      </c>
      <c r="G308" s="149">
        <v>184.60553590951665</v>
      </c>
      <c r="H308" s="149">
        <v>184.60553590951665</v>
      </c>
      <c r="I308" s="176">
        <v>184.60553590951665</v>
      </c>
      <c r="J308" s="148">
        <f t="shared" si="10"/>
        <v>923.02767954758326</v>
      </c>
    </row>
    <row r="309" spans="2:10" ht="15.75" customHeight="1" thickBot="1" x14ac:dyDescent="0.3">
      <c r="B309" s="254"/>
      <c r="C309" s="256"/>
      <c r="D309" s="146" t="s">
        <v>785</v>
      </c>
      <c r="E309" s="144">
        <v>2.3762259072199785E-2</v>
      </c>
      <c r="F309" s="144">
        <v>2.3762259072199785E-2</v>
      </c>
      <c r="G309" s="144">
        <v>2.3762259072199785E-2</v>
      </c>
      <c r="H309" s="144">
        <v>2.3762259072199785E-2</v>
      </c>
      <c r="I309" s="177">
        <v>2.3762259072199785E-2</v>
      </c>
      <c r="J309" s="178">
        <f t="shared" si="10"/>
        <v>0.11881129536099892</v>
      </c>
    </row>
    <row r="310" spans="2:10" ht="15.75" customHeight="1" thickBot="1" x14ac:dyDescent="0.3">
      <c r="B310" s="254"/>
      <c r="C310" s="256"/>
      <c r="D310" s="146" t="s">
        <v>786</v>
      </c>
      <c r="E310" s="144">
        <v>3.721200838475483E-2</v>
      </c>
      <c r="F310" s="144">
        <v>3.721200838475483E-2</v>
      </c>
      <c r="G310" s="144">
        <v>3.721200838475483E-2</v>
      </c>
      <c r="H310" s="144">
        <v>3.721200838475483E-2</v>
      </c>
      <c r="I310" s="177">
        <v>3.721200838475483E-2</v>
      </c>
      <c r="J310" s="178">
        <f t="shared" si="10"/>
        <v>0.18606004192377415</v>
      </c>
    </row>
    <row r="311" spans="2:10" ht="15.75" customHeight="1" thickBot="1" x14ac:dyDescent="0.3">
      <c r="B311" s="254"/>
      <c r="C311" s="257"/>
      <c r="D311" s="147" t="s">
        <v>789</v>
      </c>
      <c r="E311" s="153">
        <v>120</v>
      </c>
      <c r="F311" s="153">
        <v>120</v>
      </c>
      <c r="G311" s="153">
        <v>120</v>
      </c>
      <c r="H311" s="153">
        <v>120</v>
      </c>
      <c r="I311" s="179">
        <v>120</v>
      </c>
      <c r="J311" s="180">
        <f t="shared" si="10"/>
        <v>600</v>
      </c>
    </row>
    <row r="312" spans="2:10" ht="15.75" customHeight="1" thickBot="1" x14ac:dyDescent="0.3">
      <c r="B312" s="254" t="s">
        <v>310</v>
      </c>
      <c r="C312" s="255" t="s">
        <v>765</v>
      </c>
      <c r="D312" s="145" t="s">
        <v>788</v>
      </c>
      <c r="E312" s="149">
        <v>2840.0851678387176</v>
      </c>
      <c r="F312" s="149">
        <v>2840.0851678387176</v>
      </c>
      <c r="G312" s="149">
        <v>2840.0851678387176</v>
      </c>
      <c r="H312" s="149">
        <v>2840.0851678387176</v>
      </c>
      <c r="I312" s="176">
        <v>2840.0851678387176</v>
      </c>
      <c r="J312" s="148">
        <f t="shared" si="10"/>
        <v>14200.425839193587</v>
      </c>
    </row>
    <row r="313" spans="2:10" ht="15.75" customHeight="1" thickBot="1" x14ac:dyDescent="0.3">
      <c r="B313" s="254"/>
      <c r="C313" s="256"/>
      <c r="D313" s="146" t="s">
        <v>785</v>
      </c>
      <c r="E313" s="144">
        <v>0.36557321649538127</v>
      </c>
      <c r="F313" s="144">
        <v>0.36557321649538127</v>
      </c>
      <c r="G313" s="144">
        <v>0.36557321649538127</v>
      </c>
      <c r="H313" s="144">
        <v>0.36557321649538127</v>
      </c>
      <c r="I313" s="177">
        <v>0.36557321649538127</v>
      </c>
      <c r="J313" s="178">
        <f t="shared" si="10"/>
        <v>1.8278660824769064</v>
      </c>
    </row>
    <row r="314" spans="2:10" ht="15.75" customHeight="1" thickBot="1" x14ac:dyDescent="0.3">
      <c r="B314" s="254"/>
      <c r="C314" s="256"/>
      <c r="D314" s="146" t="s">
        <v>786</v>
      </c>
      <c r="E314" s="144">
        <v>0.57249243668853589</v>
      </c>
      <c r="F314" s="144">
        <v>0.57249243668853589</v>
      </c>
      <c r="G314" s="144">
        <v>0.57249243668853589</v>
      </c>
      <c r="H314" s="144">
        <v>0.57249243668853589</v>
      </c>
      <c r="I314" s="177">
        <v>0.57249243668853589</v>
      </c>
      <c r="J314" s="178">
        <f t="shared" si="10"/>
        <v>2.8624621834426796</v>
      </c>
    </row>
    <row r="315" spans="2:10" ht="15.75" customHeight="1" thickBot="1" x14ac:dyDescent="0.3">
      <c r="B315" s="254"/>
      <c r="C315" s="257"/>
      <c r="D315" s="147" t="s">
        <v>789</v>
      </c>
      <c r="E315" s="153">
        <v>1200</v>
      </c>
      <c r="F315" s="153">
        <v>1200</v>
      </c>
      <c r="G315" s="153">
        <v>1200</v>
      </c>
      <c r="H315" s="153">
        <v>1200</v>
      </c>
      <c r="I315" s="179">
        <v>1200</v>
      </c>
      <c r="J315" s="180">
        <f t="shared" si="10"/>
        <v>6000</v>
      </c>
    </row>
    <row r="316" spans="2:10" ht="15.75" customHeight="1" thickBot="1" x14ac:dyDescent="0.3">
      <c r="B316" s="254" t="s">
        <v>313</v>
      </c>
      <c r="C316" s="255" t="s">
        <v>765</v>
      </c>
      <c r="D316" s="145" t="s">
        <v>788</v>
      </c>
      <c r="E316" s="149">
        <v>397.61192349742049</v>
      </c>
      <c r="F316" s="149">
        <v>397.61192349742049</v>
      </c>
      <c r="G316" s="149">
        <v>397.61192349742049</v>
      </c>
      <c r="H316" s="149">
        <v>397.61192349742049</v>
      </c>
      <c r="I316" s="176">
        <v>397.61192349742049</v>
      </c>
      <c r="J316" s="148">
        <f t="shared" si="10"/>
        <v>1988.0596174871025</v>
      </c>
    </row>
    <row r="317" spans="2:10" ht="15.75" customHeight="1" thickBot="1" x14ac:dyDescent="0.3">
      <c r="B317" s="254"/>
      <c r="C317" s="256"/>
      <c r="D317" s="146" t="s">
        <v>785</v>
      </c>
      <c r="E317" s="144">
        <v>5.1180250309353373E-2</v>
      </c>
      <c r="F317" s="144">
        <v>5.1180250309353373E-2</v>
      </c>
      <c r="G317" s="144">
        <v>5.1180250309353373E-2</v>
      </c>
      <c r="H317" s="144">
        <v>5.1180250309353373E-2</v>
      </c>
      <c r="I317" s="177">
        <v>5.1180250309353373E-2</v>
      </c>
      <c r="J317" s="178">
        <f t="shared" si="10"/>
        <v>0.25590125154676685</v>
      </c>
    </row>
    <row r="318" spans="2:10" ht="15.75" customHeight="1" thickBot="1" x14ac:dyDescent="0.3">
      <c r="B318" s="254"/>
      <c r="C318" s="256"/>
      <c r="D318" s="146" t="s">
        <v>786</v>
      </c>
      <c r="E318" s="144">
        <v>8.0148941136395022E-2</v>
      </c>
      <c r="F318" s="144">
        <v>8.0148941136395022E-2</v>
      </c>
      <c r="G318" s="144">
        <v>8.0148941136395022E-2</v>
      </c>
      <c r="H318" s="144">
        <v>8.0148941136395022E-2</v>
      </c>
      <c r="I318" s="177">
        <v>8.0148941136395022E-2</v>
      </c>
      <c r="J318" s="178">
        <f t="shared" si="10"/>
        <v>0.40074470568197512</v>
      </c>
    </row>
    <row r="319" spans="2:10" ht="15.75" customHeight="1" thickBot="1" x14ac:dyDescent="0.3">
      <c r="B319" s="254"/>
      <c r="C319" s="257"/>
      <c r="D319" s="147" t="s">
        <v>789</v>
      </c>
      <c r="E319" s="153">
        <v>280</v>
      </c>
      <c r="F319" s="153">
        <v>280</v>
      </c>
      <c r="G319" s="153">
        <v>280</v>
      </c>
      <c r="H319" s="153">
        <v>280</v>
      </c>
      <c r="I319" s="179">
        <v>280</v>
      </c>
      <c r="J319" s="180">
        <f t="shared" si="10"/>
        <v>1400</v>
      </c>
    </row>
    <row r="320" spans="2:10" ht="15.75" customHeight="1" thickBot="1" x14ac:dyDescent="0.3">
      <c r="B320" s="254" t="s">
        <v>316</v>
      </c>
      <c r="C320" s="255" t="s">
        <v>765</v>
      </c>
      <c r="D320" s="145" t="s">
        <v>788</v>
      </c>
      <c r="E320" s="149">
        <v>304.83580801468901</v>
      </c>
      <c r="F320" s="149">
        <v>304.83580801468901</v>
      </c>
      <c r="G320" s="149">
        <v>304.83580801468901</v>
      </c>
      <c r="H320" s="149">
        <v>304.83580801468901</v>
      </c>
      <c r="I320" s="176">
        <v>304.83580801468901</v>
      </c>
      <c r="J320" s="148">
        <f t="shared" si="10"/>
        <v>1524.1790400734451</v>
      </c>
    </row>
    <row r="321" spans="2:10" ht="15.75" customHeight="1" thickBot="1" x14ac:dyDescent="0.3">
      <c r="B321" s="254"/>
      <c r="C321" s="256"/>
      <c r="D321" s="146" t="s">
        <v>785</v>
      </c>
      <c r="E321" s="144">
        <v>3.923819190383758E-2</v>
      </c>
      <c r="F321" s="144">
        <v>3.923819190383758E-2</v>
      </c>
      <c r="G321" s="144">
        <v>3.923819190383758E-2</v>
      </c>
      <c r="H321" s="144">
        <v>3.923819190383758E-2</v>
      </c>
      <c r="I321" s="177">
        <v>3.923819190383758E-2</v>
      </c>
      <c r="J321" s="178">
        <f t="shared" si="10"/>
        <v>0.19619095951918791</v>
      </c>
    </row>
    <row r="322" spans="2:10" ht="15.75" customHeight="1" thickBot="1" x14ac:dyDescent="0.3">
      <c r="B322" s="254"/>
      <c r="C322" s="256"/>
      <c r="D322" s="146" t="s">
        <v>786</v>
      </c>
      <c r="E322" s="144">
        <v>6.1447521537902838E-2</v>
      </c>
      <c r="F322" s="144">
        <v>6.1447521537902838E-2</v>
      </c>
      <c r="G322" s="144">
        <v>6.1447521537902838E-2</v>
      </c>
      <c r="H322" s="144">
        <v>6.1447521537902838E-2</v>
      </c>
      <c r="I322" s="177">
        <v>6.1447521537902838E-2</v>
      </c>
      <c r="J322" s="178">
        <f t="shared" si="10"/>
        <v>0.30723760768951419</v>
      </c>
    </row>
    <row r="323" spans="2:10" ht="15.75" customHeight="1" thickBot="1" x14ac:dyDescent="0.3">
      <c r="B323" s="254"/>
      <c r="C323" s="257"/>
      <c r="D323" s="147" t="s">
        <v>789</v>
      </c>
      <c r="E323" s="153">
        <v>184</v>
      </c>
      <c r="F323" s="153">
        <v>184</v>
      </c>
      <c r="G323" s="153">
        <v>184</v>
      </c>
      <c r="H323" s="153">
        <v>184</v>
      </c>
      <c r="I323" s="179">
        <v>184</v>
      </c>
      <c r="J323" s="180">
        <f t="shared" si="10"/>
        <v>920</v>
      </c>
    </row>
    <row r="324" spans="2:10" ht="15.75" customHeight="1" thickBot="1" x14ac:dyDescent="0.3">
      <c r="B324" s="254" t="s">
        <v>319</v>
      </c>
      <c r="C324" s="255" t="s">
        <v>765</v>
      </c>
      <c r="D324" s="145" t="s">
        <v>788</v>
      </c>
      <c r="E324" s="149">
        <v>0</v>
      </c>
      <c r="F324" s="149">
        <v>0</v>
      </c>
      <c r="G324" s="149">
        <v>0</v>
      </c>
      <c r="H324" s="149">
        <v>0</v>
      </c>
      <c r="I324" s="176">
        <v>0</v>
      </c>
      <c r="J324" s="148">
        <f t="shared" si="10"/>
        <v>0</v>
      </c>
    </row>
    <row r="325" spans="2:10" ht="15.75" customHeight="1" thickBot="1" x14ac:dyDescent="0.3">
      <c r="B325" s="254"/>
      <c r="C325" s="256"/>
      <c r="D325" s="146" t="s">
        <v>785</v>
      </c>
      <c r="E325" s="144">
        <v>0</v>
      </c>
      <c r="F325" s="144">
        <v>0</v>
      </c>
      <c r="G325" s="144">
        <v>0</v>
      </c>
      <c r="H325" s="144">
        <v>0</v>
      </c>
      <c r="I325" s="177">
        <v>0</v>
      </c>
      <c r="J325" s="178">
        <f t="shared" si="10"/>
        <v>0</v>
      </c>
    </row>
    <row r="326" spans="2:10" ht="15.75" customHeight="1" thickBot="1" x14ac:dyDescent="0.3">
      <c r="B326" s="254"/>
      <c r="C326" s="256"/>
      <c r="D326" s="146" t="s">
        <v>786</v>
      </c>
      <c r="E326" s="144">
        <v>0</v>
      </c>
      <c r="F326" s="144">
        <v>0</v>
      </c>
      <c r="G326" s="144">
        <v>0</v>
      </c>
      <c r="H326" s="144">
        <v>0</v>
      </c>
      <c r="I326" s="177">
        <v>0</v>
      </c>
      <c r="J326" s="178">
        <f t="shared" si="10"/>
        <v>0</v>
      </c>
    </row>
    <row r="327" spans="2:10" ht="15.75" customHeight="1" thickBot="1" x14ac:dyDescent="0.3">
      <c r="B327" s="254"/>
      <c r="C327" s="257"/>
      <c r="D327" s="147" t="s">
        <v>789</v>
      </c>
      <c r="E327" s="153">
        <v>0</v>
      </c>
      <c r="F327" s="153">
        <v>0</v>
      </c>
      <c r="G327" s="153">
        <v>0</v>
      </c>
      <c r="H327" s="153">
        <v>0</v>
      </c>
      <c r="I327" s="179">
        <v>0</v>
      </c>
      <c r="J327" s="180">
        <f t="shared" si="10"/>
        <v>0</v>
      </c>
    </row>
    <row r="328" spans="2:10" ht="15.75" customHeight="1" thickBot="1" x14ac:dyDescent="0.3">
      <c r="B328" s="254" t="s">
        <v>322</v>
      </c>
      <c r="C328" s="255" t="s">
        <v>809</v>
      </c>
      <c r="D328" s="145" t="s">
        <v>788</v>
      </c>
      <c r="E328" s="149">
        <v>0</v>
      </c>
      <c r="F328" s="149">
        <v>0</v>
      </c>
      <c r="G328" s="149">
        <v>0</v>
      </c>
      <c r="H328" s="149">
        <v>0</v>
      </c>
      <c r="I328" s="176">
        <v>0</v>
      </c>
      <c r="J328" s="148">
        <f t="shared" si="10"/>
        <v>0</v>
      </c>
    </row>
    <row r="329" spans="2:10" ht="15.75" customHeight="1" thickBot="1" x14ac:dyDescent="0.3">
      <c r="B329" s="254"/>
      <c r="C329" s="256"/>
      <c r="D329" s="146" t="s">
        <v>785</v>
      </c>
      <c r="E329" s="144">
        <v>7.157764697004227</v>
      </c>
      <c r="F329" s="144">
        <v>7.157764697004227</v>
      </c>
      <c r="G329" s="144">
        <v>7.157764697004227</v>
      </c>
      <c r="H329" s="144">
        <v>7.157764697004227</v>
      </c>
      <c r="I329" s="177">
        <v>7.157764697004227</v>
      </c>
      <c r="J329" s="178">
        <f t="shared" si="10"/>
        <v>35.788823485021133</v>
      </c>
    </row>
    <row r="330" spans="2:10" ht="15.75" customHeight="1" thickBot="1" x14ac:dyDescent="0.3">
      <c r="B330" s="254"/>
      <c r="C330" s="256"/>
      <c r="D330" s="146" t="s">
        <v>786</v>
      </c>
      <c r="E330" s="144">
        <v>7.157764697004227</v>
      </c>
      <c r="F330" s="144">
        <v>7.157764697004227</v>
      </c>
      <c r="G330" s="144">
        <v>7.157764697004227</v>
      </c>
      <c r="H330" s="144">
        <v>7.157764697004227</v>
      </c>
      <c r="I330" s="177">
        <v>7.157764697004227</v>
      </c>
      <c r="J330" s="178">
        <f t="shared" si="10"/>
        <v>35.788823485021133</v>
      </c>
    </row>
    <row r="331" spans="2:10" ht="15.75" customHeight="1" thickBot="1" x14ac:dyDescent="0.3">
      <c r="B331" s="254"/>
      <c r="C331" s="257"/>
      <c r="D331" s="147" t="s">
        <v>789</v>
      </c>
      <c r="E331" s="153">
        <v>600000</v>
      </c>
      <c r="F331" s="153">
        <v>600000</v>
      </c>
      <c r="G331" s="153">
        <v>600000</v>
      </c>
      <c r="H331" s="153">
        <v>600000</v>
      </c>
      <c r="I331" s="179">
        <v>600000</v>
      </c>
      <c r="J331" s="180">
        <f t="shared" si="10"/>
        <v>3000000</v>
      </c>
    </row>
    <row r="332" spans="2:10" ht="15.75" customHeight="1" thickBot="1" x14ac:dyDescent="0.3">
      <c r="B332" s="254" t="s">
        <v>325</v>
      </c>
      <c r="C332" s="255" t="s">
        <v>809</v>
      </c>
      <c r="D332" s="145" t="s">
        <v>788</v>
      </c>
      <c r="E332" s="149">
        <v>0</v>
      </c>
      <c r="F332" s="149">
        <v>0</v>
      </c>
      <c r="G332" s="149">
        <v>0</v>
      </c>
      <c r="H332" s="149">
        <v>0</v>
      </c>
      <c r="I332" s="176">
        <v>0</v>
      </c>
      <c r="J332" s="148">
        <f t="shared" ref="J332:J355" si="11">SUM(E332:I332)</f>
        <v>0</v>
      </c>
    </row>
    <row r="333" spans="2:10" ht="15.75" customHeight="1" thickBot="1" x14ac:dyDescent="0.3">
      <c r="B333" s="254"/>
      <c r="C333" s="256"/>
      <c r="D333" s="146" t="s">
        <v>785</v>
      </c>
      <c r="E333" s="144">
        <v>0.49250674520671284</v>
      </c>
      <c r="F333" s="144">
        <v>0.5472297168963477</v>
      </c>
      <c r="G333" s="144">
        <v>0.65667566027561708</v>
      </c>
      <c r="H333" s="144">
        <v>0.76612160365488668</v>
      </c>
      <c r="I333" s="177">
        <v>0.87556754703415618</v>
      </c>
      <c r="J333" s="178">
        <f t="shared" si="11"/>
        <v>3.3381012730677204</v>
      </c>
    </row>
    <row r="334" spans="2:10" ht="15.75" customHeight="1" thickBot="1" x14ac:dyDescent="0.3">
      <c r="B334" s="254"/>
      <c r="C334" s="256"/>
      <c r="D334" s="146" t="s">
        <v>786</v>
      </c>
      <c r="E334" s="144">
        <v>0.49250674520671284</v>
      </c>
      <c r="F334" s="144">
        <v>0.5472297168963477</v>
      </c>
      <c r="G334" s="144">
        <v>0.65667566027561708</v>
      </c>
      <c r="H334" s="144">
        <v>0.76612160365488668</v>
      </c>
      <c r="I334" s="177">
        <v>0.87556754703415618</v>
      </c>
      <c r="J334" s="178">
        <f t="shared" si="11"/>
        <v>3.3381012730677204</v>
      </c>
    </row>
    <row r="335" spans="2:10" ht="15.75" customHeight="1" thickBot="1" x14ac:dyDescent="0.3">
      <c r="B335" s="254"/>
      <c r="C335" s="257"/>
      <c r="D335" s="147" t="s">
        <v>789</v>
      </c>
      <c r="E335" s="153">
        <v>2250</v>
      </c>
      <c r="F335" s="153">
        <v>2500</v>
      </c>
      <c r="G335" s="153">
        <v>3000</v>
      </c>
      <c r="H335" s="153">
        <v>3500</v>
      </c>
      <c r="I335" s="179">
        <v>4000</v>
      </c>
      <c r="J335" s="180">
        <f t="shared" si="11"/>
        <v>15250</v>
      </c>
    </row>
    <row r="336" spans="2:10" ht="15.75" customHeight="1" thickBot="1" x14ac:dyDescent="0.3">
      <c r="B336" s="254" t="s">
        <v>327</v>
      </c>
      <c r="C336" s="255" t="s">
        <v>809</v>
      </c>
      <c r="D336" s="145" t="s">
        <v>788</v>
      </c>
      <c r="E336" s="149">
        <v>0</v>
      </c>
      <c r="F336" s="149">
        <v>0</v>
      </c>
      <c r="G336" s="149">
        <v>0</v>
      </c>
      <c r="H336" s="149">
        <v>0</v>
      </c>
      <c r="I336" s="176">
        <v>0</v>
      </c>
      <c r="J336" s="148">
        <f t="shared" si="11"/>
        <v>0</v>
      </c>
    </row>
    <row r="337" spans="2:10" ht="15.75" customHeight="1" thickBot="1" x14ac:dyDescent="0.3">
      <c r="B337" s="254"/>
      <c r="C337" s="256"/>
      <c r="D337" s="146" t="s">
        <v>785</v>
      </c>
      <c r="E337" s="144">
        <v>1.0287918677651335</v>
      </c>
      <c r="F337" s="144">
        <v>1.1573908512357753</v>
      </c>
      <c r="G337" s="144">
        <v>1.2859898347064167</v>
      </c>
      <c r="H337" s="144">
        <v>1.4145888181770583</v>
      </c>
      <c r="I337" s="177">
        <v>1.5431878016477003</v>
      </c>
      <c r="J337" s="178">
        <f t="shared" si="11"/>
        <v>6.4299491735320853</v>
      </c>
    </row>
    <row r="338" spans="2:10" ht="15.75" customHeight="1" thickBot="1" x14ac:dyDescent="0.3">
      <c r="B338" s="254"/>
      <c r="C338" s="256"/>
      <c r="D338" s="146" t="s">
        <v>786</v>
      </c>
      <c r="E338" s="144">
        <v>2.0575837355302671</v>
      </c>
      <c r="F338" s="144">
        <v>2.3147817024715507</v>
      </c>
      <c r="G338" s="144">
        <v>2.5719796694128334</v>
      </c>
      <c r="H338" s="144">
        <v>2.8291776363541166</v>
      </c>
      <c r="I338" s="177">
        <v>3.0863756032954006</v>
      </c>
      <c r="J338" s="178">
        <f t="shared" si="11"/>
        <v>12.859898347064171</v>
      </c>
    </row>
    <row r="339" spans="2:10" ht="15.75" customHeight="1" thickBot="1" x14ac:dyDescent="0.3">
      <c r="B339" s="254"/>
      <c r="C339" s="257"/>
      <c r="D339" s="147" t="s">
        <v>789</v>
      </c>
      <c r="E339" s="153">
        <v>400</v>
      </c>
      <c r="F339" s="153">
        <v>450</v>
      </c>
      <c r="G339" s="153">
        <v>500</v>
      </c>
      <c r="H339" s="153">
        <v>550</v>
      </c>
      <c r="I339" s="179">
        <v>600</v>
      </c>
      <c r="J339" s="180">
        <f t="shared" si="11"/>
        <v>2500</v>
      </c>
    </row>
    <row r="340" spans="2:10" ht="15.75" customHeight="1" thickBot="1" x14ac:dyDescent="0.3">
      <c r="B340" s="254" t="s">
        <v>329</v>
      </c>
      <c r="C340" s="255" t="s">
        <v>809</v>
      </c>
      <c r="D340" s="145" t="s">
        <v>788</v>
      </c>
      <c r="E340" s="149">
        <v>0</v>
      </c>
      <c r="F340" s="149">
        <v>0</v>
      </c>
      <c r="G340" s="149">
        <v>0</v>
      </c>
      <c r="H340" s="149">
        <v>0</v>
      </c>
      <c r="I340" s="176">
        <v>0</v>
      </c>
      <c r="J340" s="148">
        <f t="shared" si="11"/>
        <v>0</v>
      </c>
    </row>
    <row r="341" spans="2:10" ht="15.75" customHeight="1" thickBot="1" x14ac:dyDescent="0.3">
      <c r="B341" s="254"/>
      <c r="C341" s="256"/>
      <c r="D341" s="146" t="s">
        <v>785</v>
      </c>
      <c r="E341" s="144">
        <v>1.6854675280407505</v>
      </c>
      <c r="F341" s="144">
        <v>1.7456627968993488</v>
      </c>
      <c r="G341" s="144">
        <v>1.9262486034751434</v>
      </c>
      <c r="H341" s="144">
        <v>2.1670296789095365</v>
      </c>
      <c r="I341" s="177">
        <v>2.4078107543439295</v>
      </c>
      <c r="J341" s="178">
        <f t="shared" si="11"/>
        <v>9.9322193616687073</v>
      </c>
    </row>
    <row r="342" spans="2:10" ht="15.75" customHeight="1" thickBot="1" x14ac:dyDescent="0.3">
      <c r="B342" s="254"/>
      <c r="C342" s="256"/>
      <c r="D342" s="146" t="s">
        <v>786</v>
      </c>
      <c r="E342" s="144">
        <v>2.9112620938885692</v>
      </c>
      <c r="F342" s="144">
        <v>3.0152357400988747</v>
      </c>
      <c r="G342" s="144">
        <v>3.3271566787297933</v>
      </c>
      <c r="H342" s="144">
        <v>3.7430512635710174</v>
      </c>
      <c r="I342" s="177">
        <v>4.1589458484122419</v>
      </c>
      <c r="J342" s="178">
        <f t="shared" si="11"/>
        <v>17.155651624700496</v>
      </c>
    </row>
    <row r="343" spans="2:10" ht="15.75" customHeight="1" thickBot="1" x14ac:dyDescent="0.3">
      <c r="B343" s="254"/>
      <c r="C343" s="257"/>
      <c r="D343" s="147" t="s">
        <v>789</v>
      </c>
      <c r="E343" s="153">
        <v>7000</v>
      </c>
      <c r="F343" s="153">
        <v>7250</v>
      </c>
      <c r="G343" s="153">
        <v>8000</v>
      </c>
      <c r="H343" s="153">
        <v>9000</v>
      </c>
      <c r="I343" s="179">
        <v>10000</v>
      </c>
      <c r="J343" s="180">
        <f t="shared" si="11"/>
        <v>41250</v>
      </c>
    </row>
    <row r="344" spans="2:10" ht="15.75" customHeight="1" thickBot="1" x14ac:dyDescent="0.3">
      <c r="B344" s="254" t="s">
        <v>331</v>
      </c>
      <c r="C344" s="255" t="s">
        <v>809</v>
      </c>
      <c r="D344" s="145" t="s">
        <v>788</v>
      </c>
      <c r="E344" s="149">
        <v>0</v>
      </c>
      <c r="F344" s="149">
        <v>0</v>
      </c>
      <c r="G344" s="149">
        <v>0</v>
      </c>
      <c r="H344" s="149">
        <v>0</v>
      </c>
      <c r="I344" s="176">
        <v>0</v>
      </c>
      <c r="J344" s="148">
        <f t="shared" si="11"/>
        <v>0</v>
      </c>
    </row>
    <row r="345" spans="2:10" ht="15.75" customHeight="1" thickBot="1" x14ac:dyDescent="0.3">
      <c r="B345" s="254"/>
      <c r="C345" s="256"/>
      <c r="D345" s="146" t="s">
        <v>785</v>
      </c>
      <c r="E345" s="144">
        <v>1.9886327912013271</v>
      </c>
      <c r="F345" s="144">
        <v>2.0750950864709496</v>
      </c>
      <c r="G345" s="144">
        <v>2.2480196770101957</v>
      </c>
      <c r="H345" s="144">
        <v>2.4209442675494421</v>
      </c>
      <c r="I345" s="177">
        <v>2.5074065628190647</v>
      </c>
      <c r="J345" s="178">
        <f t="shared" si="11"/>
        <v>11.240098385050977</v>
      </c>
    </row>
    <row r="346" spans="2:10" ht="15.75" customHeight="1" thickBot="1" x14ac:dyDescent="0.3">
      <c r="B346" s="254"/>
      <c r="C346" s="256"/>
      <c r="D346" s="146" t="s">
        <v>786</v>
      </c>
      <c r="E346" s="144">
        <v>0</v>
      </c>
      <c r="F346" s="144">
        <v>0</v>
      </c>
      <c r="G346" s="144">
        <v>0</v>
      </c>
      <c r="H346" s="144">
        <v>0</v>
      </c>
      <c r="I346" s="177">
        <v>0</v>
      </c>
      <c r="J346" s="178">
        <f t="shared" si="11"/>
        <v>0</v>
      </c>
    </row>
    <row r="347" spans="2:10" ht="15.75" customHeight="1" thickBot="1" x14ac:dyDescent="0.3">
      <c r="B347" s="254"/>
      <c r="C347" s="257"/>
      <c r="D347" s="147" t="s">
        <v>789</v>
      </c>
      <c r="E347" s="153">
        <v>11500</v>
      </c>
      <c r="F347" s="153">
        <v>12000</v>
      </c>
      <c r="G347" s="153">
        <v>13000</v>
      </c>
      <c r="H347" s="153">
        <v>14000</v>
      </c>
      <c r="I347" s="179">
        <v>14500</v>
      </c>
      <c r="J347" s="180">
        <f t="shared" si="11"/>
        <v>65000</v>
      </c>
    </row>
    <row r="348" spans="2:10" ht="15.75" customHeight="1" thickBot="1" x14ac:dyDescent="0.3">
      <c r="B348" s="254" t="s">
        <v>333</v>
      </c>
      <c r="C348" s="255" t="s">
        <v>809</v>
      </c>
      <c r="D348" s="145" t="s">
        <v>788</v>
      </c>
      <c r="E348" s="149">
        <v>0</v>
      </c>
      <c r="F348" s="149">
        <v>0</v>
      </c>
      <c r="G348" s="149">
        <v>0</v>
      </c>
      <c r="H348" s="149">
        <v>0</v>
      </c>
      <c r="I348" s="176">
        <v>0</v>
      </c>
      <c r="J348" s="148">
        <f t="shared" si="11"/>
        <v>0</v>
      </c>
    </row>
    <row r="349" spans="2:10" ht="15.75" customHeight="1" thickBot="1" x14ac:dyDescent="0.3">
      <c r="B349" s="254"/>
      <c r="C349" s="256"/>
      <c r="D349" s="146" t="s">
        <v>785</v>
      </c>
      <c r="E349" s="144">
        <v>0</v>
      </c>
      <c r="F349" s="144">
        <v>0</v>
      </c>
      <c r="G349" s="144">
        <v>0</v>
      </c>
      <c r="H349" s="144">
        <v>0</v>
      </c>
      <c r="I349" s="177">
        <v>0</v>
      </c>
      <c r="J349" s="178">
        <f t="shared" si="11"/>
        <v>0</v>
      </c>
    </row>
    <row r="350" spans="2:10" ht="15.75" customHeight="1" thickBot="1" x14ac:dyDescent="0.3">
      <c r="B350" s="254"/>
      <c r="C350" s="256"/>
      <c r="D350" s="146" t="s">
        <v>786</v>
      </c>
      <c r="E350" s="144">
        <v>5.2205714991911565</v>
      </c>
      <c r="F350" s="144">
        <v>5.8006349991012849</v>
      </c>
      <c r="G350" s="144">
        <v>6.3806984990114133</v>
      </c>
      <c r="H350" s="144">
        <v>6.6707302489664775</v>
      </c>
      <c r="I350" s="177">
        <v>6.9607619989215408</v>
      </c>
      <c r="J350" s="178">
        <f t="shared" si="11"/>
        <v>31.033397245191875</v>
      </c>
    </row>
    <row r="351" spans="2:10" ht="15.75" customHeight="1" thickBot="1" x14ac:dyDescent="0.3">
      <c r="B351" s="254"/>
      <c r="C351" s="257"/>
      <c r="D351" s="147" t="s">
        <v>789</v>
      </c>
      <c r="E351" s="153">
        <v>9000</v>
      </c>
      <c r="F351" s="153">
        <v>10000</v>
      </c>
      <c r="G351" s="153">
        <v>11000</v>
      </c>
      <c r="H351" s="153">
        <v>11500</v>
      </c>
      <c r="I351" s="179">
        <v>12000</v>
      </c>
      <c r="J351" s="180">
        <f t="shared" si="11"/>
        <v>53500</v>
      </c>
    </row>
    <row r="352" spans="2:10" ht="15.75" customHeight="1" thickBot="1" x14ac:dyDescent="0.3">
      <c r="B352" s="254" t="s">
        <v>336</v>
      </c>
      <c r="C352" s="255">
        <v>1.17</v>
      </c>
      <c r="D352" s="145" t="s">
        <v>788</v>
      </c>
      <c r="E352" s="149">
        <v>0</v>
      </c>
      <c r="F352" s="149">
        <v>0</v>
      </c>
      <c r="G352" s="149">
        <v>0</v>
      </c>
      <c r="H352" s="149">
        <v>0</v>
      </c>
      <c r="I352" s="176">
        <v>0</v>
      </c>
      <c r="J352" s="148">
        <f t="shared" si="11"/>
        <v>0</v>
      </c>
    </row>
    <row r="353" spans="2:10" ht="15.75" customHeight="1" thickBot="1" x14ac:dyDescent="0.3">
      <c r="B353" s="254"/>
      <c r="C353" s="256"/>
      <c r="D353" s="146" t="s">
        <v>785</v>
      </c>
      <c r="E353" s="144">
        <v>0</v>
      </c>
      <c r="F353" s="144">
        <v>0</v>
      </c>
      <c r="G353" s="144">
        <v>0</v>
      </c>
      <c r="H353" s="144">
        <v>0</v>
      </c>
      <c r="I353" s="177">
        <v>0</v>
      </c>
      <c r="J353" s="178">
        <f t="shared" si="11"/>
        <v>0</v>
      </c>
    </row>
    <row r="354" spans="2:10" ht="15.75" customHeight="1" thickBot="1" x14ac:dyDescent="0.3">
      <c r="B354" s="254"/>
      <c r="C354" s="256"/>
      <c r="D354" s="146" t="s">
        <v>786</v>
      </c>
      <c r="E354" s="144">
        <v>0</v>
      </c>
      <c r="F354" s="144">
        <v>0</v>
      </c>
      <c r="G354" s="144">
        <v>0</v>
      </c>
      <c r="H354" s="144">
        <v>0</v>
      </c>
      <c r="I354" s="177">
        <v>0</v>
      </c>
      <c r="J354" s="178">
        <f t="shared" si="11"/>
        <v>0</v>
      </c>
    </row>
    <row r="355" spans="2:10" ht="15.75" customHeight="1" thickBot="1" x14ac:dyDescent="0.3">
      <c r="B355" s="254"/>
      <c r="C355" s="257"/>
      <c r="D355" s="147" t="s">
        <v>789</v>
      </c>
      <c r="E355" s="153">
        <v>1</v>
      </c>
      <c r="F355" s="153">
        <v>1</v>
      </c>
      <c r="G355" s="153">
        <v>1</v>
      </c>
      <c r="H355" s="153">
        <v>1</v>
      </c>
      <c r="I355" s="179">
        <v>1</v>
      </c>
      <c r="J355" s="180">
        <f t="shared" si="11"/>
        <v>5</v>
      </c>
    </row>
    <row r="356" spans="2:10" ht="15.75" customHeight="1" thickBot="1" x14ac:dyDescent="0.3">
      <c r="B356" s="254" t="s">
        <v>340</v>
      </c>
      <c r="C356" s="255" t="s">
        <v>805</v>
      </c>
      <c r="D356" s="145" t="s">
        <v>788</v>
      </c>
      <c r="E356" s="149">
        <v>837.95424656455543</v>
      </c>
      <c r="F356" s="149">
        <v>837.95424656455543</v>
      </c>
      <c r="G356" s="149">
        <v>837.95424656455543</v>
      </c>
      <c r="H356" s="149">
        <v>837.95424656455543</v>
      </c>
      <c r="I356" s="176">
        <v>837.95424656455543</v>
      </c>
      <c r="J356" s="148">
        <f t="shared" ref="J356:J379" si="12">SUM(E356:I356)</f>
        <v>4189.7712328227772</v>
      </c>
    </row>
    <row r="357" spans="2:10" ht="15.75" customHeight="1" thickBot="1" x14ac:dyDescent="0.3">
      <c r="B357" s="254"/>
      <c r="C357" s="256"/>
      <c r="D357" s="146" t="s">
        <v>785</v>
      </c>
      <c r="E357" s="144">
        <v>0.107995180831782</v>
      </c>
      <c r="F357" s="144">
        <v>0.107995180831782</v>
      </c>
      <c r="G357" s="144">
        <v>0.107995180831782</v>
      </c>
      <c r="H357" s="144">
        <v>0.107995180831782</v>
      </c>
      <c r="I357" s="177">
        <v>0.107995180831782</v>
      </c>
      <c r="J357" s="178">
        <f t="shared" si="12"/>
        <v>0.53997590415891006</v>
      </c>
    </row>
    <row r="358" spans="2:10" ht="15.75" customHeight="1" thickBot="1" x14ac:dyDescent="0.3">
      <c r="B358" s="254"/>
      <c r="C358" s="256"/>
      <c r="D358" s="146" t="s">
        <v>786</v>
      </c>
      <c r="E358" s="144">
        <v>0.13434934890445657</v>
      </c>
      <c r="F358" s="144">
        <v>0.13434934890445657</v>
      </c>
      <c r="G358" s="144">
        <v>0.13434934890445657</v>
      </c>
      <c r="H358" s="144">
        <v>0.13434934890445657</v>
      </c>
      <c r="I358" s="177">
        <v>0.13434934890445657</v>
      </c>
      <c r="J358" s="178">
        <f t="shared" si="12"/>
        <v>0.67174674452228289</v>
      </c>
    </row>
    <row r="359" spans="2:10" ht="15.75" customHeight="1" thickBot="1" x14ac:dyDescent="0.3">
      <c r="B359" s="254"/>
      <c r="C359" s="257"/>
      <c r="D359" s="147" t="s">
        <v>789</v>
      </c>
      <c r="E359" s="153">
        <v>8000</v>
      </c>
      <c r="F359" s="153">
        <v>8000</v>
      </c>
      <c r="G359" s="153">
        <v>8000</v>
      </c>
      <c r="H359" s="153">
        <v>8000</v>
      </c>
      <c r="I359" s="179">
        <v>8000</v>
      </c>
      <c r="J359" s="180">
        <f t="shared" si="12"/>
        <v>40000</v>
      </c>
    </row>
    <row r="360" spans="2:10" ht="15.75" customHeight="1" thickBot="1" x14ac:dyDescent="0.3">
      <c r="B360" s="254" t="s">
        <v>342</v>
      </c>
      <c r="C360" s="255" t="s">
        <v>803</v>
      </c>
      <c r="D360" s="145" t="s">
        <v>788</v>
      </c>
      <c r="E360" s="149">
        <v>359.57465444096323</v>
      </c>
      <c r="F360" s="149">
        <v>359.57465444096323</v>
      </c>
      <c r="G360" s="149">
        <v>359.57465444096323</v>
      </c>
      <c r="H360" s="149">
        <v>359.57465444096323</v>
      </c>
      <c r="I360" s="176">
        <v>359.57465444096323</v>
      </c>
      <c r="J360" s="148">
        <f t="shared" si="12"/>
        <v>1797.8732722048162</v>
      </c>
    </row>
    <row r="361" spans="2:10" ht="15.75" customHeight="1" thickBot="1" x14ac:dyDescent="0.3">
      <c r="B361" s="254"/>
      <c r="C361" s="256"/>
      <c r="D361" s="146" t="s">
        <v>785</v>
      </c>
      <c r="E361" s="144">
        <v>9.9919265320388556E-3</v>
      </c>
      <c r="F361" s="144">
        <v>9.9919265320388556E-3</v>
      </c>
      <c r="G361" s="144">
        <v>9.9919265320388556E-3</v>
      </c>
      <c r="H361" s="144">
        <v>9.9919265320388556E-3</v>
      </c>
      <c r="I361" s="177">
        <v>9.9919265320388556E-3</v>
      </c>
      <c r="J361" s="178">
        <f t="shared" si="12"/>
        <v>4.9959632660194278E-2</v>
      </c>
    </row>
    <row r="362" spans="2:10" ht="15.75" customHeight="1" thickBot="1" x14ac:dyDescent="0.3">
      <c r="B362" s="254"/>
      <c r="C362" s="256"/>
      <c r="D362" s="146" t="s">
        <v>786</v>
      </c>
      <c r="E362" s="144">
        <v>0.11324908977180298</v>
      </c>
      <c r="F362" s="144">
        <v>0.11324908977180298</v>
      </c>
      <c r="G362" s="144">
        <v>0.11324908977180298</v>
      </c>
      <c r="H362" s="144">
        <v>0.11324908977180298</v>
      </c>
      <c r="I362" s="177">
        <v>0.11324908977180298</v>
      </c>
      <c r="J362" s="178">
        <f t="shared" si="12"/>
        <v>0.56624544885901495</v>
      </c>
    </row>
    <row r="363" spans="2:10" ht="15.75" customHeight="1" thickBot="1" x14ac:dyDescent="0.3">
      <c r="B363" s="254"/>
      <c r="C363" s="257"/>
      <c r="D363" s="147" t="s">
        <v>789</v>
      </c>
      <c r="E363" s="153">
        <v>100</v>
      </c>
      <c r="F363" s="153">
        <v>100</v>
      </c>
      <c r="G363" s="153">
        <v>100</v>
      </c>
      <c r="H363" s="153">
        <v>100</v>
      </c>
      <c r="I363" s="179">
        <v>100</v>
      </c>
      <c r="J363" s="180">
        <f t="shared" si="12"/>
        <v>500</v>
      </c>
    </row>
    <row r="364" spans="2:10" ht="15.75" customHeight="1" thickBot="1" x14ac:dyDescent="0.3">
      <c r="B364" s="254" t="s">
        <v>344</v>
      </c>
      <c r="C364" s="255" t="s">
        <v>810</v>
      </c>
      <c r="D364" s="145" t="s">
        <v>788</v>
      </c>
      <c r="E364" s="149">
        <v>1871.3726311206015</v>
      </c>
      <c r="F364" s="149">
        <v>1871.3726311206015</v>
      </c>
      <c r="G364" s="149">
        <v>1871.3726311206015</v>
      </c>
      <c r="H364" s="149">
        <v>1871.3726311206015</v>
      </c>
      <c r="I364" s="176">
        <v>1871.3726311206015</v>
      </c>
      <c r="J364" s="148">
        <f t="shared" si="12"/>
        <v>9356.8631556030068</v>
      </c>
    </row>
    <row r="365" spans="2:10" ht="15.75" customHeight="1" thickBot="1" x14ac:dyDescent="0.3">
      <c r="B365" s="254"/>
      <c r="C365" s="256"/>
      <c r="D365" s="146" t="s">
        <v>785</v>
      </c>
      <c r="E365" s="144">
        <v>0.20061133028794526</v>
      </c>
      <c r="F365" s="144">
        <v>0.20061133028794526</v>
      </c>
      <c r="G365" s="144">
        <v>0.20061133028794526</v>
      </c>
      <c r="H365" s="144">
        <v>0.20061133028794526</v>
      </c>
      <c r="I365" s="177">
        <v>0.20061133028794526</v>
      </c>
      <c r="J365" s="178">
        <f t="shared" si="12"/>
        <v>1.0030566514397263</v>
      </c>
    </row>
    <row r="366" spans="2:10" ht="15.75" customHeight="1" thickBot="1" x14ac:dyDescent="0.3">
      <c r="B366" s="254"/>
      <c r="C366" s="256"/>
      <c r="D366" s="146" t="s">
        <v>786</v>
      </c>
      <c r="E366" s="144">
        <v>0.36836940194333062</v>
      </c>
      <c r="F366" s="144">
        <v>0.36836940194333062</v>
      </c>
      <c r="G366" s="144">
        <v>0.36836940194333062</v>
      </c>
      <c r="H366" s="144">
        <v>0.36836940194333062</v>
      </c>
      <c r="I366" s="177">
        <v>0.36836940194333062</v>
      </c>
      <c r="J366" s="178">
        <f t="shared" si="12"/>
        <v>1.841847009716653</v>
      </c>
    </row>
    <row r="367" spans="2:10" ht="15.75" customHeight="1" thickBot="1" x14ac:dyDescent="0.3">
      <c r="B367" s="254"/>
      <c r="C367" s="257"/>
      <c r="D367" s="147" t="s">
        <v>789</v>
      </c>
      <c r="E367" s="153">
        <v>1500</v>
      </c>
      <c r="F367" s="153">
        <v>1500</v>
      </c>
      <c r="G367" s="153">
        <v>1500</v>
      </c>
      <c r="H367" s="153">
        <v>1500</v>
      </c>
      <c r="I367" s="179">
        <v>1500</v>
      </c>
      <c r="J367" s="180">
        <f t="shared" si="12"/>
        <v>7500</v>
      </c>
    </row>
    <row r="368" spans="2:10" ht="15.75" customHeight="1" thickBot="1" x14ac:dyDescent="0.3">
      <c r="B368" s="254" t="s">
        <v>346</v>
      </c>
      <c r="C368" s="255" t="s">
        <v>810</v>
      </c>
      <c r="D368" s="145" t="s">
        <v>788</v>
      </c>
      <c r="E368" s="149">
        <v>1000</v>
      </c>
      <c r="F368" s="149">
        <v>1000</v>
      </c>
      <c r="G368" s="149">
        <v>1000</v>
      </c>
      <c r="H368" s="149">
        <v>1000</v>
      </c>
      <c r="I368" s="176">
        <v>1000</v>
      </c>
      <c r="J368" s="148">
        <f t="shared" si="12"/>
        <v>5000</v>
      </c>
    </row>
    <row r="369" spans="2:10" ht="15.75" customHeight="1" thickBot="1" x14ac:dyDescent="0.3">
      <c r="B369" s="254"/>
      <c r="C369" s="256"/>
      <c r="D369" s="146" t="s">
        <v>785</v>
      </c>
      <c r="E369" s="144">
        <v>0.10944594337926952</v>
      </c>
      <c r="F369" s="144">
        <v>0.10944594337926952</v>
      </c>
      <c r="G369" s="144">
        <v>0.10944594337926952</v>
      </c>
      <c r="H369" s="144">
        <v>0.10944594337926952</v>
      </c>
      <c r="I369" s="177">
        <v>0.10944594337926952</v>
      </c>
      <c r="J369" s="178">
        <f t="shared" si="12"/>
        <v>0.54722971689634758</v>
      </c>
    </row>
    <row r="370" spans="2:10" ht="15.75" customHeight="1" thickBot="1" x14ac:dyDescent="0.3">
      <c r="B370" s="254"/>
      <c r="C370" s="256"/>
      <c r="D370" s="146" t="s">
        <v>786</v>
      </c>
      <c r="E370" s="144">
        <v>0.21889188675853904</v>
      </c>
      <c r="F370" s="144">
        <v>0.21889188675853904</v>
      </c>
      <c r="G370" s="144">
        <v>0.21889188675853904</v>
      </c>
      <c r="H370" s="144">
        <v>0.21889188675853904</v>
      </c>
      <c r="I370" s="177">
        <v>0.21889188675853904</v>
      </c>
      <c r="J370" s="178">
        <f t="shared" si="12"/>
        <v>1.0944594337926952</v>
      </c>
    </row>
    <row r="371" spans="2:10" ht="15.75" customHeight="1" thickBot="1" x14ac:dyDescent="0.3">
      <c r="B371" s="254"/>
      <c r="C371" s="257"/>
      <c r="D371" s="147" t="s">
        <v>789</v>
      </c>
      <c r="E371" s="153">
        <v>1000</v>
      </c>
      <c r="F371" s="153">
        <v>1000</v>
      </c>
      <c r="G371" s="153">
        <v>1000</v>
      </c>
      <c r="H371" s="153">
        <v>1000</v>
      </c>
      <c r="I371" s="179">
        <v>1000</v>
      </c>
      <c r="J371" s="180">
        <f t="shared" si="12"/>
        <v>5000</v>
      </c>
    </row>
    <row r="372" spans="2:10" ht="15.75" customHeight="1" thickBot="1" x14ac:dyDescent="0.3">
      <c r="B372" s="254" t="s">
        <v>350</v>
      </c>
      <c r="C372" s="255" t="s">
        <v>729</v>
      </c>
      <c r="D372" s="145" t="s">
        <v>788</v>
      </c>
      <c r="E372" s="149">
        <v>302.90220430996311</v>
      </c>
      <c r="F372" s="149">
        <v>302.90220430996311</v>
      </c>
      <c r="G372" s="149">
        <v>302.90220430996311</v>
      </c>
      <c r="H372" s="149">
        <v>302.90220430996311</v>
      </c>
      <c r="I372" s="176">
        <v>302.90220430996311</v>
      </c>
      <c r="J372" s="148">
        <f t="shared" si="12"/>
        <v>1514.5110215498155</v>
      </c>
    </row>
    <row r="373" spans="2:10" ht="15.75" customHeight="1" thickBot="1" x14ac:dyDescent="0.3">
      <c r="B373" s="254"/>
      <c r="C373" s="256"/>
      <c r="D373" s="146" t="s">
        <v>785</v>
      </c>
      <c r="E373" s="144">
        <v>3.6647675241963266E-2</v>
      </c>
      <c r="F373" s="144">
        <v>3.6647675241963266E-2</v>
      </c>
      <c r="G373" s="144">
        <v>3.6647675241963266E-2</v>
      </c>
      <c r="H373" s="144">
        <v>3.6647675241963266E-2</v>
      </c>
      <c r="I373" s="177">
        <v>3.6647675241963266E-2</v>
      </c>
      <c r="J373" s="178">
        <f t="shared" si="12"/>
        <v>0.18323837620981634</v>
      </c>
    </row>
    <row r="374" spans="2:10" ht="15.75" customHeight="1" thickBot="1" x14ac:dyDescent="0.3">
      <c r="B374" s="254"/>
      <c r="C374" s="256"/>
      <c r="D374" s="146" t="s">
        <v>786</v>
      </c>
      <c r="E374" s="144">
        <v>2.6369415927526552E-2</v>
      </c>
      <c r="F374" s="144">
        <v>2.6369415927526552E-2</v>
      </c>
      <c r="G374" s="144">
        <v>2.6369415927526552E-2</v>
      </c>
      <c r="H374" s="144">
        <v>2.6369415927526552E-2</v>
      </c>
      <c r="I374" s="177">
        <v>2.6369415927526552E-2</v>
      </c>
      <c r="J374" s="178">
        <f t="shared" si="12"/>
        <v>0.13184707963763276</v>
      </c>
    </row>
    <row r="375" spans="2:10" ht="15.75" customHeight="1" thickBot="1" x14ac:dyDescent="0.3">
      <c r="B375" s="254"/>
      <c r="C375" s="257"/>
      <c r="D375" s="147" t="s">
        <v>789</v>
      </c>
      <c r="E375" s="153">
        <v>400</v>
      </c>
      <c r="F375" s="153">
        <v>400</v>
      </c>
      <c r="G375" s="153">
        <v>400</v>
      </c>
      <c r="H375" s="153">
        <v>400</v>
      </c>
      <c r="I375" s="179">
        <v>400</v>
      </c>
      <c r="J375" s="180">
        <f t="shared" si="12"/>
        <v>2000</v>
      </c>
    </row>
    <row r="376" spans="2:10" ht="15.75" customHeight="1" thickBot="1" x14ac:dyDescent="0.3">
      <c r="B376" s="254" t="s">
        <v>351</v>
      </c>
      <c r="C376" s="255" t="s">
        <v>729</v>
      </c>
      <c r="D376" s="145" t="s">
        <v>788</v>
      </c>
      <c r="E376" s="149">
        <v>757.36229208252405</v>
      </c>
      <c r="F376" s="149">
        <v>757.36229208252405</v>
      </c>
      <c r="G376" s="149">
        <v>757.36229208252405</v>
      </c>
      <c r="H376" s="149">
        <v>757.36229208252405</v>
      </c>
      <c r="I376" s="176">
        <v>757.36229208252405</v>
      </c>
      <c r="J376" s="148">
        <f t="shared" si="12"/>
        <v>3786.8114604126204</v>
      </c>
    </row>
    <row r="377" spans="2:10" ht="15.75" customHeight="1" thickBot="1" x14ac:dyDescent="0.3">
      <c r="B377" s="254"/>
      <c r="C377" s="256"/>
      <c r="D377" s="146" t="s">
        <v>785</v>
      </c>
      <c r="E377" s="144">
        <v>0.11223337214690533</v>
      </c>
      <c r="F377" s="144">
        <v>0.11223337214690533</v>
      </c>
      <c r="G377" s="144">
        <v>0.11223337214690533</v>
      </c>
      <c r="H377" s="144">
        <v>0.11223337214690533</v>
      </c>
      <c r="I377" s="177">
        <v>0.11223337214690533</v>
      </c>
      <c r="J377" s="178">
        <f t="shared" si="12"/>
        <v>0.56116686073452671</v>
      </c>
    </row>
    <row r="378" spans="2:10" ht="15.75" customHeight="1" thickBot="1" x14ac:dyDescent="0.3">
      <c r="B378" s="254"/>
      <c r="C378" s="256"/>
      <c r="D378" s="146" t="s">
        <v>786</v>
      </c>
      <c r="E378" s="144">
        <v>8.4050693764373699E-2</v>
      </c>
      <c r="F378" s="144">
        <v>8.4050693764373699E-2</v>
      </c>
      <c r="G378" s="144">
        <v>8.4050693764373699E-2</v>
      </c>
      <c r="H378" s="144">
        <v>8.4050693764373699E-2</v>
      </c>
      <c r="I378" s="177">
        <v>8.4050693764373699E-2</v>
      </c>
      <c r="J378" s="178">
        <f t="shared" si="12"/>
        <v>0.42025346882186848</v>
      </c>
    </row>
    <row r="379" spans="2:10" ht="15.75" customHeight="1" thickBot="1" x14ac:dyDescent="0.3">
      <c r="B379" s="254"/>
      <c r="C379" s="257"/>
      <c r="D379" s="147" t="s">
        <v>789</v>
      </c>
      <c r="E379" s="153">
        <v>1000</v>
      </c>
      <c r="F379" s="153">
        <v>1000</v>
      </c>
      <c r="G379" s="153">
        <v>1000</v>
      </c>
      <c r="H379" s="153">
        <v>1000</v>
      </c>
      <c r="I379" s="179">
        <v>1000</v>
      </c>
      <c r="J379" s="180">
        <f t="shared" si="12"/>
        <v>5000</v>
      </c>
    </row>
    <row r="380" spans="2:10" ht="15.75" customHeight="1" thickBot="1" x14ac:dyDescent="0.3">
      <c r="B380" s="254" t="s">
        <v>352</v>
      </c>
      <c r="C380" s="255" t="s">
        <v>691</v>
      </c>
      <c r="D380" s="145" t="s">
        <v>788</v>
      </c>
      <c r="E380" s="149">
        <v>395.79770797707971</v>
      </c>
      <c r="F380" s="149">
        <v>395.79770797707971</v>
      </c>
      <c r="G380" s="149">
        <v>395.79770797707971</v>
      </c>
      <c r="H380" s="149">
        <v>395.79770797707971</v>
      </c>
      <c r="I380" s="176">
        <v>395.79770797707971</v>
      </c>
      <c r="J380" s="148">
        <f t="shared" ref="J380:J407" si="13">SUM(E380:I380)</f>
        <v>1978.9885398853985</v>
      </c>
    </row>
    <row r="381" spans="2:10" ht="15.75" customHeight="1" thickBot="1" x14ac:dyDescent="0.3">
      <c r="B381" s="254"/>
      <c r="C381" s="256"/>
      <c r="D381" s="146" t="s">
        <v>785</v>
      </c>
      <c r="E381" s="144">
        <v>1.0761215826009867</v>
      </c>
      <c r="F381" s="144">
        <v>1.0761215826009867</v>
      </c>
      <c r="G381" s="144">
        <v>1.0761215826009867</v>
      </c>
      <c r="H381" s="144">
        <v>1.0761215826009867</v>
      </c>
      <c r="I381" s="177">
        <v>1.0761215826009867</v>
      </c>
      <c r="J381" s="178">
        <f t="shared" si="13"/>
        <v>5.3806079130049334</v>
      </c>
    </row>
    <row r="382" spans="2:10" ht="15.75" customHeight="1" thickBot="1" x14ac:dyDescent="0.3">
      <c r="B382" s="254"/>
      <c r="C382" s="256"/>
      <c r="D382" s="146" t="s">
        <v>786</v>
      </c>
      <c r="E382" s="144">
        <v>0</v>
      </c>
      <c r="F382" s="144">
        <v>0</v>
      </c>
      <c r="G382" s="144">
        <v>0</v>
      </c>
      <c r="H382" s="144">
        <v>0</v>
      </c>
      <c r="I382" s="177">
        <v>0</v>
      </c>
      <c r="J382" s="178">
        <f t="shared" si="13"/>
        <v>0</v>
      </c>
    </row>
    <row r="383" spans="2:10" ht="15.75" customHeight="1" thickBot="1" x14ac:dyDescent="0.3">
      <c r="B383" s="254"/>
      <c r="C383" s="257"/>
      <c r="D383" s="147" t="s">
        <v>789</v>
      </c>
      <c r="E383" s="153">
        <v>3750</v>
      </c>
      <c r="F383" s="153">
        <v>3750</v>
      </c>
      <c r="G383" s="153">
        <v>3750</v>
      </c>
      <c r="H383" s="153">
        <v>3750</v>
      </c>
      <c r="I383" s="179">
        <v>3750</v>
      </c>
      <c r="J383" s="180">
        <f t="shared" si="13"/>
        <v>18750</v>
      </c>
    </row>
    <row r="384" spans="2:10" ht="15.75" customHeight="1" thickBot="1" x14ac:dyDescent="0.3">
      <c r="B384" s="254" t="s">
        <v>353</v>
      </c>
      <c r="C384" s="255" t="s">
        <v>747</v>
      </c>
      <c r="D384" s="145" t="s">
        <v>788</v>
      </c>
      <c r="E384" s="149">
        <v>1842.375</v>
      </c>
      <c r="F384" s="149">
        <v>1842.375</v>
      </c>
      <c r="G384" s="149">
        <v>1842.375</v>
      </c>
      <c r="H384" s="149">
        <v>1842.375</v>
      </c>
      <c r="I384" s="176">
        <v>1842.375</v>
      </c>
      <c r="J384" s="148">
        <f t="shared" si="13"/>
        <v>9211.875</v>
      </c>
    </row>
    <row r="385" spans="2:10" ht="15.75" customHeight="1" thickBot="1" x14ac:dyDescent="0.3">
      <c r="B385" s="254"/>
      <c r="C385" s="256"/>
      <c r="D385" s="146" t="s">
        <v>785</v>
      </c>
      <c r="E385" s="144">
        <v>0.71126182453602782</v>
      </c>
      <c r="F385" s="144">
        <v>0.71126182453602782</v>
      </c>
      <c r="G385" s="144">
        <v>0.71126182453602782</v>
      </c>
      <c r="H385" s="144">
        <v>0.71126182453602782</v>
      </c>
      <c r="I385" s="177">
        <v>0.71126182453602782</v>
      </c>
      <c r="J385" s="178">
        <f t="shared" si="13"/>
        <v>3.5563091226801391</v>
      </c>
    </row>
    <row r="386" spans="2:10" ht="15.75" customHeight="1" thickBot="1" x14ac:dyDescent="0.3">
      <c r="B386" s="254"/>
      <c r="C386" s="256"/>
      <c r="D386" s="146" t="s">
        <v>786</v>
      </c>
      <c r="E386" s="144">
        <v>0</v>
      </c>
      <c r="F386" s="144">
        <v>0</v>
      </c>
      <c r="G386" s="144">
        <v>0</v>
      </c>
      <c r="H386" s="144">
        <v>0</v>
      </c>
      <c r="I386" s="177">
        <v>0</v>
      </c>
      <c r="J386" s="178">
        <f t="shared" si="13"/>
        <v>0</v>
      </c>
    </row>
    <row r="387" spans="2:10" ht="15.75" customHeight="1" thickBot="1" x14ac:dyDescent="0.3">
      <c r="B387" s="254"/>
      <c r="C387" s="257"/>
      <c r="D387" s="147" t="s">
        <v>789</v>
      </c>
      <c r="E387" s="153">
        <v>3750</v>
      </c>
      <c r="F387" s="153">
        <v>3750</v>
      </c>
      <c r="G387" s="153">
        <v>3750</v>
      </c>
      <c r="H387" s="153">
        <v>3750</v>
      </c>
      <c r="I387" s="179">
        <v>3750</v>
      </c>
      <c r="J387" s="180">
        <f t="shared" si="13"/>
        <v>18750</v>
      </c>
    </row>
    <row r="388" spans="2:10" ht="15.75" customHeight="1" thickBot="1" x14ac:dyDescent="0.3">
      <c r="B388" s="254" t="s">
        <v>354</v>
      </c>
      <c r="C388" s="255" t="s">
        <v>731</v>
      </c>
      <c r="D388" s="145" t="s">
        <v>788</v>
      </c>
      <c r="E388" s="149">
        <v>11.767391999999997</v>
      </c>
      <c r="F388" s="149">
        <v>11.767391999999997</v>
      </c>
      <c r="G388" s="149">
        <v>11.767391999999997</v>
      </c>
      <c r="H388" s="149">
        <v>11.767391999999997</v>
      </c>
      <c r="I388" s="176">
        <v>11.767391999999997</v>
      </c>
      <c r="J388" s="148">
        <f t="shared" si="13"/>
        <v>58.836959999999991</v>
      </c>
    </row>
    <row r="389" spans="2:10" ht="15.75" customHeight="1" thickBot="1" x14ac:dyDescent="0.3">
      <c r="B389" s="254"/>
      <c r="C389" s="256"/>
      <c r="D389" s="146" t="s">
        <v>785</v>
      </c>
      <c r="E389" s="144">
        <v>1.7438075533216676E-3</v>
      </c>
      <c r="F389" s="144">
        <v>1.7438075533216676E-3</v>
      </c>
      <c r="G389" s="144">
        <v>1.7438075533216676E-3</v>
      </c>
      <c r="H389" s="144">
        <v>1.7438075533216676E-3</v>
      </c>
      <c r="I389" s="177">
        <v>1.7438075533216676E-3</v>
      </c>
      <c r="J389" s="178">
        <f t="shared" si="13"/>
        <v>8.7190377666083382E-3</v>
      </c>
    </row>
    <row r="390" spans="2:10" ht="15.75" customHeight="1" thickBot="1" x14ac:dyDescent="0.3">
      <c r="B390" s="254"/>
      <c r="C390" s="256"/>
      <c r="D390" s="146" t="s">
        <v>786</v>
      </c>
      <c r="E390" s="144">
        <v>1.3059238250134203E-3</v>
      </c>
      <c r="F390" s="144">
        <v>1.3059238250134203E-3</v>
      </c>
      <c r="G390" s="144">
        <v>1.3059238250134203E-3</v>
      </c>
      <c r="H390" s="144">
        <v>1.3059238250134203E-3</v>
      </c>
      <c r="I390" s="177">
        <v>1.3059238250134203E-3</v>
      </c>
      <c r="J390" s="178">
        <f t="shared" si="13"/>
        <v>6.5296191250671012E-3</v>
      </c>
    </row>
    <row r="391" spans="2:10" ht="15.75" customHeight="1" thickBot="1" x14ac:dyDescent="0.3">
      <c r="B391" s="254"/>
      <c r="C391" s="257"/>
      <c r="D391" s="147" t="s">
        <v>789</v>
      </c>
      <c r="E391" s="153">
        <v>30</v>
      </c>
      <c r="F391" s="153">
        <v>30</v>
      </c>
      <c r="G391" s="153">
        <v>30</v>
      </c>
      <c r="H391" s="153">
        <v>30</v>
      </c>
      <c r="I391" s="179">
        <v>30</v>
      </c>
      <c r="J391" s="180">
        <f t="shared" si="13"/>
        <v>150</v>
      </c>
    </row>
    <row r="392" spans="2:10" ht="15.75" customHeight="1" thickBot="1" x14ac:dyDescent="0.3">
      <c r="B392" s="254" t="s">
        <v>355</v>
      </c>
      <c r="C392" s="255" t="s">
        <v>735</v>
      </c>
      <c r="D392" s="145" t="s">
        <v>788</v>
      </c>
      <c r="E392" s="149">
        <v>1.0400935999999998</v>
      </c>
      <c r="F392" s="149">
        <v>1.0400935999999998</v>
      </c>
      <c r="G392" s="149">
        <v>1.0400935999999998</v>
      </c>
      <c r="H392" s="149">
        <v>1.0400935999999998</v>
      </c>
      <c r="I392" s="176">
        <v>1.0400935999999998</v>
      </c>
      <c r="J392" s="148">
        <f t="shared" si="13"/>
        <v>5.200467999999999</v>
      </c>
    </row>
    <row r="393" spans="2:10" ht="15.75" customHeight="1" thickBot="1" x14ac:dyDescent="0.3">
      <c r="B393" s="254"/>
      <c r="C393" s="256"/>
      <c r="D393" s="146" t="s">
        <v>785</v>
      </c>
      <c r="E393" s="144">
        <v>1.5413127019491877E-4</v>
      </c>
      <c r="F393" s="144">
        <v>1.5413127019491877E-4</v>
      </c>
      <c r="G393" s="144">
        <v>1.5413127019491877E-4</v>
      </c>
      <c r="H393" s="144">
        <v>1.5413127019491877E-4</v>
      </c>
      <c r="I393" s="177">
        <v>1.5413127019491877E-4</v>
      </c>
      <c r="J393" s="178">
        <f t="shared" si="13"/>
        <v>7.7065635097459389E-4</v>
      </c>
    </row>
    <row r="394" spans="2:10" ht="15.75" customHeight="1" thickBot="1" x14ac:dyDescent="0.3">
      <c r="B394" s="254"/>
      <c r="C394" s="256"/>
      <c r="D394" s="146" t="s">
        <v>786</v>
      </c>
      <c r="E394" s="144">
        <v>1.1542770160830695E-4</v>
      </c>
      <c r="F394" s="144">
        <v>1.1542770160830695E-4</v>
      </c>
      <c r="G394" s="144">
        <v>1.1542770160830695E-4</v>
      </c>
      <c r="H394" s="144">
        <v>1.1542770160830695E-4</v>
      </c>
      <c r="I394" s="177">
        <v>1.1542770160830695E-4</v>
      </c>
      <c r="J394" s="178">
        <f t="shared" si="13"/>
        <v>5.7713850804153477E-4</v>
      </c>
    </row>
    <row r="395" spans="2:10" ht="15.75" customHeight="1" thickBot="1" x14ac:dyDescent="0.3">
      <c r="B395" s="254"/>
      <c r="C395" s="257"/>
      <c r="D395" s="147" t="s">
        <v>789</v>
      </c>
      <c r="E395" s="153">
        <v>10</v>
      </c>
      <c r="F395" s="153">
        <v>10</v>
      </c>
      <c r="G395" s="153">
        <v>10</v>
      </c>
      <c r="H395" s="153">
        <v>10</v>
      </c>
      <c r="I395" s="179">
        <v>10</v>
      </c>
      <c r="J395" s="180">
        <f t="shared" si="13"/>
        <v>50</v>
      </c>
    </row>
    <row r="396" spans="2:10" ht="15.75" customHeight="1" thickBot="1" x14ac:dyDescent="0.3">
      <c r="B396" s="254" t="s">
        <v>356</v>
      </c>
      <c r="C396" s="255" t="s">
        <v>739</v>
      </c>
      <c r="D396" s="145" t="s">
        <v>788</v>
      </c>
      <c r="E396" s="149">
        <v>335.23212795549375</v>
      </c>
      <c r="F396" s="149">
        <v>335.23212795549375</v>
      </c>
      <c r="G396" s="149">
        <v>335.23212795549375</v>
      </c>
      <c r="H396" s="149">
        <v>335.23212795549375</v>
      </c>
      <c r="I396" s="176">
        <v>335.23212795549375</v>
      </c>
      <c r="J396" s="148">
        <f t="shared" si="13"/>
        <v>1676.1606397774688</v>
      </c>
    </row>
    <row r="397" spans="2:10" ht="15.75" customHeight="1" thickBot="1" x14ac:dyDescent="0.3">
      <c r="B397" s="254"/>
      <c r="C397" s="256"/>
      <c r="D397" s="146" t="s">
        <v>785</v>
      </c>
      <c r="E397" s="144">
        <v>5.4193551674234071E-2</v>
      </c>
      <c r="F397" s="144">
        <v>5.4193551674234071E-2</v>
      </c>
      <c r="G397" s="144">
        <v>5.4193551674234071E-2</v>
      </c>
      <c r="H397" s="144">
        <v>5.4193551674234071E-2</v>
      </c>
      <c r="I397" s="177">
        <v>5.4193551674234071E-2</v>
      </c>
      <c r="J397" s="178">
        <f t="shared" si="13"/>
        <v>0.27096775837117038</v>
      </c>
    </row>
    <row r="398" spans="2:10" ht="15.75" customHeight="1" thickBot="1" x14ac:dyDescent="0.3">
      <c r="B398" s="254"/>
      <c r="C398" s="256"/>
      <c r="D398" s="146" t="s">
        <v>786</v>
      </c>
      <c r="E398" s="144">
        <v>5.4521889504371875E-2</v>
      </c>
      <c r="F398" s="144">
        <v>5.4521889504371875E-2</v>
      </c>
      <c r="G398" s="144">
        <v>5.4521889504371875E-2</v>
      </c>
      <c r="H398" s="144">
        <v>5.4521889504371875E-2</v>
      </c>
      <c r="I398" s="177">
        <v>5.4521889504371875E-2</v>
      </c>
      <c r="J398" s="178">
        <f t="shared" si="13"/>
        <v>0.27260944752185939</v>
      </c>
    </row>
    <row r="399" spans="2:10" ht="15.75" customHeight="1" thickBot="1" x14ac:dyDescent="0.3">
      <c r="B399" s="254"/>
      <c r="C399" s="257"/>
      <c r="D399" s="147" t="s">
        <v>789</v>
      </c>
      <c r="E399" s="153">
        <v>3000</v>
      </c>
      <c r="F399" s="153">
        <v>3000</v>
      </c>
      <c r="G399" s="153">
        <v>3000</v>
      </c>
      <c r="H399" s="153">
        <v>3000</v>
      </c>
      <c r="I399" s="179">
        <v>3000</v>
      </c>
      <c r="J399" s="180">
        <f t="shared" si="13"/>
        <v>15000</v>
      </c>
    </row>
    <row r="400" spans="2:10" ht="15.75" customHeight="1" thickBot="1" x14ac:dyDescent="0.3">
      <c r="B400" s="254" t="s">
        <v>357</v>
      </c>
      <c r="C400" s="255" t="s">
        <v>724</v>
      </c>
      <c r="D400" s="145" t="s">
        <v>788</v>
      </c>
      <c r="E400" s="149">
        <v>37.573835784313729</v>
      </c>
      <c r="F400" s="149">
        <v>37.573835784313729</v>
      </c>
      <c r="G400" s="149">
        <v>37.573835784313729</v>
      </c>
      <c r="H400" s="149">
        <v>0</v>
      </c>
      <c r="I400" s="176">
        <v>0</v>
      </c>
      <c r="J400" s="148">
        <f t="shared" si="13"/>
        <v>112.72150735294119</v>
      </c>
    </row>
    <row r="401" spans="2:10" ht="15.75" customHeight="1" thickBot="1" x14ac:dyDescent="0.3">
      <c r="B401" s="254"/>
      <c r="C401" s="256"/>
      <c r="D401" s="146" t="s">
        <v>785</v>
      </c>
      <c r="E401" s="144">
        <v>5.5680594857343288E-3</v>
      </c>
      <c r="F401" s="144">
        <v>5.5680594857343288E-3</v>
      </c>
      <c r="G401" s="144">
        <v>5.5680594857343288E-3</v>
      </c>
      <c r="H401" s="144">
        <v>0</v>
      </c>
      <c r="I401" s="177">
        <v>0</v>
      </c>
      <c r="J401" s="178">
        <f t="shared" si="13"/>
        <v>1.6704178457202987E-2</v>
      </c>
    </row>
    <row r="402" spans="2:10" ht="15.75" customHeight="1" thickBot="1" x14ac:dyDescent="0.3">
      <c r="B402" s="254"/>
      <c r="C402" s="256"/>
      <c r="D402" s="146" t="s">
        <v>786</v>
      </c>
      <c r="E402" s="144">
        <v>4.1698761584450586E-3</v>
      </c>
      <c r="F402" s="144">
        <v>4.1698761584450586E-3</v>
      </c>
      <c r="G402" s="144">
        <v>4.1698761584450586E-3</v>
      </c>
      <c r="H402" s="144">
        <v>0</v>
      </c>
      <c r="I402" s="177">
        <v>0</v>
      </c>
      <c r="J402" s="178">
        <f t="shared" si="13"/>
        <v>1.2509628475335176E-2</v>
      </c>
    </row>
    <row r="403" spans="2:10" ht="15.75" customHeight="1" thickBot="1" x14ac:dyDescent="0.3">
      <c r="B403" s="254"/>
      <c r="C403" s="257"/>
      <c r="D403" s="147" t="s">
        <v>789</v>
      </c>
      <c r="E403" s="153">
        <v>500</v>
      </c>
      <c r="F403" s="153">
        <v>500</v>
      </c>
      <c r="G403" s="153">
        <v>500</v>
      </c>
      <c r="H403" s="153">
        <v>0</v>
      </c>
      <c r="I403" s="179">
        <v>0</v>
      </c>
      <c r="J403" s="180">
        <f t="shared" si="13"/>
        <v>1500</v>
      </c>
    </row>
    <row r="404" spans="2:10" ht="15.75" customHeight="1" thickBot="1" x14ac:dyDescent="0.3">
      <c r="B404" s="254" t="s">
        <v>358</v>
      </c>
      <c r="C404" s="255" t="s">
        <v>724</v>
      </c>
      <c r="D404" s="145" t="s">
        <v>788</v>
      </c>
      <c r="E404" s="149">
        <v>0</v>
      </c>
      <c r="F404" s="149">
        <v>0</v>
      </c>
      <c r="G404" s="149">
        <v>0</v>
      </c>
      <c r="H404" s="149">
        <v>3.7573835784313732E-2</v>
      </c>
      <c r="I404" s="176">
        <v>3.7573835784313732E-2</v>
      </c>
      <c r="J404" s="148">
        <f t="shared" si="13"/>
        <v>7.5147671568627464E-2</v>
      </c>
    </row>
    <row r="405" spans="2:10" ht="15.75" customHeight="1" thickBot="1" x14ac:dyDescent="0.3">
      <c r="B405" s="254"/>
      <c r="C405" s="256"/>
      <c r="D405" s="146" t="s">
        <v>785</v>
      </c>
      <c r="E405" s="144">
        <v>0</v>
      </c>
      <c r="F405" s="144">
        <v>0</v>
      </c>
      <c r="G405" s="144">
        <v>0</v>
      </c>
      <c r="H405" s="144">
        <v>5.568059485734328E-6</v>
      </c>
      <c r="I405" s="177">
        <v>5.568059485734328E-6</v>
      </c>
      <c r="J405" s="178">
        <f t="shared" si="13"/>
        <v>1.1136118971468656E-5</v>
      </c>
    </row>
    <row r="406" spans="2:10" ht="15.75" customHeight="1" thickBot="1" x14ac:dyDescent="0.3">
      <c r="B406" s="254"/>
      <c r="C406" s="256"/>
      <c r="D406" s="146" t="s">
        <v>786</v>
      </c>
      <c r="E406" s="144">
        <v>0</v>
      </c>
      <c r="F406" s="144">
        <v>0</v>
      </c>
      <c r="G406" s="144">
        <v>0</v>
      </c>
      <c r="H406" s="144">
        <v>4.169876158445058E-6</v>
      </c>
      <c r="I406" s="177">
        <v>4.169876158445058E-6</v>
      </c>
      <c r="J406" s="178">
        <f t="shared" si="13"/>
        <v>8.339752316890116E-6</v>
      </c>
    </row>
    <row r="407" spans="2:10" ht="15.75" customHeight="1" thickBot="1" x14ac:dyDescent="0.3">
      <c r="B407" s="254"/>
      <c r="C407" s="257"/>
      <c r="D407" s="147" t="s">
        <v>789</v>
      </c>
      <c r="E407" s="153">
        <v>0</v>
      </c>
      <c r="F407" s="153">
        <v>0</v>
      </c>
      <c r="G407" s="153">
        <v>0</v>
      </c>
      <c r="H407" s="153">
        <v>5</v>
      </c>
      <c r="I407" s="179">
        <v>5</v>
      </c>
      <c r="J407" s="180">
        <f t="shared" si="13"/>
        <v>10</v>
      </c>
    </row>
    <row r="408" spans="2:10" ht="15.75" customHeight="1" thickBot="1" x14ac:dyDescent="0.3">
      <c r="B408" s="254" t="s">
        <v>359</v>
      </c>
      <c r="C408" s="255" t="s">
        <v>727</v>
      </c>
      <c r="D408" s="145" t="s">
        <v>788</v>
      </c>
      <c r="E408" s="149">
        <v>10.15</v>
      </c>
      <c r="F408" s="149">
        <v>10.15</v>
      </c>
      <c r="G408" s="149">
        <v>10.15</v>
      </c>
      <c r="H408" s="149">
        <v>0</v>
      </c>
      <c r="I408" s="176">
        <v>0</v>
      </c>
      <c r="J408" s="148">
        <f t="shared" ref="J408:J447" si="14">SUM(E408:I408)</f>
        <v>30.450000000000003</v>
      </c>
    </row>
    <row r="409" spans="2:10" ht="15.75" customHeight="1" thickBot="1" x14ac:dyDescent="0.3">
      <c r="B409" s="254"/>
      <c r="C409" s="256"/>
      <c r="D409" s="146" t="s">
        <v>785</v>
      </c>
      <c r="E409" s="144">
        <v>1.540785463190525E-3</v>
      </c>
      <c r="F409" s="144">
        <v>1.540785463190525E-3</v>
      </c>
      <c r="G409" s="144">
        <v>1.540785463190525E-3</v>
      </c>
      <c r="H409" s="144">
        <v>0</v>
      </c>
      <c r="I409" s="177">
        <v>0</v>
      </c>
      <c r="J409" s="178">
        <f t="shared" si="14"/>
        <v>4.6223563895715749E-3</v>
      </c>
    </row>
    <row r="410" spans="2:10" ht="15.75" customHeight="1" thickBot="1" x14ac:dyDescent="0.3">
      <c r="B410" s="254"/>
      <c r="C410" s="256"/>
      <c r="D410" s="146" t="s">
        <v>786</v>
      </c>
      <c r="E410" s="144">
        <v>1.1086545726489863E-3</v>
      </c>
      <c r="F410" s="144">
        <v>1.1086545726489863E-3</v>
      </c>
      <c r="G410" s="144">
        <v>1.1086545726489863E-3</v>
      </c>
      <c r="H410" s="144">
        <v>0</v>
      </c>
      <c r="I410" s="177">
        <v>0</v>
      </c>
      <c r="J410" s="178">
        <f t="shared" si="14"/>
        <v>3.3259637179469592E-3</v>
      </c>
    </row>
    <row r="411" spans="2:10" ht="15.75" customHeight="1" thickBot="1" x14ac:dyDescent="0.3">
      <c r="B411" s="254"/>
      <c r="C411" s="257"/>
      <c r="D411" s="147" t="s">
        <v>789</v>
      </c>
      <c r="E411" s="153">
        <v>250</v>
      </c>
      <c r="F411" s="153">
        <v>250</v>
      </c>
      <c r="G411" s="153">
        <v>250</v>
      </c>
      <c r="H411" s="153">
        <v>0</v>
      </c>
      <c r="I411" s="179">
        <v>0</v>
      </c>
      <c r="J411" s="180">
        <f t="shared" si="14"/>
        <v>750</v>
      </c>
    </row>
    <row r="412" spans="2:10" ht="15.75" customHeight="1" thickBot="1" x14ac:dyDescent="0.3">
      <c r="B412" s="254" t="s">
        <v>360</v>
      </c>
      <c r="C412" s="255" t="s">
        <v>727</v>
      </c>
      <c r="D412" s="145" t="s">
        <v>788</v>
      </c>
      <c r="E412" s="149">
        <v>0</v>
      </c>
      <c r="F412" s="149">
        <v>0</v>
      </c>
      <c r="G412" s="149">
        <v>0</v>
      </c>
      <c r="H412" s="149">
        <v>5.0750000000000003E-2</v>
      </c>
      <c r="I412" s="176">
        <v>5.0750000000000003E-2</v>
      </c>
      <c r="J412" s="148">
        <f t="shared" si="14"/>
        <v>0.10150000000000001</v>
      </c>
    </row>
    <row r="413" spans="2:10" ht="15.75" customHeight="1" thickBot="1" x14ac:dyDescent="0.3">
      <c r="B413" s="254"/>
      <c r="C413" s="256"/>
      <c r="D413" s="146" t="s">
        <v>785</v>
      </c>
      <c r="E413" s="144">
        <v>0</v>
      </c>
      <c r="F413" s="144">
        <v>0</v>
      </c>
      <c r="G413" s="144">
        <v>0</v>
      </c>
      <c r="H413" s="144">
        <v>7.7039273159526251E-6</v>
      </c>
      <c r="I413" s="177">
        <v>7.7039273159526251E-6</v>
      </c>
      <c r="J413" s="178">
        <f t="shared" si="14"/>
        <v>1.540785463190525E-5</v>
      </c>
    </row>
    <row r="414" spans="2:10" ht="15.75" customHeight="1" thickBot="1" x14ac:dyDescent="0.3">
      <c r="B414" s="254"/>
      <c r="C414" s="256"/>
      <c r="D414" s="146" t="s">
        <v>786</v>
      </c>
      <c r="E414" s="144">
        <v>0</v>
      </c>
      <c r="F414" s="144">
        <v>0</v>
      </c>
      <c r="G414" s="144">
        <v>0</v>
      </c>
      <c r="H414" s="144">
        <v>5.5432728632449317E-6</v>
      </c>
      <c r="I414" s="177">
        <v>5.5432728632449317E-6</v>
      </c>
      <c r="J414" s="178">
        <f t="shared" si="14"/>
        <v>1.1086545726489863E-5</v>
      </c>
    </row>
    <row r="415" spans="2:10" ht="15.75" customHeight="1" thickBot="1" x14ac:dyDescent="0.3">
      <c r="B415" s="254"/>
      <c r="C415" s="257"/>
      <c r="D415" s="147" t="s">
        <v>789</v>
      </c>
      <c r="E415" s="153">
        <v>0</v>
      </c>
      <c r="F415" s="153">
        <v>0</v>
      </c>
      <c r="G415" s="153">
        <v>0</v>
      </c>
      <c r="H415" s="153">
        <v>5</v>
      </c>
      <c r="I415" s="179">
        <v>5</v>
      </c>
      <c r="J415" s="180">
        <f t="shared" si="14"/>
        <v>10</v>
      </c>
    </row>
    <row r="416" spans="2:10" ht="15.75" customHeight="1" thickBot="1" x14ac:dyDescent="0.3">
      <c r="B416" s="254" t="s">
        <v>361</v>
      </c>
      <c r="C416" s="255" t="s">
        <v>741</v>
      </c>
      <c r="D416" s="145" t="s">
        <v>788</v>
      </c>
      <c r="E416" s="149">
        <v>111.5470588235294</v>
      </c>
      <c r="F416" s="149">
        <v>111.5470588235294</v>
      </c>
      <c r="G416" s="149">
        <v>111.5470588235294</v>
      </c>
      <c r="H416" s="149">
        <v>0</v>
      </c>
      <c r="I416" s="176">
        <v>0</v>
      </c>
      <c r="J416" s="148">
        <f t="shared" si="14"/>
        <v>334.64117647058822</v>
      </c>
    </row>
    <row r="417" spans="2:10" ht="15.75" customHeight="1" thickBot="1" x14ac:dyDescent="0.3">
      <c r="B417" s="254"/>
      <c r="C417" s="256"/>
      <c r="D417" s="146" t="s">
        <v>785</v>
      </c>
      <c r="E417" s="144">
        <v>1.6432275099931882E-2</v>
      </c>
      <c r="F417" s="144">
        <v>1.6432275099931882E-2</v>
      </c>
      <c r="G417" s="144">
        <v>1.6432275099931882E-2</v>
      </c>
      <c r="H417" s="144">
        <v>0</v>
      </c>
      <c r="I417" s="177">
        <v>0</v>
      </c>
      <c r="J417" s="178">
        <f t="shared" si="14"/>
        <v>4.9296825299795649E-2</v>
      </c>
    </row>
    <row r="418" spans="2:10" ht="15.75" customHeight="1" thickBot="1" x14ac:dyDescent="0.3">
      <c r="B418" s="254"/>
      <c r="C418" s="256"/>
      <c r="D418" s="146" t="s">
        <v>786</v>
      </c>
      <c r="E418" s="144">
        <v>1.6486392899934598E-2</v>
      </c>
      <c r="F418" s="144">
        <v>1.6486392899934598E-2</v>
      </c>
      <c r="G418" s="144">
        <v>1.6486392899934598E-2</v>
      </c>
      <c r="H418" s="144">
        <v>0</v>
      </c>
      <c r="I418" s="177">
        <v>0</v>
      </c>
      <c r="J418" s="178">
        <f t="shared" si="14"/>
        <v>4.9459178699803791E-2</v>
      </c>
    </row>
    <row r="419" spans="2:10" ht="15.75" customHeight="1" thickBot="1" x14ac:dyDescent="0.3">
      <c r="B419" s="254"/>
      <c r="C419" s="257"/>
      <c r="D419" s="147" t="s">
        <v>789</v>
      </c>
      <c r="E419" s="153">
        <v>1500</v>
      </c>
      <c r="F419" s="153">
        <v>1500</v>
      </c>
      <c r="G419" s="153">
        <v>1500</v>
      </c>
      <c r="H419" s="153">
        <v>0</v>
      </c>
      <c r="I419" s="179">
        <v>0</v>
      </c>
      <c r="J419" s="180">
        <f t="shared" si="14"/>
        <v>4500</v>
      </c>
    </row>
    <row r="420" spans="2:10" ht="15.75" customHeight="1" thickBot="1" x14ac:dyDescent="0.3">
      <c r="B420" s="254" t="s">
        <v>362</v>
      </c>
      <c r="C420" s="255" t="s">
        <v>741</v>
      </c>
      <c r="D420" s="145" t="s">
        <v>788</v>
      </c>
      <c r="E420" s="149">
        <v>0</v>
      </c>
      <c r="F420" s="149">
        <v>0</v>
      </c>
      <c r="G420" s="149">
        <v>0</v>
      </c>
      <c r="H420" s="149">
        <v>0.16675000000000001</v>
      </c>
      <c r="I420" s="176">
        <v>0.16675000000000001</v>
      </c>
      <c r="J420" s="148">
        <f t="shared" si="14"/>
        <v>0.33350000000000002</v>
      </c>
    </row>
    <row r="421" spans="2:10" ht="15.75" customHeight="1" thickBot="1" x14ac:dyDescent="0.3">
      <c r="B421" s="254"/>
      <c r="C421" s="256"/>
      <c r="D421" s="146" t="s">
        <v>785</v>
      </c>
      <c r="E421" s="144">
        <v>0</v>
      </c>
      <c r="F421" s="144">
        <v>0</v>
      </c>
      <c r="G421" s="144">
        <v>0</v>
      </c>
      <c r="H421" s="144">
        <v>2.4572512840725037E-5</v>
      </c>
      <c r="I421" s="177">
        <v>2.4572512840725037E-5</v>
      </c>
      <c r="J421" s="178">
        <f t="shared" si="14"/>
        <v>4.9145025681450074E-5</v>
      </c>
    </row>
    <row r="422" spans="2:10" ht="15.75" customHeight="1" thickBot="1" x14ac:dyDescent="0.3">
      <c r="B422" s="254"/>
      <c r="C422" s="256"/>
      <c r="D422" s="146" t="s">
        <v>786</v>
      </c>
      <c r="E422" s="144">
        <v>0</v>
      </c>
      <c r="F422" s="144">
        <v>0</v>
      </c>
      <c r="G422" s="144">
        <v>0</v>
      </c>
      <c r="H422" s="144">
        <v>2.465340791122174E-5</v>
      </c>
      <c r="I422" s="177">
        <v>2.465340791122174E-5</v>
      </c>
      <c r="J422" s="178">
        <f t="shared" si="14"/>
        <v>4.930681582244348E-5</v>
      </c>
    </row>
    <row r="423" spans="2:10" ht="15.75" customHeight="1" thickBot="1" x14ac:dyDescent="0.3">
      <c r="B423" s="254"/>
      <c r="C423" s="257"/>
      <c r="D423" s="147" t="s">
        <v>789</v>
      </c>
      <c r="E423" s="153">
        <v>0</v>
      </c>
      <c r="F423" s="153">
        <v>0</v>
      </c>
      <c r="G423" s="153">
        <v>0</v>
      </c>
      <c r="H423" s="153">
        <v>5</v>
      </c>
      <c r="I423" s="179">
        <v>5</v>
      </c>
      <c r="J423" s="180">
        <f t="shared" si="14"/>
        <v>10</v>
      </c>
    </row>
    <row r="424" spans="2:10" ht="15.75" customHeight="1" thickBot="1" x14ac:dyDescent="0.3">
      <c r="B424" s="254" t="s">
        <v>363</v>
      </c>
      <c r="C424" s="255" t="s">
        <v>751</v>
      </c>
      <c r="D424" s="145" t="s">
        <v>788</v>
      </c>
      <c r="E424" s="149">
        <v>257.40910620170246</v>
      </c>
      <c r="F424" s="149">
        <v>257.40910620170246</v>
      </c>
      <c r="G424" s="149">
        <v>257.40910620170246</v>
      </c>
      <c r="H424" s="149">
        <v>257.40910620170246</v>
      </c>
      <c r="I424" s="176">
        <v>257.40910620170246</v>
      </c>
      <c r="J424" s="148">
        <f t="shared" si="14"/>
        <v>1287.0455310085122</v>
      </c>
    </row>
    <row r="425" spans="2:10" ht="15.75" customHeight="1" thickBot="1" x14ac:dyDescent="0.3">
      <c r="B425" s="254"/>
      <c r="C425" s="256"/>
      <c r="D425" s="146" t="s">
        <v>785</v>
      </c>
      <c r="E425" s="144">
        <v>3.2003826477581647E-2</v>
      </c>
      <c r="F425" s="144">
        <v>3.2003826477581647E-2</v>
      </c>
      <c r="G425" s="144">
        <v>3.2003826477581647E-2</v>
      </c>
      <c r="H425" s="144">
        <v>3.2003826477581647E-2</v>
      </c>
      <c r="I425" s="177">
        <v>3.2003826477581647E-2</v>
      </c>
      <c r="J425" s="178">
        <f t="shared" si="14"/>
        <v>0.16001913238790824</v>
      </c>
    </row>
    <row r="426" spans="2:10" ht="15.75" customHeight="1" thickBot="1" x14ac:dyDescent="0.3">
      <c r="B426" s="254"/>
      <c r="C426" s="256"/>
      <c r="D426" s="146" t="s">
        <v>786</v>
      </c>
      <c r="E426" s="144">
        <v>4.1216195542871439E-2</v>
      </c>
      <c r="F426" s="144">
        <v>4.1216195542871439E-2</v>
      </c>
      <c r="G426" s="144">
        <v>4.1216195542871439E-2</v>
      </c>
      <c r="H426" s="144">
        <v>4.1216195542871439E-2</v>
      </c>
      <c r="I426" s="177">
        <v>4.1216195542871439E-2</v>
      </c>
      <c r="J426" s="178">
        <f t="shared" si="14"/>
        <v>0.20608097771435718</v>
      </c>
    </row>
    <row r="427" spans="2:10" ht="15.75" customHeight="1" thickBot="1" x14ac:dyDescent="0.3">
      <c r="B427" s="254"/>
      <c r="C427" s="257"/>
      <c r="D427" s="147" t="s">
        <v>789</v>
      </c>
      <c r="E427" s="153">
        <v>1500</v>
      </c>
      <c r="F427" s="153">
        <v>1500</v>
      </c>
      <c r="G427" s="153">
        <v>1500</v>
      </c>
      <c r="H427" s="153">
        <v>1500</v>
      </c>
      <c r="I427" s="179">
        <v>1500</v>
      </c>
      <c r="J427" s="180">
        <f t="shared" si="14"/>
        <v>7500</v>
      </c>
    </row>
    <row r="428" spans="2:10" ht="15.75" customHeight="1" thickBot="1" x14ac:dyDescent="0.3">
      <c r="B428" s="254" t="s">
        <v>364</v>
      </c>
      <c r="C428" s="255" t="s">
        <v>689</v>
      </c>
      <c r="D428" s="145" t="s">
        <v>788</v>
      </c>
      <c r="E428" s="149">
        <v>43.295280689305869</v>
      </c>
      <c r="F428" s="149">
        <v>43.295280689305869</v>
      </c>
      <c r="G428" s="149">
        <v>43.295280689305869</v>
      </c>
      <c r="H428" s="149">
        <v>43.295280689305869</v>
      </c>
      <c r="I428" s="176">
        <v>43.295280689305869</v>
      </c>
      <c r="J428" s="148">
        <f t="shared" si="14"/>
        <v>216.47640344652933</v>
      </c>
    </row>
    <row r="429" spans="2:10" ht="15.75" customHeight="1" thickBot="1" x14ac:dyDescent="0.3">
      <c r="B429" s="254"/>
      <c r="C429" s="256"/>
      <c r="D429" s="146" t="s">
        <v>785</v>
      </c>
      <c r="E429" s="144">
        <v>8.000767133256842E-2</v>
      </c>
      <c r="F429" s="144">
        <v>8.000767133256842E-2</v>
      </c>
      <c r="G429" s="144">
        <v>8.000767133256842E-2</v>
      </c>
      <c r="H429" s="144">
        <v>8.000767133256842E-2</v>
      </c>
      <c r="I429" s="177">
        <v>8.000767133256842E-2</v>
      </c>
      <c r="J429" s="178">
        <f t="shared" si="14"/>
        <v>0.4000383566628421</v>
      </c>
    </row>
    <row r="430" spans="2:10" ht="15.75" customHeight="1" thickBot="1" x14ac:dyDescent="0.3">
      <c r="B430" s="254"/>
      <c r="C430" s="256"/>
      <c r="D430" s="146" t="s">
        <v>786</v>
      </c>
      <c r="E430" s="144">
        <v>0</v>
      </c>
      <c r="F430" s="144">
        <v>0</v>
      </c>
      <c r="G430" s="144">
        <v>0</v>
      </c>
      <c r="H430" s="144">
        <v>0</v>
      </c>
      <c r="I430" s="177">
        <v>0</v>
      </c>
      <c r="J430" s="178">
        <f t="shared" si="14"/>
        <v>0</v>
      </c>
    </row>
    <row r="431" spans="2:10" ht="15.75" customHeight="1" thickBot="1" x14ac:dyDescent="0.3">
      <c r="B431" s="254"/>
      <c r="C431" s="257"/>
      <c r="D431" s="147" t="s">
        <v>789</v>
      </c>
      <c r="E431" s="153">
        <v>3300</v>
      </c>
      <c r="F431" s="153">
        <v>3300</v>
      </c>
      <c r="G431" s="153">
        <v>3300</v>
      </c>
      <c r="H431" s="153">
        <v>3300</v>
      </c>
      <c r="I431" s="179">
        <v>3300</v>
      </c>
      <c r="J431" s="180">
        <f t="shared" si="14"/>
        <v>16500</v>
      </c>
    </row>
    <row r="432" spans="2:10" ht="15.75" customHeight="1" thickBot="1" x14ac:dyDescent="0.3">
      <c r="B432" s="254" t="s">
        <v>365</v>
      </c>
      <c r="C432" s="255" t="s">
        <v>745</v>
      </c>
      <c r="D432" s="145" t="s">
        <v>788</v>
      </c>
      <c r="E432" s="149">
        <v>8.8717341977309552</v>
      </c>
      <c r="F432" s="149">
        <v>8.8717341977309552</v>
      </c>
      <c r="G432" s="149">
        <v>8.8717341977309552</v>
      </c>
      <c r="H432" s="149">
        <v>8.8717341977309552</v>
      </c>
      <c r="I432" s="176">
        <v>8.8717341977309552</v>
      </c>
      <c r="J432" s="148">
        <f t="shared" si="14"/>
        <v>44.358670988654779</v>
      </c>
    </row>
    <row r="433" spans="2:10" ht="15.75" customHeight="1" thickBot="1" x14ac:dyDescent="0.3">
      <c r="B433" s="254"/>
      <c r="C433" s="256"/>
      <c r="D433" s="146" t="s">
        <v>785</v>
      </c>
      <c r="E433" s="144">
        <v>1.8294430457120924E-3</v>
      </c>
      <c r="F433" s="144">
        <v>1.8294430457120924E-3</v>
      </c>
      <c r="G433" s="144">
        <v>1.8294430457120924E-3</v>
      </c>
      <c r="H433" s="144">
        <v>1.8294430457120924E-3</v>
      </c>
      <c r="I433" s="177">
        <v>1.8294430457120924E-3</v>
      </c>
      <c r="J433" s="178">
        <f t="shared" si="14"/>
        <v>9.1472152285604624E-3</v>
      </c>
    </row>
    <row r="434" spans="2:10" ht="15.75" customHeight="1" thickBot="1" x14ac:dyDescent="0.3">
      <c r="B434" s="254"/>
      <c r="C434" s="256"/>
      <c r="D434" s="146" t="s">
        <v>786</v>
      </c>
      <c r="E434" s="144">
        <v>0</v>
      </c>
      <c r="F434" s="144">
        <v>0</v>
      </c>
      <c r="G434" s="144">
        <v>0</v>
      </c>
      <c r="H434" s="144">
        <v>0</v>
      </c>
      <c r="I434" s="177">
        <v>0</v>
      </c>
      <c r="J434" s="178">
        <f t="shared" si="14"/>
        <v>0</v>
      </c>
    </row>
    <row r="435" spans="2:10" ht="15.75" customHeight="1" thickBot="1" x14ac:dyDescent="0.3">
      <c r="B435" s="254"/>
      <c r="C435" s="257"/>
      <c r="D435" s="147" t="s">
        <v>789</v>
      </c>
      <c r="E435" s="153">
        <v>60</v>
      </c>
      <c r="F435" s="153">
        <v>60</v>
      </c>
      <c r="G435" s="153">
        <v>60</v>
      </c>
      <c r="H435" s="153">
        <v>60</v>
      </c>
      <c r="I435" s="179">
        <v>60</v>
      </c>
      <c r="J435" s="180">
        <f t="shared" si="14"/>
        <v>300</v>
      </c>
    </row>
    <row r="436" spans="2:10" ht="15.75" customHeight="1" thickBot="1" x14ac:dyDescent="0.3">
      <c r="B436" s="254" t="s">
        <v>366</v>
      </c>
      <c r="C436" s="255" t="s">
        <v>743</v>
      </c>
      <c r="D436" s="145" t="s">
        <v>788</v>
      </c>
      <c r="E436" s="149">
        <v>49.16947115384616</v>
      </c>
      <c r="F436" s="149">
        <v>49.16947115384616</v>
      </c>
      <c r="G436" s="149">
        <v>49.16947115384616</v>
      </c>
      <c r="H436" s="149">
        <v>49.16947115384616</v>
      </c>
      <c r="I436" s="176">
        <v>49.16947115384616</v>
      </c>
      <c r="J436" s="148">
        <f t="shared" si="14"/>
        <v>245.8473557692308</v>
      </c>
    </row>
    <row r="437" spans="2:10" ht="15.75" customHeight="1" thickBot="1" x14ac:dyDescent="0.3">
      <c r="B437" s="254"/>
      <c r="C437" s="256"/>
      <c r="D437" s="146" t="s">
        <v>785</v>
      </c>
      <c r="E437" s="144">
        <v>9.140035942746632E-3</v>
      </c>
      <c r="F437" s="144">
        <v>9.140035942746632E-3</v>
      </c>
      <c r="G437" s="144">
        <v>9.140035942746632E-3</v>
      </c>
      <c r="H437" s="144">
        <v>9.140035942746632E-3</v>
      </c>
      <c r="I437" s="177">
        <v>9.140035942746632E-3</v>
      </c>
      <c r="J437" s="178">
        <f t="shared" si="14"/>
        <v>4.5700179713733163E-2</v>
      </c>
    </row>
    <row r="438" spans="2:10" ht="15.75" customHeight="1" thickBot="1" x14ac:dyDescent="0.3">
      <c r="B438" s="254"/>
      <c r="C438" s="256"/>
      <c r="D438" s="146" t="s">
        <v>786</v>
      </c>
      <c r="E438" s="144">
        <v>1.4203878746288994E-2</v>
      </c>
      <c r="F438" s="144">
        <v>1.4203878746288994E-2</v>
      </c>
      <c r="G438" s="144">
        <v>1.4203878746288994E-2</v>
      </c>
      <c r="H438" s="144">
        <v>1.4203878746288994E-2</v>
      </c>
      <c r="I438" s="177">
        <v>1.4203878746288994E-2</v>
      </c>
      <c r="J438" s="178">
        <f t="shared" si="14"/>
        <v>7.1019393731444974E-2</v>
      </c>
    </row>
    <row r="439" spans="2:10" ht="15.75" customHeight="1" thickBot="1" x14ac:dyDescent="0.3">
      <c r="B439" s="254"/>
      <c r="C439" s="257"/>
      <c r="D439" s="147" t="s">
        <v>789</v>
      </c>
      <c r="E439" s="153">
        <v>1000</v>
      </c>
      <c r="F439" s="153">
        <v>1000</v>
      </c>
      <c r="G439" s="153">
        <v>1000</v>
      </c>
      <c r="H439" s="153">
        <v>1000</v>
      </c>
      <c r="I439" s="179">
        <v>1000</v>
      </c>
      <c r="J439" s="180">
        <f t="shared" si="14"/>
        <v>5000</v>
      </c>
    </row>
    <row r="440" spans="2:10" ht="15.75" customHeight="1" thickBot="1" x14ac:dyDescent="0.3">
      <c r="B440" s="254" t="s">
        <v>367</v>
      </c>
      <c r="C440" s="255" t="s">
        <v>792</v>
      </c>
      <c r="D440" s="145" t="s">
        <v>788</v>
      </c>
      <c r="E440" s="149">
        <v>145.09404265183122</v>
      </c>
      <c r="F440" s="149">
        <v>145.09404265183122</v>
      </c>
      <c r="G440" s="149">
        <v>145.09404265183122</v>
      </c>
      <c r="H440" s="149">
        <v>145.09404265183122</v>
      </c>
      <c r="I440" s="176">
        <v>145.09404265183122</v>
      </c>
      <c r="J440" s="148">
        <f t="shared" si="14"/>
        <v>725.47021325915603</v>
      </c>
    </row>
    <row r="441" spans="2:10" ht="15.75" customHeight="1" thickBot="1" x14ac:dyDescent="0.3">
      <c r="B441" s="254"/>
      <c r="C441" s="256"/>
      <c r="D441" s="146" t="s">
        <v>785</v>
      </c>
      <c r="E441" s="144">
        <v>2.2979019792889698E-2</v>
      </c>
      <c r="F441" s="144">
        <v>2.2979019792889698E-2</v>
      </c>
      <c r="G441" s="144">
        <v>2.2979019792889698E-2</v>
      </c>
      <c r="H441" s="144">
        <v>2.2979019792889698E-2</v>
      </c>
      <c r="I441" s="177">
        <v>2.2979019792889698E-2</v>
      </c>
      <c r="J441" s="178">
        <f t="shared" si="14"/>
        <v>0.11489509896444849</v>
      </c>
    </row>
    <row r="442" spans="2:10" ht="15.75" customHeight="1" thickBot="1" x14ac:dyDescent="0.3">
      <c r="B442" s="254"/>
      <c r="C442" s="256"/>
      <c r="D442" s="146" t="s">
        <v>786</v>
      </c>
      <c r="E442" s="144">
        <v>2.3104644750368306E-2</v>
      </c>
      <c r="F442" s="144">
        <v>2.3104644750368306E-2</v>
      </c>
      <c r="G442" s="144">
        <v>2.3104644750368306E-2</v>
      </c>
      <c r="H442" s="144">
        <v>2.3104644750368306E-2</v>
      </c>
      <c r="I442" s="177">
        <v>2.3104644750368306E-2</v>
      </c>
      <c r="J442" s="178">
        <f t="shared" si="14"/>
        <v>0.11552322375184153</v>
      </c>
    </row>
    <row r="443" spans="2:10" ht="15.75" customHeight="1" thickBot="1" x14ac:dyDescent="0.3">
      <c r="B443" s="254"/>
      <c r="C443" s="257"/>
      <c r="D443" s="147" t="s">
        <v>789</v>
      </c>
      <c r="E443" s="153">
        <v>1000</v>
      </c>
      <c r="F443" s="153">
        <v>1000</v>
      </c>
      <c r="G443" s="153">
        <v>1000</v>
      </c>
      <c r="H443" s="153">
        <v>1000</v>
      </c>
      <c r="I443" s="179">
        <v>1000</v>
      </c>
      <c r="J443" s="180">
        <f t="shared" si="14"/>
        <v>5000</v>
      </c>
    </row>
    <row r="444" spans="2:10" ht="15.75" customHeight="1" thickBot="1" x14ac:dyDescent="0.3">
      <c r="B444" s="254" t="s">
        <v>368</v>
      </c>
      <c r="C444" s="255" t="s">
        <v>668</v>
      </c>
      <c r="D444" s="145" t="s">
        <v>788</v>
      </c>
      <c r="E444" s="149">
        <v>121.57962295027731</v>
      </c>
      <c r="F444" s="149">
        <v>121.57962295027731</v>
      </c>
      <c r="G444" s="149">
        <v>121.57962295027731</v>
      </c>
      <c r="H444" s="149">
        <v>121.57962295027731</v>
      </c>
      <c r="I444" s="176">
        <v>121.57962295027731</v>
      </c>
      <c r="J444" s="148">
        <f t="shared" si="14"/>
        <v>607.89811475138652</v>
      </c>
    </row>
    <row r="445" spans="2:10" ht="15.75" customHeight="1" thickBot="1" x14ac:dyDescent="0.3">
      <c r="B445" s="254"/>
      <c r="C445" s="256"/>
      <c r="D445" s="146" t="s">
        <v>785</v>
      </c>
      <c r="E445" s="144">
        <v>2.0931787194531152E-2</v>
      </c>
      <c r="F445" s="144">
        <v>2.0931787194531152E-2</v>
      </c>
      <c r="G445" s="144">
        <v>2.0931787194531152E-2</v>
      </c>
      <c r="H445" s="144">
        <v>2.0931787194531152E-2</v>
      </c>
      <c r="I445" s="177">
        <v>2.0931787194531152E-2</v>
      </c>
      <c r="J445" s="178">
        <f t="shared" si="14"/>
        <v>0.10465893597265576</v>
      </c>
    </row>
    <row r="446" spans="2:10" ht="15.75" customHeight="1" thickBot="1" x14ac:dyDescent="0.3">
      <c r="B446" s="254"/>
      <c r="C446" s="256"/>
      <c r="D446" s="146" t="s">
        <v>786</v>
      </c>
      <c r="E446" s="144">
        <v>2.0803778928928658E-2</v>
      </c>
      <c r="F446" s="144">
        <v>2.0803778928928658E-2</v>
      </c>
      <c r="G446" s="144">
        <v>2.0803778928928658E-2</v>
      </c>
      <c r="H446" s="144">
        <v>2.0803778928928658E-2</v>
      </c>
      <c r="I446" s="177">
        <v>2.0803778928928658E-2</v>
      </c>
      <c r="J446" s="178">
        <f t="shared" si="14"/>
        <v>0.10401889464464328</v>
      </c>
    </row>
    <row r="447" spans="2:10" ht="15.75" customHeight="1" thickBot="1" x14ac:dyDescent="0.3">
      <c r="B447" s="254"/>
      <c r="C447" s="257"/>
      <c r="D447" s="147" t="s">
        <v>789</v>
      </c>
      <c r="E447" s="153">
        <v>6000</v>
      </c>
      <c r="F447" s="153">
        <v>6000</v>
      </c>
      <c r="G447" s="153">
        <v>6000</v>
      </c>
      <c r="H447" s="153">
        <v>6000</v>
      </c>
      <c r="I447" s="179">
        <v>6000</v>
      </c>
      <c r="J447" s="180">
        <f t="shared" si="14"/>
        <v>30000</v>
      </c>
    </row>
    <row r="448" spans="2:10" ht="15.75" customHeight="1" thickBot="1" x14ac:dyDescent="0.3">
      <c r="B448" s="254" t="s">
        <v>369</v>
      </c>
      <c r="C448" s="255" t="s">
        <v>672</v>
      </c>
      <c r="D448" s="145" t="s">
        <v>788</v>
      </c>
      <c r="E448" s="149">
        <v>42.857142857142854</v>
      </c>
      <c r="F448" s="149">
        <v>42.857142857142854</v>
      </c>
      <c r="G448" s="149">
        <v>42.857142857142854</v>
      </c>
      <c r="H448" s="149">
        <v>42.857142857142854</v>
      </c>
      <c r="I448" s="176">
        <v>42.857142857142854</v>
      </c>
      <c r="J448" s="148">
        <f t="shared" ref="J448:J463" si="15">SUM(E448:I448)</f>
        <v>214.28571428571428</v>
      </c>
    </row>
    <row r="449" spans="2:10" ht="15.75" customHeight="1" thickBot="1" x14ac:dyDescent="0.3">
      <c r="B449" s="254"/>
      <c r="C449" s="256"/>
      <c r="D449" s="146" t="s">
        <v>785</v>
      </c>
      <c r="E449" s="144">
        <v>0</v>
      </c>
      <c r="F449" s="144">
        <v>0</v>
      </c>
      <c r="G449" s="144">
        <v>0</v>
      </c>
      <c r="H449" s="144">
        <v>0</v>
      </c>
      <c r="I449" s="177">
        <v>0</v>
      </c>
      <c r="J449" s="178">
        <f t="shared" si="15"/>
        <v>0</v>
      </c>
    </row>
    <row r="450" spans="2:10" ht="15.75" customHeight="1" thickBot="1" x14ac:dyDescent="0.3">
      <c r="B450" s="254"/>
      <c r="C450" s="256"/>
      <c r="D450" s="146" t="s">
        <v>786</v>
      </c>
      <c r="E450" s="144">
        <v>0</v>
      </c>
      <c r="F450" s="144">
        <v>0</v>
      </c>
      <c r="G450" s="144">
        <v>0</v>
      </c>
      <c r="H450" s="144">
        <v>0</v>
      </c>
      <c r="I450" s="177">
        <v>0</v>
      </c>
      <c r="J450" s="178">
        <f t="shared" si="15"/>
        <v>0</v>
      </c>
    </row>
    <row r="451" spans="2:10" ht="15.75" customHeight="1" thickBot="1" x14ac:dyDescent="0.3">
      <c r="B451" s="254"/>
      <c r="C451" s="257"/>
      <c r="D451" s="147" t="s">
        <v>789</v>
      </c>
      <c r="E451" s="153">
        <v>3000</v>
      </c>
      <c r="F451" s="153">
        <v>3000</v>
      </c>
      <c r="G451" s="153">
        <v>3000</v>
      </c>
      <c r="H451" s="153">
        <v>3000</v>
      </c>
      <c r="I451" s="179">
        <v>3000</v>
      </c>
      <c r="J451" s="180">
        <f t="shared" si="15"/>
        <v>15000</v>
      </c>
    </row>
    <row r="452" spans="2:10" ht="15.75" customHeight="1" thickBot="1" x14ac:dyDescent="0.3">
      <c r="B452" s="254" t="s">
        <v>370</v>
      </c>
      <c r="C452" s="255" t="s">
        <v>674</v>
      </c>
      <c r="D452" s="145" t="s">
        <v>788</v>
      </c>
      <c r="E452" s="149">
        <v>66</v>
      </c>
      <c r="F452" s="149">
        <v>66</v>
      </c>
      <c r="G452" s="149">
        <v>66</v>
      </c>
      <c r="H452" s="149">
        <v>66</v>
      </c>
      <c r="I452" s="176">
        <v>66</v>
      </c>
      <c r="J452" s="148">
        <f t="shared" si="15"/>
        <v>330</v>
      </c>
    </row>
    <row r="453" spans="2:10" ht="15.75" customHeight="1" thickBot="1" x14ac:dyDescent="0.3">
      <c r="B453" s="254"/>
      <c r="C453" s="256"/>
      <c r="D453" s="146" t="s">
        <v>785</v>
      </c>
      <c r="E453" s="144">
        <v>0</v>
      </c>
      <c r="F453" s="144">
        <v>0</v>
      </c>
      <c r="G453" s="144">
        <v>0</v>
      </c>
      <c r="H453" s="144">
        <v>0</v>
      </c>
      <c r="I453" s="177">
        <v>0</v>
      </c>
      <c r="J453" s="178">
        <f t="shared" si="15"/>
        <v>0</v>
      </c>
    </row>
    <row r="454" spans="2:10" ht="15.75" customHeight="1" thickBot="1" x14ac:dyDescent="0.3">
      <c r="B454" s="254"/>
      <c r="C454" s="256"/>
      <c r="D454" s="146" t="s">
        <v>786</v>
      </c>
      <c r="E454" s="144">
        <v>0</v>
      </c>
      <c r="F454" s="144">
        <v>0</v>
      </c>
      <c r="G454" s="144">
        <v>0</v>
      </c>
      <c r="H454" s="144">
        <v>0</v>
      </c>
      <c r="I454" s="177">
        <v>0</v>
      </c>
      <c r="J454" s="178">
        <f t="shared" si="15"/>
        <v>0</v>
      </c>
    </row>
    <row r="455" spans="2:10" ht="15.75" customHeight="1" thickBot="1" x14ac:dyDescent="0.3">
      <c r="B455" s="254"/>
      <c r="C455" s="257"/>
      <c r="D455" s="147" t="s">
        <v>789</v>
      </c>
      <c r="E455" s="153">
        <v>5000</v>
      </c>
      <c r="F455" s="153">
        <v>5000</v>
      </c>
      <c r="G455" s="153">
        <v>5000</v>
      </c>
      <c r="H455" s="153">
        <v>5000</v>
      </c>
      <c r="I455" s="179">
        <v>5000</v>
      </c>
      <c r="J455" s="180">
        <f t="shared" si="15"/>
        <v>25000</v>
      </c>
    </row>
    <row r="456" spans="2:10" ht="15.75" customHeight="1" thickBot="1" x14ac:dyDescent="0.3">
      <c r="B456" s="254" t="s">
        <v>371</v>
      </c>
      <c r="C456" s="255" t="s">
        <v>753</v>
      </c>
      <c r="D456" s="145" t="s">
        <v>788</v>
      </c>
      <c r="E456" s="149">
        <v>311.85275000000001</v>
      </c>
      <c r="F456" s="149">
        <v>311.85275000000001</v>
      </c>
      <c r="G456" s="149">
        <v>311.85275000000001</v>
      </c>
      <c r="H456" s="149">
        <v>311.85275000000001</v>
      </c>
      <c r="I456" s="176">
        <v>311.85275000000001</v>
      </c>
      <c r="J456" s="148">
        <f t="shared" si="15"/>
        <v>1559.2637500000001</v>
      </c>
    </row>
    <row r="457" spans="2:10" ht="15.75" customHeight="1" thickBot="1" x14ac:dyDescent="0.3">
      <c r="B457" s="254"/>
      <c r="C457" s="256"/>
      <c r="D457" s="146" t="s">
        <v>785</v>
      </c>
      <c r="E457" s="144">
        <v>3.9126924758088856E-2</v>
      </c>
      <c r="F457" s="144">
        <v>3.9126924758088856E-2</v>
      </c>
      <c r="G457" s="144">
        <v>3.9126924758088856E-2</v>
      </c>
      <c r="H457" s="144">
        <v>3.9126924758088856E-2</v>
      </c>
      <c r="I457" s="177">
        <v>3.9126924758088856E-2</v>
      </c>
      <c r="J457" s="178">
        <f t="shared" si="15"/>
        <v>0.19563462379044427</v>
      </c>
    </row>
    <row r="458" spans="2:10" ht="15.75" customHeight="1" thickBot="1" x14ac:dyDescent="0.3">
      <c r="B458" s="254"/>
      <c r="C458" s="256"/>
      <c r="D458" s="146" t="s">
        <v>786</v>
      </c>
      <c r="E458" s="144">
        <v>4.9570803905055652E-2</v>
      </c>
      <c r="F458" s="144">
        <v>4.9570803905055652E-2</v>
      </c>
      <c r="G458" s="144">
        <v>4.9570803905055652E-2</v>
      </c>
      <c r="H458" s="144">
        <v>4.9570803905055652E-2</v>
      </c>
      <c r="I458" s="177">
        <v>4.9570803905055652E-2</v>
      </c>
      <c r="J458" s="178">
        <f t="shared" si="15"/>
        <v>0.24785401952527825</v>
      </c>
    </row>
    <row r="459" spans="2:10" ht="15.75" customHeight="1" thickBot="1" x14ac:dyDescent="0.3">
      <c r="B459" s="254"/>
      <c r="C459" s="257"/>
      <c r="D459" s="147" t="s">
        <v>789</v>
      </c>
      <c r="E459" s="153">
        <v>2750</v>
      </c>
      <c r="F459" s="153">
        <v>2750</v>
      </c>
      <c r="G459" s="153">
        <v>2750</v>
      </c>
      <c r="H459" s="153">
        <v>2750</v>
      </c>
      <c r="I459" s="179">
        <v>2750</v>
      </c>
      <c r="J459" s="180">
        <f t="shared" si="15"/>
        <v>13750</v>
      </c>
    </row>
    <row r="460" spans="2:10" ht="15.75" customHeight="1" thickBot="1" x14ac:dyDescent="0.3">
      <c r="B460" s="254" t="s">
        <v>372</v>
      </c>
      <c r="C460" s="255" t="s">
        <v>670</v>
      </c>
      <c r="D460" s="145" t="s">
        <v>788</v>
      </c>
      <c r="E460" s="149">
        <v>20.323571704274613</v>
      </c>
      <c r="F460" s="149">
        <v>20.323571704274613</v>
      </c>
      <c r="G460" s="149">
        <v>20.323571704274613</v>
      </c>
      <c r="H460" s="149">
        <v>20.323571704274613</v>
      </c>
      <c r="I460" s="176">
        <v>20.323571704274613</v>
      </c>
      <c r="J460" s="148">
        <f t="shared" si="15"/>
        <v>101.61785852137307</v>
      </c>
    </row>
    <row r="461" spans="2:10" ht="15.75" customHeight="1" thickBot="1" x14ac:dyDescent="0.3">
      <c r="B461" s="254"/>
      <c r="C461" s="256"/>
      <c r="D461" s="146" t="s">
        <v>785</v>
      </c>
      <c r="E461" s="144">
        <v>2.8372119348908154E-3</v>
      </c>
      <c r="F461" s="144">
        <v>2.8372119348908154E-3</v>
      </c>
      <c r="G461" s="144">
        <v>2.8372119348908154E-3</v>
      </c>
      <c r="H461" s="144">
        <v>2.8372119348908154E-3</v>
      </c>
      <c r="I461" s="177">
        <v>2.8372119348908154E-3</v>
      </c>
      <c r="J461" s="178">
        <f t="shared" si="15"/>
        <v>1.4186059674454077E-2</v>
      </c>
    </row>
    <row r="462" spans="2:10" ht="15.75" customHeight="1" thickBot="1" x14ac:dyDescent="0.3">
      <c r="B462" s="254"/>
      <c r="C462" s="256"/>
      <c r="D462" s="146" t="s">
        <v>786</v>
      </c>
      <c r="E462" s="144">
        <v>2.760720303960421E-3</v>
      </c>
      <c r="F462" s="144">
        <v>2.760720303960421E-3</v>
      </c>
      <c r="G462" s="144">
        <v>2.760720303960421E-3</v>
      </c>
      <c r="H462" s="144">
        <v>2.760720303960421E-3</v>
      </c>
      <c r="I462" s="177">
        <v>2.760720303960421E-3</v>
      </c>
      <c r="J462" s="178">
        <f t="shared" si="15"/>
        <v>1.3803601519802105E-2</v>
      </c>
    </row>
    <row r="463" spans="2:10" ht="15.75" customHeight="1" thickBot="1" x14ac:dyDescent="0.3">
      <c r="B463" s="254"/>
      <c r="C463" s="257"/>
      <c r="D463" s="147" t="s">
        <v>789</v>
      </c>
      <c r="E463" s="153">
        <v>1000</v>
      </c>
      <c r="F463" s="153">
        <v>1000</v>
      </c>
      <c r="G463" s="153">
        <v>1000</v>
      </c>
      <c r="H463" s="153">
        <v>1000</v>
      </c>
      <c r="I463" s="179">
        <v>1000</v>
      </c>
      <c r="J463" s="180">
        <f t="shared" si="15"/>
        <v>5000</v>
      </c>
    </row>
    <row r="464" spans="2:10" ht="15.75" customHeight="1" thickBot="1" x14ac:dyDescent="0.3">
      <c r="B464" s="254" t="s">
        <v>373</v>
      </c>
      <c r="C464" s="255" t="s">
        <v>668</v>
      </c>
      <c r="D464" s="145" t="s">
        <v>788</v>
      </c>
      <c r="E464" s="149">
        <v>121.57962295027731</v>
      </c>
      <c r="F464" s="149">
        <v>121.57962295027731</v>
      </c>
      <c r="G464" s="149">
        <v>121.57962295027731</v>
      </c>
      <c r="H464" s="149">
        <v>121.57962295027731</v>
      </c>
      <c r="I464" s="176">
        <v>121.57962295027731</v>
      </c>
      <c r="J464" s="148">
        <f t="shared" ref="J464:J483" si="16">SUM(E464:I464)</f>
        <v>607.89811475138652</v>
      </c>
    </row>
    <row r="465" spans="2:10" ht="15.75" customHeight="1" thickBot="1" x14ac:dyDescent="0.3">
      <c r="B465" s="254"/>
      <c r="C465" s="256"/>
      <c r="D465" s="146" t="s">
        <v>785</v>
      </c>
      <c r="E465" s="144">
        <v>2.0931787194531152E-2</v>
      </c>
      <c r="F465" s="144">
        <v>2.0931787194531152E-2</v>
      </c>
      <c r="G465" s="144">
        <v>2.0931787194531152E-2</v>
      </c>
      <c r="H465" s="144">
        <v>2.0931787194531152E-2</v>
      </c>
      <c r="I465" s="177">
        <v>2.0931787194531152E-2</v>
      </c>
      <c r="J465" s="178">
        <f t="shared" si="16"/>
        <v>0.10465893597265576</v>
      </c>
    </row>
    <row r="466" spans="2:10" ht="15.75" customHeight="1" thickBot="1" x14ac:dyDescent="0.3">
      <c r="B466" s="254"/>
      <c r="C466" s="256"/>
      <c r="D466" s="146" t="s">
        <v>786</v>
      </c>
      <c r="E466" s="144">
        <v>2.0803778928928658E-2</v>
      </c>
      <c r="F466" s="144">
        <v>2.0803778928928658E-2</v>
      </c>
      <c r="G466" s="144">
        <v>2.0803778928928658E-2</v>
      </c>
      <c r="H466" s="144">
        <v>2.0803778928928658E-2</v>
      </c>
      <c r="I466" s="177">
        <v>2.0803778928928658E-2</v>
      </c>
      <c r="J466" s="178">
        <f t="shared" si="16"/>
        <v>0.10401889464464328</v>
      </c>
    </row>
    <row r="467" spans="2:10" ht="15.75" customHeight="1" thickBot="1" x14ac:dyDescent="0.3">
      <c r="B467" s="254"/>
      <c r="C467" s="257"/>
      <c r="D467" s="147" t="s">
        <v>789</v>
      </c>
      <c r="E467" s="153">
        <v>6000</v>
      </c>
      <c r="F467" s="153">
        <v>6000</v>
      </c>
      <c r="G467" s="153">
        <v>6000</v>
      </c>
      <c r="H467" s="153">
        <v>6000</v>
      </c>
      <c r="I467" s="179">
        <v>6000</v>
      </c>
      <c r="J467" s="180">
        <f t="shared" si="16"/>
        <v>30000</v>
      </c>
    </row>
    <row r="468" spans="2:10" ht="15.75" customHeight="1" thickBot="1" x14ac:dyDescent="0.3">
      <c r="B468" s="254" t="s">
        <v>375</v>
      </c>
      <c r="C468" s="255" t="s">
        <v>803</v>
      </c>
      <c r="D468" s="145" t="s">
        <v>788</v>
      </c>
      <c r="E468" s="149">
        <v>2.8327505659291954</v>
      </c>
      <c r="F468" s="149">
        <v>2.8327505659291954</v>
      </c>
      <c r="G468" s="149">
        <v>2.8327505659291954</v>
      </c>
      <c r="H468" s="149">
        <v>2.8327505659291954</v>
      </c>
      <c r="I468" s="176">
        <v>2.8327505659291954</v>
      </c>
      <c r="J468" s="148">
        <f t="shared" si="16"/>
        <v>14.163752829645977</v>
      </c>
    </row>
    <row r="469" spans="2:10" ht="15.75" customHeight="1" thickBot="1" x14ac:dyDescent="0.3">
      <c r="B469" s="254"/>
      <c r="C469" s="256"/>
      <c r="D469" s="146" t="s">
        <v>785</v>
      </c>
      <c r="E469" s="144">
        <v>4.0563363667424211E-4</v>
      </c>
      <c r="F469" s="144">
        <v>4.0563363667424211E-4</v>
      </c>
      <c r="G469" s="144">
        <v>4.0563363667424211E-4</v>
      </c>
      <c r="H469" s="144">
        <v>4.0563363667424211E-4</v>
      </c>
      <c r="I469" s="177">
        <v>4.0563363667424211E-4</v>
      </c>
      <c r="J469" s="178">
        <f t="shared" si="16"/>
        <v>2.0281681833712105E-3</v>
      </c>
    </row>
    <row r="470" spans="2:10" ht="15.75" customHeight="1" thickBot="1" x14ac:dyDescent="0.3">
      <c r="B470" s="254"/>
      <c r="C470" s="256"/>
      <c r="D470" s="146" t="s">
        <v>786</v>
      </c>
      <c r="E470" s="144">
        <v>5.6072005049725981E-4</v>
      </c>
      <c r="F470" s="144">
        <v>5.6072005049725981E-4</v>
      </c>
      <c r="G470" s="144">
        <v>5.6072005049725981E-4</v>
      </c>
      <c r="H470" s="144">
        <v>5.6072005049725981E-4</v>
      </c>
      <c r="I470" s="177">
        <v>5.6072005049725981E-4</v>
      </c>
      <c r="J470" s="178">
        <f t="shared" si="16"/>
        <v>2.8036002524862991E-3</v>
      </c>
    </row>
    <row r="471" spans="2:10" ht="15.75" customHeight="1" thickBot="1" x14ac:dyDescent="0.3">
      <c r="B471" s="254"/>
      <c r="C471" s="257"/>
      <c r="D471" s="147" t="s">
        <v>789</v>
      </c>
      <c r="E471" s="153">
        <v>5</v>
      </c>
      <c r="F471" s="153">
        <v>5</v>
      </c>
      <c r="G471" s="153">
        <v>5</v>
      </c>
      <c r="H471" s="153">
        <v>5</v>
      </c>
      <c r="I471" s="179">
        <v>5</v>
      </c>
      <c r="J471" s="180">
        <f t="shared" si="16"/>
        <v>25</v>
      </c>
    </row>
    <row r="472" spans="2:10" ht="15.75" customHeight="1" thickBot="1" x14ac:dyDescent="0.3">
      <c r="B472" s="254" t="s">
        <v>377</v>
      </c>
      <c r="C472" s="255" t="s">
        <v>704</v>
      </c>
      <c r="D472" s="145" t="s">
        <v>788</v>
      </c>
      <c r="E472" s="149">
        <v>9.8005980861244026</v>
      </c>
      <c r="F472" s="149">
        <v>9.8005980861244026</v>
      </c>
      <c r="G472" s="149">
        <v>9.8005980861244026</v>
      </c>
      <c r="H472" s="149">
        <v>0</v>
      </c>
      <c r="I472" s="176">
        <v>0</v>
      </c>
      <c r="J472" s="148">
        <f t="shared" si="16"/>
        <v>29.401794258373208</v>
      </c>
    </row>
    <row r="473" spans="2:10" ht="15.75" customHeight="1" thickBot="1" x14ac:dyDescent="0.3">
      <c r="B473" s="254"/>
      <c r="C473" s="256"/>
      <c r="D473" s="146" t="s">
        <v>785</v>
      </c>
      <c r="E473" s="144">
        <v>1.1341898822337724E-3</v>
      </c>
      <c r="F473" s="144">
        <v>1.1341898822337724E-3</v>
      </c>
      <c r="G473" s="144">
        <v>1.1341898822337724E-3</v>
      </c>
      <c r="H473" s="144">
        <v>0</v>
      </c>
      <c r="I473" s="177">
        <v>0</v>
      </c>
      <c r="J473" s="178">
        <f t="shared" si="16"/>
        <v>3.4025696467013173E-3</v>
      </c>
    </row>
    <row r="474" spans="2:10" ht="15.75" customHeight="1" thickBot="1" x14ac:dyDescent="0.3">
      <c r="B474" s="254"/>
      <c r="C474" s="256"/>
      <c r="D474" s="146" t="s">
        <v>786</v>
      </c>
      <c r="E474" s="144">
        <v>1.889235975350518E-3</v>
      </c>
      <c r="F474" s="144">
        <v>1.889235975350518E-3</v>
      </c>
      <c r="G474" s="144">
        <v>1.889235975350518E-3</v>
      </c>
      <c r="H474" s="144">
        <v>0</v>
      </c>
      <c r="I474" s="177">
        <v>0</v>
      </c>
      <c r="J474" s="178">
        <f t="shared" si="16"/>
        <v>5.6677079260515541E-3</v>
      </c>
    </row>
    <row r="475" spans="2:10" ht="15.75" customHeight="1" thickBot="1" x14ac:dyDescent="0.3">
      <c r="B475" s="254"/>
      <c r="C475" s="257"/>
      <c r="D475" s="147" t="s">
        <v>789</v>
      </c>
      <c r="E475" s="153">
        <v>5</v>
      </c>
      <c r="F475" s="153">
        <v>5</v>
      </c>
      <c r="G475" s="153">
        <v>5</v>
      </c>
      <c r="H475" s="153">
        <v>0</v>
      </c>
      <c r="I475" s="179">
        <v>0</v>
      </c>
      <c r="J475" s="180">
        <f t="shared" si="16"/>
        <v>15</v>
      </c>
    </row>
    <row r="476" spans="2:10" ht="15.75" customHeight="1" thickBot="1" x14ac:dyDescent="0.3">
      <c r="B476" s="254" t="s">
        <v>378</v>
      </c>
      <c r="C476" s="255" t="s">
        <v>704</v>
      </c>
      <c r="D476" s="145" t="s">
        <v>788</v>
      </c>
      <c r="E476" s="149">
        <v>0</v>
      </c>
      <c r="F476" s="149">
        <v>0</v>
      </c>
      <c r="G476" s="149">
        <v>0</v>
      </c>
      <c r="H476" s="149">
        <v>0.23100000000000001</v>
      </c>
      <c r="I476" s="176">
        <v>0.23100000000000001</v>
      </c>
      <c r="J476" s="148">
        <f t="shared" si="16"/>
        <v>0.46200000000000002</v>
      </c>
    </row>
    <row r="477" spans="2:10" ht="15.75" customHeight="1" thickBot="1" x14ac:dyDescent="0.3">
      <c r="B477" s="254"/>
      <c r="C477" s="256"/>
      <c r="D477" s="146" t="s">
        <v>785</v>
      </c>
      <c r="E477" s="144">
        <v>0</v>
      </c>
      <c r="F477" s="144">
        <v>0</v>
      </c>
      <c r="G477" s="144">
        <v>0</v>
      </c>
      <c r="H477" s="144">
        <v>2.6704810184541763E-5</v>
      </c>
      <c r="I477" s="177">
        <v>2.6704810184541763E-5</v>
      </c>
      <c r="J477" s="178">
        <f t="shared" si="16"/>
        <v>5.3409620369083527E-5</v>
      </c>
    </row>
    <row r="478" spans="2:10" ht="15.75" customHeight="1" thickBot="1" x14ac:dyDescent="0.3">
      <c r="B478" s="254"/>
      <c r="C478" s="256"/>
      <c r="D478" s="146" t="s">
        <v>786</v>
      </c>
      <c r="E478" s="144">
        <v>0</v>
      </c>
      <c r="F478" s="144">
        <v>0</v>
      </c>
      <c r="G478" s="144">
        <v>0</v>
      </c>
      <c r="H478" s="144">
        <v>4.4435053011983425E-5</v>
      </c>
      <c r="I478" s="177">
        <v>4.4435053011983425E-5</v>
      </c>
      <c r="J478" s="178">
        <f t="shared" si="16"/>
        <v>8.8870106023966849E-5</v>
      </c>
    </row>
    <row r="479" spans="2:10" ht="15.75" customHeight="1" thickBot="1" x14ac:dyDescent="0.3">
      <c r="B479" s="254"/>
      <c r="C479" s="257"/>
      <c r="D479" s="147" t="s">
        <v>789</v>
      </c>
      <c r="E479" s="153">
        <v>0</v>
      </c>
      <c r="F479" s="153">
        <v>0</v>
      </c>
      <c r="G479" s="153">
        <v>0</v>
      </c>
      <c r="H479" s="153">
        <v>1</v>
      </c>
      <c r="I479" s="179">
        <v>1</v>
      </c>
      <c r="J479" s="180">
        <f t="shared" si="16"/>
        <v>2</v>
      </c>
    </row>
    <row r="480" spans="2:10" ht="15.75" customHeight="1" thickBot="1" x14ac:dyDescent="0.3">
      <c r="B480" s="254" t="s">
        <v>380</v>
      </c>
      <c r="C480" s="255" t="s">
        <v>811</v>
      </c>
      <c r="D480" s="145" t="s">
        <v>788</v>
      </c>
      <c r="E480" s="149">
        <v>0</v>
      </c>
      <c r="F480" s="149">
        <v>0</v>
      </c>
      <c r="G480" s="149">
        <v>0</v>
      </c>
      <c r="H480" s="149">
        <v>0</v>
      </c>
      <c r="I480" s="176">
        <v>0</v>
      </c>
      <c r="J480" s="148">
        <f t="shared" si="16"/>
        <v>0</v>
      </c>
    </row>
    <row r="481" spans="2:10" ht="15.75" customHeight="1" thickBot="1" x14ac:dyDescent="0.3">
      <c r="B481" s="254"/>
      <c r="C481" s="256"/>
      <c r="D481" s="146" t="s">
        <v>785</v>
      </c>
      <c r="E481" s="144">
        <v>0</v>
      </c>
      <c r="F481" s="144">
        <v>0</v>
      </c>
      <c r="G481" s="144">
        <v>0</v>
      </c>
      <c r="H481" s="144">
        <v>0</v>
      </c>
      <c r="I481" s="177">
        <v>0</v>
      </c>
      <c r="J481" s="178">
        <f t="shared" si="16"/>
        <v>0</v>
      </c>
    </row>
    <row r="482" spans="2:10" ht="15.75" customHeight="1" thickBot="1" x14ac:dyDescent="0.3">
      <c r="B482" s="254"/>
      <c r="C482" s="256"/>
      <c r="D482" s="146" t="s">
        <v>786</v>
      </c>
      <c r="E482" s="144">
        <v>0</v>
      </c>
      <c r="F482" s="144">
        <v>0</v>
      </c>
      <c r="G482" s="144">
        <v>0</v>
      </c>
      <c r="H482" s="144">
        <v>0</v>
      </c>
      <c r="I482" s="177">
        <v>0</v>
      </c>
      <c r="J482" s="178">
        <f t="shared" si="16"/>
        <v>0</v>
      </c>
    </row>
    <row r="483" spans="2:10" ht="15.75" customHeight="1" thickBot="1" x14ac:dyDescent="0.3">
      <c r="B483" s="254"/>
      <c r="C483" s="257"/>
      <c r="D483" s="147" t="s">
        <v>789</v>
      </c>
      <c r="E483" s="153">
        <v>10</v>
      </c>
      <c r="F483" s="153">
        <v>10</v>
      </c>
      <c r="G483" s="153">
        <v>10</v>
      </c>
      <c r="H483" s="153">
        <v>10</v>
      </c>
      <c r="I483" s="179">
        <v>10</v>
      </c>
      <c r="J483" s="180">
        <f t="shared" si="16"/>
        <v>50</v>
      </c>
    </row>
    <row r="484" spans="2:10" ht="15.75" customHeight="1" thickBot="1" x14ac:dyDescent="0.3">
      <c r="B484" s="254" t="s">
        <v>383</v>
      </c>
      <c r="C484" s="255" t="s">
        <v>808</v>
      </c>
      <c r="D484" s="145" t="s">
        <v>788</v>
      </c>
      <c r="E484" s="149">
        <v>2871.9999999999995</v>
      </c>
      <c r="F484" s="149">
        <v>0</v>
      </c>
      <c r="G484" s="149">
        <v>0</v>
      </c>
      <c r="H484" s="149">
        <v>0</v>
      </c>
      <c r="I484" s="176">
        <v>0</v>
      </c>
      <c r="J484" s="148">
        <f t="shared" ref="J484:J507" si="17">SUM(E484:I484)</f>
        <v>2871.9999999999995</v>
      </c>
    </row>
    <row r="485" spans="2:10" ht="15.75" customHeight="1" thickBot="1" x14ac:dyDescent="0.3">
      <c r="B485" s="254"/>
      <c r="C485" s="256"/>
      <c r="D485" s="146" t="s">
        <v>785</v>
      </c>
      <c r="E485" s="144">
        <v>0.37102174805572369</v>
      </c>
      <c r="F485" s="144">
        <v>0</v>
      </c>
      <c r="G485" s="144">
        <v>0</v>
      </c>
      <c r="H485" s="144">
        <v>0</v>
      </c>
      <c r="I485" s="177">
        <v>0</v>
      </c>
      <c r="J485" s="178">
        <f t="shared" si="17"/>
        <v>0.37102174805572369</v>
      </c>
    </row>
    <row r="486" spans="2:10" ht="15.75" customHeight="1" thickBot="1" x14ac:dyDescent="0.3">
      <c r="B486" s="254"/>
      <c r="C486" s="256"/>
      <c r="D486" s="146" t="s">
        <v>786</v>
      </c>
      <c r="E486" s="144">
        <v>0.37102174805572369</v>
      </c>
      <c r="F486" s="144">
        <v>0</v>
      </c>
      <c r="G486" s="144">
        <v>0</v>
      </c>
      <c r="H486" s="144">
        <v>0</v>
      </c>
      <c r="I486" s="177">
        <v>0</v>
      </c>
      <c r="J486" s="178">
        <f t="shared" si="17"/>
        <v>0.37102174805572369</v>
      </c>
    </row>
    <row r="487" spans="2:10" ht="15.75" customHeight="1" thickBot="1" x14ac:dyDescent="0.3">
      <c r="B487" s="254"/>
      <c r="C487" s="257"/>
      <c r="D487" s="147" t="s">
        <v>789</v>
      </c>
      <c r="E487" s="153">
        <v>43800</v>
      </c>
      <c r="F487" s="153">
        <v>0</v>
      </c>
      <c r="G487" s="153">
        <v>0</v>
      </c>
      <c r="H487" s="153">
        <v>0</v>
      </c>
      <c r="I487" s="179">
        <v>0</v>
      </c>
      <c r="J487" s="180">
        <f t="shared" si="17"/>
        <v>43800</v>
      </c>
    </row>
    <row r="488" spans="2:10" ht="15.75" customHeight="1" thickBot="1" x14ac:dyDescent="0.3">
      <c r="B488" s="254" t="s">
        <v>384</v>
      </c>
      <c r="C488" s="255" t="s">
        <v>808</v>
      </c>
      <c r="D488" s="145" t="s">
        <v>788</v>
      </c>
      <c r="E488" s="149">
        <v>0</v>
      </c>
      <c r="F488" s="149">
        <v>4062</v>
      </c>
      <c r="G488" s="149">
        <v>0</v>
      </c>
      <c r="H488" s="149">
        <v>0</v>
      </c>
      <c r="I488" s="176">
        <v>0</v>
      </c>
      <c r="J488" s="148">
        <f t="shared" si="17"/>
        <v>4062</v>
      </c>
    </row>
    <row r="489" spans="2:10" ht="15.75" customHeight="1" thickBot="1" x14ac:dyDescent="0.3">
      <c r="B489" s="254"/>
      <c r="C489" s="256"/>
      <c r="D489" s="146" t="s">
        <v>785</v>
      </c>
      <c r="E489" s="144">
        <v>0</v>
      </c>
      <c r="F489" s="144">
        <v>0.45091728672259046</v>
      </c>
      <c r="G489" s="144">
        <v>0</v>
      </c>
      <c r="H489" s="144">
        <v>0</v>
      </c>
      <c r="I489" s="177">
        <v>0</v>
      </c>
      <c r="J489" s="178">
        <f t="shared" si="17"/>
        <v>0.45091728672259046</v>
      </c>
    </row>
    <row r="490" spans="2:10" ht="15.75" customHeight="1" thickBot="1" x14ac:dyDescent="0.3">
      <c r="B490" s="254"/>
      <c r="C490" s="256"/>
      <c r="D490" s="146" t="s">
        <v>786</v>
      </c>
      <c r="E490" s="144">
        <v>0</v>
      </c>
      <c r="F490" s="144">
        <v>0.45091728672259046</v>
      </c>
      <c r="G490" s="144">
        <v>0</v>
      </c>
      <c r="H490" s="144">
        <v>0</v>
      </c>
      <c r="I490" s="177">
        <v>0</v>
      </c>
      <c r="J490" s="178">
        <f t="shared" si="17"/>
        <v>0.45091728672259046</v>
      </c>
    </row>
    <row r="491" spans="2:10" ht="15.75" customHeight="1" thickBot="1" x14ac:dyDescent="0.3">
      <c r="B491" s="254"/>
      <c r="C491" s="257"/>
      <c r="D491" s="147" t="s">
        <v>789</v>
      </c>
      <c r="E491" s="153">
        <v>0</v>
      </c>
      <c r="F491" s="153">
        <v>43300</v>
      </c>
      <c r="G491" s="153">
        <v>0</v>
      </c>
      <c r="H491" s="153">
        <v>0</v>
      </c>
      <c r="I491" s="179">
        <v>0</v>
      </c>
      <c r="J491" s="180">
        <f t="shared" si="17"/>
        <v>43300</v>
      </c>
    </row>
    <row r="492" spans="2:10" ht="15.75" customHeight="1" thickBot="1" x14ac:dyDescent="0.3">
      <c r="B492" s="254" t="s">
        <v>385</v>
      </c>
      <c r="C492" s="255" t="s">
        <v>808</v>
      </c>
      <c r="D492" s="145" t="s">
        <v>788</v>
      </c>
      <c r="E492" s="149">
        <v>0</v>
      </c>
      <c r="F492" s="149">
        <v>0</v>
      </c>
      <c r="G492" s="149">
        <v>3653</v>
      </c>
      <c r="H492" s="149">
        <v>0</v>
      </c>
      <c r="I492" s="176">
        <v>0</v>
      </c>
      <c r="J492" s="148">
        <f t="shared" si="17"/>
        <v>3653</v>
      </c>
    </row>
    <row r="493" spans="2:10" ht="15.75" customHeight="1" thickBot="1" x14ac:dyDescent="0.3">
      <c r="B493" s="254"/>
      <c r="C493" s="256"/>
      <c r="D493" s="146" t="s">
        <v>785</v>
      </c>
      <c r="E493" s="144">
        <v>0</v>
      </c>
      <c r="F493" s="144">
        <v>0</v>
      </c>
      <c r="G493" s="144">
        <v>0.47718431313361509</v>
      </c>
      <c r="H493" s="144">
        <v>0</v>
      </c>
      <c r="I493" s="177">
        <v>0</v>
      </c>
      <c r="J493" s="178">
        <f t="shared" si="17"/>
        <v>0.47718431313361509</v>
      </c>
    </row>
    <row r="494" spans="2:10" ht="15.75" customHeight="1" thickBot="1" x14ac:dyDescent="0.3">
      <c r="B494" s="254"/>
      <c r="C494" s="256"/>
      <c r="D494" s="146" t="s">
        <v>786</v>
      </c>
      <c r="E494" s="144">
        <v>0</v>
      </c>
      <c r="F494" s="144">
        <v>0</v>
      </c>
      <c r="G494" s="144">
        <v>0.47718431313361509</v>
      </c>
      <c r="H494" s="144">
        <v>0</v>
      </c>
      <c r="I494" s="177">
        <v>0</v>
      </c>
      <c r="J494" s="178">
        <f t="shared" si="17"/>
        <v>0.47718431313361509</v>
      </c>
    </row>
    <row r="495" spans="2:10" ht="15.75" customHeight="1" thickBot="1" x14ac:dyDescent="0.3">
      <c r="B495" s="254"/>
      <c r="C495" s="257"/>
      <c r="D495" s="147" t="s">
        <v>789</v>
      </c>
      <c r="E495" s="153">
        <v>0</v>
      </c>
      <c r="F495" s="153">
        <v>0</v>
      </c>
      <c r="G495" s="153">
        <v>49800</v>
      </c>
      <c r="H495" s="153">
        <v>0</v>
      </c>
      <c r="I495" s="179">
        <v>0</v>
      </c>
      <c r="J495" s="180">
        <f t="shared" si="17"/>
        <v>49800</v>
      </c>
    </row>
    <row r="496" spans="2:10" ht="15.75" customHeight="1" thickBot="1" x14ac:dyDescent="0.3">
      <c r="B496" s="254" t="s">
        <v>386</v>
      </c>
      <c r="C496" s="255" t="s">
        <v>808</v>
      </c>
      <c r="D496" s="145" t="s">
        <v>788</v>
      </c>
      <c r="E496" s="149">
        <v>0</v>
      </c>
      <c r="F496" s="149">
        <v>0</v>
      </c>
      <c r="G496" s="149">
        <v>0</v>
      </c>
      <c r="H496" s="149">
        <v>2536</v>
      </c>
      <c r="I496" s="176">
        <v>0</v>
      </c>
      <c r="J496" s="148">
        <f t="shared" si="17"/>
        <v>2536</v>
      </c>
    </row>
    <row r="497" spans="2:10" ht="15.75" customHeight="1" thickBot="1" x14ac:dyDescent="0.3">
      <c r="B497" s="254"/>
      <c r="C497" s="256"/>
      <c r="D497" s="146" t="s">
        <v>785</v>
      </c>
      <c r="E497" s="144">
        <v>0</v>
      </c>
      <c r="F497" s="144">
        <v>0</v>
      </c>
      <c r="G497" s="144">
        <v>0</v>
      </c>
      <c r="H497" s="144">
        <v>0.33818796504194276</v>
      </c>
      <c r="I497" s="177">
        <v>0</v>
      </c>
      <c r="J497" s="178">
        <f t="shared" si="17"/>
        <v>0.33818796504194276</v>
      </c>
    </row>
    <row r="498" spans="2:10" ht="15.75" customHeight="1" thickBot="1" x14ac:dyDescent="0.3">
      <c r="B498" s="254"/>
      <c r="C498" s="256"/>
      <c r="D498" s="146" t="s">
        <v>786</v>
      </c>
      <c r="E498" s="144">
        <v>0</v>
      </c>
      <c r="F498" s="144">
        <v>0</v>
      </c>
      <c r="G498" s="144">
        <v>0</v>
      </c>
      <c r="H498" s="144">
        <v>0.33818796504194276</v>
      </c>
      <c r="I498" s="177">
        <v>0</v>
      </c>
      <c r="J498" s="178">
        <f t="shared" si="17"/>
        <v>0.33818796504194276</v>
      </c>
    </row>
    <row r="499" spans="2:10" ht="15.75" customHeight="1" thickBot="1" x14ac:dyDescent="0.3">
      <c r="B499" s="254"/>
      <c r="C499" s="257"/>
      <c r="D499" s="147" t="s">
        <v>789</v>
      </c>
      <c r="E499" s="153">
        <v>0</v>
      </c>
      <c r="F499" s="153">
        <v>0</v>
      </c>
      <c r="G499" s="153">
        <v>0</v>
      </c>
      <c r="H499" s="153">
        <v>48900</v>
      </c>
      <c r="I499" s="179">
        <v>0</v>
      </c>
      <c r="J499" s="180">
        <f t="shared" si="17"/>
        <v>48900</v>
      </c>
    </row>
    <row r="500" spans="2:10" ht="15.75" customHeight="1" thickBot="1" x14ac:dyDescent="0.3">
      <c r="B500" s="254" t="s">
        <v>387</v>
      </c>
      <c r="C500" s="255" t="s">
        <v>808</v>
      </c>
      <c r="D500" s="145" t="s">
        <v>788</v>
      </c>
      <c r="E500" s="149">
        <v>0</v>
      </c>
      <c r="F500" s="149">
        <v>0</v>
      </c>
      <c r="G500" s="149">
        <v>0</v>
      </c>
      <c r="H500" s="149">
        <v>0</v>
      </c>
      <c r="I500" s="176">
        <v>2098</v>
      </c>
      <c r="J500" s="148">
        <f t="shared" si="17"/>
        <v>2098</v>
      </c>
    </row>
    <row r="501" spans="2:10" ht="15.75" customHeight="1" thickBot="1" x14ac:dyDescent="0.3">
      <c r="B501" s="254"/>
      <c r="C501" s="256"/>
      <c r="D501" s="146" t="s">
        <v>785</v>
      </c>
      <c r="E501" s="144">
        <v>0</v>
      </c>
      <c r="F501" s="144">
        <v>0</v>
      </c>
      <c r="G501" s="144">
        <v>0</v>
      </c>
      <c r="H501" s="144">
        <v>0</v>
      </c>
      <c r="I501" s="177">
        <v>9.5217970739964491E-2</v>
      </c>
      <c r="J501" s="178">
        <f t="shared" si="17"/>
        <v>9.5217970739964491E-2</v>
      </c>
    </row>
    <row r="502" spans="2:10" ht="15.75" customHeight="1" thickBot="1" x14ac:dyDescent="0.3">
      <c r="B502" s="254"/>
      <c r="C502" s="256"/>
      <c r="D502" s="146" t="s">
        <v>786</v>
      </c>
      <c r="E502" s="144">
        <v>0</v>
      </c>
      <c r="F502" s="144">
        <v>0</v>
      </c>
      <c r="G502" s="144">
        <v>0</v>
      </c>
      <c r="H502" s="144">
        <v>0</v>
      </c>
      <c r="I502" s="177">
        <v>9.5217970739964491E-2</v>
      </c>
      <c r="J502" s="178">
        <f t="shared" si="17"/>
        <v>9.5217970739964491E-2</v>
      </c>
    </row>
    <row r="503" spans="2:10" ht="15.75" customHeight="1" thickBot="1" x14ac:dyDescent="0.3">
      <c r="B503" s="254"/>
      <c r="C503" s="257"/>
      <c r="D503" s="147" t="s">
        <v>789</v>
      </c>
      <c r="E503" s="153">
        <v>0</v>
      </c>
      <c r="F503" s="153">
        <v>0</v>
      </c>
      <c r="G503" s="153">
        <v>0</v>
      </c>
      <c r="H503" s="153">
        <v>0</v>
      </c>
      <c r="I503" s="179">
        <v>36000</v>
      </c>
      <c r="J503" s="180">
        <f t="shared" si="17"/>
        <v>36000</v>
      </c>
    </row>
    <row r="504" spans="2:10" ht="15.75" customHeight="1" thickBot="1" x14ac:dyDescent="0.3">
      <c r="B504" s="254" t="s">
        <v>388</v>
      </c>
      <c r="C504" s="255" t="s">
        <v>808</v>
      </c>
      <c r="D504" s="145" t="s">
        <v>788</v>
      </c>
      <c r="E504" s="149">
        <v>120</v>
      </c>
      <c r="F504" s="149">
        <v>120</v>
      </c>
      <c r="G504" s="149">
        <v>120</v>
      </c>
      <c r="H504" s="149">
        <v>120</v>
      </c>
      <c r="I504" s="176">
        <v>120</v>
      </c>
      <c r="J504" s="148">
        <f t="shared" si="17"/>
        <v>600</v>
      </c>
    </row>
    <row r="505" spans="2:10" ht="15.75" customHeight="1" thickBot="1" x14ac:dyDescent="0.3">
      <c r="B505" s="254"/>
      <c r="C505" s="256"/>
      <c r="D505" s="146" t="s">
        <v>785</v>
      </c>
      <c r="E505" s="144">
        <v>8.7556754703415618E-3</v>
      </c>
      <c r="F505" s="144">
        <v>8.7556754703415618E-3</v>
      </c>
      <c r="G505" s="144">
        <v>8.7556754703415618E-3</v>
      </c>
      <c r="H505" s="144">
        <v>8.7556754703415618E-3</v>
      </c>
      <c r="I505" s="177">
        <v>8.7556754703415618E-3</v>
      </c>
      <c r="J505" s="178">
        <f t="shared" si="17"/>
        <v>4.3778377351707809E-2</v>
      </c>
    </row>
    <row r="506" spans="2:10" ht="15.75" customHeight="1" thickBot="1" x14ac:dyDescent="0.3">
      <c r="B506" s="254"/>
      <c r="C506" s="256"/>
      <c r="D506" s="146" t="s">
        <v>786</v>
      </c>
      <c r="E506" s="144">
        <v>7.0045403762732496E-3</v>
      </c>
      <c r="F506" s="144">
        <v>7.0045403762732496E-3</v>
      </c>
      <c r="G506" s="144">
        <v>7.0045403762732496E-3</v>
      </c>
      <c r="H506" s="144">
        <v>7.0045403762732496E-3</v>
      </c>
      <c r="I506" s="177">
        <v>7.0045403762732496E-3</v>
      </c>
      <c r="J506" s="178">
        <f t="shared" si="17"/>
        <v>3.5022701881366247E-2</v>
      </c>
    </row>
    <row r="507" spans="2:10" ht="15.75" customHeight="1" thickBot="1" x14ac:dyDescent="0.3">
      <c r="B507" s="254"/>
      <c r="C507" s="257"/>
      <c r="D507" s="147" t="s">
        <v>789</v>
      </c>
      <c r="E507" s="153">
        <v>800</v>
      </c>
      <c r="F507" s="153">
        <v>800</v>
      </c>
      <c r="G507" s="153">
        <v>800</v>
      </c>
      <c r="H507" s="153">
        <v>800</v>
      </c>
      <c r="I507" s="179">
        <v>800</v>
      </c>
      <c r="J507" s="180">
        <f t="shared" si="17"/>
        <v>4000</v>
      </c>
    </row>
    <row r="508" spans="2:10" ht="15.75" customHeight="1" thickBot="1" x14ac:dyDescent="0.3">
      <c r="B508" s="254" t="s">
        <v>390</v>
      </c>
      <c r="C508" s="255" t="s">
        <v>765</v>
      </c>
      <c r="D508" s="145" t="s">
        <v>788</v>
      </c>
      <c r="E508" s="149">
        <v>7.6918973295631936</v>
      </c>
      <c r="F508" s="149">
        <v>7.6918973295631936</v>
      </c>
      <c r="G508" s="149">
        <v>7.6918973295631936</v>
      </c>
      <c r="H508" s="149">
        <v>7.6918973295631936</v>
      </c>
      <c r="I508" s="176">
        <v>7.6918973295631936</v>
      </c>
      <c r="J508" s="148">
        <f t="shared" ref="J508:J531" si="18">SUM(E508:I508)</f>
        <v>38.459486647815964</v>
      </c>
    </row>
    <row r="509" spans="2:10" ht="15.75" customHeight="1" thickBot="1" x14ac:dyDescent="0.3">
      <c r="B509" s="254"/>
      <c r="C509" s="256"/>
      <c r="D509" s="146" t="s">
        <v>785</v>
      </c>
      <c r="E509" s="144">
        <v>9.9009412800832438E-4</v>
      </c>
      <c r="F509" s="144">
        <v>9.9009412800832438E-4</v>
      </c>
      <c r="G509" s="144">
        <v>9.9009412800832438E-4</v>
      </c>
      <c r="H509" s="144">
        <v>9.9009412800832438E-4</v>
      </c>
      <c r="I509" s="177">
        <v>9.9009412800832438E-4</v>
      </c>
      <c r="J509" s="178">
        <f t="shared" si="18"/>
        <v>4.9504706400416223E-3</v>
      </c>
    </row>
    <row r="510" spans="2:10" ht="15.75" customHeight="1" thickBot="1" x14ac:dyDescent="0.3">
      <c r="B510" s="254"/>
      <c r="C510" s="256"/>
      <c r="D510" s="146" t="s">
        <v>786</v>
      </c>
      <c r="E510" s="144">
        <v>1.5505003493647847E-3</v>
      </c>
      <c r="F510" s="144">
        <v>1.5505003493647847E-3</v>
      </c>
      <c r="G510" s="144">
        <v>1.5505003493647847E-3</v>
      </c>
      <c r="H510" s="144">
        <v>1.5505003493647847E-3</v>
      </c>
      <c r="I510" s="177">
        <v>1.5505003493647847E-3</v>
      </c>
      <c r="J510" s="178">
        <f t="shared" si="18"/>
        <v>7.7525017468239241E-3</v>
      </c>
    </row>
    <row r="511" spans="2:10" ht="15.75" customHeight="1" thickBot="1" x14ac:dyDescent="0.3">
      <c r="B511" s="254"/>
      <c r="C511" s="257"/>
      <c r="D511" s="147" t="s">
        <v>789</v>
      </c>
      <c r="E511" s="153">
        <v>5</v>
      </c>
      <c r="F511" s="153">
        <v>5</v>
      </c>
      <c r="G511" s="153">
        <v>5</v>
      </c>
      <c r="H511" s="153">
        <v>5</v>
      </c>
      <c r="I511" s="179">
        <v>5</v>
      </c>
      <c r="J511" s="180">
        <f t="shared" si="18"/>
        <v>25</v>
      </c>
    </row>
    <row r="512" spans="2:10" ht="15.75" customHeight="1" thickBot="1" x14ac:dyDescent="0.3">
      <c r="B512" s="254" t="s">
        <v>391</v>
      </c>
      <c r="C512" s="255" t="s">
        <v>765</v>
      </c>
      <c r="D512" s="145" t="s">
        <v>788</v>
      </c>
      <c r="E512" s="149">
        <v>4.6151383977379163</v>
      </c>
      <c r="F512" s="149">
        <v>4.6151383977379163</v>
      </c>
      <c r="G512" s="149">
        <v>4.6151383977379163</v>
      </c>
      <c r="H512" s="149">
        <v>4.6151383977379163</v>
      </c>
      <c r="I512" s="176">
        <v>4.6151383977379163</v>
      </c>
      <c r="J512" s="148">
        <f t="shared" si="18"/>
        <v>23.075691988689581</v>
      </c>
    </row>
    <row r="513" spans="2:10" ht="15.75" customHeight="1" thickBot="1" x14ac:dyDescent="0.3">
      <c r="B513" s="254"/>
      <c r="C513" s="256"/>
      <c r="D513" s="146" t="s">
        <v>785</v>
      </c>
      <c r="E513" s="144">
        <v>5.9405647680499461E-4</v>
      </c>
      <c r="F513" s="144">
        <v>5.9405647680499461E-4</v>
      </c>
      <c r="G513" s="144">
        <v>5.9405647680499461E-4</v>
      </c>
      <c r="H513" s="144">
        <v>5.9405647680499461E-4</v>
      </c>
      <c r="I513" s="177">
        <v>5.9405647680499461E-4</v>
      </c>
      <c r="J513" s="178">
        <f t="shared" si="18"/>
        <v>2.9702823840249731E-3</v>
      </c>
    </row>
    <row r="514" spans="2:10" ht="15.75" customHeight="1" thickBot="1" x14ac:dyDescent="0.3">
      <c r="B514" s="254"/>
      <c r="C514" s="256"/>
      <c r="D514" s="146" t="s">
        <v>786</v>
      </c>
      <c r="E514" s="144">
        <v>9.3030020961887099E-4</v>
      </c>
      <c r="F514" s="144">
        <v>9.3030020961887099E-4</v>
      </c>
      <c r="G514" s="144">
        <v>9.3030020961887099E-4</v>
      </c>
      <c r="H514" s="144">
        <v>9.3030020961887099E-4</v>
      </c>
      <c r="I514" s="177">
        <v>9.3030020961887099E-4</v>
      </c>
      <c r="J514" s="178">
        <f t="shared" si="18"/>
        <v>4.6515010480943546E-3</v>
      </c>
    </row>
    <row r="515" spans="2:10" ht="15.75" customHeight="1" thickBot="1" x14ac:dyDescent="0.3">
      <c r="B515" s="254"/>
      <c r="C515" s="257"/>
      <c r="D515" s="147" t="s">
        <v>789</v>
      </c>
      <c r="E515" s="153">
        <v>3</v>
      </c>
      <c r="F515" s="153">
        <v>3</v>
      </c>
      <c r="G515" s="153">
        <v>3</v>
      </c>
      <c r="H515" s="153">
        <v>3</v>
      </c>
      <c r="I515" s="179">
        <v>3</v>
      </c>
      <c r="J515" s="180">
        <f t="shared" si="18"/>
        <v>15</v>
      </c>
    </row>
    <row r="516" spans="2:10" ht="15.75" customHeight="1" thickBot="1" x14ac:dyDescent="0.3">
      <c r="B516" s="254" t="s">
        <v>392</v>
      </c>
      <c r="C516" s="255" t="s">
        <v>765</v>
      </c>
      <c r="D516" s="145" t="s">
        <v>788</v>
      </c>
      <c r="E516" s="149">
        <v>4.7334752797311959</v>
      </c>
      <c r="F516" s="149">
        <v>4.7334752797311959</v>
      </c>
      <c r="G516" s="149">
        <v>4.7334752797311959</v>
      </c>
      <c r="H516" s="149">
        <v>4.7334752797311959</v>
      </c>
      <c r="I516" s="176">
        <v>4.7334752797311959</v>
      </c>
      <c r="J516" s="148">
        <f t="shared" si="18"/>
        <v>23.667376398655978</v>
      </c>
    </row>
    <row r="517" spans="2:10" ht="15.75" customHeight="1" thickBot="1" x14ac:dyDescent="0.3">
      <c r="B517" s="254"/>
      <c r="C517" s="256"/>
      <c r="D517" s="146" t="s">
        <v>785</v>
      </c>
      <c r="E517" s="144">
        <v>6.0928869415896873E-4</v>
      </c>
      <c r="F517" s="144">
        <v>6.0928869415896873E-4</v>
      </c>
      <c r="G517" s="144">
        <v>6.0928869415896873E-4</v>
      </c>
      <c r="H517" s="144">
        <v>6.0928869415896873E-4</v>
      </c>
      <c r="I517" s="177">
        <v>6.0928869415896873E-4</v>
      </c>
      <c r="J517" s="178">
        <f t="shared" si="18"/>
        <v>3.0464434707948435E-3</v>
      </c>
    </row>
    <row r="518" spans="2:10" ht="15.75" customHeight="1" thickBot="1" x14ac:dyDescent="0.3">
      <c r="B518" s="254"/>
      <c r="C518" s="256"/>
      <c r="D518" s="146" t="s">
        <v>786</v>
      </c>
      <c r="E518" s="144">
        <v>9.5415406114755981E-4</v>
      </c>
      <c r="F518" s="144">
        <v>9.5415406114755981E-4</v>
      </c>
      <c r="G518" s="144">
        <v>9.5415406114755981E-4</v>
      </c>
      <c r="H518" s="144">
        <v>9.5415406114755981E-4</v>
      </c>
      <c r="I518" s="177">
        <v>9.5415406114755981E-4</v>
      </c>
      <c r="J518" s="178">
        <f t="shared" si="18"/>
        <v>4.7707703057377994E-3</v>
      </c>
    </row>
    <row r="519" spans="2:10" ht="15.75" customHeight="1" thickBot="1" x14ac:dyDescent="0.3">
      <c r="B519" s="254"/>
      <c r="C519" s="257"/>
      <c r="D519" s="147" t="s">
        <v>789</v>
      </c>
      <c r="E519" s="153">
        <v>2</v>
      </c>
      <c r="F519" s="153">
        <v>2</v>
      </c>
      <c r="G519" s="153">
        <v>2</v>
      </c>
      <c r="H519" s="153">
        <v>2</v>
      </c>
      <c r="I519" s="179">
        <v>2</v>
      </c>
      <c r="J519" s="180">
        <f t="shared" si="18"/>
        <v>10</v>
      </c>
    </row>
    <row r="520" spans="2:10" ht="15.75" customHeight="1" thickBot="1" x14ac:dyDescent="0.3">
      <c r="B520" s="254" t="s">
        <v>393</v>
      </c>
      <c r="C520" s="255" t="s">
        <v>765</v>
      </c>
      <c r="D520" s="145" t="s">
        <v>788</v>
      </c>
      <c r="E520" s="149">
        <v>14.20042583919359</v>
      </c>
      <c r="F520" s="149">
        <v>14.20042583919359</v>
      </c>
      <c r="G520" s="149">
        <v>14.20042583919359</v>
      </c>
      <c r="H520" s="149">
        <v>14.20042583919359</v>
      </c>
      <c r="I520" s="176">
        <v>14.20042583919359</v>
      </c>
      <c r="J520" s="148">
        <f t="shared" si="18"/>
        <v>71.002129195967953</v>
      </c>
    </row>
    <row r="521" spans="2:10" ht="15.75" customHeight="1" thickBot="1" x14ac:dyDescent="0.3">
      <c r="B521" s="254"/>
      <c r="C521" s="256"/>
      <c r="D521" s="146" t="s">
        <v>785</v>
      </c>
      <c r="E521" s="144">
        <v>1.8278660824769062E-3</v>
      </c>
      <c r="F521" s="144">
        <v>1.8278660824769062E-3</v>
      </c>
      <c r="G521" s="144">
        <v>1.8278660824769062E-3</v>
      </c>
      <c r="H521" s="144">
        <v>1.8278660824769062E-3</v>
      </c>
      <c r="I521" s="177">
        <v>1.8278660824769062E-3</v>
      </c>
      <c r="J521" s="178">
        <f t="shared" si="18"/>
        <v>9.1393304123845304E-3</v>
      </c>
    </row>
    <row r="522" spans="2:10" ht="15.75" customHeight="1" thickBot="1" x14ac:dyDescent="0.3">
      <c r="B522" s="254"/>
      <c r="C522" s="256"/>
      <c r="D522" s="146" t="s">
        <v>786</v>
      </c>
      <c r="E522" s="144">
        <v>2.8624621834426791E-3</v>
      </c>
      <c r="F522" s="144">
        <v>2.8624621834426791E-3</v>
      </c>
      <c r="G522" s="144">
        <v>2.8624621834426791E-3</v>
      </c>
      <c r="H522" s="144">
        <v>2.8624621834426791E-3</v>
      </c>
      <c r="I522" s="177">
        <v>2.8624621834426791E-3</v>
      </c>
      <c r="J522" s="178">
        <f t="shared" si="18"/>
        <v>1.4312310917213395E-2</v>
      </c>
    </row>
    <row r="523" spans="2:10" ht="15.75" customHeight="1" thickBot="1" x14ac:dyDescent="0.3">
      <c r="B523" s="254"/>
      <c r="C523" s="257"/>
      <c r="D523" s="147" t="s">
        <v>789</v>
      </c>
      <c r="E523" s="153">
        <v>10</v>
      </c>
      <c r="F523" s="153">
        <v>10</v>
      </c>
      <c r="G523" s="153">
        <v>10</v>
      </c>
      <c r="H523" s="153">
        <v>10</v>
      </c>
      <c r="I523" s="179">
        <v>10</v>
      </c>
      <c r="J523" s="180">
        <f t="shared" si="18"/>
        <v>50</v>
      </c>
    </row>
    <row r="524" spans="2:10" ht="15.75" customHeight="1" thickBot="1" x14ac:dyDescent="0.3">
      <c r="B524" s="254" t="s">
        <v>394</v>
      </c>
      <c r="C524" s="255" t="s">
        <v>765</v>
      </c>
      <c r="D524" s="145" t="s">
        <v>788</v>
      </c>
      <c r="E524" s="149">
        <v>49.701490437177554</v>
      </c>
      <c r="F524" s="149">
        <v>49.701490437177554</v>
      </c>
      <c r="G524" s="149">
        <v>49.701490437177554</v>
      </c>
      <c r="H524" s="149">
        <v>49.701490437177554</v>
      </c>
      <c r="I524" s="176">
        <v>49.701490437177554</v>
      </c>
      <c r="J524" s="148">
        <f t="shared" si="18"/>
        <v>248.50745218588776</v>
      </c>
    </row>
    <row r="525" spans="2:10" ht="15.75" customHeight="1" thickBot="1" x14ac:dyDescent="0.3">
      <c r="B525" s="254"/>
      <c r="C525" s="256"/>
      <c r="D525" s="146" t="s">
        <v>785</v>
      </c>
      <c r="E525" s="144">
        <v>6.3975312886691707E-3</v>
      </c>
      <c r="F525" s="144">
        <v>6.3975312886691707E-3</v>
      </c>
      <c r="G525" s="144">
        <v>6.3975312886691707E-3</v>
      </c>
      <c r="H525" s="144">
        <v>6.3975312886691707E-3</v>
      </c>
      <c r="I525" s="177">
        <v>6.3975312886691707E-3</v>
      </c>
      <c r="J525" s="178">
        <f t="shared" si="18"/>
        <v>3.1987656443345856E-2</v>
      </c>
    </row>
    <row r="526" spans="2:10" ht="15.75" customHeight="1" thickBot="1" x14ac:dyDescent="0.3">
      <c r="B526" s="254"/>
      <c r="C526" s="256"/>
      <c r="D526" s="146" t="s">
        <v>786</v>
      </c>
      <c r="E526" s="144">
        <v>1.0018617642049374E-2</v>
      </c>
      <c r="F526" s="144">
        <v>1.0018617642049374E-2</v>
      </c>
      <c r="G526" s="144">
        <v>1.0018617642049374E-2</v>
      </c>
      <c r="H526" s="144">
        <v>1.0018617642049374E-2</v>
      </c>
      <c r="I526" s="177">
        <v>1.0018617642049374E-2</v>
      </c>
      <c r="J526" s="178">
        <f t="shared" si="18"/>
        <v>5.0093088210246869E-2</v>
      </c>
    </row>
    <row r="527" spans="2:10" ht="15.75" customHeight="1" thickBot="1" x14ac:dyDescent="0.3">
      <c r="B527" s="254"/>
      <c r="C527" s="257"/>
      <c r="D527" s="147" t="s">
        <v>789</v>
      </c>
      <c r="E527" s="153">
        <v>30</v>
      </c>
      <c r="F527" s="153">
        <v>30</v>
      </c>
      <c r="G527" s="153">
        <v>30</v>
      </c>
      <c r="H527" s="153">
        <v>30</v>
      </c>
      <c r="I527" s="179">
        <v>30</v>
      </c>
      <c r="J527" s="180">
        <f t="shared" si="18"/>
        <v>150</v>
      </c>
    </row>
    <row r="528" spans="2:10" ht="15.75" customHeight="1" thickBot="1" x14ac:dyDescent="0.3">
      <c r="B528" s="254" t="s">
        <v>395</v>
      </c>
      <c r="C528" s="255" t="s">
        <v>765</v>
      </c>
      <c r="D528" s="145" t="s">
        <v>788</v>
      </c>
      <c r="E528" s="149">
        <v>1.4200425839193591</v>
      </c>
      <c r="F528" s="149">
        <v>1.4200425839193591</v>
      </c>
      <c r="G528" s="149">
        <v>1.4200425839193591</v>
      </c>
      <c r="H528" s="149">
        <v>1.4200425839193591</v>
      </c>
      <c r="I528" s="176">
        <v>1.4200425839193591</v>
      </c>
      <c r="J528" s="148">
        <f t="shared" si="18"/>
        <v>7.100212919596796</v>
      </c>
    </row>
    <row r="529" spans="2:10" ht="15.75" customHeight="1" thickBot="1" x14ac:dyDescent="0.3">
      <c r="B529" s="254"/>
      <c r="C529" s="256"/>
      <c r="D529" s="146" t="s">
        <v>785</v>
      </c>
      <c r="E529" s="144">
        <v>1.8278660824769063E-4</v>
      </c>
      <c r="F529" s="144">
        <v>1.8278660824769063E-4</v>
      </c>
      <c r="G529" s="144">
        <v>1.8278660824769063E-4</v>
      </c>
      <c r="H529" s="144">
        <v>1.8278660824769063E-4</v>
      </c>
      <c r="I529" s="177">
        <v>1.8278660824769063E-4</v>
      </c>
      <c r="J529" s="178">
        <f t="shared" si="18"/>
        <v>9.139330412384531E-4</v>
      </c>
    </row>
    <row r="530" spans="2:10" ht="15.75" customHeight="1" thickBot="1" x14ac:dyDescent="0.3">
      <c r="B530" s="254"/>
      <c r="C530" s="256"/>
      <c r="D530" s="146" t="s">
        <v>786</v>
      </c>
      <c r="E530" s="144">
        <v>2.8624621834426794E-4</v>
      </c>
      <c r="F530" s="144">
        <v>2.8624621834426794E-4</v>
      </c>
      <c r="G530" s="144">
        <v>2.8624621834426794E-4</v>
      </c>
      <c r="H530" s="144">
        <v>2.8624621834426794E-4</v>
      </c>
      <c r="I530" s="177">
        <v>2.8624621834426794E-4</v>
      </c>
      <c r="J530" s="178">
        <f t="shared" si="18"/>
        <v>1.4312310917213398E-3</v>
      </c>
    </row>
    <row r="531" spans="2:10" ht="15.75" customHeight="1" thickBot="1" x14ac:dyDescent="0.3">
      <c r="B531" s="254"/>
      <c r="C531" s="257"/>
      <c r="D531" s="147" t="s">
        <v>789</v>
      </c>
      <c r="E531" s="153">
        <v>1</v>
      </c>
      <c r="F531" s="153">
        <v>1</v>
      </c>
      <c r="G531" s="153">
        <v>1</v>
      </c>
      <c r="H531" s="153">
        <v>1</v>
      </c>
      <c r="I531" s="179">
        <v>1</v>
      </c>
      <c r="J531" s="180">
        <f t="shared" si="18"/>
        <v>5</v>
      </c>
    </row>
    <row r="532" spans="2:10" ht="15.75" customHeight="1" thickBot="1" x14ac:dyDescent="0.3">
      <c r="B532" s="254" t="s">
        <v>397</v>
      </c>
      <c r="C532" s="255" t="s">
        <v>805</v>
      </c>
      <c r="D532" s="145" t="s">
        <v>788</v>
      </c>
      <c r="E532" s="149">
        <v>496.05388697484022</v>
      </c>
      <c r="F532" s="149">
        <v>496.05388697484022</v>
      </c>
      <c r="G532" s="149">
        <v>496.05388697484022</v>
      </c>
      <c r="H532" s="149">
        <v>496.05388697484022</v>
      </c>
      <c r="I532" s="176">
        <v>496.05388697484022</v>
      </c>
      <c r="J532" s="148">
        <f t="shared" ref="J532:J547" si="19">SUM(E532:I532)</f>
        <v>2480.2694348742011</v>
      </c>
    </row>
    <row r="533" spans="2:10" ht="15.75" customHeight="1" thickBot="1" x14ac:dyDescent="0.3">
      <c r="B533" s="254"/>
      <c r="C533" s="256"/>
      <c r="D533" s="146" t="s">
        <v>785</v>
      </c>
      <c r="E533" s="144">
        <v>5.9857739029064702E-2</v>
      </c>
      <c r="F533" s="144">
        <v>5.9857739029064702E-2</v>
      </c>
      <c r="G533" s="144">
        <v>5.9857739029064702E-2</v>
      </c>
      <c r="H533" s="144">
        <v>5.9857739029064702E-2</v>
      </c>
      <c r="I533" s="177">
        <v>5.9857739029064702E-2</v>
      </c>
      <c r="J533" s="178">
        <f t="shared" si="19"/>
        <v>0.29928869514532352</v>
      </c>
    </row>
    <row r="534" spans="2:10" ht="15.75" customHeight="1" thickBot="1" x14ac:dyDescent="0.3">
      <c r="B534" s="254"/>
      <c r="C534" s="256"/>
      <c r="D534" s="146" t="s">
        <v>786</v>
      </c>
      <c r="E534" s="144">
        <v>7.7625846900319748E-2</v>
      </c>
      <c r="F534" s="144">
        <v>7.7625846900319748E-2</v>
      </c>
      <c r="G534" s="144">
        <v>7.7625846900319748E-2</v>
      </c>
      <c r="H534" s="144">
        <v>7.7625846900319748E-2</v>
      </c>
      <c r="I534" s="177">
        <v>7.7625846900319748E-2</v>
      </c>
      <c r="J534" s="178">
        <f t="shared" si="19"/>
        <v>0.38812923450159875</v>
      </c>
    </row>
    <row r="535" spans="2:10" ht="15.75" customHeight="1" thickBot="1" x14ac:dyDescent="0.3">
      <c r="B535" s="254"/>
      <c r="C535" s="257"/>
      <c r="D535" s="147" t="s">
        <v>789</v>
      </c>
      <c r="E535" s="153">
        <v>4250</v>
      </c>
      <c r="F535" s="153">
        <v>4250</v>
      </c>
      <c r="G535" s="153">
        <v>4250</v>
      </c>
      <c r="H535" s="153">
        <v>4250</v>
      </c>
      <c r="I535" s="179">
        <v>4250</v>
      </c>
      <c r="J535" s="180">
        <f t="shared" si="19"/>
        <v>21250</v>
      </c>
    </row>
    <row r="536" spans="2:10" ht="15.75" customHeight="1" thickBot="1" x14ac:dyDescent="0.3">
      <c r="B536" s="254" t="s">
        <v>399</v>
      </c>
      <c r="C536" s="255" t="s">
        <v>806</v>
      </c>
      <c r="D536" s="145" t="s">
        <v>788</v>
      </c>
      <c r="E536" s="149">
        <v>1309</v>
      </c>
      <c r="F536" s="149">
        <v>1309</v>
      </c>
      <c r="G536" s="149">
        <v>1309</v>
      </c>
      <c r="H536" s="149">
        <v>1309</v>
      </c>
      <c r="I536" s="176">
        <v>1309</v>
      </c>
      <c r="J536" s="148">
        <f t="shared" si="19"/>
        <v>6545</v>
      </c>
    </row>
    <row r="537" spans="2:10" ht="15.75" customHeight="1" thickBot="1" x14ac:dyDescent="0.3">
      <c r="B537" s="254"/>
      <c r="C537" s="256"/>
      <c r="D537" s="146" t="s">
        <v>785</v>
      </c>
      <c r="E537" s="144">
        <v>0.17577018506710684</v>
      </c>
      <c r="F537" s="144">
        <v>0.17577018506710684</v>
      </c>
      <c r="G537" s="144">
        <v>0.17577018506710684</v>
      </c>
      <c r="H537" s="144">
        <v>0.17577018506710684</v>
      </c>
      <c r="I537" s="177">
        <v>0.17577018506710684</v>
      </c>
      <c r="J537" s="178">
        <f t="shared" si="19"/>
        <v>0.87885092533553422</v>
      </c>
    </row>
    <row r="538" spans="2:10" ht="15.75" customHeight="1" thickBot="1" x14ac:dyDescent="0.3">
      <c r="B538" s="254"/>
      <c r="C538" s="256"/>
      <c r="D538" s="146" t="s">
        <v>786</v>
      </c>
      <c r="E538" s="144">
        <v>0.18299361733013861</v>
      </c>
      <c r="F538" s="144">
        <v>0.18299361733013861</v>
      </c>
      <c r="G538" s="144">
        <v>0.18299361733013861</v>
      </c>
      <c r="H538" s="144">
        <v>0.18299361733013861</v>
      </c>
      <c r="I538" s="177">
        <v>0.18299361733013861</v>
      </c>
      <c r="J538" s="178">
        <f t="shared" si="19"/>
        <v>0.91496808665069307</v>
      </c>
    </row>
    <row r="539" spans="2:10" ht="15.75" customHeight="1" thickBot="1" x14ac:dyDescent="0.3">
      <c r="B539" s="254"/>
      <c r="C539" s="257"/>
      <c r="D539" s="147" t="s">
        <v>789</v>
      </c>
      <c r="E539" s="153">
        <v>110</v>
      </c>
      <c r="F539" s="153">
        <v>110</v>
      </c>
      <c r="G539" s="153">
        <v>110</v>
      </c>
      <c r="H539" s="153">
        <v>110</v>
      </c>
      <c r="I539" s="179">
        <v>110</v>
      </c>
      <c r="J539" s="180">
        <f t="shared" si="19"/>
        <v>550</v>
      </c>
    </row>
    <row r="540" spans="2:10" ht="15.75" customHeight="1" thickBot="1" x14ac:dyDescent="0.3">
      <c r="B540" s="254" t="s">
        <v>400</v>
      </c>
      <c r="C540" s="255" t="s">
        <v>704</v>
      </c>
      <c r="D540" s="145" t="s">
        <v>788</v>
      </c>
      <c r="E540" s="149">
        <v>25.41</v>
      </c>
      <c r="F540" s="149">
        <v>25.41</v>
      </c>
      <c r="G540" s="149">
        <v>25.41</v>
      </c>
      <c r="H540" s="149">
        <v>25.41</v>
      </c>
      <c r="I540" s="176">
        <v>25.41</v>
      </c>
      <c r="J540" s="148">
        <f t="shared" si="19"/>
        <v>127.05</v>
      </c>
    </row>
    <row r="541" spans="2:10" ht="15.75" customHeight="1" thickBot="1" x14ac:dyDescent="0.3">
      <c r="B541" s="254"/>
      <c r="C541" s="256"/>
      <c r="D541" s="146" t="s">
        <v>785</v>
      </c>
      <c r="E541" s="144">
        <v>2.937529120299594E-3</v>
      </c>
      <c r="F541" s="144">
        <v>2.937529120299594E-3</v>
      </c>
      <c r="G541" s="144">
        <v>2.937529120299594E-3</v>
      </c>
      <c r="H541" s="144">
        <v>2.937529120299594E-3</v>
      </c>
      <c r="I541" s="177">
        <v>2.937529120299594E-3</v>
      </c>
      <c r="J541" s="178">
        <f t="shared" si="19"/>
        <v>1.468764560149797E-2</v>
      </c>
    </row>
    <row r="542" spans="2:10" ht="15.75" customHeight="1" thickBot="1" x14ac:dyDescent="0.3">
      <c r="B542" s="254"/>
      <c r="C542" s="256"/>
      <c r="D542" s="146" t="s">
        <v>786</v>
      </c>
      <c r="E542" s="144">
        <v>4.8878558313181757E-3</v>
      </c>
      <c r="F542" s="144">
        <v>4.8878558313181757E-3</v>
      </c>
      <c r="G542" s="144">
        <v>4.8878558313181757E-3</v>
      </c>
      <c r="H542" s="144">
        <v>4.8878558313181757E-3</v>
      </c>
      <c r="I542" s="177">
        <v>4.8878558313181757E-3</v>
      </c>
      <c r="J542" s="178">
        <f t="shared" si="19"/>
        <v>2.443927915659088E-2</v>
      </c>
    </row>
    <row r="543" spans="2:10" ht="15.75" customHeight="1" thickBot="1" x14ac:dyDescent="0.3">
      <c r="B543" s="254"/>
      <c r="C543" s="257"/>
      <c r="D543" s="147" t="s">
        <v>789</v>
      </c>
      <c r="E543" s="153">
        <v>110</v>
      </c>
      <c r="F543" s="153">
        <v>110</v>
      </c>
      <c r="G543" s="153">
        <v>110</v>
      </c>
      <c r="H543" s="153">
        <v>110</v>
      </c>
      <c r="I543" s="179">
        <v>110</v>
      </c>
      <c r="J543" s="180">
        <f t="shared" si="19"/>
        <v>550</v>
      </c>
    </row>
    <row r="544" spans="2:10" ht="15.75" customHeight="1" thickBot="1" x14ac:dyDescent="0.3">
      <c r="B544" s="254" t="s">
        <v>401</v>
      </c>
      <c r="C544" s="255" t="s">
        <v>739</v>
      </c>
      <c r="D544" s="145" t="s">
        <v>788</v>
      </c>
      <c r="E544" s="149">
        <v>12.291844691701437</v>
      </c>
      <c r="F544" s="149">
        <v>12.291844691701437</v>
      </c>
      <c r="G544" s="149">
        <v>12.291844691701437</v>
      </c>
      <c r="H544" s="149">
        <v>12.291844691701437</v>
      </c>
      <c r="I544" s="176">
        <v>12.291844691701437</v>
      </c>
      <c r="J544" s="148">
        <f t="shared" si="19"/>
        <v>61.459223458507182</v>
      </c>
    </row>
    <row r="545" spans="2:10" ht="15.75" customHeight="1" thickBot="1" x14ac:dyDescent="0.3">
      <c r="B545" s="254"/>
      <c r="C545" s="256"/>
      <c r="D545" s="146" t="s">
        <v>785</v>
      </c>
      <c r="E545" s="144">
        <v>1.9870968947219157E-3</v>
      </c>
      <c r="F545" s="144">
        <v>1.9870968947219157E-3</v>
      </c>
      <c r="G545" s="144">
        <v>1.9870968947219157E-3</v>
      </c>
      <c r="H545" s="144">
        <v>1.9870968947219157E-3</v>
      </c>
      <c r="I545" s="177">
        <v>1.9870968947219157E-3</v>
      </c>
      <c r="J545" s="178">
        <f t="shared" si="19"/>
        <v>9.9354844736095783E-3</v>
      </c>
    </row>
    <row r="546" spans="2:10" ht="15.75" customHeight="1" thickBot="1" x14ac:dyDescent="0.3">
      <c r="B546" s="254"/>
      <c r="C546" s="256"/>
      <c r="D546" s="146" t="s">
        <v>786</v>
      </c>
      <c r="E546" s="144">
        <v>1.9991359484936356E-3</v>
      </c>
      <c r="F546" s="144">
        <v>1.9991359484936356E-3</v>
      </c>
      <c r="G546" s="144">
        <v>1.9991359484936356E-3</v>
      </c>
      <c r="H546" s="144">
        <v>1.9991359484936356E-3</v>
      </c>
      <c r="I546" s="177">
        <v>1.9991359484936356E-3</v>
      </c>
      <c r="J546" s="178">
        <f t="shared" si="19"/>
        <v>9.9956797424681776E-3</v>
      </c>
    </row>
    <row r="547" spans="2:10" ht="15.75" customHeight="1" thickBot="1" x14ac:dyDescent="0.3">
      <c r="B547" s="254"/>
      <c r="C547" s="257"/>
      <c r="D547" s="147" t="s">
        <v>789</v>
      </c>
      <c r="E547" s="153">
        <v>110</v>
      </c>
      <c r="F547" s="153">
        <v>110</v>
      </c>
      <c r="G547" s="153">
        <v>110</v>
      </c>
      <c r="H547" s="153">
        <v>110</v>
      </c>
      <c r="I547" s="179">
        <v>110</v>
      </c>
      <c r="J547" s="180">
        <f t="shared" si="19"/>
        <v>550</v>
      </c>
    </row>
    <row r="548" spans="2:10" ht="15.75" customHeight="1" thickBot="1" x14ac:dyDescent="0.3">
      <c r="B548" s="254" t="s">
        <v>402</v>
      </c>
      <c r="C548" s="255" t="s">
        <v>807</v>
      </c>
      <c r="D548" s="145" t="s">
        <v>788</v>
      </c>
      <c r="E548" s="149">
        <v>0</v>
      </c>
      <c r="F548" s="149">
        <v>0</v>
      </c>
      <c r="G548" s="149">
        <v>0</v>
      </c>
      <c r="H548" s="149">
        <v>0</v>
      </c>
      <c r="I548" s="176">
        <v>0</v>
      </c>
      <c r="J548" s="148">
        <f t="shared" ref="J548:J567" si="20">SUM(E548:I548)</f>
        <v>0</v>
      </c>
    </row>
    <row r="549" spans="2:10" ht="15.75" customHeight="1" thickBot="1" x14ac:dyDescent="0.3">
      <c r="B549" s="254"/>
      <c r="C549" s="256"/>
      <c r="D549" s="146" t="s">
        <v>785</v>
      </c>
      <c r="E549" s="144">
        <v>0</v>
      </c>
      <c r="F549" s="144">
        <v>0</v>
      </c>
      <c r="G549" s="144">
        <v>0</v>
      </c>
      <c r="H549" s="144">
        <v>0</v>
      </c>
      <c r="I549" s="177">
        <v>0</v>
      </c>
      <c r="J549" s="178">
        <f t="shared" si="20"/>
        <v>0</v>
      </c>
    </row>
    <row r="550" spans="2:10" ht="15.75" customHeight="1" thickBot="1" x14ac:dyDescent="0.3">
      <c r="B550" s="254"/>
      <c r="C550" s="256"/>
      <c r="D550" s="146" t="s">
        <v>786</v>
      </c>
      <c r="E550" s="144">
        <v>0</v>
      </c>
      <c r="F550" s="144">
        <v>0</v>
      </c>
      <c r="G550" s="144">
        <v>0</v>
      </c>
      <c r="H550" s="144">
        <v>0</v>
      </c>
      <c r="I550" s="177">
        <v>0</v>
      </c>
      <c r="J550" s="178">
        <f t="shared" si="20"/>
        <v>0</v>
      </c>
    </row>
    <row r="551" spans="2:10" ht="15.75" customHeight="1" thickBot="1" x14ac:dyDescent="0.3">
      <c r="B551" s="254"/>
      <c r="C551" s="257"/>
      <c r="D551" s="147" t="s">
        <v>789</v>
      </c>
      <c r="E551" s="153">
        <v>0</v>
      </c>
      <c r="F551" s="153">
        <v>0</v>
      </c>
      <c r="G551" s="153">
        <v>0</v>
      </c>
      <c r="H551" s="153">
        <v>0</v>
      </c>
      <c r="I551" s="179">
        <v>0</v>
      </c>
      <c r="J551" s="180">
        <f t="shared" si="20"/>
        <v>0</v>
      </c>
    </row>
    <row r="552" spans="2:10" ht="15.75" customHeight="1" thickBot="1" x14ac:dyDescent="0.3">
      <c r="B552" s="254" t="s">
        <v>403</v>
      </c>
      <c r="C552" s="255" t="s">
        <v>807</v>
      </c>
      <c r="D552" s="145" t="s">
        <v>788</v>
      </c>
      <c r="E552" s="149">
        <v>0</v>
      </c>
      <c r="F552" s="149">
        <v>0</v>
      </c>
      <c r="G552" s="149">
        <v>0</v>
      </c>
      <c r="H552" s="149">
        <v>0</v>
      </c>
      <c r="I552" s="176">
        <v>0</v>
      </c>
      <c r="J552" s="148">
        <f t="shared" si="20"/>
        <v>0</v>
      </c>
    </row>
    <row r="553" spans="2:10" ht="15.75" customHeight="1" thickBot="1" x14ac:dyDescent="0.3">
      <c r="B553" s="254"/>
      <c r="C553" s="256"/>
      <c r="D553" s="146" t="s">
        <v>785</v>
      </c>
      <c r="E553" s="144">
        <v>0</v>
      </c>
      <c r="F553" s="144">
        <v>0</v>
      </c>
      <c r="G553" s="144">
        <v>0</v>
      </c>
      <c r="H553" s="144">
        <v>0</v>
      </c>
      <c r="I553" s="177">
        <v>0</v>
      </c>
      <c r="J553" s="178">
        <f t="shared" si="20"/>
        <v>0</v>
      </c>
    </row>
    <row r="554" spans="2:10" ht="15.75" customHeight="1" thickBot="1" x14ac:dyDescent="0.3">
      <c r="B554" s="254"/>
      <c r="C554" s="256"/>
      <c r="D554" s="146" t="s">
        <v>786</v>
      </c>
      <c r="E554" s="144">
        <v>0</v>
      </c>
      <c r="F554" s="144">
        <v>0</v>
      </c>
      <c r="G554" s="144">
        <v>0</v>
      </c>
      <c r="H554" s="144">
        <v>0</v>
      </c>
      <c r="I554" s="177">
        <v>0</v>
      </c>
      <c r="J554" s="178">
        <f t="shared" si="20"/>
        <v>0</v>
      </c>
    </row>
    <row r="555" spans="2:10" ht="15.75" customHeight="1" thickBot="1" x14ac:dyDescent="0.3">
      <c r="B555" s="254"/>
      <c r="C555" s="257"/>
      <c r="D555" s="147" t="s">
        <v>789</v>
      </c>
      <c r="E555" s="153">
        <v>0</v>
      </c>
      <c r="F555" s="153">
        <v>0</v>
      </c>
      <c r="G555" s="153">
        <v>0</v>
      </c>
      <c r="H555" s="153">
        <v>0</v>
      </c>
      <c r="I555" s="179">
        <v>0</v>
      </c>
      <c r="J555" s="180">
        <f t="shared" si="20"/>
        <v>0</v>
      </c>
    </row>
    <row r="556" spans="2:10" ht="15.75" customHeight="1" thickBot="1" x14ac:dyDescent="0.3">
      <c r="B556" s="254" t="s">
        <v>405</v>
      </c>
      <c r="C556" s="255" t="s">
        <v>805</v>
      </c>
      <c r="D556" s="145" t="s">
        <v>788</v>
      </c>
      <c r="E556" s="149">
        <v>601.10059245186517</v>
      </c>
      <c r="F556" s="149">
        <v>601.10059245186517</v>
      </c>
      <c r="G556" s="149">
        <v>601.10059245186517</v>
      </c>
      <c r="H556" s="149">
        <v>601.10059245186517</v>
      </c>
      <c r="I556" s="176">
        <v>601.10059245186517</v>
      </c>
      <c r="J556" s="148">
        <f t="shared" si="20"/>
        <v>3005.5029622593256</v>
      </c>
    </row>
    <row r="557" spans="2:10" ht="15.75" customHeight="1" thickBot="1" x14ac:dyDescent="0.3">
      <c r="B557" s="254"/>
      <c r="C557" s="256"/>
      <c r="D557" s="146" t="s">
        <v>785</v>
      </c>
      <c r="E557" s="144">
        <v>7.1110897448127125E-2</v>
      </c>
      <c r="F557" s="144">
        <v>7.1110897448127125E-2</v>
      </c>
      <c r="G557" s="144">
        <v>7.1110897448127125E-2</v>
      </c>
      <c r="H557" s="144">
        <v>7.1110897448127125E-2</v>
      </c>
      <c r="I557" s="177">
        <v>7.1110897448127125E-2</v>
      </c>
      <c r="J557" s="178">
        <f t="shared" si="20"/>
        <v>0.35555448724063565</v>
      </c>
    </row>
    <row r="558" spans="2:10" ht="15.75" customHeight="1" thickBot="1" x14ac:dyDescent="0.3">
      <c r="B558" s="254"/>
      <c r="C558" s="256"/>
      <c r="D558" s="146" t="s">
        <v>786</v>
      </c>
      <c r="E558" s="144">
        <v>9.2219380948757951E-2</v>
      </c>
      <c r="F558" s="144">
        <v>9.2219380948757951E-2</v>
      </c>
      <c r="G558" s="144">
        <v>9.2219380948757951E-2</v>
      </c>
      <c r="H558" s="144">
        <v>9.2219380948757951E-2</v>
      </c>
      <c r="I558" s="177">
        <v>9.2219380948757951E-2</v>
      </c>
      <c r="J558" s="178">
        <f t="shared" si="20"/>
        <v>0.46109690474378973</v>
      </c>
    </row>
    <row r="559" spans="2:10" ht="15.75" customHeight="1" thickBot="1" x14ac:dyDescent="0.3">
      <c r="B559" s="254"/>
      <c r="C559" s="257"/>
      <c r="D559" s="147" t="s">
        <v>789</v>
      </c>
      <c r="E559" s="153">
        <v>5150</v>
      </c>
      <c r="F559" s="153">
        <v>5150</v>
      </c>
      <c r="G559" s="153">
        <v>5150</v>
      </c>
      <c r="H559" s="153">
        <v>5150</v>
      </c>
      <c r="I559" s="179">
        <v>5150</v>
      </c>
      <c r="J559" s="180">
        <f t="shared" si="20"/>
        <v>25750</v>
      </c>
    </row>
    <row r="560" spans="2:10" ht="15.75" customHeight="1" thickBot="1" x14ac:dyDescent="0.3">
      <c r="B560" s="254" t="s">
        <v>406</v>
      </c>
      <c r="C560" s="255" t="s">
        <v>806</v>
      </c>
      <c r="D560" s="145" t="s">
        <v>788</v>
      </c>
      <c r="E560" s="149">
        <v>2499</v>
      </c>
      <c r="F560" s="149">
        <v>2499</v>
      </c>
      <c r="G560" s="149">
        <v>2499</v>
      </c>
      <c r="H560" s="149">
        <v>2499</v>
      </c>
      <c r="I560" s="176">
        <v>2499</v>
      </c>
      <c r="J560" s="148">
        <f t="shared" si="20"/>
        <v>12495</v>
      </c>
    </row>
    <row r="561" spans="2:10" ht="15.75" customHeight="1" thickBot="1" x14ac:dyDescent="0.3">
      <c r="B561" s="254"/>
      <c r="C561" s="256"/>
      <c r="D561" s="146" t="s">
        <v>785</v>
      </c>
      <c r="E561" s="144">
        <v>0.32897990568369723</v>
      </c>
      <c r="F561" s="144">
        <v>0.32897990568369723</v>
      </c>
      <c r="G561" s="144">
        <v>0.32897990568369723</v>
      </c>
      <c r="H561" s="144">
        <v>0.32897990568369723</v>
      </c>
      <c r="I561" s="177">
        <v>0.32897990568369723</v>
      </c>
      <c r="J561" s="178">
        <f t="shared" si="20"/>
        <v>1.6448995284184862</v>
      </c>
    </row>
    <row r="562" spans="2:10" ht="15.75" customHeight="1" thickBot="1" x14ac:dyDescent="0.3">
      <c r="B562" s="254"/>
      <c r="C562" s="256"/>
      <c r="D562" s="146" t="s">
        <v>786</v>
      </c>
      <c r="E562" s="144">
        <v>0.34249962783508203</v>
      </c>
      <c r="F562" s="144">
        <v>0.34249962783508203</v>
      </c>
      <c r="G562" s="144">
        <v>0.34249962783508203</v>
      </c>
      <c r="H562" s="144">
        <v>0.34249962783508203</v>
      </c>
      <c r="I562" s="177">
        <v>0.34249962783508203</v>
      </c>
      <c r="J562" s="178">
        <f t="shared" si="20"/>
        <v>1.7124981391754102</v>
      </c>
    </row>
    <row r="563" spans="2:10" ht="15.75" customHeight="1" thickBot="1" x14ac:dyDescent="0.3">
      <c r="B563" s="254"/>
      <c r="C563" s="257"/>
      <c r="D563" s="147" t="s">
        <v>789</v>
      </c>
      <c r="E563" s="153">
        <v>210</v>
      </c>
      <c r="F563" s="153">
        <v>210</v>
      </c>
      <c r="G563" s="153">
        <v>210</v>
      </c>
      <c r="H563" s="153">
        <v>210</v>
      </c>
      <c r="I563" s="179">
        <v>210</v>
      </c>
      <c r="J563" s="180">
        <f t="shared" si="20"/>
        <v>1050</v>
      </c>
    </row>
    <row r="564" spans="2:10" ht="15.75" customHeight="1" thickBot="1" x14ac:dyDescent="0.3">
      <c r="B564" s="254" t="s">
        <v>407</v>
      </c>
      <c r="C564" s="255" t="s">
        <v>704</v>
      </c>
      <c r="D564" s="145" t="s">
        <v>788</v>
      </c>
      <c r="E564" s="149">
        <v>80.849999999999994</v>
      </c>
      <c r="F564" s="149">
        <v>80.849999999999994</v>
      </c>
      <c r="G564" s="149">
        <v>80.849999999999994</v>
      </c>
      <c r="H564" s="149">
        <v>80.849999999999994</v>
      </c>
      <c r="I564" s="176">
        <v>80.849999999999994</v>
      </c>
      <c r="J564" s="148">
        <f t="shared" si="20"/>
        <v>404.25</v>
      </c>
    </row>
    <row r="565" spans="2:10" ht="15.75" customHeight="1" thickBot="1" x14ac:dyDescent="0.3">
      <c r="B565" s="254"/>
      <c r="C565" s="256"/>
      <c r="D565" s="146" t="s">
        <v>785</v>
      </c>
      <c r="E565" s="144">
        <v>9.1633672359385989E-3</v>
      </c>
      <c r="F565" s="144">
        <v>9.1633672359385989E-3</v>
      </c>
      <c r="G565" s="144">
        <v>9.1633672359385989E-3</v>
      </c>
      <c r="H565" s="144">
        <v>9.1633672359385989E-3</v>
      </c>
      <c r="I565" s="177">
        <v>9.1633672359385989E-3</v>
      </c>
      <c r="J565" s="178">
        <f t="shared" si="20"/>
        <v>4.5816836179692996E-2</v>
      </c>
    </row>
    <row r="566" spans="2:10" ht="15.75" customHeight="1" thickBot="1" x14ac:dyDescent="0.3">
      <c r="B566" s="254"/>
      <c r="C566" s="256"/>
      <c r="D566" s="146" t="s">
        <v>786</v>
      </c>
      <c r="E566" s="144">
        <v>1.5247242204061765E-2</v>
      </c>
      <c r="F566" s="144">
        <v>1.5247242204061765E-2</v>
      </c>
      <c r="G566" s="144">
        <v>1.5247242204061765E-2</v>
      </c>
      <c r="H566" s="144">
        <v>1.5247242204061765E-2</v>
      </c>
      <c r="I566" s="177">
        <v>1.5247242204061765E-2</v>
      </c>
      <c r="J566" s="178">
        <f t="shared" si="20"/>
        <v>7.6236211020308822E-2</v>
      </c>
    </row>
    <row r="567" spans="2:10" ht="15.75" customHeight="1" thickBot="1" x14ac:dyDescent="0.3">
      <c r="B567" s="254"/>
      <c r="C567" s="257"/>
      <c r="D567" s="147" t="s">
        <v>789</v>
      </c>
      <c r="E567" s="153">
        <v>350</v>
      </c>
      <c r="F567" s="153">
        <v>350</v>
      </c>
      <c r="G567" s="153">
        <v>350</v>
      </c>
      <c r="H567" s="153">
        <v>350</v>
      </c>
      <c r="I567" s="179">
        <v>350</v>
      </c>
      <c r="J567" s="180">
        <f t="shared" si="20"/>
        <v>1750</v>
      </c>
    </row>
    <row r="568" spans="2:10" ht="15.75" customHeight="1" thickBot="1" x14ac:dyDescent="0.3">
      <c r="B568" s="254" t="s">
        <v>408</v>
      </c>
      <c r="C568" s="255" t="s">
        <v>739</v>
      </c>
      <c r="D568" s="145" t="s">
        <v>788</v>
      </c>
      <c r="E568" s="149">
        <v>39.110414928140941</v>
      </c>
      <c r="F568" s="149">
        <v>39.110414928140941</v>
      </c>
      <c r="G568" s="149">
        <v>39.110414928140941</v>
      </c>
      <c r="H568" s="149">
        <v>39.110414928140941</v>
      </c>
      <c r="I568" s="176">
        <v>39.110414928140941</v>
      </c>
      <c r="J568" s="148">
        <f t="shared" ref="J568:J615" si="21">SUM(E568:I568)</f>
        <v>195.55207464070469</v>
      </c>
    </row>
    <row r="569" spans="2:10" ht="15.75" customHeight="1" thickBot="1" x14ac:dyDescent="0.3">
      <c r="B569" s="254"/>
      <c r="C569" s="256"/>
      <c r="D569" s="146" t="s">
        <v>785</v>
      </c>
      <c r="E569" s="144">
        <v>6.1985763660695487E-3</v>
      </c>
      <c r="F569" s="144">
        <v>6.1985763660695487E-3</v>
      </c>
      <c r="G569" s="144">
        <v>6.1985763660695487E-3</v>
      </c>
      <c r="H569" s="144">
        <v>6.1985763660695487E-3</v>
      </c>
      <c r="I569" s="177">
        <v>6.1985763660695487E-3</v>
      </c>
      <c r="J569" s="178">
        <f t="shared" si="21"/>
        <v>3.0992881830347742E-2</v>
      </c>
    </row>
    <row r="570" spans="2:10" ht="15.75" customHeight="1" thickBot="1" x14ac:dyDescent="0.3">
      <c r="B570" s="254"/>
      <c r="C570" s="256"/>
      <c r="D570" s="146" t="s">
        <v>786</v>
      </c>
      <c r="E570" s="144">
        <v>6.2361311498233957E-3</v>
      </c>
      <c r="F570" s="144">
        <v>6.2361311498233957E-3</v>
      </c>
      <c r="G570" s="144">
        <v>6.2361311498233957E-3</v>
      </c>
      <c r="H570" s="144">
        <v>6.2361311498233957E-3</v>
      </c>
      <c r="I570" s="177">
        <v>6.2361311498233957E-3</v>
      </c>
      <c r="J570" s="178">
        <f t="shared" si="21"/>
        <v>3.1180655749116978E-2</v>
      </c>
    </row>
    <row r="571" spans="2:10" ht="15.75" customHeight="1" thickBot="1" x14ac:dyDescent="0.3">
      <c r="B571" s="254"/>
      <c r="C571" s="257"/>
      <c r="D571" s="147" t="s">
        <v>789</v>
      </c>
      <c r="E571" s="153">
        <v>350</v>
      </c>
      <c r="F571" s="153">
        <v>350</v>
      </c>
      <c r="G571" s="153">
        <v>350</v>
      </c>
      <c r="H571" s="153">
        <v>350</v>
      </c>
      <c r="I571" s="179">
        <v>350</v>
      </c>
      <c r="J571" s="180">
        <f t="shared" si="21"/>
        <v>1750</v>
      </c>
    </row>
    <row r="572" spans="2:10" ht="15.75" customHeight="1" thickBot="1" x14ac:dyDescent="0.3">
      <c r="B572" s="254" t="s">
        <v>409</v>
      </c>
      <c r="C572" s="255" t="s">
        <v>807</v>
      </c>
      <c r="D572" s="145" t="s">
        <v>788</v>
      </c>
      <c r="E572" s="149">
        <v>200</v>
      </c>
      <c r="F572" s="149">
        <v>200</v>
      </c>
      <c r="G572" s="149">
        <v>200</v>
      </c>
      <c r="H572" s="149">
        <v>200</v>
      </c>
      <c r="I572" s="176">
        <v>200</v>
      </c>
      <c r="J572" s="148">
        <f t="shared" si="21"/>
        <v>1000</v>
      </c>
    </row>
    <row r="573" spans="2:10" ht="15.75" customHeight="1" thickBot="1" x14ac:dyDescent="0.3">
      <c r="B573" s="254"/>
      <c r="C573" s="256"/>
      <c r="D573" s="146" t="s">
        <v>785</v>
      </c>
      <c r="E573" s="144">
        <v>2.3877206614021724E-2</v>
      </c>
      <c r="F573" s="144">
        <v>2.3877206614021724E-2</v>
      </c>
      <c r="G573" s="144">
        <v>2.3877206614021724E-2</v>
      </c>
      <c r="H573" s="144">
        <v>2.3877206614021724E-2</v>
      </c>
      <c r="I573" s="177">
        <v>2.3877206614021724E-2</v>
      </c>
      <c r="J573" s="178">
        <f t="shared" si="21"/>
        <v>0.11938603307010862</v>
      </c>
    </row>
    <row r="574" spans="2:10" ht="15.75" customHeight="1" thickBot="1" x14ac:dyDescent="0.3">
      <c r="B574" s="254"/>
      <c r="C574" s="256"/>
      <c r="D574" s="146" t="s">
        <v>786</v>
      </c>
      <c r="E574" s="144">
        <v>2.3877206614021724E-2</v>
      </c>
      <c r="F574" s="144">
        <v>2.3877206614021724E-2</v>
      </c>
      <c r="G574" s="144">
        <v>2.3877206614021724E-2</v>
      </c>
      <c r="H574" s="144">
        <v>2.3877206614021724E-2</v>
      </c>
      <c r="I574" s="177">
        <v>2.3877206614021724E-2</v>
      </c>
      <c r="J574" s="178">
        <f t="shared" si="21"/>
        <v>0.11938603307010862</v>
      </c>
    </row>
    <row r="575" spans="2:10" ht="15.75" customHeight="1" thickBot="1" x14ac:dyDescent="0.3">
      <c r="B575" s="254"/>
      <c r="C575" s="257"/>
      <c r="D575" s="147" t="s">
        <v>789</v>
      </c>
      <c r="E575" s="153">
        <v>2</v>
      </c>
      <c r="F575" s="153">
        <v>2</v>
      </c>
      <c r="G575" s="153">
        <v>2</v>
      </c>
      <c r="H575" s="153">
        <v>2</v>
      </c>
      <c r="I575" s="179">
        <v>2</v>
      </c>
      <c r="J575" s="180">
        <f t="shared" si="21"/>
        <v>10</v>
      </c>
    </row>
    <row r="576" spans="2:10" ht="15.75" customHeight="1" thickBot="1" x14ac:dyDescent="0.3">
      <c r="B576" s="254" t="s">
        <v>410</v>
      </c>
      <c r="C576" s="255" t="s">
        <v>807</v>
      </c>
      <c r="D576" s="145" t="s">
        <v>788</v>
      </c>
      <c r="E576" s="149">
        <v>100</v>
      </c>
      <c r="F576" s="149">
        <v>100</v>
      </c>
      <c r="G576" s="149">
        <v>100</v>
      </c>
      <c r="H576" s="149">
        <v>100</v>
      </c>
      <c r="I576" s="176">
        <v>100</v>
      </c>
      <c r="J576" s="148">
        <f t="shared" si="21"/>
        <v>500</v>
      </c>
    </row>
    <row r="577" spans="2:10" ht="15.75" customHeight="1" thickBot="1" x14ac:dyDescent="0.3">
      <c r="B577" s="254"/>
      <c r="C577" s="256"/>
      <c r="D577" s="146" t="s">
        <v>785</v>
      </c>
      <c r="E577" s="144">
        <v>1.1938603307010862E-2</v>
      </c>
      <c r="F577" s="144">
        <v>1.1938603307010862E-2</v>
      </c>
      <c r="G577" s="144">
        <v>1.1938603307010862E-2</v>
      </c>
      <c r="H577" s="144">
        <v>1.1938603307010862E-2</v>
      </c>
      <c r="I577" s="177">
        <v>1.1938603307010862E-2</v>
      </c>
      <c r="J577" s="178">
        <f t="shared" si="21"/>
        <v>5.9693016535054308E-2</v>
      </c>
    </row>
    <row r="578" spans="2:10" ht="15.75" customHeight="1" thickBot="1" x14ac:dyDescent="0.3">
      <c r="B578" s="254"/>
      <c r="C578" s="256"/>
      <c r="D578" s="146" t="s">
        <v>786</v>
      </c>
      <c r="E578" s="144">
        <v>1.1938603307010862E-2</v>
      </c>
      <c r="F578" s="144">
        <v>1.1938603307010862E-2</v>
      </c>
      <c r="G578" s="144">
        <v>1.1938603307010862E-2</v>
      </c>
      <c r="H578" s="144">
        <v>1.1938603307010862E-2</v>
      </c>
      <c r="I578" s="177">
        <v>1.1938603307010862E-2</v>
      </c>
      <c r="J578" s="178">
        <f t="shared" si="21"/>
        <v>5.9693016535054308E-2</v>
      </c>
    </row>
    <row r="579" spans="2:10" ht="15.75" customHeight="1" thickBot="1" x14ac:dyDescent="0.3">
      <c r="B579" s="254"/>
      <c r="C579" s="257"/>
      <c r="D579" s="147" t="s">
        <v>789</v>
      </c>
      <c r="E579" s="153">
        <v>1</v>
      </c>
      <c r="F579" s="153">
        <v>1</v>
      </c>
      <c r="G579" s="153">
        <v>1</v>
      </c>
      <c r="H579" s="153">
        <v>1</v>
      </c>
      <c r="I579" s="179">
        <v>1</v>
      </c>
      <c r="J579" s="180">
        <f t="shared" si="21"/>
        <v>5</v>
      </c>
    </row>
    <row r="580" spans="2:10" ht="15.75" customHeight="1" thickBot="1" x14ac:dyDescent="0.3">
      <c r="B580" s="254" t="s">
        <v>411</v>
      </c>
      <c r="C580" s="255" t="s">
        <v>805</v>
      </c>
      <c r="D580" s="145" t="s">
        <v>788</v>
      </c>
      <c r="E580" s="149">
        <v>11.671856164113887</v>
      </c>
      <c r="F580" s="149">
        <v>11.671856164113887</v>
      </c>
      <c r="G580" s="149">
        <v>11.671856164113887</v>
      </c>
      <c r="H580" s="149">
        <v>11.671856164113887</v>
      </c>
      <c r="I580" s="176">
        <v>11.671856164113887</v>
      </c>
      <c r="J580" s="148">
        <f t="shared" si="21"/>
        <v>58.359280820569438</v>
      </c>
    </row>
    <row r="581" spans="2:10" ht="15.75" customHeight="1" thickBot="1" x14ac:dyDescent="0.3">
      <c r="B581" s="254"/>
      <c r="C581" s="256"/>
      <c r="D581" s="146" t="s">
        <v>785</v>
      </c>
      <c r="E581" s="144">
        <v>1.3807941252063521E-3</v>
      </c>
      <c r="F581" s="144">
        <v>1.3807941252063521E-3</v>
      </c>
      <c r="G581" s="144">
        <v>1.3807941252063521E-3</v>
      </c>
      <c r="H581" s="144">
        <v>1.3807941252063521E-3</v>
      </c>
      <c r="I581" s="177">
        <v>1.3807941252063521E-3</v>
      </c>
      <c r="J581" s="178">
        <f t="shared" si="21"/>
        <v>6.90397062603176E-3</v>
      </c>
    </row>
    <row r="582" spans="2:10" ht="15.75" customHeight="1" thickBot="1" x14ac:dyDescent="0.3">
      <c r="B582" s="254"/>
      <c r="C582" s="256"/>
      <c r="D582" s="146" t="s">
        <v>786</v>
      </c>
      <c r="E582" s="144">
        <v>1.7906675912380183E-3</v>
      </c>
      <c r="F582" s="144">
        <v>1.7906675912380183E-3</v>
      </c>
      <c r="G582" s="144">
        <v>1.7906675912380183E-3</v>
      </c>
      <c r="H582" s="144">
        <v>1.7906675912380183E-3</v>
      </c>
      <c r="I582" s="177">
        <v>1.7906675912380183E-3</v>
      </c>
      <c r="J582" s="178">
        <f t="shared" si="21"/>
        <v>8.9533379561900911E-3</v>
      </c>
    </row>
    <row r="583" spans="2:10" ht="15.75" customHeight="1" thickBot="1" x14ac:dyDescent="0.3">
      <c r="B583" s="254"/>
      <c r="C583" s="257"/>
      <c r="D583" s="147" t="s">
        <v>789</v>
      </c>
      <c r="E583" s="153">
        <v>100</v>
      </c>
      <c r="F583" s="153">
        <v>100</v>
      </c>
      <c r="G583" s="153">
        <v>100</v>
      </c>
      <c r="H583" s="153">
        <v>100</v>
      </c>
      <c r="I583" s="179">
        <v>100</v>
      </c>
      <c r="J583" s="180">
        <f t="shared" si="21"/>
        <v>500</v>
      </c>
    </row>
    <row r="584" spans="2:10" ht="15.75" customHeight="1" thickBot="1" x14ac:dyDescent="0.3">
      <c r="B584" s="254" t="s">
        <v>412</v>
      </c>
      <c r="C584" s="255" t="s">
        <v>806</v>
      </c>
      <c r="D584" s="145" t="s">
        <v>788</v>
      </c>
      <c r="E584" s="149">
        <v>23.8</v>
      </c>
      <c r="F584" s="149">
        <v>23.8</v>
      </c>
      <c r="G584" s="149">
        <v>23.8</v>
      </c>
      <c r="H584" s="149">
        <v>23.8</v>
      </c>
      <c r="I584" s="176">
        <v>23.8</v>
      </c>
      <c r="J584" s="148">
        <f t="shared" si="21"/>
        <v>119</v>
      </c>
    </row>
    <row r="585" spans="2:10" ht="15.75" customHeight="1" thickBot="1" x14ac:dyDescent="0.3">
      <c r="B585" s="254"/>
      <c r="C585" s="256"/>
      <c r="D585" s="146" t="s">
        <v>785</v>
      </c>
      <c r="E585" s="144">
        <v>3.1331419588923547E-3</v>
      </c>
      <c r="F585" s="144">
        <v>3.1331419588923547E-3</v>
      </c>
      <c r="G585" s="144">
        <v>3.1331419588923547E-3</v>
      </c>
      <c r="H585" s="144">
        <v>3.1331419588923547E-3</v>
      </c>
      <c r="I585" s="177">
        <v>3.1331419588923547E-3</v>
      </c>
      <c r="J585" s="178">
        <f t="shared" si="21"/>
        <v>1.5665709794461774E-2</v>
      </c>
    </row>
    <row r="586" spans="2:10" ht="15.75" customHeight="1" thickBot="1" x14ac:dyDescent="0.3">
      <c r="B586" s="254"/>
      <c r="C586" s="256"/>
      <c r="D586" s="146" t="s">
        <v>786</v>
      </c>
      <c r="E586" s="144">
        <v>3.261901217476972E-3</v>
      </c>
      <c r="F586" s="144">
        <v>3.261901217476972E-3</v>
      </c>
      <c r="G586" s="144">
        <v>3.261901217476972E-3</v>
      </c>
      <c r="H586" s="144">
        <v>3.261901217476972E-3</v>
      </c>
      <c r="I586" s="177">
        <v>3.261901217476972E-3</v>
      </c>
      <c r="J586" s="178">
        <f t="shared" si="21"/>
        <v>1.6309506087384861E-2</v>
      </c>
    </row>
    <row r="587" spans="2:10" ht="15.75" customHeight="1" thickBot="1" x14ac:dyDescent="0.3">
      <c r="B587" s="254"/>
      <c r="C587" s="257"/>
      <c r="D587" s="147" t="s">
        <v>789</v>
      </c>
      <c r="E587" s="153">
        <v>2</v>
      </c>
      <c r="F587" s="153">
        <v>2</v>
      </c>
      <c r="G587" s="153">
        <v>2</v>
      </c>
      <c r="H587" s="153">
        <v>2</v>
      </c>
      <c r="I587" s="179">
        <v>2</v>
      </c>
      <c r="J587" s="180">
        <f t="shared" si="21"/>
        <v>10</v>
      </c>
    </row>
    <row r="588" spans="2:10" ht="15.75" customHeight="1" thickBot="1" x14ac:dyDescent="0.3">
      <c r="B588" s="254" t="s">
        <v>413</v>
      </c>
      <c r="C588" s="255" t="s">
        <v>704</v>
      </c>
      <c r="D588" s="145" t="s">
        <v>788</v>
      </c>
      <c r="E588" s="149">
        <v>0.23100000000000001</v>
      </c>
      <c r="F588" s="149">
        <v>0.23100000000000001</v>
      </c>
      <c r="G588" s="149">
        <v>0.23100000000000001</v>
      </c>
      <c r="H588" s="149">
        <v>0.23100000000000001</v>
      </c>
      <c r="I588" s="176">
        <v>0.23100000000000001</v>
      </c>
      <c r="J588" s="148">
        <f t="shared" si="21"/>
        <v>1.155</v>
      </c>
    </row>
    <row r="589" spans="2:10" ht="15.75" customHeight="1" thickBot="1" x14ac:dyDescent="0.3">
      <c r="B589" s="254"/>
      <c r="C589" s="256"/>
      <c r="D589" s="146" t="s">
        <v>785</v>
      </c>
      <c r="E589" s="144">
        <v>2.6181049245538856E-5</v>
      </c>
      <c r="F589" s="144">
        <v>2.6181049245538856E-5</v>
      </c>
      <c r="G589" s="144">
        <v>2.6181049245538856E-5</v>
      </c>
      <c r="H589" s="144">
        <v>2.6181049245538856E-5</v>
      </c>
      <c r="I589" s="177">
        <v>2.6181049245538856E-5</v>
      </c>
      <c r="J589" s="178">
        <f t="shared" si="21"/>
        <v>1.3090524622769427E-4</v>
      </c>
    </row>
    <row r="590" spans="2:10" ht="15.75" customHeight="1" thickBot="1" x14ac:dyDescent="0.3">
      <c r="B590" s="254"/>
      <c r="C590" s="256"/>
      <c r="D590" s="146" t="s">
        <v>786</v>
      </c>
      <c r="E590" s="144">
        <v>4.3563549154462189E-5</v>
      </c>
      <c r="F590" s="144">
        <v>4.3563549154462189E-5</v>
      </c>
      <c r="G590" s="144">
        <v>4.3563549154462189E-5</v>
      </c>
      <c r="H590" s="144">
        <v>4.3563549154462189E-5</v>
      </c>
      <c r="I590" s="177">
        <v>4.3563549154462189E-5</v>
      </c>
      <c r="J590" s="178">
        <f t="shared" si="21"/>
        <v>2.1781774577231094E-4</v>
      </c>
    </row>
    <row r="591" spans="2:10" ht="15.75" customHeight="1" thickBot="1" x14ac:dyDescent="0.3">
      <c r="B591" s="254"/>
      <c r="C591" s="257"/>
      <c r="D591" s="147" t="s">
        <v>789</v>
      </c>
      <c r="E591" s="153">
        <v>1</v>
      </c>
      <c r="F591" s="153">
        <v>1</v>
      </c>
      <c r="G591" s="153">
        <v>1</v>
      </c>
      <c r="H591" s="153">
        <v>1</v>
      </c>
      <c r="I591" s="179">
        <v>1</v>
      </c>
      <c r="J591" s="180">
        <f t="shared" si="21"/>
        <v>5</v>
      </c>
    </row>
    <row r="592" spans="2:10" ht="15.75" customHeight="1" thickBot="1" x14ac:dyDescent="0.3">
      <c r="B592" s="254" t="s">
        <v>414</v>
      </c>
      <c r="C592" s="255" t="s">
        <v>739</v>
      </c>
      <c r="D592" s="145" t="s">
        <v>788</v>
      </c>
      <c r="E592" s="149">
        <v>0.11174404265183126</v>
      </c>
      <c r="F592" s="149">
        <v>0.11174404265183126</v>
      </c>
      <c r="G592" s="149">
        <v>0.11174404265183126</v>
      </c>
      <c r="H592" s="149">
        <v>0.11174404265183126</v>
      </c>
      <c r="I592" s="176">
        <v>0.11174404265183126</v>
      </c>
      <c r="J592" s="148">
        <f t="shared" si="21"/>
        <v>0.55872021325915633</v>
      </c>
    </row>
    <row r="593" spans="2:10" ht="15.75" customHeight="1" thickBot="1" x14ac:dyDescent="0.3">
      <c r="B593" s="254"/>
      <c r="C593" s="256"/>
      <c r="D593" s="146" t="s">
        <v>785</v>
      </c>
      <c r="E593" s="144">
        <v>1.7710218188770137E-5</v>
      </c>
      <c r="F593" s="144">
        <v>1.7710218188770137E-5</v>
      </c>
      <c r="G593" s="144">
        <v>1.7710218188770137E-5</v>
      </c>
      <c r="H593" s="144">
        <v>1.7710218188770137E-5</v>
      </c>
      <c r="I593" s="177">
        <v>1.7710218188770137E-5</v>
      </c>
      <c r="J593" s="178">
        <f t="shared" si="21"/>
        <v>8.8551090943850676E-5</v>
      </c>
    </row>
    <row r="594" spans="2:10" ht="15.75" customHeight="1" thickBot="1" x14ac:dyDescent="0.3">
      <c r="B594" s="254"/>
      <c r="C594" s="256"/>
      <c r="D594" s="146" t="s">
        <v>786</v>
      </c>
      <c r="E594" s="144">
        <v>1.7817517570923988E-5</v>
      </c>
      <c r="F594" s="144">
        <v>1.7817517570923988E-5</v>
      </c>
      <c r="G594" s="144">
        <v>1.7817517570923988E-5</v>
      </c>
      <c r="H594" s="144">
        <v>1.7817517570923988E-5</v>
      </c>
      <c r="I594" s="177">
        <v>1.7817517570923988E-5</v>
      </c>
      <c r="J594" s="178">
        <f t="shared" si="21"/>
        <v>8.9087587854619945E-5</v>
      </c>
    </row>
    <row r="595" spans="2:10" ht="15.75" customHeight="1" thickBot="1" x14ac:dyDescent="0.3">
      <c r="B595" s="254"/>
      <c r="C595" s="257"/>
      <c r="D595" s="147" t="s">
        <v>789</v>
      </c>
      <c r="E595" s="153">
        <v>1</v>
      </c>
      <c r="F595" s="153">
        <v>1</v>
      </c>
      <c r="G595" s="153">
        <v>1</v>
      </c>
      <c r="H595" s="153">
        <v>1</v>
      </c>
      <c r="I595" s="179">
        <v>1</v>
      </c>
      <c r="J595" s="180">
        <f t="shared" si="21"/>
        <v>5</v>
      </c>
    </row>
    <row r="596" spans="2:10" ht="15.75" customHeight="1" thickBot="1" x14ac:dyDescent="0.3">
      <c r="B596" s="254" t="s">
        <v>415</v>
      </c>
      <c r="C596" s="255" t="s">
        <v>807</v>
      </c>
      <c r="D596" s="145" t="s">
        <v>788</v>
      </c>
      <c r="E596" s="149">
        <v>100</v>
      </c>
      <c r="F596" s="149">
        <v>100</v>
      </c>
      <c r="G596" s="149">
        <v>100</v>
      </c>
      <c r="H596" s="149">
        <v>100</v>
      </c>
      <c r="I596" s="176">
        <v>100</v>
      </c>
      <c r="J596" s="148">
        <f t="shared" si="21"/>
        <v>500</v>
      </c>
    </row>
    <row r="597" spans="2:10" ht="15.75" customHeight="1" thickBot="1" x14ac:dyDescent="0.3">
      <c r="B597" s="254"/>
      <c r="C597" s="256"/>
      <c r="D597" s="146" t="s">
        <v>785</v>
      </c>
      <c r="E597" s="144">
        <v>1.1938603307010862E-2</v>
      </c>
      <c r="F597" s="144">
        <v>1.1938603307010862E-2</v>
      </c>
      <c r="G597" s="144">
        <v>1.1938603307010862E-2</v>
      </c>
      <c r="H597" s="144">
        <v>1.1938603307010862E-2</v>
      </c>
      <c r="I597" s="177">
        <v>1.1938603307010862E-2</v>
      </c>
      <c r="J597" s="178">
        <f t="shared" si="21"/>
        <v>5.9693016535054308E-2</v>
      </c>
    </row>
    <row r="598" spans="2:10" ht="15.75" customHeight="1" thickBot="1" x14ac:dyDescent="0.3">
      <c r="B598" s="254"/>
      <c r="C598" s="256"/>
      <c r="D598" s="146" t="s">
        <v>786</v>
      </c>
      <c r="E598" s="144">
        <v>1.1938603307010862E-2</v>
      </c>
      <c r="F598" s="144">
        <v>1.1938603307010862E-2</v>
      </c>
      <c r="G598" s="144">
        <v>1.1938603307010862E-2</v>
      </c>
      <c r="H598" s="144">
        <v>1.1938603307010862E-2</v>
      </c>
      <c r="I598" s="177">
        <v>1.1938603307010862E-2</v>
      </c>
      <c r="J598" s="178">
        <f t="shared" si="21"/>
        <v>5.9693016535054308E-2</v>
      </c>
    </row>
    <row r="599" spans="2:10" ht="15.75" customHeight="1" thickBot="1" x14ac:dyDescent="0.3">
      <c r="B599" s="254"/>
      <c r="C599" s="257"/>
      <c r="D599" s="147" t="s">
        <v>789</v>
      </c>
      <c r="E599" s="153">
        <v>1</v>
      </c>
      <c r="F599" s="153">
        <v>1</v>
      </c>
      <c r="G599" s="153">
        <v>1</v>
      </c>
      <c r="H599" s="153">
        <v>1</v>
      </c>
      <c r="I599" s="179">
        <v>1</v>
      </c>
      <c r="J599" s="180">
        <f t="shared" si="21"/>
        <v>5</v>
      </c>
    </row>
    <row r="600" spans="2:10" ht="15.75" customHeight="1" thickBot="1" x14ac:dyDescent="0.3">
      <c r="B600" s="254" t="s">
        <v>416</v>
      </c>
      <c r="C600" s="255" t="s">
        <v>807</v>
      </c>
      <c r="D600" s="145" t="s">
        <v>788</v>
      </c>
      <c r="E600" s="149">
        <v>100</v>
      </c>
      <c r="F600" s="149">
        <v>100</v>
      </c>
      <c r="G600" s="149">
        <v>100</v>
      </c>
      <c r="H600" s="149">
        <v>100</v>
      </c>
      <c r="I600" s="176">
        <v>100</v>
      </c>
      <c r="J600" s="148">
        <f t="shared" si="21"/>
        <v>500</v>
      </c>
    </row>
    <row r="601" spans="2:10" ht="15.75" customHeight="1" thickBot="1" x14ac:dyDescent="0.3">
      <c r="B601" s="254"/>
      <c r="C601" s="256"/>
      <c r="D601" s="146" t="s">
        <v>785</v>
      </c>
      <c r="E601" s="144">
        <v>1.1938603307010862E-2</v>
      </c>
      <c r="F601" s="144">
        <v>1.1938603307010862E-2</v>
      </c>
      <c r="G601" s="144">
        <v>1.1938603307010862E-2</v>
      </c>
      <c r="H601" s="144">
        <v>1.1938603307010862E-2</v>
      </c>
      <c r="I601" s="177">
        <v>1.1938603307010862E-2</v>
      </c>
      <c r="J601" s="178">
        <f t="shared" si="21"/>
        <v>5.9693016535054308E-2</v>
      </c>
    </row>
    <row r="602" spans="2:10" ht="15.75" customHeight="1" thickBot="1" x14ac:dyDescent="0.3">
      <c r="B602" s="254"/>
      <c r="C602" s="256"/>
      <c r="D602" s="146" t="s">
        <v>786</v>
      </c>
      <c r="E602" s="144">
        <v>1.1938603307010862E-2</v>
      </c>
      <c r="F602" s="144">
        <v>1.1938603307010862E-2</v>
      </c>
      <c r="G602" s="144">
        <v>1.1938603307010862E-2</v>
      </c>
      <c r="H602" s="144">
        <v>1.1938603307010862E-2</v>
      </c>
      <c r="I602" s="177">
        <v>1.1938603307010862E-2</v>
      </c>
      <c r="J602" s="178">
        <f t="shared" si="21"/>
        <v>5.9693016535054308E-2</v>
      </c>
    </row>
    <row r="603" spans="2:10" ht="15.75" customHeight="1" thickBot="1" x14ac:dyDescent="0.3">
      <c r="B603" s="254"/>
      <c r="C603" s="257"/>
      <c r="D603" s="147" t="s">
        <v>789</v>
      </c>
      <c r="E603" s="153">
        <v>1</v>
      </c>
      <c r="F603" s="153">
        <v>1</v>
      </c>
      <c r="G603" s="153">
        <v>1</v>
      </c>
      <c r="H603" s="153">
        <v>1</v>
      </c>
      <c r="I603" s="179">
        <v>1</v>
      </c>
      <c r="J603" s="180">
        <f t="shared" si="21"/>
        <v>5</v>
      </c>
    </row>
    <row r="604" spans="2:10" ht="15.75" customHeight="1" thickBot="1" x14ac:dyDescent="0.3">
      <c r="B604" s="254" t="s">
        <v>418</v>
      </c>
      <c r="C604" s="255" t="s">
        <v>812</v>
      </c>
      <c r="D604" s="145" t="s">
        <v>788</v>
      </c>
      <c r="E604" s="149">
        <v>203.40812499203673</v>
      </c>
      <c r="F604" s="149">
        <v>203.40812499203673</v>
      </c>
      <c r="G604" s="149">
        <v>203.40812499203673</v>
      </c>
      <c r="H604" s="149">
        <v>203.40812499203673</v>
      </c>
      <c r="I604" s="176">
        <v>203.40812499203673</v>
      </c>
      <c r="J604" s="148">
        <f t="shared" si="21"/>
        <v>1017.0406249601837</v>
      </c>
    </row>
    <row r="605" spans="2:10" ht="15.75" customHeight="1" thickBot="1" x14ac:dyDescent="0.3">
      <c r="B605" s="254"/>
      <c r="C605" s="256"/>
      <c r="D605" s="146" t="s">
        <v>785</v>
      </c>
      <c r="E605" s="144">
        <v>0.10178622503719914</v>
      </c>
      <c r="F605" s="144">
        <v>0.10178622503719914</v>
      </c>
      <c r="G605" s="144">
        <v>0.10178622503719914</v>
      </c>
      <c r="H605" s="144">
        <v>0.10178622503719914</v>
      </c>
      <c r="I605" s="177">
        <v>0.10178622503719914</v>
      </c>
      <c r="J605" s="178">
        <f t="shared" si="21"/>
        <v>0.5089311251859957</v>
      </c>
    </row>
    <row r="606" spans="2:10" ht="15.75" customHeight="1" thickBot="1" x14ac:dyDescent="0.3">
      <c r="B606" s="254"/>
      <c r="C606" s="256"/>
      <c r="D606" s="146" t="s">
        <v>786</v>
      </c>
      <c r="E606" s="144">
        <v>0</v>
      </c>
      <c r="F606" s="144">
        <v>0</v>
      </c>
      <c r="G606" s="144">
        <v>0</v>
      </c>
      <c r="H606" s="144">
        <v>0</v>
      </c>
      <c r="I606" s="177">
        <v>0</v>
      </c>
      <c r="J606" s="178">
        <f t="shared" si="21"/>
        <v>0</v>
      </c>
    </row>
    <row r="607" spans="2:10" ht="15.75" customHeight="1" thickBot="1" x14ac:dyDescent="0.3">
      <c r="B607" s="254"/>
      <c r="C607" s="257"/>
      <c r="D607" s="147" t="s">
        <v>789</v>
      </c>
      <c r="E607" s="153">
        <v>756</v>
      </c>
      <c r="F607" s="153">
        <v>756</v>
      </c>
      <c r="G607" s="153">
        <v>756</v>
      </c>
      <c r="H607" s="153">
        <v>756</v>
      </c>
      <c r="I607" s="179">
        <v>756</v>
      </c>
      <c r="J607" s="180">
        <f t="shared" si="21"/>
        <v>3780</v>
      </c>
    </row>
    <row r="608" spans="2:10" ht="15.75" customHeight="1" thickBot="1" x14ac:dyDescent="0.3">
      <c r="B608" s="254" t="s">
        <v>421</v>
      </c>
      <c r="C608" s="255" t="s">
        <v>812</v>
      </c>
      <c r="D608" s="145" t="s">
        <v>788</v>
      </c>
      <c r="E608" s="149">
        <v>1155.335533347916</v>
      </c>
      <c r="F608" s="149">
        <v>1155.335533347916</v>
      </c>
      <c r="G608" s="149">
        <v>1155.335533347916</v>
      </c>
      <c r="H608" s="149">
        <v>1155.335533347916</v>
      </c>
      <c r="I608" s="176">
        <v>1155.335533347916</v>
      </c>
      <c r="J608" s="148">
        <f t="shared" si="21"/>
        <v>5776.6776667395798</v>
      </c>
    </row>
    <row r="609" spans="2:10" ht="15.75" customHeight="1" thickBot="1" x14ac:dyDescent="0.3">
      <c r="B609" s="254"/>
      <c r="C609" s="256"/>
      <c r="D609" s="146" t="s">
        <v>785</v>
      </c>
      <c r="E609" s="144">
        <v>0.57813444077235032</v>
      </c>
      <c r="F609" s="144">
        <v>0.57813444077235032</v>
      </c>
      <c r="G609" s="144">
        <v>0.57813444077235032</v>
      </c>
      <c r="H609" s="144">
        <v>0.57813444077235032</v>
      </c>
      <c r="I609" s="177">
        <v>0.57813444077235032</v>
      </c>
      <c r="J609" s="178">
        <f t="shared" si="21"/>
        <v>2.8906722038617518</v>
      </c>
    </row>
    <row r="610" spans="2:10" ht="15.75" customHeight="1" thickBot="1" x14ac:dyDescent="0.3">
      <c r="B610" s="254"/>
      <c r="C610" s="256"/>
      <c r="D610" s="146" t="s">
        <v>786</v>
      </c>
      <c r="E610" s="144">
        <v>0</v>
      </c>
      <c r="F610" s="144">
        <v>0</v>
      </c>
      <c r="G610" s="144">
        <v>0</v>
      </c>
      <c r="H610" s="144">
        <v>0</v>
      </c>
      <c r="I610" s="177">
        <v>0</v>
      </c>
      <c r="J610" s="178">
        <f t="shared" si="21"/>
        <v>0</v>
      </c>
    </row>
    <row r="611" spans="2:10" ht="15.75" customHeight="1" thickBot="1" x14ac:dyDescent="0.3">
      <c r="B611" s="254"/>
      <c r="C611" s="257"/>
      <c r="D611" s="147" t="s">
        <v>789</v>
      </c>
      <c r="E611" s="153">
        <v>820</v>
      </c>
      <c r="F611" s="153">
        <v>820</v>
      </c>
      <c r="G611" s="153">
        <v>820</v>
      </c>
      <c r="H611" s="153">
        <v>820</v>
      </c>
      <c r="I611" s="179">
        <v>820</v>
      </c>
      <c r="J611" s="180">
        <f t="shared" si="21"/>
        <v>4100</v>
      </c>
    </row>
    <row r="612" spans="2:10" ht="15.75" customHeight="1" thickBot="1" x14ac:dyDescent="0.3">
      <c r="B612" s="254" t="s">
        <v>423</v>
      </c>
      <c r="C612" s="255" t="s">
        <v>812</v>
      </c>
      <c r="D612" s="145" t="s">
        <v>788</v>
      </c>
      <c r="E612" s="149">
        <v>1317.8036350061316</v>
      </c>
      <c r="F612" s="149">
        <v>1317.8036350061316</v>
      </c>
      <c r="G612" s="149">
        <v>1317.8036350061316</v>
      </c>
      <c r="H612" s="149">
        <v>1317.8036350061316</v>
      </c>
      <c r="I612" s="176">
        <v>1317.8036350061316</v>
      </c>
      <c r="J612" s="148">
        <f t="shared" si="21"/>
        <v>6589.0181750306583</v>
      </c>
    </row>
    <row r="613" spans="2:10" ht="15.75" customHeight="1" thickBot="1" x14ac:dyDescent="0.3">
      <c r="B613" s="254"/>
      <c r="C613" s="256"/>
      <c r="D613" s="146" t="s">
        <v>785</v>
      </c>
      <c r="E613" s="144">
        <v>0.65943411725969359</v>
      </c>
      <c r="F613" s="144">
        <v>0.65943411725969359</v>
      </c>
      <c r="G613" s="144">
        <v>0.65943411725969359</v>
      </c>
      <c r="H613" s="144">
        <v>0.65943411725969359</v>
      </c>
      <c r="I613" s="177">
        <v>0.65943411725969359</v>
      </c>
      <c r="J613" s="178">
        <f t="shared" si="21"/>
        <v>3.2971705862984679</v>
      </c>
    </row>
    <row r="614" spans="2:10" ht="15.75" customHeight="1" thickBot="1" x14ac:dyDescent="0.3">
      <c r="B614" s="254"/>
      <c r="C614" s="256"/>
      <c r="D614" s="146" t="s">
        <v>786</v>
      </c>
      <c r="E614" s="144">
        <v>0</v>
      </c>
      <c r="F614" s="144">
        <v>0</v>
      </c>
      <c r="G614" s="144">
        <v>0</v>
      </c>
      <c r="H614" s="144">
        <v>0</v>
      </c>
      <c r="I614" s="177">
        <v>0</v>
      </c>
      <c r="J614" s="178">
        <f t="shared" si="21"/>
        <v>0</v>
      </c>
    </row>
    <row r="615" spans="2:10" ht="15.75" customHeight="1" thickBot="1" x14ac:dyDescent="0.3">
      <c r="B615" s="254"/>
      <c r="C615" s="257"/>
      <c r="D615" s="147" t="s">
        <v>789</v>
      </c>
      <c r="E615" s="153">
        <v>820</v>
      </c>
      <c r="F615" s="153">
        <v>820</v>
      </c>
      <c r="G615" s="153">
        <v>820</v>
      </c>
      <c r="H615" s="153">
        <v>820</v>
      </c>
      <c r="I615" s="179">
        <v>820</v>
      </c>
      <c r="J615" s="180">
        <f t="shared" si="21"/>
        <v>4100</v>
      </c>
    </row>
    <row r="616" spans="2:10" ht="15.75" customHeight="1" thickBot="1" x14ac:dyDescent="0.3">
      <c r="B616" s="254" t="s">
        <v>425</v>
      </c>
      <c r="C616" s="255" t="s">
        <v>812</v>
      </c>
      <c r="D616" s="145" t="s">
        <v>788</v>
      </c>
      <c r="E616" s="149">
        <v>209.85447350493581</v>
      </c>
      <c r="F616" s="149">
        <v>209.85447350493581</v>
      </c>
      <c r="G616" s="149">
        <v>209.85447350493581</v>
      </c>
      <c r="H616" s="149">
        <v>209.85447350493581</v>
      </c>
      <c r="I616" s="176">
        <v>209.85447350493581</v>
      </c>
      <c r="J616" s="148">
        <f t="shared" ref="J616:J659" si="22">SUM(E616:I616)</f>
        <v>1049.2723675246791</v>
      </c>
    </row>
    <row r="617" spans="2:10" ht="15.75" customHeight="1" thickBot="1" x14ac:dyDescent="0.3">
      <c r="B617" s="254"/>
      <c r="C617" s="256"/>
      <c r="D617" s="146" t="s">
        <v>785</v>
      </c>
      <c r="E617" s="144">
        <v>4.4775575233609685E-2</v>
      </c>
      <c r="F617" s="144">
        <v>4.4775575233609685E-2</v>
      </c>
      <c r="G617" s="144">
        <v>4.4775575233609685E-2</v>
      </c>
      <c r="H617" s="144">
        <v>4.4775575233609685E-2</v>
      </c>
      <c r="I617" s="177">
        <v>4.4775575233609685E-2</v>
      </c>
      <c r="J617" s="178">
        <f t="shared" si="22"/>
        <v>0.22387787616804844</v>
      </c>
    </row>
    <row r="618" spans="2:10" ht="15.75" customHeight="1" thickBot="1" x14ac:dyDescent="0.3">
      <c r="B618" s="254"/>
      <c r="C618" s="256"/>
      <c r="D618" s="146" t="s">
        <v>786</v>
      </c>
      <c r="E618" s="144">
        <v>4.5849979113825948E-2</v>
      </c>
      <c r="F618" s="144">
        <v>4.5849979113825948E-2</v>
      </c>
      <c r="G618" s="144">
        <v>4.5849979113825948E-2</v>
      </c>
      <c r="H618" s="144">
        <v>4.5849979113825948E-2</v>
      </c>
      <c r="I618" s="177">
        <v>4.5849979113825948E-2</v>
      </c>
      <c r="J618" s="178">
        <f t="shared" si="22"/>
        <v>0.22924989556912972</v>
      </c>
    </row>
    <row r="619" spans="2:10" ht="15.75" customHeight="1" thickBot="1" x14ac:dyDescent="0.3">
      <c r="B619" s="254"/>
      <c r="C619" s="257"/>
      <c r="D619" s="147" t="s">
        <v>789</v>
      </c>
      <c r="E619" s="153">
        <v>315</v>
      </c>
      <c r="F619" s="153">
        <v>315</v>
      </c>
      <c r="G619" s="153">
        <v>315</v>
      </c>
      <c r="H619" s="153">
        <v>315</v>
      </c>
      <c r="I619" s="179">
        <v>315</v>
      </c>
      <c r="J619" s="180">
        <f t="shared" si="22"/>
        <v>1575</v>
      </c>
    </row>
    <row r="620" spans="2:10" ht="15.75" customHeight="1" thickBot="1" x14ac:dyDescent="0.3">
      <c r="B620" s="254" t="s">
        <v>428</v>
      </c>
      <c r="C620" s="255" t="s">
        <v>813</v>
      </c>
      <c r="D620" s="145" t="s">
        <v>788</v>
      </c>
      <c r="E620" s="149">
        <v>47.998542190684397</v>
      </c>
      <c r="F620" s="149">
        <v>47.998542190684397</v>
      </c>
      <c r="G620" s="149">
        <v>47.998542190684397</v>
      </c>
      <c r="H620" s="149">
        <v>47.998542190684397</v>
      </c>
      <c r="I620" s="176">
        <v>47.998542190684397</v>
      </c>
      <c r="J620" s="148">
        <f t="shared" si="22"/>
        <v>239.99271095342198</v>
      </c>
    </row>
    <row r="621" spans="2:10" ht="15.75" customHeight="1" thickBot="1" x14ac:dyDescent="0.3">
      <c r="B621" s="254"/>
      <c r="C621" s="256"/>
      <c r="D621" s="146" t="s">
        <v>785</v>
      </c>
      <c r="E621" s="144">
        <v>7.0525799424885956E-3</v>
      </c>
      <c r="F621" s="144">
        <v>7.0525799424885956E-3</v>
      </c>
      <c r="G621" s="144">
        <v>7.0525799424885956E-3</v>
      </c>
      <c r="H621" s="144">
        <v>7.0525799424885956E-3</v>
      </c>
      <c r="I621" s="177">
        <v>7.0525799424885956E-3</v>
      </c>
      <c r="J621" s="178">
        <f t="shared" si="22"/>
        <v>3.526289971244298E-2</v>
      </c>
    </row>
    <row r="622" spans="2:10" ht="15.75" customHeight="1" thickBot="1" x14ac:dyDescent="0.3">
      <c r="B622" s="254"/>
      <c r="C622" s="256"/>
      <c r="D622" s="146" t="s">
        <v>786</v>
      </c>
      <c r="E622" s="144">
        <v>1.2914019020764608E-2</v>
      </c>
      <c r="F622" s="144">
        <v>1.2914019020764608E-2</v>
      </c>
      <c r="G622" s="144">
        <v>1.2914019020764608E-2</v>
      </c>
      <c r="H622" s="144">
        <v>1.2914019020764608E-2</v>
      </c>
      <c r="I622" s="177">
        <v>1.2914019020764608E-2</v>
      </c>
      <c r="J622" s="178">
        <f t="shared" si="22"/>
        <v>6.4570095103823041E-2</v>
      </c>
    </row>
    <row r="623" spans="2:10" ht="15.75" customHeight="1" thickBot="1" x14ac:dyDescent="0.3">
      <c r="B623" s="254"/>
      <c r="C623" s="257"/>
      <c r="D623" s="147" t="s">
        <v>789</v>
      </c>
      <c r="E623" s="153">
        <v>25</v>
      </c>
      <c r="F623" s="153">
        <v>25</v>
      </c>
      <c r="G623" s="153">
        <v>25</v>
      </c>
      <c r="H623" s="153">
        <v>25</v>
      </c>
      <c r="I623" s="179">
        <v>25</v>
      </c>
      <c r="J623" s="180">
        <f t="shared" si="22"/>
        <v>125</v>
      </c>
    </row>
    <row r="624" spans="2:10" ht="15.75" customHeight="1" thickBot="1" x14ac:dyDescent="0.3">
      <c r="B624" s="254" t="s">
        <v>429</v>
      </c>
      <c r="C624" s="255" t="s">
        <v>814</v>
      </c>
      <c r="D624" s="145" t="s">
        <v>788</v>
      </c>
      <c r="E624" s="149">
        <v>111.652611174935</v>
      </c>
      <c r="F624" s="149">
        <v>111.652611174935</v>
      </c>
      <c r="G624" s="149">
        <v>111.652611174935</v>
      </c>
      <c r="H624" s="149">
        <v>111.652611174935</v>
      </c>
      <c r="I624" s="176">
        <v>111.652611174935</v>
      </c>
      <c r="J624" s="148">
        <f t="shared" si="22"/>
        <v>558.26305587467505</v>
      </c>
    </row>
    <row r="625" spans="2:10" ht="15.75" customHeight="1" thickBot="1" x14ac:dyDescent="0.3">
      <c r="B625" s="254"/>
      <c r="C625" s="256"/>
      <c r="D625" s="146" t="s">
        <v>785</v>
      </c>
      <c r="E625" s="144">
        <v>1.8170488124489251E-2</v>
      </c>
      <c r="F625" s="144">
        <v>1.8170488124489251E-2</v>
      </c>
      <c r="G625" s="144">
        <v>1.8170488124489251E-2</v>
      </c>
      <c r="H625" s="144">
        <v>1.8170488124489251E-2</v>
      </c>
      <c r="I625" s="177">
        <v>1.8170488124489251E-2</v>
      </c>
      <c r="J625" s="178">
        <f t="shared" si="22"/>
        <v>9.0852440622446254E-2</v>
      </c>
    </row>
    <row r="626" spans="2:10" ht="15.75" customHeight="1" thickBot="1" x14ac:dyDescent="0.3">
      <c r="B626" s="254"/>
      <c r="C626" s="256"/>
      <c r="D626" s="146" t="s">
        <v>786</v>
      </c>
      <c r="E626" s="144">
        <v>2.8696692810065143E-2</v>
      </c>
      <c r="F626" s="144">
        <v>2.8696692810065143E-2</v>
      </c>
      <c r="G626" s="144">
        <v>2.8696692810065143E-2</v>
      </c>
      <c r="H626" s="144">
        <v>2.8696692810065143E-2</v>
      </c>
      <c r="I626" s="177">
        <v>2.8696692810065143E-2</v>
      </c>
      <c r="J626" s="178">
        <f t="shared" si="22"/>
        <v>0.14348346405032572</v>
      </c>
    </row>
    <row r="627" spans="2:10" ht="15.75" customHeight="1" thickBot="1" x14ac:dyDescent="0.3">
      <c r="B627" s="254"/>
      <c r="C627" s="257"/>
      <c r="D627" s="147" t="s">
        <v>789</v>
      </c>
      <c r="E627" s="153">
        <v>315</v>
      </c>
      <c r="F627" s="153">
        <v>315</v>
      </c>
      <c r="G627" s="153">
        <v>315</v>
      </c>
      <c r="H627" s="153">
        <v>315</v>
      </c>
      <c r="I627" s="179">
        <v>315</v>
      </c>
      <c r="J627" s="180">
        <f t="shared" si="22"/>
        <v>1575</v>
      </c>
    </row>
    <row r="628" spans="2:10" ht="15.75" customHeight="1" thickBot="1" x14ac:dyDescent="0.3">
      <c r="B628" s="254" t="s">
        <v>431</v>
      </c>
      <c r="C628" s="255" t="s">
        <v>812</v>
      </c>
      <c r="D628" s="145" t="s">
        <v>788</v>
      </c>
      <c r="E628" s="149">
        <v>104.68901961737856</v>
      </c>
      <c r="F628" s="149">
        <v>104.68901961737856</v>
      </c>
      <c r="G628" s="149">
        <v>104.68901961737856</v>
      </c>
      <c r="H628" s="149">
        <v>104.68901961737856</v>
      </c>
      <c r="I628" s="176">
        <v>104.68901961737856</v>
      </c>
      <c r="J628" s="148">
        <f t="shared" si="22"/>
        <v>523.44509808689281</v>
      </c>
    </row>
    <row r="629" spans="2:10" ht="15.75" customHeight="1" thickBot="1" x14ac:dyDescent="0.3">
      <c r="B629" s="254"/>
      <c r="C629" s="256"/>
      <c r="D629" s="146" t="s">
        <v>785</v>
      </c>
      <c r="E629" s="144">
        <v>5.2386796791501919E-2</v>
      </c>
      <c r="F629" s="144">
        <v>5.2386796791501919E-2</v>
      </c>
      <c r="G629" s="144">
        <v>5.2386796791501919E-2</v>
      </c>
      <c r="H629" s="144">
        <v>5.2386796791501919E-2</v>
      </c>
      <c r="I629" s="177">
        <v>5.2386796791501919E-2</v>
      </c>
      <c r="J629" s="178">
        <f t="shared" si="22"/>
        <v>0.26193398395750961</v>
      </c>
    </row>
    <row r="630" spans="2:10" ht="15.75" customHeight="1" thickBot="1" x14ac:dyDescent="0.3">
      <c r="B630" s="254"/>
      <c r="C630" s="256"/>
      <c r="D630" s="146" t="s">
        <v>786</v>
      </c>
      <c r="E630" s="144">
        <v>0</v>
      </c>
      <c r="F630" s="144">
        <v>0</v>
      </c>
      <c r="G630" s="144">
        <v>0</v>
      </c>
      <c r="H630" s="144">
        <v>0</v>
      </c>
      <c r="I630" s="177">
        <v>0</v>
      </c>
      <c r="J630" s="178">
        <f t="shared" si="22"/>
        <v>0</v>
      </c>
    </row>
    <row r="631" spans="2:10" ht="15.75" customHeight="1" thickBot="1" x14ac:dyDescent="0.3">
      <c r="B631" s="254"/>
      <c r="C631" s="257"/>
      <c r="D631" s="147" t="s">
        <v>789</v>
      </c>
      <c r="E631" s="153">
        <v>1260</v>
      </c>
      <c r="F631" s="153">
        <v>1260</v>
      </c>
      <c r="G631" s="153">
        <v>1260</v>
      </c>
      <c r="H631" s="153">
        <v>1260</v>
      </c>
      <c r="I631" s="179">
        <v>1260</v>
      </c>
      <c r="J631" s="180">
        <f t="shared" si="22"/>
        <v>6300</v>
      </c>
    </row>
    <row r="632" spans="2:10" ht="15.75" customHeight="1" thickBot="1" x14ac:dyDescent="0.3">
      <c r="B632" s="254" t="s">
        <v>433</v>
      </c>
      <c r="C632" s="255" t="s">
        <v>812</v>
      </c>
      <c r="D632" s="145" t="s">
        <v>788</v>
      </c>
      <c r="E632" s="149">
        <v>48.677429786659118</v>
      </c>
      <c r="F632" s="149">
        <v>48.677429786659118</v>
      </c>
      <c r="G632" s="149">
        <v>48.677429786659118</v>
      </c>
      <c r="H632" s="149">
        <v>48.677429786659118</v>
      </c>
      <c r="I632" s="176">
        <v>48.677429786659118</v>
      </c>
      <c r="J632" s="148">
        <f t="shared" si="22"/>
        <v>243.38714893329558</v>
      </c>
    </row>
    <row r="633" spans="2:10" ht="15.75" customHeight="1" thickBot="1" x14ac:dyDescent="0.3">
      <c r="B633" s="254"/>
      <c r="C633" s="256"/>
      <c r="D633" s="146" t="s">
        <v>785</v>
      </c>
      <c r="E633" s="144">
        <v>1.309669919787548E-2</v>
      </c>
      <c r="F633" s="144">
        <v>1.309669919787548E-2</v>
      </c>
      <c r="G633" s="144">
        <v>1.309669919787548E-2</v>
      </c>
      <c r="H633" s="144">
        <v>1.309669919787548E-2</v>
      </c>
      <c r="I633" s="177">
        <v>1.309669919787548E-2</v>
      </c>
      <c r="J633" s="178">
        <f t="shared" si="22"/>
        <v>6.5483495989377402E-2</v>
      </c>
    </row>
    <row r="634" spans="2:10" ht="15.75" customHeight="1" thickBot="1" x14ac:dyDescent="0.3">
      <c r="B634" s="254"/>
      <c r="C634" s="256"/>
      <c r="D634" s="146" t="s">
        <v>786</v>
      </c>
      <c r="E634" s="144">
        <v>8.5720172379025288E-3</v>
      </c>
      <c r="F634" s="144">
        <v>8.5720172379025288E-3</v>
      </c>
      <c r="G634" s="144">
        <v>8.5720172379025288E-3</v>
      </c>
      <c r="H634" s="144">
        <v>8.5720172379025288E-3</v>
      </c>
      <c r="I634" s="177">
        <v>8.5720172379025288E-3</v>
      </c>
      <c r="J634" s="178">
        <f t="shared" si="22"/>
        <v>4.2860086189512647E-2</v>
      </c>
    </row>
    <row r="635" spans="2:10" ht="15.75" customHeight="1" thickBot="1" x14ac:dyDescent="0.3">
      <c r="B635" s="254"/>
      <c r="C635" s="257"/>
      <c r="D635" s="147" t="s">
        <v>789</v>
      </c>
      <c r="E635" s="153">
        <v>315</v>
      </c>
      <c r="F635" s="153">
        <v>315</v>
      </c>
      <c r="G635" s="153">
        <v>315</v>
      </c>
      <c r="H635" s="153">
        <v>315</v>
      </c>
      <c r="I635" s="179">
        <v>315</v>
      </c>
      <c r="J635" s="180">
        <f t="shared" si="22"/>
        <v>1575</v>
      </c>
    </row>
    <row r="636" spans="2:10" ht="15.75" customHeight="1" thickBot="1" x14ac:dyDescent="0.3">
      <c r="B636" s="254" t="s">
        <v>434</v>
      </c>
      <c r="C636" s="255" t="s">
        <v>815</v>
      </c>
      <c r="D636" s="145" t="s">
        <v>788</v>
      </c>
      <c r="E636" s="149">
        <v>1.4973475020670794</v>
      </c>
      <c r="F636" s="149">
        <v>1.4973475020670794</v>
      </c>
      <c r="G636" s="149">
        <v>1.4973475020670794</v>
      </c>
      <c r="H636" s="149">
        <v>1.4973475020670794</v>
      </c>
      <c r="I636" s="176">
        <v>1.4973475020670794</v>
      </c>
      <c r="J636" s="148">
        <f t="shared" si="22"/>
        <v>7.4867375103353968</v>
      </c>
    </row>
    <row r="637" spans="2:10" ht="15.75" customHeight="1" thickBot="1" x14ac:dyDescent="0.3">
      <c r="B637" s="254"/>
      <c r="C637" s="256"/>
      <c r="D637" s="146" t="s">
        <v>785</v>
      </c>
      <c r="E637" s="144">
        <v>2.7022935902529955E-3</v>
      </c>
      <c r="F637" s="144">
        <v>2.7022935902529955E-3</v>
      </c>
      <c r="G637" s="144">
        <v>2.7022935902529955E-3</v>
      </c>
      <c r="H637" s="144">
        <v>2.7022935902529955E-3</v>
      </c>
      <c r="I637" s="177">
        <v>2.7022935902529955E-3</v>
      </c>
      <c r="J637" s="178">
        <f t="shared" si="22"/>
        <v>1.3511467951264977E-2</v>
      </c>
    </row>
    <row r="638" spans="2:10" ht="15.75" customHeight="1" thickBot="1" x14ac:dyDescent="0.3">
      <c r="B638" s="254"/>
      <c r="C638" s="256"/>
      <c r="D638" s="146" t="s">
        <v>786</v>
      </c>
      <c r="E638" s="144">
        <v>0</v>
      </c>
      <c r="F638" s="144">
        <v>0</v>
      </c>
      <c r="G638" s="144">
        <v>0</v>
      </c>
      <c r="H638" s="144">
        <v>0</v>
      </c>
      <c r="I638" s="177">
        <v>0</v>
      </c>
      <c r="J638" s="178">
        <f t="shared" si="22"/>
        <v>0</v>
      </c>
    </row>
    <row r="639" spans="2:10" ht="15.75" customHeight="1" thickBot="1" x14ac:dyDescent="0.3">
      <c r="B639" s="254"/>
      <c r="C639" s="257"/>
      <c r="D639" s="147" t="s">
        <v>789</v>
      </c>
      <c r="E639" s="153">
        <v>63</v>
      </c>
      <c r="F639" s="153">
        <v>63</v>
      </c>
      <c r="G639" s="153">
        <v>63</v>
      </c>
      <c r="H639" s="153">
        <v>63</v>
      </c>
      <c r="I639" s="179">
        <v>63</v>
      </c>
      <c r="J639" s="180">
        <f t="shared" si="22"/>
        <v>315</v>
      </c>
    </row>
    <row r="640" spans="2:10" ht="15.75" customHeight="1" thickBot="1" x14ac:dyDescent="0.3">
      <c r="B640" s="254" t="s">
        <v>436</v>
      </c>
      <c r="C640" s="255" t="s">
        <v>816</v>
      </c>
      <c r="D640" s="145" t="s">
        <v>788</v>
      </c>
      <c r="E640" s="149">
        <v>7.1372265867328393</v>
      </c>
      <c r="F640" s="149">
        <v>7.1372265867328393</v>
      </c>
      <c r="G640" s="149">
        <v>7.1372265867328393</v>
      </c>
      <c r="H640" s="149">
        <v>7.1372265867328393</v>
      </c>
      <c r="I640" s="176">
        <v>7.1372265867328393</v>
      </c>
      <c r="J640" s="148">
        <f t="shared" si="22"/>
        <v>35.686132933664197</v>
      </c>
    </row>
    <row r="641" spans="2:10" ht="15.75" customHeight="1" thickBot="1" x14ac:dyDescent="0.3">
      <c r="B641" s="254"/>
      <c r="C641" s="256"/>
      <c r="D641" s="146" t="s">
        <v>785</v>
      </c>
      <c r="E641" s="144">
        <v>6.4177787092204158E-4</v>
      </c>
      <c r="F641" s="144">
        <v>6.4177787092204158E-4</v>
      </c>
      <c r="G641" s="144">
        <v>6.4177787092204158E-4</v>
      </c>
      <c r="H641" s="144">
        <v>6.4177787092204158E-4</v>
      </c>
      <c r="I641" s="177">
        <v>6.4177787092204158E-4</v>
      </c>
      <c r="J641" s="178">
        <f t="shared" si="22"/>
        <v>3.2088893546102079E-3</v>
      </c>
    </row>
    <row r="642" spans="2:10" ht="15.75" customHeight="1" thickBot="1" x14ac:dyDescent="0.3">
      <c r="B642" s="254"/>
      <c r="C642" s="256"/>
      <c r="D642" s="146" t="s">
        <v>786</v>
      </c>
      <c r="E642" s="144">
        <v>9.6890869634182373E-6</v>
      </c>
      <c r="F642" s="144">
        <v>9.6890869634182373E-6</v>
      </c>
      <c r="G642" s="144">
        <v>9.6890869634182373E-6</v>
      </c>
      <c r="H642" s="144">
        <v>9.6890869634182373E-6</v>
      </c>
      <c r="I642" s="177">
        <v>9.6890869634182373E-6</v>
      </c>
      <c r="J642" s="178">
        <f t="shared" si="22"/>
        <v>4.8445434817091188E-5</v>
      </c>
    </row>
    <row r="643" spans="2:10" ht="15.75" customHeight="1" thickBot="1" x14ac:dyDescent="0.3">
      <c r="B643" s="254"/>
      <c r="C643" s="257"/>
      <c r="D643" s="147" t="s">
        <v>789</v>
      </c>
      <c r="E643" s="153">
        <v>35</v>
      </c>
      <c r="F643" s="153">
        <v>35</v>
      </c>
      <c r="G643" s="153">
        <v>35</v>
      </c>
      <c r="H643" s="153">
        <v>35</v>
      </c>
      <c r="I643" s="179">
        <v>35</v>
      </c>
      <c r="J643" s="180">
        <f t="shared" si="22"/>
        <v>175</v>
      </c>
    </row>
    <row r="644" spans="2:10" ht="15.75" customHeight="1" thickBot="1" x14ac:dyDescent="0.3">
      <c r="B644" s="254" t="s">
        <v>438</v>
      </c>
      <c r="C644" s="255">
        <v>3.2</v>
      </c>
      <c r="D644" s="145" t="s">
        <v>788</v>
      </c>
      <c r="E644" s="149">
        <v>700</v>
      </c>
      <c r="F644" s="149">
        <v>700</v>
      </c>
      <c r="G644" s="149">
        <v>700</v>
      </c>
      <c r="H644" s="149">
        <v>700</v>
      </c>
      <c r="I644" s="176">
        <v>700</v>
      </c>
      <c r="J644" s="148">
        <f t="shared" si="22"/>
        <v>3500</v>
      </c>
    </row>
    <row r="645" spans="2:10" ht="15.75" customHeight="1" thickBot="1" x14ac:dyDescent="0.3">
      <c r="B645" s="254"/>
      <c r="C645" s="256"/>
      <c r="D645" s="146" t="s">
        <v>785</v>
      </c>
      <c r="E645" s="144">
        <v>7.5109567507693431E-2</v>
      </c>
      <c r="F645" s="144">
        <v>7.5109567507693431E-2</v>
      </c>
      <c r="G645" s="144">
        <v>7.5109567507693431E-2</v>
      </c>
      <c r="H645" s="144">
        <v>7.5109567507693431E-2</v>
      </c>
      <c r="I645" s="177">
        <v>7.5109567507693431E-2</v>
      </c>
      <c r="J645" s="178">
        <f t="shared" si="22"/>
        <v>0.37554783753846716</v>
      </c>
    </row>
    <row r="646" spans="2:10" ht="15.75" customHeight="1" thickBot="1" x14ac:dyDescent="0.3">
      <c r="B646" s="254"/>
      <c r="C646" s="256"/>
      <c r="D646" s="146" t="s">
        <v>786</v>
      </c>
      <c r="E646" s="144">
        <v>3.7554783753846716E-2</v>
      </c>
      <c r="F646" s="144">
        <v>3.7554783753846716E-2</v>
      </c>
      <c r="G646" s="144">
        <v>3.7554783753846716E-2</v>
      </c>
      <c r="H646" s="144">
        <v>3.7554783753846716E-2</v>
      </c>
      <c r="I646" s="177">
        <v>3.7554783753846716E-2</v>
      </c>
      <c r="J646" s="178">
        <f t="shared" si="22"/>
        <v>0.18777391876923358</v>
      </c>
    </row>
    <row r="647" spans="2:10" ht="15.75" customHeight="1" thickBot="1" x14ac:dyDescent="0.3">
      <c r="B647" s="254"/>
      <c r="C647" s="257"/>
      <c r="D647" s="147" t="s">
        <v>789</v>
      </c>
      <c r="E647" s="153">
        <v>7</v>
      </c>
      <c r="F647" s="153">
        <v>7</v>
      </c>
      <c r="G647" s="153">
        <v>7</v>
      </c>
      <c r="H647" s="153">
        <v>7</v>
      </c>
      <c r="I647" s="179">
        <v>7</v>
      </c>
      <c r="J647" s="180">
        <f t="shared" si="22"/>
        <v>35</v>
      </c>
    </row>
    <row r="648" spans="2:10" ht="15.75" customHeight="1" thickBot="1" x14ac:dyDescent="0.3">
      <c r="B648" s="254" t="s">
        <v>441</v>
      </c>
      <c r="C648" s="255" t="s">
        <v>817</v>
      </c>
      <c r="D648" s="145" t="s">
        <v>788</v>
      </c>
      <c r="E648" s="149">
        <v>1.9726976524816411</v>
      </c>
      <c r="F648" s="149">
        <v>1.9726976524816411</v>
      </c>
      <c r="G648" s="149">
        <v>1.9726976524816411</v>
      </c>
      <c r="H648" s="149">
        <v>1.9726976524816411</v>
      </c>
      <c r="I648" s="176">
        <v>1.9726976524816411</v>
      </c>
      <c r="J648" s="148">
        <f t="shared" si="22"/>
        <v>9.8634882624082056</v>
      </c>
    </row>
    <row r="649" spans="2:10" ht="15.75" customHeight="1" thickBot="1" x14ac:dyDescent="0.3">
      <c r="B649" s="254"/>
      <c r="C649" s="256"/>
      <c r="D649" s="146" t="s">
        <v>785</v>
      </c>
      <c r="E649" s="144">
        <v>0</v>
      </c>
      <c r="F649" s="144">
        <v>0</v>
      </c>
      <c r="G649" s="144">
        <v>0</v>
      </c>
      <c r="H649" s="144">
        <v>0</v>
      </c>
      <c r="I649" s="177">
        <v>0</v>
      </c>
      <c r="J649" s="178">
        <f t="shared" si="22"/>
        <v>0</v>
      </c>
    </row>
    <row r="650" spans="2:10" ht="15.75" customHeight="1" thickBot="1" x14ac:dyDescent="0.3">
      <c r="B650" s="254"/>
      <c r="C650" s="256"/>
      <c r="D650" s="146" t="s">
        <v>786</v>
      </c>
      <c r="E650" s="144">
        <v>3.8091140489002984E-5</v>
      </c>
      <c r="F650" s="144">
        <v>3.8091140489002984E-5</v>
      </c>
      <c r="G650" s="144">
        <v>3.8091140489002984E-5</v>
      </c>
      <c r="H650" s="144">
        <v>3.8091140489002984E-5</v>
      </c>
      <c r="I650" s="177">
        <v>3.8091140489002984E-5</v>
      </c>
      <c r="J650" s="178">
        <f t="shared" si="22"/>
        <v>1.9045570244501493E-4</v>
      </c>
    </row>
    <row r="651" spans="2:10" ht="15.75" customHeight="1" thickBot="1" x14ac:dyDescent="0.3">
      <c r="B651" s="254"/>
      <c r="C651" s="257"/>
      <c r="D651" s="147" t="s">
        <v>789</v>
      </c>
      <c r="E651" s="153">
        <v>7</v>
      </c>
      <c r="F651" s="153">
        <v>7</v>
      </c>
      <c r="G651" s="153">
        <v>7</v>
      </c>
      <c r="H651" s="153">
        <v>7</v>
      </c>
      <c r="I651" s="179">
        <v>7</v>
      </c>
      <c r="J651" s="180">
        <f t="shared" si="22"/>
        <v>35</v>
      </c>
    </row>
    <row r="652" spans="2:10" ht="15.75" customHeight="1" thickBot="1" x14ac:dyDescent="0.3">
      <c r="B652" s="254" t="s">
        <v>444</v>
      </c>
      <c r="C652" s="255" t="s">
        <v>818</v>
      </c>
      <c r="D652" s="145" t="s">
        <v>788</v>
      </c>
      <c r="E652" s="149">
        <v>56.261702305090637</v>
      </c>
      <c r="F652" s="149">
        <v>56.261702305090637</v>
      </c>
      <c r="G652" s="149">
        <v>56.261702305090637</v>
      </c>
      <c r="H652" s="149">
        <v>56.261702305090637</v>
      </c>
      <c r="I652" s="176">
        <v>56.261702305090637</v>
      </c>
      <c r="J652" s="148">
        <f t="shared" si="22"/>
        <v>281.30851152545318</v>
      </c>
    </row>
    <row r="653" spans="2:10" ht="15.75" customHeight="1" thickBot="1" x14ac:dyDescent="0.3">
      <c r="B653" s="254"/>
      <c r="C653" s="256"/>
      <c r="D653" s="146" t="s">
        <v>785</v>
      </c>
      <c r="E653" s="144">
        <v>2.1311460267649088E-2</v>
      </c>
      <c r="F653" s="144">
        <v>2.1311460267649088E-2</v>
      </c>
      <c r="G653" s="144">
        <v>2.1311460267649088E-2</v>
      </c>
      <c r="H653" s="144">
        <v>2.1311460267649088E-2</v>
      </c>
      <c r="I653" s="177">
        <v>2.1311460267649088E-2</v>
      </c>
      <c r="J653" s="178">
        <f t="shared" si="22"/>
        <v>0.10655730133824544</v>
      </c>
    </row>
    <row r="654" spans="2:10" ht="15.75" customHeight="1" thickBot="1" x14ac:dyDescent="0.3">
      <c r="B654" s="254"/>
      <c r="C654" s="256"/>
      <c r="D654" s="146" t="s">
        <v>786</v>
      </c>
      <c r="E654" s="144">
        <v>2.6936158315273956E-4</v>
      </c>
      <c r="F654" s="144">
        <v>2.6936158315273956E-4</v>
      </c>
      <c r="G654" s="144">
        <v>2.6936158315273956E-4</v>
      </c>
      <c r="H654" s="144">
        <v>2.6936158315273956E-4</v>
      </c>
      <c r="I654" s="177">
        <v>2.6936158315273956E-4</v>
      </c>
      <c r="J654" s="178">
        <f t="shared" si="22"/>
        <v>1.3468079157636977E-3</v>
      </c>
    </row>
    <row r="655" spans="2:10" ht="15.75" customHeight="1" thickBot="1" x14ac:dyDescent="0.3">
      <c r="B655" s="254"/>
      <c r="C655" s="257"/>
      <c r="D655" s="147" t="s">
        <v>789</v>
      </c>
      <c r="E655" s="153">
        <v>190</v>
      </c>
      <c r="F655" s="153">
        <v>190</v>
      </c>
      <c r="G655" s="153">
        <v>190</v>
      </c>
      <c r="H655" s="153">
        <v>190</v>
      </c>
      <c r="I655" s="179">
        <v>190</v>
      </c>
      <c r="J655" s="180">
        <f t="shared" si="22"/>
        <v>950</v>
      </c>
    </row>
    <row r="656" spans="2:10" ht="15.75" customHeight="1" thickBot="1" x14ac:dyDescent="0.3">
      <c r="B656" s="254" t="s">
        <v>446</v>
      </c>
      <c r="C656" s="255" t="s">
        <v>819</v>
      </c>
      <c r="D656" s="145" t="s">
        <v>788</v>
      </c>
      <c r="E656" s="149">
        <v>1.415790077582622</v>
      </c>
      <c r="F656" s="149">
        <v>1.415790077582622</v>
      </c>
      <c r="G656" s="149">
        <v>1.415790077582622</v>
      </c>
      <c r="H656" s="149">
        <v>1.415790077582622</v>
      </c>
      <c r="I656" s="176">
        <v>1.415790077582622</v>
      </c>
      <c r="J656" s="148">
        <f t="shared" si="22"/>
        <v>7.0789503879131104</v>
      </c>
    </row>
    <row r="657" spans="2:10" ht="15.75" customHeight="1" thickBot="1" x14ac:dyDescent="0.3">
      <c r="B657" s="254"/>
      <c r="C657" s="256"/>
      <c r="D657" s="146" t="s">
        <v>785</v>
      </c>
      <c r="E657" s="144">
        <v>1.9599645372218364E-4</v>
      </c>
      <c r="F657" s="144">
        <v>1.9599645372218364E-4</v>
      </c>
      <c r="G657" s="144">
        <v>1.9599645372218364E-4</v>
      </c>
      <c r="H657" s="144">
        <v>1.9599645372218364E-4</v>
      </c>
      <c r="I657" s="177">
        <v>1.9599645372218364E-4</v>
      </c>
      <c r="J657" s="178">
        <f t="shared" si="22"/>
        <v>9.7998226861091813E-4</v>
      </c>
    </row>
    <row r="658" spans="2:10" ht="15.75" customHeight="1" thickBot="1" x14ac:dyDescent="0.3">
      <c r="B658" s="254"/>
      <c r="C658" s="256"/>
      <c r="D658" s="146" t="s">
        <v>786</v>
      </c>
      <c r="E658" s="144">
        <v>1.0241833712358927E-4</v>
      </c>
      <c r="F658" s="144">
        <v>1.0241833712358927E-4</v>
      </c>
      <c r="G658" s="144">
        <v>1.0241833712358927E-4</v>
      </c>
      <c r="H658" s="144">
        <v>1.0241833712358927E-4</v>
      </c>
      <c r="I658" s="177">
        <v>1.0241833712358927E-4</v>
      </c>
      <c r="J658" s="178">
        <f t="shared" si="22"/>
        <v>5.1209168561794631E-4</v>
      </c>
    </row>
    <row r="659" spans="2:10" ht="15.75" customHeight="1" thickBot="1" x14ac:dyDescent="0.3">
      <c r="B659" s="254"/>
      <c r="C659" s="257"/>
      <c r="D659" s="147" t="s">
        <v>789</v>
      </c>
      <c r="E659" s="153">
        <v>7</v>
      </c>
      <c r="F659" s="153">
        <v>7</v>
      </c>
      <c r="G659" s="153">
        <v>7</v>
      </c>
      <c r="H659" s="153">
        <v>7</v>
      </c>
      <c r="I659" s="179">
        <v>7</v>
      </c>
      <c r="J659" s="180">
        <f t="shared" si="22"/>
        <v>35</v>
      </c>
    </row>
    <row r="660" spans="2:10" ht="15.75" customHeight="1" thickBot="1" x14ac:dyDescent="0.3">
      <c r="B660" s="254" t="s">
        <v>447</v>
      </c>
      <c r="C660" s="255" t="s">
        <v>820</v>
      </c>
      <c r="D660" s="145" t="s">
        <v>788</v>
      </c>
      <c r="E660" s="149">
        <v>423.88547932747377</v>
      </c>
      <c r="F660" s="149">
        <v>423.88547932747377</v>
      </c>
      <c r="G660" s="149">
        <v>423.88547932747377</v>
      </c>
      <c r="H660" s="149">
        <v>423.88547932747377</v>
      </c>
      <c r="I660" s="176">
        <v>423.88547932747377</v>
      </c>
      <c r="J660" s="148">
        <f t="shared" ref="J660:J691" si="23">SUM(E660:I660)</f>
        <v>2119.4273966373689</v>
      </c>
    </row>
    <row r="661" spans="2:10" ht="15.75" customHeight="1" thickBot="1" x14ac:dyDescent="0.3">
      <c r="B661" s="254"/>
      <c r="C661" s="256"/>
      <c r="D661" s="146" t="s">
        <v>785</v>
      </c>
      <c r="E661" s="144">
        <v>7.3455974374553479E-2</v>
      </c>
      <c r="F661" s="144">
        <v>7.3455974374553479E-2</v>
      </c>
      <c r="G661" s="144">
        <v>7.3455974374553479E-2</v>
      </c>
      <c r="H661" s="144">
        <v>7.3455974374553479E-2</v>
      </c>
      <c r="I661" s="177">
        <v>7.3455974374553479E-2</v>
      </c>
      <c r="J661" s="178">
        <f t="shared" si="23"/>
        <v>0.36727987187276739</v>
      </c>
    </row>
    <row r="662" spans="2:10" ht="15.75" customHeight="1" thickBot="1" x14ac:dyDescent="0.3">
      <c r="B662" s="254"/>
      <c r="C662" s="256"/>
      <c r="D662" s="146" t="s">
        <v>786</v>
      </c>
      <c r="E662" s="144">
        <v>5.9797029854058555E-2</v>
      </c>
      <c r="F662" s="144">
        <v>5.9797029854058555E-2</v>
      </c>
      <c r="G662" s="144">
        <v>5.9797029854058555E-2</v>
      </c>
      <c r="H662" s="144">
        <v>5.9797029854058555E-2</v>
      </c>
      <c r="I662" s="177">
        <v>5.9797029854058555E-2</v>
      </c>
      <c r="J662" s="178">
        <f t="shared" si="23"/>
        <v>0.29898514927029279</v>
      </c>
    </row>
    <row r="663" spans="2:10" ht="15.75" customHeight="1" thickBot="1" x14ac:dyDescent="0.3">
      <c r="B663" s="254"/>
      <c r="C663" s="257"/>
      <c r="D663" s="147" t="s">
        <v>789</v>
      </c>
      <c r="E663" s="153">
        <v>4000</v>
      </c>
      <c r="F663" s="153">
        <v>4000</v>
      </c>
      <c r="G663" s="153">
        <v>4000</v>
      </c>
      <c r="H663" s="153">
        <v>4000</v>
      </c>
      <c r="I663" s="179">
        <v>4000</v>
      </c>
      <c r="J663" s="180">
        <f t="shared" si="23"/>
        <v>20000</v>
      </c>
    </row>
    <row r="664" spans="2:10" ht="15.75" customHeight="1" thickBot="1" x14ac:dyDescent="0.3">
      <c r="B664" s="254" t="s">
        <v>451</v>
      </c>
      <c r="C664" s="255" t="s">
        <v>820</v>
      </c>
      <c r="D664" s="145" t="s">
        <v>788</v>
      </c>
      <c r="E664" s="149">
        <v>1854.498972057698</v>
      </c>
      <c r="F664" s="149">
        <v>1854.498972057698</v>
      </c>
      <c r="G664" s="149">
        <v>1854.498972057698</v>
      </c>
      <c r="H664" s="149">
        <v>1854.498972057698</v>
      </c>
      <c r="I664" s="176">
        <v>1854.498972057698</v>
      </c>
      <c r="J664" s="148">
        <f t="shared" si="23"/>
        <v>9272.4948602884906</v>
      </c>
    </row>
    <row r="665" spans="2:10" ht="15.75" customHeight="1" thickBot="1" x14ac:dyDescent="0.3">
      <c r="B665" s="254"/>
      <c r="C665" s="256"/>
      <c r="D665" s="146" t="s">
        <v>785</v>
      </c>
      <c r="E665" s="144">
        <v>0.32136988788867149</v>
      </c>
      <c r="F665" s="144">
        <v>0.32136988788867149</v>
      </c>
      <c r="G665" s="144">
        <v>0.32136988788867149</v>
      </c>
      <c r="H665" s="144">
        <v>0.32136988788867149</v>
      </c>
      <c r="I665" s="177">
        <v>0.32136988788867149</v>
      </c>
      <c r="J665" s="178">
        <f t="shared" si="23"/>
        <v>1.6068494394433575</v>
      </c>
    </row>
    <row r="666" spans="2:10" ht="15.75" customHeight="1" thickBot="1" x14ac:dyDescent="0.3">
      <c r="B666" s="254"/>
      <c r="C666" s="256"/>
      <c r="D666" s="146" t="s">
        <v>786</v>
      </c>
      <c r="E666" s="144">
        <v>0.26161200561150622</v>
      </c>
      <c r="F666" s="144">
        <v>0.26161200561150622</v>
      </c>
      <c r="G666" s="144">
        <v>0.26161200561150622</v>
      </c>
      <c r="H666" s="144">
        <v>0.26161200561150622</v>
      </c>
      <c r="I666" s="177">
        <v>0.26161200561150622</v>
      </c>
      <c r="J666" s="178">
        <f t="shared" si="23"/>
        <v>1.3080600280575312</v>
      </c>
    </row>
    <row r="667" spans="2:10" ht="15.75" customHeight="1" thickBot="1" x14ac:dyDescent="0.3">
      <c r="B667" s="254"/>
      <c r="C667" s="257"/>
      <c r="D667" s="147" t="s">
        <v>789</v>
      </c>
      <c r="E667" s="153">
        <v>1500000</v>
      </c>
      <c r="F667" s="153">
        <v>1500000</v>
      </c>
      <c r="G667" s="153">
        <v>1500000</v>
      </c>
      <c r="H667" s="153">
        <v>1500000</v>
      </c>
      <c r="I667" s="179">
        <v>1500000</v>
      </c>
      <c r="J667" s="180">
        <f t="shared" si="23"/>
        <v>7500000</v>
      </c>
    </row>
    <row r="668" spans="2:10" ht="15.75" customHeight="1" thickBot="1" x14ac:dyDescent="0.3">
      <c r="B668" s="254" t="s">
        <v>454</v>
      </c>
      <c r="C668" s="255" t="s">
        <v>821</v>
      </c>
      <c r="D668" s="145" t="s">
        <v>788</v>
      </c>
      <c r="E668" s="149">
        <v>6884.5345707098186</v>
      </c>
      <c r="F668" s="149">
        <v>6884.5345707098186</v>
      </c>
      <c r="G668" s="149">
        <v>6884.5345707098186</v>
      </c>
      <c r="H668" s="149">
        <v>6884.5345707098186</v>
      </c>
      <c r="I668" s="176">
        <v>6884.5345707098186</v>
      </c>
      <c r="J668" s="148">
        <f t="shared" si="23"/>
        <v>34422.672853549091</v>
      </c>
    </row>
    <row r="669" spans="2:10" ht="15.75" customHeight="1" thickBot="1" x14ac:dyDescent="0.3">
      <c r="B669" s="254"/>
      <c r="C669" s="256"/>
      <c r="D669" s="146" t="s">
        <v>785</v>
      </c>
      <c r="E669" s="144">
        <v>1.1930349579540571</v>
      </c>
      <c r="F669" s="144">
        <v>1.1930349579540571</v>
      </c>
      <c r="G669" s="144">
        <v>1.1930349579540571</v>
      </c>
      <c r="H669" s="144">
        <v>1.1930349579540571</v>
      </c>
      <c r="I669" s="177">
        <v>1.1930349579540571</v>
      </c>
      <c r="J669" s="178">
        <f t="shared" si="23"/>
        <v>5.9651747897702858</v>
      </c>
    </row>
    <row r="670" spans="2:10" ht="15.75" customHeight="1" thickBot="1" x14ac:dyDescent="0.3">
      <c r="B670" s="254"/>
      <c r="C670" s="256"/>
      <c r="D670" s="146" t="s">
        <v>786</v>
      </c>
      <c r="E670" s="144">
        <v>0.97119325698343395</v>
      </c>
      <c r="F670" s="144">
        <v>0.97119325698343395</v>
      </c>
      <c r="G670" s="144">
        <v>0.97119325698343395</v>
      </c>
      <c r="H670" s="144">
        <v>0.97119325698343395</v>
      </c>
      <c r="I670" s="177">
        <v>0.97119325698343395</v>
      </c>
      <c r="J670" s="178">
        <f t="shared" si="23"/>
        <v>4.8559662849171694</v>
      </c>
    </row>
    <row r="671" spans="2:10" ht="15.75" customHeight="1" thickBot="1" x14ac:dyDescent="0.3">
      <c r="B671" s="254"/>
      <c r="C671" s="257"/>
      <c r="D671" s="147" t="s">
        <v>789</v>
      </c>
      <c r="E671" s="153">
        <v>40000</v>
      </c>
      <c r="F671" s="153">
        <v>40000</v>
      </c>
      <c r="G671" s="153">
        <v>40000</v>
      </c>
      <c r="H671" s="153">
        <v>40000</v>
      </c>
      <c r="I671" s="179">
        <v>40000</v>
      </c>
      <c r="J671" s="180">
        <f t="shared" si="23"/>
        <v>200000</v>
      </c>
    </row>
    <row r="672" spans="2:10" ht="15.75" customHeight="1" thickBot="1" x14ac:dyDescent="0.3">
      <c r="B672" s="254" t="s">
        <v>457</v>
      </c>
      <c r="C672" s="255" t="s">
        <v>822</v>
      </c>
      <c r="D672" s="145" t="s">
        <v>788</v>
      </c>
      <c r="E672" s="149">
        <v>0.21024000000000001</v>
      </c>
      <c r="F672" s="149">
        <v>0.21024000000000001</v>
      </c>
      <c r="G672" s="149">
        <v>0.21024000000000001</v>
      </c>
      <c r="H672" s="149">
        <v>0.21024000000000001</v>
      </c>
      <c r="I672" s="176">
        <v>0.21024000000000001</v>
      </c>
      <c r="J672" s="148">
        <f t="shared" si="23"/>
        <v>1.0512000000000001</v>
      </c>
    </row>
    <row r="673" spans="2:10" ht="15.75" customHeight="1" thickBot="1" x14ac:dyDescent="0.3">
      <c r="B673" s="254"/>
      <c r="C673" s="256"/>
      <c r="D673" s="146" t="s">
        <v>785</v>
      </c>
      <c r="E673" s="144">
        <v>2.5751851716923461E-5</v>
      </c>
      <c r="F673" s="144">
        <v>2.5751851716923461E-5</v>
      </c>
      <c r="G673" s="144">
        <v>2.5751851716923461E-5</v>
      </c>
      <c r="H673" s="144">
        <v>2.5751851716923461E-5</v>
      </c>
      <c r="I673" s="177">
        <v>2.5751851716923461E-5</v>
      </c>
      <c r="J673" s="178">
        <f t="shared" si="23"/>
        <v>1.2875925858461731E-4</v>
      </c>
    </row>
    <row r="674" spans="2:10" ht="15.75" customHeight="1" thickBot="1" x14ac:dyDescent="0.3">
      <c r="B674" s="254"/>
      <c r="C674" s="256"/>
      <c r="D674" s="146" t="s">
        <v>786</v>
      </c>
      <c r="E674" s="144">
        <v>2.5751851716923461E-5</v>
      </c>
      <c r="F674" s="144">
        <v>2.5751851716923461E-5</v>
      </c>
      <c r="G674" s="144">
        <v>2.5751851716923461E-5</v>
      </c>
      <c r="H674" s="144">
        <v>2.5751851716923461E-5</v>
      </c>
      <c r="I674" s="177">
        <v>2.5751851716923461E-5</v>
      </c>
      <c r="J674" s="178">
        <f t="shared" si="23"/>
        <v>1.2875925858461731E-4</v>
      </c>
    </row>
    <row r="675" spans="2:10" ht="15.75" customHeight="1" thickBot="1" x14ac:dyDescent="0.3">
      <c r="B675" s="254"/>
      <c r="C675" s="257"/>
      <c r="D675" s="147" t="s">
        <v>789</v>
      </c>
      <c r="E675" s="153">
        <v>1</v>
      </c>
      <c r="F675" s="153">
        <v>1</v>
      </c>
      <c r="G675" s="153">
        <v>1</v>
      </c>
      <c r="H675" s="153">
        <v>1</v>
      </c>
      <c r="I675" s="179">
        <v>1</v>
      </c>
      <c r="J675" s="180">
        <f t="shared" si="23"/>
        <v>5</v>
      </c>
    </row>
    <row r="676" spans="2:10" ht="15.75" customHeight="1" thickBot="1" x14ac:dyDescent="0.3">
      <c r="B676" s="254" t="s">
        <v>458</v>
      </c>
      <c r="C676" s="255" t="s">
        <v>821</v>
      </c>
      <c r="D676" s="145" t="s">
        <v>788</v>
      </c>
      <c r="E676" s="149">
        <v>0.41446000000000005</v>
      </c>
      <c r="F676" s="149">
        <v>0.41446000000000005</v>
      </c>
      <c r="G676" s="149">
        <v>0.41446000000000005</v>
      </c>
      <c r="H676" s="149">
        <v>0.41446000000000005</v>
      </c>
      <c r="I676" s="176">
        <v>0.41446000000000005</v>
      </c>
      <c r="J676" s="148">
        <f t="shared" si="23"/>
        <v>2.0723000000000003</v>
      </c>
    </row>
    <row r="677" spans="2:10" ht="15.75" customHeight="1" thickBot="1" x14ac:dyDescent="0.3">
      <c r="B677" s="254"/>
      <c r="C677" s="256"/>
      <c r="D677" s="146" t="s">
        <v>785</v>
      </c>
      <c r="E677" s="144">
        <v>1.3573371842461739E-5</v>
      </c>
      <c r="F677" s="144">
        <v>1.3573371842461739E-5</v>
      </c>
      <c r="G677" s="144">
        <v>1.3573371842461739E-5</v>
      </c>
      <c r="H677" s="144">
        <v>1.3573371842461739E-5</v>
      </c>
      <c r="I677" s="177">
        <v>1.3573371842461739E-5</v>
      </c>
      <c r="J677" s="178">
        <f t="shared" si="23"/>
        <v>6.78668592123087E-5</v>
      </c>
    </row>
    <row r="678" spans="2:10" ht="15.75" customHeight="1" thickBot="1" x14ac:dyDescent="0.3">
      <c r="B678" s="254"/>
      <c r="C678" s="256"/>
      <c r="D678" s="146" t="s">
        <v>786</v>
      </c>
      <c r="E678" s="144">
        <v>7.1568687896616449E-5</v>
      </c>
      <c r="F678" s="144">
        <v>7.1568687896616449E-5</v>
      </c>
      <c r="G678" s="144">
        <v>7.1568687896616449E-5</v>
      </c>
      <c r="H678" s="144">
        <v>7.1568687896616449E-5</v>
      </c>
      <c r="I678" s="177">
        <v>7.1568687896616449E-5</v>
      </c>
      <c r="J678" s="178">
        <f t="shared" si="23"/>
        <v>3.5784343948308225E-4</v>
      </c>
    </row>
    <row r="679" spans="2:10" ht="15.75" customHeight="1" thickBot="1" x14ac:dyDescent="0.3">
      <c r="B679" s="254"/>
      <c r="C679" s="257"/>
      <c r="D679" s="147" t="s">
        <v>789</v>
      </c>
      <c r="E679" s="153">
        <v>1</v>
      </c>
      <c r="F679" s="153">
        <v>1</v>
      </c>
      <c r="G679" s="153">
        <v>1</v>
      </c>
      <c r="H679" s="153">
        <v>1</v>
      </c>
      <c r="I679" s="179">
        <v>1</v>
      </c>
      <c r="J679" s="180">
        <f t="shared" si="23"/>
        <v>5</v>
      </c>
    </row>
    <row r="680" spans="2:10" ht="15.75" customHeight="1" thickBot="1" x14ac:dyDescent="0.3">
      <c r="B680" s="254" t="s">
        <v>459</v>
      </c>
      <c r="C680" s="255" t="s">
        <v>821</v>
      </c>
      <c r="D680" s="145" t="s">
        <v>788</v>
      </c>
      <c r="E680" s="149">
        <v>7614.439413939529</v>
      </c>
      <c r="F680" s="149">
        <v>7614.439413939529</v>
      </c>
      <c r="G680" s="149">
        <v>7614.439413939529</v>
      </c>
      <c r="H680" s="149">
        <v>7614.439413939529</v>
      </c>
      <c r="I680" s="176">
        <v>7614.439413939529</v>
      </c>
      <c r="J680" s="148">
        <f t="shared" si="23"/>
        <v>38072.197069697642</v>
      </c>
    </row>
    <row r="681" spans="2:10" ht="15.75" customHeight="1" thickBot="1" x14ac:dyDescent="0.3">
      <c r="B681" s="254"/>
      <c r="C681" s="256"/>
      <c r="D681" s="146" t="s">
        <v>785</v>
      </c>
      <c r="E681" s="144">
        <v>1.3195216485224852</v>
      </c>
      <c r="F681" s="144">
        <v>1.3195216485224852</v>
      </c>
      <c r="G681" s="144">
        <v>1.3195216485224852</v>
      </c>
      <c r="H681" s="144">
        <v>1.3195216485224852</v>
      </c>
      <c r="I681" s="177">
        <v>1.3195216485224852</v>
      </c>
      <c r="J681" s="178">
        <f t="shared" si="23"/>
        <v>6.5976082426124263</v>
      </c>
    </row>
    <row r="682" spans="2:10" ht="15.75" customHeight="1" thickBot="1" x14ac:dyDescent="0.3">
      <c r="B682" s="254"/>
      <c r="C682" s="256"/>
      <c r="D682" s="146" t="s">
        <v>786</v>
      </c>
      <c r="E682" s="144">
        <v>1.0741600813494789</v>
      </c>
      <c r="F682" s="144">
        <v>1.0741600813494789</v>
      </c>
      <c r="G682" s="144">
        <v>1.0741600813494789</v>
      </c>
      <c r="H682" s="144">
        <v>1.0741600813494789</v>
      </c>
      <c r="I682" s="177">
        <v>1.0741600813494789</v>
      </c>
      <c r="J682" s="178">
        <f t="shared" si="23"/>
        <v>5.3708004067473949</v>
      </c>
    </row>
    <row r="683" spans="2:10" ht="15.75" customHeight="1" thickBot="1" x14ac:dyDescent="0.3">
      <c r="B683" s="254"/>
      <c r="C683" s="257"/>
      <c r="D683" s="147" t="s">
        <v>789</v>
      </c>
      <c r="E683" s="153">
        <v>13000</v>
      </c>
      <c r="F683" s="153">
        <v>13000</v>
      </c>
      <c r="G683" s="153">
        <v>13000</v>
      </c>
      <c r="H683" s="153">
        <v>13000</v>
      </c>
      <c r="I683" s="179">
        <v>13000</v>
      </c>
      <c r="J683" s="180">
        <f t="shared" si="23"/>
        <v>65000</v>
      </c>
    </row>
    <row r="684" spans="2:10" ht="15.75" customHeight="1" thickBot="1" x14ac:dyDescent="0.3">
      <c r="B684" s="254" t="s">
        <v>460</v>
      </c>
      <c r="C684" s="255" t="s">
        <v>821</v>
      </c>
      <c r="D684" s="145" t="s">
        <v>788</v>
      </c>
      <c r="E684" s="149">
        <v>315.39098164246565</v>
      </c>
      <c r="F684" s="149">
        <v>315.39098164246565</v>
      </c>
      <c r="G684" s="149">
        <v>315.39098164246565</v>
      </c>
      <c r="H684" s="149">
        <v>315.39098164246565</v>
      </c>
      <c r="I684" s="176">
        <v>315.39098164246565</v>
      </c>
      <c r="J684" s="148">
        <f t="shared" si="23"/>
        <v>1576.9549082123283</v>
      </c>
    </row>
    <row r="685" spans="2:10" ht="15.75" customHeight="1" thickBot="1" x14ac:dyDescent="0.3">
      <c r="B685" s="254"/>
      <c r="C685" s="256"/>
      <c r="D685" s="146" t="s">
        <v>785</v>
      </c>
      <c r="E685" s="144">
        <v>5.4654742838209446E-2</v>
      </c>
      <c r="F685" s="144">
        <v>5.4654742838209446E-2</v>
      </c>
      <c r="G685" s="144">
        <v>5.4654742838209446E-2</v>
      </c>
      <c r="H685" s="144">
        <v>5.4654742838209446E-2</v>
      </c>
      <c r="I685" s="177">
        <v>5.4654742838209446E-2</v>
      </c>
      <c r="J685" s="178">
        <f t="shared" si="23"/>
        <v>0.27327371419104723</v>
      </c>
    </row>
    <row r="686" spans="2:10" ht="15.75" customHeight="1" thickBot="1" x14ac:dyDescent="0.3">
      <c r="B686" s="254"/>
      <c r="C686" s="256"/>
      <c r="D686" s="146" t="s">
        <v>786</v>
      </c>
      <c r="E686" s="144">
        <v>4.4491837689031671E-2</v>
      </c>
      <c r="F686" s="144">
        <v>4.4491837689031671E-2</v>
      </c>
      <c r="G686" s="144">
        <v>4.4491837689031671E-2</v>
      </c>
      <c r="H686" s="144">
        <v>4.4491837689031671E-2</v>
      </c>
      <c r="I686" s="177">
        <v>4.4491837689031671E-2</v>
      </c>
      <c r="J686" s="178">
        <f t="shared" si="23"/>
        <v>0.22245918844515836</v>
      </c>
    </row>
    <row r="687" spans="2:10" ht="15.75" customHeight="1" thickBot="1" x14ac:dyDescent="0.3">
      <c r="B687" s="254"/>
      <c r="C687" s="257"/>
      <c r="D687" s="147" t="s">
        <v>789</v>
      </c>
      <c r="E687" s="153">
        <v>800</v>
      </c>
      <c r="F687" s="153">
        <v>800</v>
      </c>
      <c r="G687" s="153">
        <v>800</v>
      </c>
      <c r="H687" s="153">
        <v>800</v>
      </c>
      <c r="I687" s="179">
        <v>800</v>
      </c>
      <c r="J687" s="180">
        <f t="shared" si="23"/>
        <v>4000</v>
      </c>
    </row>
    <row r="688" spans="2:10" ht="15.75" customHeight="1" thickBot="1" x14ac:dyDescent="0.3">
      <c r="B688" s="254" t="s">
        <v>461</v>
      </c>
      <c r="C688" s="255" t="s">
        <v>821</v>
      </c>
      <c r="D688" s="145" t="s">
        <v>788</v>
      </c>
      <c r="E688" s="149">
        <v>1.26</v>
      </c>
      <c r="F688" s="149">
        <v>1.26</v>
      </c>
      <c r="G688" s="149">
        <v>1.26</v>
      </c>
      <c r="H688" s="149">
        <v>1.26</v>
      </c>
      <c r="I688" s="176">
        <v>1.26</v>
      </c>
      <c r="J688" s="148">
        <f t="shared" si="23"/>
        <v>6.3</v>
      </c>
    </row>
    <row r="689" spans="2:10" ht="15.75" customHeight="1" thickBot="1" x14ac:dyDescent="0.3">
      <c r="B689" s="254"/>
      <c r="C689" s="256"/>
      <c r="D689" s="146" t="s">
        <v>785</v>
      </c>
      <c r="E689" s="144">
        <v>0</v>
      </c>
      <c r="F689" s="144">
        <v>0</v>
      </c>
      <c r="G689" s="144">
        <v>0</v>
      </c>
      <c r="H689" s="144">
        <v>0</v>
      </c>
      <c r="I689" s="177">
        <v>0</v>
      </c>
      <c r="J689" s="178">
        <f t="shared" si="23"/>
        <v>0</v>
      </c>
    </row>
    <row r="690" spans="2:10" ht="15.75" customHeight="1" thickBot="1" x14ac:dyDescent="0.3">
      <c r="B690" s="254"/>
      <c r="C690" s="256"/>
      <c r="D690" s="146" t="s">
        <v>786</v>
      </c>
      <c r="E690" s="144">
        <v>1.6094907323077162E-4</v>
      </c>
      <c r="F690" s="144">
        <v>1.6094907323077162E-4</v>
      </c>
      <c r="G690" s="144">
        <v>1.6094907323077162E-4</v>
      </c>
      <c r="H690" s="144">
        <v>1.6094907323077162E-4</v>
      </c>
      <c r="I690" s="177">
        <v>1.6094907323077162E-4</v>
      </c>
      <c r="J690" s="178">
        <f t="shared" si="23"/>
        <v>8.0474536615385804E-4</v>
      </c>
    </row>
    <row r="691" spans="2:10" ht="15.75" customHeight="1" thickBot="1" x14ac:dyDescent="0.3">
      <c r="B691" s="254"/>
      <c r="C691" s="257"/>
      <c r="D691" s="147" t="s">
        <v>789</v>
      </c>
      <c r="E691" s="153">
        <v>5</v>
      </c>
      <c r="F691" s="153">
        <v>5</v>
      </c>
      <c r="G691" s="153">
        <v>5</v>
      </c>
      <c r="H691" s="153">
        <v>5</v>
      </c>
      <c r="I691" s="179">
        <v>5</v>
      </c>
      <c r="J691" s="180">
        <f t="shared" si="23"/>
        <v>25</v>
      </c>
    </row>
    <row r="692" spans="2:10" ht="15.75" customHeight="1" thickBot="1" x14ac:dyDescent="0.3">
      <c r="B692" s="254" t="s">
        <v>462</v>
      </c>
      <c r="C692" s="255" t="s">
        <v>823</v>
      </c>
      <c r="D692" s="145" t="s">
        <v>788</v>
      </c>
      <c r="E692" s="149">
        <v>50.667930000000005</v>
      </c>
      <c r="F692" s="149">
        <v>50.667930000000005</v>
      </c>
      <c r="G692" s="149">
        <v>50.667930000000005</v>
      </c>
      <c r="H692" s="149">
        <v>50.667930000000005</v>
      </c>
      <c r="I692" s="176">
        <v>50.667930000000005</v>
      </c>
      <c r="J692" s="148">
        <f t="shared" ref="J692:J723" si="24">SUM(E692:I692)</f>
        <v>253.33965000000003</v>
      </c>
    </row>
    <row r="693" spans="2:10" ht="15.75" customHeight="1" thickBot="1" x14ac:dyDescent="0.3">
      <c r="B693" s="254"/>
      <c r="C693" s="256"/>
      <c r="D693" s="146" t="s">
        <v>785</v>
      </c>
      <c r="E693" s="144">
        <v>7.8134337090610424E-3</v>
      </c>
      <c r="F693" s="144">
        <v>7.8134337090610424E-3</v>
      </c>
      <c r="G693" s="144">
        <v>7.8134337090610424E-3</v>
      </c>
      <c r="H693" s="144">
        <v>7.8134337090610424E-3</v>
      </c>
      <c r="I693" s="177">
        <v>7.8134337090610424E-3</v>
      </c>
      <c r="J693" s="178">
        <f t="shared" si="24"/>
        <v>3.906716854530521E-2</v>
      </c>
    </row>
    <row r="694" spans="2:10" ht="15.75" customHeight="1" thickBot="1" x14ac:dyDescent="0.3">
      <c r="B694" s="254"/>
      <c r="C694" s="256"/>
      <c r="D694" s="146" t="s">
        <v>786</v>
      </c>
      <c r="E694" s="144">
        <v>7.0572949630228745E-3</v>
      </c>
      <c r="F694" s="144">
        <v>7.0572949630228745E-3</v>
      </c>
      <c r="G694" s="144">
        <v>7.0572949630228745E-3</v>
      </c>
      <c r="H694" s="144">
        <v>7.0572949630228745E-3</v>
      </c>
      <c r="I694" s="177">
        <v>7.0572949630228745E-3</v>
      </c>
      <c r="J694" s="178">
        <f t="shared" si="24"/>
        <v>3.528647481511437E-2</v>
      </c>
    </row>
    <row r="695" spans="2:10" ht="15.75" customHeight="1" thickBot="1" x14ac:dyDescent="0.3">
      <c r="B695" s="254"/>
      <c r="C695" s="257"/>
      <c r="D695" s="147" t="s">
        <v>789</v>
      </c>
      <c r="E695" s="153">
        <v>200</v>
      </c>
      <c r="F695" s="153">
        <v>200</v>
      </c>
      <c r="G695" s="153">
        <v>200</v>
      </c>
      <c r="H695" s="153">
        <v>200</v>
      </c>
      <c r="I695" s="179">
        <v>200</v>
      </c>
      <c r="J695" s="180">
        <f t="shared" si="24"/>
        <v>1000</v>
      </c>
    </row>
    <row r="696" spans="2:10" ht="15.75" customHeight="1" thickBot="1" x14ac:dyDescent="0.3">
      <c r="B696" s="254" t="s">
        <v>464</v>
      </c>
      <c r="C696" s="255" t="s">
        <v>824</v>
      </c>
      <c r="D696" s="145" t="s">
        <v>788</v>
      </c>
      <c r="E696" s="149">
        <v>15.26327712</v>
      </c>
      <c r="F696" s="149">
        <v>15.26327712</v>
      </c>
      <c r="G696" s="149">
        <v>15.26327712</v>
      </c>
      <c r="H696" s="149">
        <v>15.26327712</v>
      </c>
      <c r="I696" s="176">
        <v>15.26327712</v>
      </c>
      <c r="J696" s="148">
        <f t="shared" si="24"/>
        <v>76.316385600000004</v>
      </c>
    </row>
    <row r="697" spans="2:10" ht="15.75" customHeight="1" thickBot="1" x14ac:dyDescent="0.3">
      <c r="B697" s="254"/>
      <c r="C697" s="256"/>
      <c r="D697" s="146" t="s">
        <v>785</v>
      </c>
      <c r="E697" s="144">
        <v>2.3537295476674914E-3</v>
      </c>
      <c r="F697" s="144">
        <v>2.3537295476674914E-3</v>
      </c>
      <c r="G697" s="144">
        <v>2.3537295476674914E-3</v>
      </c>
      <c r="H697" s="144">
        <v>2.3537295476674914E-3</v>
      </c>
      <c r="I697" s="177">
        <v>2.3537295476674914E-3</v>
      </c>
      <c r="J697" s="178">
        <f t="shared" si="24"/>
        <v>1.1768647738337457E-2</v>
      </c>
    </row>
    <row r="698" spans="2:10" ht="15.75" customHeight="1" thickBot="1" x14ac:dyDescent="0.3">
      <c r="B698" s="254"/>
      <c r="C698" s="256"/>
      <c r="D698" s="146" t="s">
        <v>786</v>
      </c>
      <c r="E698" s="144">
        <v>2.1259492688609598E-3</v>
      </c>
      <c r="F698" s="144">
        <v>2.1259492688609598E-3</v>
      </c>
      <c r="G698" s="144">
        <v>2.1259492688609598E-3</v>
      </c>
      <c r="H698" s="144">
        <v>2.1259492688609598E-3</v>
      </c>
      <c r="I698" s="177">
        <v>2.1259492688609598E-3</v>
      </c>
      <c r="J698" s="178">
        <f t="shared" si="24"/>
        <v>1.0629746344304799E-2</v>
      </c>
    </row>
    <row r="699" spans="2:10" ht="15.75" customHeight="1" thickBot="1" x14ac:dyDescent="0.3">
      <c r="B699" s="254"/>
      <c r="C699" s="257"/>
      <c r="D699" s="147" t="s">
        <v>789</v>
      </c>
      <c r="E699" s="153">
        <v>200</v>
      </c>
      <c r="F699" s="153">
        <v>200</v>
      </c>
      <c r="G699" s="153">
        <v>200</v>
      </c>
      <c r="H699" s="153">
        <v>200</v>
      </c>
      <c r="I699" s="179">
        <v>200</v>
      </c>
      <c r="J699" s="180">
        <f t="shared" si="24"/>
        <v>1000</v>
      </c>
    </row>
    <row r="700" spans="2:10" ht="15.75" customHeight="1" thickBot="1" x14ac:dyDescent="0.3">
      <c r="B700" s="254" t="s">
        <v>465</v>
      </c>
      <c r="C700" s="255">
        <v>3.1</v>
      </c>
      <c r="D700" s="145" t="s">
        <v>788</v>
      </c>
      <c r="E700" s="149">
        <v>500.0003399399572</v>
      </c>
      <c r="F700" s="149">
        <v>500.0003399399572</v>
      </c>
      <c r="G700" s="149">
        <v>500.0003399399572</v>
      </c>
      <c r="H700" s="149">
        <v>500.0003399399572</v>
      </c>
      <c r="I700" s="176">
        <v>500.0003399399572</v>
      </c>
      <c r="J700" s="148">
        <f t="shared" si="24"/>
        <v>2500.0016996997861</v>
      </c>
    </row>
    <row r="701" spans="2:10" ht="15.75" customHeight="1" thickBot="1" x14ac:dyDescent="0.3">
      <c r="B701" s="254"/>
      <c r="C701" s="256"/>
      <c r="D701" s="146" t="s">
        <v>785</v>
      </c>
      <c r="E701" s="144">
        <v>8.6646072935004217E-2</v>
      </c>
      <c r="F701" s="144">
        <v>8.6646072935004217E-2</v>
      </c>
      <c r="G701" s="144">
        <v>8.6646072935004217E-2</v>
      </c>
      <c r="H701" s="144">
        <v>8.6646072935004217E-2</v>
      </c>
      <c r="I701" s="177">
        <v>8.6646072935004217E-2</v>
      </c>
      <c r="J701" s="178">
        <f t="shared" si="24"/>
        <v>0.43323036467502107</v>
      </c>
    </row>
    <row r="702" spans="2:10" ht="15.75" customHeight="1" thickBot="1" x14ac:dyDescent="0.3">
      <c r="B702" s="254"/>
      <c r="C702" s="256"/>
      <c r="D702" s="146" t="s">
        <v>786</v>
      </c>
      <c r="E702" s="144">
        <v>7.0534464407380315E-2</v>
      </c>
      <c r="F702" s="144">
        <v>7.0534464407380315E-2</v>
      </c>
      <c r="G702" s="144">
        <v>7.0534464407380315E-2</v>
      </c>
      <c r="H702" s="144">
        <v>7.0534464407380315E-2</v>
      </c>
      <c r="I702" s="177">
        <v>7.0534464407380315E-2</v>
      </c>
      <c r="J702" s="178">
        <f t="shared" si="24"/>
        <v>0.35267232203690158</v>
      </c>
    </row>
    <row r="703" spans="2:10" ht="15.75" customHeight="1" thickBot="1" x14ac:dyDescent="0.3">
      <c r="B703" s="254"/>
      <c r="C703" s="257"/>
      <c r="D703" s="147" t="s">
        <v>789</v>
      </c>
      <c r="E703" s="153">
        <v>5</v>
      </c>
      <c r="F703" s="153">
        <v>5</v>
      </c>
      <c r="G703" s="153">
        <v>5</v>
      </c>
      <c r="H703" s="153">
        <v>5</v>
      </c>
      <c r="I703" s="179">
        <v>5</v>
      </c>
      <c r="J703" s="180">
        <f t="shared" si="24"/>
        <v>25</v>
      </c>
    </row>
    <row r="704" spans="2:10" ht="15.75" customHeight="1" thickBot="1" x14ac:dyDescent="0.3">
      <c r="B704" s="254" t="s">
        <v>466</v>
      </c>
      <c r="C704" s="255" t="s">
        <v>825</v>
      </c>
      <c r="D704" s="145" t="s">
        <v>788</v>
      </c>
      <c r="E704" s="149">
        <v>2500.0016996997861</v>
      </c>
      <c r="F704" s="149">
        <v>2500.0016996997861</v>
      </c>
      <c r="G704" s="149">
        <v>2500.0016996997861</v>
      </c>
      <c r="H704" s="149">
        <v>2500.0016996997861</v>
      </c>
      <c r="I704" s="176">
        <v>2500.0016996997861</v>
      </c>
      <c r="J704" s="148">
        <f t="shared" si="24"/>
        <v>12500.00849849893</v>
      </c>
    </row>
    <row r="705" spans="2:10" ht="15.75" customHeight="1" thickBot="1" x14ac:dyDescent="0.3">
      <c r="B705" s="254"/>
      <c r="C705" s="256"/>
      <c r="D705" s="146" t="s">
        <v>785</v>
      </c>
      <c r="E705" s="144">
        <v>0.43323036467502113</v>
      </c>
      <c r="F705" s="144">
        <v>0.43323036467502113</v>
      </c>
      <c r="G705" s="144">
        <v>0.43323036467502113</v>
      </c>
      <c r="H705" s="144">
        <v>0.43323036467502113</v>
      </c>
      <c r="I705" s="177">
        <v>0.43323036467502113</v>
      </c>
      <c r="J705" s="178">
        <f t="shared" si="24"/>
        <v>2.1661518233751056</v>
      </c>
    </row>
    <row r="706" spans="2:10" ht="15.75" customHeight="1" thickBot="1" x14ac:dyDescent="0.3">
      <c r="B706" s="254"/>
      <c r="C706" s="256"/>
      <c r="D706" s="146" t="s">
        <v>786</v>
      </c>
      <c r="E706" s="144">
        <v>0.35267232203690163</v>
      </c>
      <c r="F706" s="144">
        <v>0.35267232203690163</v>
      </c>
      <c r="G706" s="144">
        <v>0.35267232203690163</v>
      </c>
      <c r="H706" s="144">
        <v>0.35267232203690163</v>
      </c>
      <c r="I706" s="177">
        <v>0.35267232203690163</v>
      </c>
      <c r="J706" s="178">
        <f t="shared" si="24"/>
        <v>1.7633616101845082</v>
      </c>
    </row>
    <row r="707" spans="2:10" ht="15.75" customHeight="1" thickBot="1" x14ac:dyDescent="0.3">
      <c r="B707" s="254"/>
      <c r="C707" s="257"/>
      <c r="D707" s="147" t="s">
        <v>789</v>
      </c>
      <c r="E707" s="153">
        <v>5</v>
      </c>
      <c r="F707" s="153">
        <v>5</v>
      </c>
      <c r="G707" s="153">
        <v>5</v>
      </c>
      <c r="H707" s="153">
        <v>5</v>
      </c>
      <c r="I707" s="179">
        <v>5</v>
      </c>
      <c r="J707" s="180">
        <f t="shared" si="24"/>
        <v>25</v>
      </c>
    </row>
    <row r="708" spans="2:10" ht="15.75" customHeight="1" thickBot="1" x14ac:dyDescent="0.3">
      <c r="B708" s="254" t="s">
        <v>468</v>
      </c>
      <c r="C708" s="255" t="s">
        <v>826</v>
      </c>
      <c r="D708" s="145" t="s">
        <v>788</v>
      </c>
      <c r="E708" s="149">
        <v>2578.8374999999996</v>
      </c>
      <c r="F708" s="149">
        <v>2578.8374999999996</v>
      </c>
      <c r="G708" s="149">
        <v>2578.8374999999996</v>
      </c>
      <c r="H708" s="149">
        <v>2578.8374999999996</v>
      </c>
      <c r="I708" s="176">
        <v>2578.8374999999996</v>
      </c>
      <c r="J708" s="148">
        <f t="shared" si="24"/>
        <v>12894.187499999998</v>
      </c>
    </row>
    <row r="709" spans="2:10" ht="15.75" customHeight="1" thickBot="1" x14ac:dyDescent="0.3">
      <c r="B709" s="254"/>
      <c r="C709" s="256"/>
      <c r="D709" s="146" t="s">
        <v>785</v>
      </c>
      <c r="E709" s="144">
        <v>0.56710405952862386</v>
      </c>
      <c r="F709" s="144">
        <v>0.56710405952862386</v>
      </c>
      <c r="G709" s="144">
        <v>0.56710405952862386</v>
      </c>
      <c r="H709" s="144">
        <v>0.56710405952862386</v>
      </c>
      <c r="I709" s="177">
        <v>0.56710405952862386</v>
      </c>
      <c r="J709" s="178">
        <f t="shared" si="24"/>
        <v>2.8355202976431193</v>
      </c>
    </row>
    <row r="710" spans="2:10" ht="15.75" customHeight="1" thickBot="1" x14ac:dyDescent="0.3">
      <c r="B710" s="254"/>
      <c r="C710" s="256"/>
      <c r="D710" s="146" t="s">
        <v>786</v>
      </c>
      <c r="E710" s="144">
        <v>0.38132859175200579</v>
      </c>
      <c r="F710" s="144">
        <v>0.38132859175200579</v>
      </c>
      <c r="G710" s="144">
        <v>0.38132859175200579</v>
      </c>
      <c r="H710" s="144">
        <v>0.38132859175200579</v>
      </c>
      <c r="I710" s="177">
        <v>0.38132859175200579</v>
      </c>
      <c r="J710" s="178">
        <f t="shared" si="24"/>
        <v>1.9066429587600289</v>
      </c>
    </row>
    <row r="711" spans="2:10" ht="15.75" customHeight="1" thickBot="1" x14ac:dyDescent="0.3">
      <c r="B711" s="254"/>
      <c r="C711" s="257"/>
      <c r="D711" s="147" t="s">
        <v>789</v>
      </c>
      <c r="E711" s="153">
        <v>125000</v>
      </c>
      <c r="F711" s="153">
        <v>125000</v>
      </c>
      <c r="G711" s="153">
        <v>125000</v>
      </c>
      <c r="H711" s="153">
        <v>125000</v>
      </c>
      <c r="I711" s="179">
        <v>125000</v>
      </c>
      <c r="J711" s="180">
        <f t="shared" si="24"/>
        <v>625000</v>
      </c>
    </row>
    <row r="712" spans="2:10" ht="15.75" customHeight="1" thickBot="1" x14ac:dyDescent="0.3">
      <c r="B712" s="254" t="s">
        <v>471</v>
      </c>
      <c r="C712" s="255" t="s">
        <v>826</v>
      </c>
      <c r="D712" s="145" t="s">
        <v>788</v>
      </c>
      <c r="E712" s="149">
        <v>6004.5525000000007</v>
      </c>
      <c r="F712" s="149">
        <v>6004.5525000000007</v>
      </c>
      <c r="G712" s="149">
        <v>6004.5525000000007</v>
      </c>
      <c r="H712" s="149">
        <v>6004.5525000000007</v>
      </c>
      <c r="I712" s="176">
        <v>6004.5525000000007</v>
      </c>
      <c r="J712" s="148">
        <f t="shared" si="24"/>
        <v>30022.762500000004</v>
      </c>
    </row>
    <row r="713" spans="2:10" ht="15.75" customHeight="1" thickBot="1" x14ac:dyDescent="0.3">
      <c r="B713" s="254"/>
      <c r="C713" s="256"/>
      <c r="D713" s="146" t="s">
        <v>785</v>
      </c>
      <c r="E713" s="144">
        <v>1.3204422916925738</v>
      </c>
      <c r="F713" s="144">
        <v>1.3204422916925738</v>
      </c>
      <c r="G713" s="144">
        <v>1.3204422916925738</v>
      </c>
      <c r="H713" s="144">
        <v>1.3204422916925738</v>
      </c>
      <c r="I713" s="177">
        <v>1.3204422916925738</v>
      </c>
      <c r="J713" s="178">
        <f t="shared" si="24"/>
        <v>6.6022114584628691</v>
      </c>
    </row>
    <row r="714" spans="2:10" ht="15.75" customHeight="1" thickBot="1" x14ac:dyDescent="0.3">
      <c r="B714" s="254"/>
      <c r="C714" s="256"/>
      <c r="D714" s="146" t="s">
        <v>786</v>
      </c>
      <c r="E714" s="144">
        <v>0.8878836099312134</v>
      </c>
      <c r="F714" s="144">
        <v>0.8878836099312134</v>
      </c>
      <c r="G714" s="144">
        <v>0.8878836099312134</v>
      </c>
      <c r="H714" s="144">
        <v>0.8878836099312134</v>
      </c>
      <c r="I714" s="177">
        <v>0.8878836099312134</v>
      </c>
      <c r="J714" s="178">
        <f t="shared" si="24"/>
        <v>4.4394180496560667</v>
      </c>
    </row>
    <row r="715" spans="2:10" ht="15.75" customHeight="1" thickBot="1" x14ac:dyDescent="0.3">
      <c r="B715" s="254"/>
      <c r="C715" s="257"/>
      <c r="D715" s="147" t="s">
        <v>789</v>
      </c>
      <c r="E715" s="153">
        <v>20500</v>
      </c>
      <c r="F715" s="153">
        <v>20500</v>
      </c>
      <c r="G715" s="153">
        <v>20500</v>
      </c>
      <c r="H715" s="153">
        <v>20500</v>
      </c>
      <c r="I715" s="179">
        <v>20500</v>
      </c>
      <c r="J715" s="180">
        <f t="shared" si="24"/>
        <v>102500</v>
      </c>
    </row>
    <row r="716" spans="2:10" ht="15.75" customHeight="1" thickBot="1" x14ac:dyDescent="0.3">
      <c r="B716" s="254" t="s">
        <v>472</v>
      </c>
      <c r="C716" s="255" t="s">
        <v>826</v>
      </c>
      <c r="D716" s="145" t="s">
        <v>788</v>
      </c>
      <c r="E716" s="149">
        <v>1526.6717999999998</v>
      </c>
      <c r="F716" s="149">
        <v>1526.6717999999998</v>
      </c>
      <c r="G716" s="149">
        <v>1526.6717999999998</v>
      </c>
      <c r="H716" s="149">
        <v>1526.6717999999998</v>
      </c>
      <c r="I716" s="176">
        <v>1526.6717999999998</v>
      </c>
      <c r="J716" s="148">
        <f t="shared" si="24"/>
        <v>7633.3589999999995</v>
      </c>
    </row>
    <row r="717" spans="2:10" ht="15.75" customHeight="1" thickBot="1" x14ac:dyDescent="0.3">
      <c r="B717" s="254"/>
      <c r="C717" s="256"/>
      <c r="D717" s="146" t="s">
        <v>785</v>
      </c>
      <c r="E717" s="144">
        <v>0.3357256032409453</v>
      </c>
      <c r="F717" s="144">
        <v>0.3357256032409453</v>
      </c>
      <c r="G717" s="144">
        <v>0.3357256032409453</v>
      </c>
      <c r="H717" s="144">
        <v>0.3357256032409453</v>
      </c>
      <c r="I717" s="177">
        <v>0.3357256032409453</v>
      </c>
      <c r="J717" s="178">
        <f t="shared" si="24"/>
        <v>1.6786280162047265</v>
      </c>
    </row>
    <row r="718" spans="2:10" ht="15.75" customHeight="1" thickBot="1" x14ac:dyDescent="0.3">
      <c r="B718" s="254"/>
      <c r="C718" s="256"/>
      <c r="D718" s="146" t="s">
        <v>786</v>
      </c>
      <c r="E718" s="144">
        <v>0.22574652631718739</v>
      </c>
      <c r="F718" s="144">
        <v>0.22574652631718739</v>
      </c>
      <c r="G718" s="144">
        <v>0.22574652631718739</v>
      </c>
      <c r="H718" s="144">
        <v>0.22574652631718739</v>
      </c>
      <c r="I718" s="177">
        <v>0.22574652631718739</v>
      </c>
      <c r="J718" s="178">
        <f t="shared" si="24"/>
        <v>1.128732631585937</v>
      </c>
    </row>
    <row r="719" spans="2:10" ht="15.75" customHeight="1" thickBot="1" x14ac:dyDescent="0.3">
      <c r="B719" s="254"/>
      <c r="C719" s="257"/>
      <c r="D719" s="147" t="s">
        <v>789</v>
      </c>
      <c r="E719" s="153">
        <v>18500</v>
      </c>
      <c r="F719" s="153">
        <v>18500</v>
      </c>
      <c r="G719" s="153">
        <v>18500</v>
      </c>
      <c r="H719" s="153">
        <v>18500</v>
      </c>
      <c r="I719" s="179">
        <v>18500</v>
      </c>
      <c r="J719" s="180">
        <f t="shared" si="24"/>
        <v>92500</v>
      </c>
    </row>
    <row r="720" spans="2:10" ht="15.75" customHeight="1" thickBot="1" x14ac:dyDescent="0.3">
      <c r="B720" s="254" t="s">
        <v>473</v>
      </c>
      <c r="C720" s="255" t="s">
        <v>826</v>
      </c>
      <c r="D720" s="145" t="s">
        <v>788</v>
      </c>
      <c r="E720" s="149">
        <v>1878.0355439999996</v>
      </c>
      <c r="F720" s="149">
        <v>1878.0355439999996</v>
      </c>
      <c r="G720" s="149">
        <v>1878.0355439999996</v>
      </c>
      <c r="H720" s="149">
        <v>1878.0355439999996</v>
      </c>
      <c r="I720" s="176">
        <v>1878.0355439999996</v>
      </c>
      <c r="J720" s="148">
        <f t="shared" si="24"/>
        <v>9390.1777199999979</v>
      </c>
    </row>
    <row r="721" spans="2:10" ht="15.75" customHeight="1" thickBot="1" x14ac:dyDescent="0.3">
      <c r="B721" s="254"/>
      <c r="C721" s="256"/>
      <c r="D721" s="146" t="s">
        <v>785</v>
      </c>
      <c r="E721" s="144">
        <v>0.41299290123609866</v>
      </c>
      <c r="F721" s="144">
        <v>0.41299290123609866</v>
      </c>
      <c r="G721" s="144">
        <v>0.41299290123609866</v>
      </c>
      <c r="H721" s="144">
        <v>0.41299290123609866</v>
      </c>
      <c r="I721" s="177">
        <v>0.41299290123609866</v>
      </c>
      <c r="J721" s="178">
        <f t="shared" si="24"/>
        <v>2.0649645061804933</v>
      </c>
    </row>
    <row r="722" spans="2:10" ht="15.75" customHeight="1" thickBot="1" x14ac:dyDescent="0.3">
      <c r="B722" s="254"/>
      <c r="C722" s="256"/>
      <c r="D722" s="146" t="s">
        <v>786</v>
      </c>
      <c r="E722" s="144">
        <v>0.27770212324496285</v>
      </c>
      <c r="F722" s="144">
        <v>0.27770212324496285</v>
      </c>
      <c r="G722" s="144">
        <v>0.27770212324496285</v>
      </c>
      <c r="H722" s="144">
        <v>0.27770212324496285</v>
      </c>
      <c r="I722" s="177">
        <v>0.27770212324496285</v>
      </c>
      <c r="J722" s="178">
        <f t="shared" si="24"/>
        <v>1.3885106162248142</v>
      </c>
    </row>
    <row r="723" spans="2:10" ht="15.75" customHeight="1" thickBot="1" x14ac:dyDescent="0.3">
      <c r="B723" s="254"/>
      <c r="C723" s="257"/>
      <c r="D723" s="147" t="s">
        <v>789</v>
      </c>
      <c r="E723" s="153">
        <v>31350</v>
      </c>
      <c r="F723" s="153">
        <v>31350</v>
      </c>
      <c r="G723" s="153">
        <v>31350</v>
      </c>
      <c r="H723" s="153">
        <v>31350</v>
      </c>
      <c r="I723" s="179">
        <v>31350</v>
      </c>
      <c r="J723" s="180">
        <f t="shared" si="24"/>
        <v>156750</v>
      </c>
    </row>
    <row r="724" spans="2:10" ht="15.75" customHeight="1" thickBot="1" x14ac:dyDescent="0.3">
      <c r="B724" s="254" t="s">
        <v>475</v>
      </c>
      <c r="C724" s="255" t="s">
        <v>827</v>
      </c>
      <c r="D724" s="145" t="s">
        <v>788</v>
      </c>
      <c r="E724" s="149">
        <v>4.1197696000000006</v>
      </c>
      <c r="F724" s="149">
        <v>4.1197696000000006</v>
      </c>
      <c r="G724" s="149">
        <v>4.1197696000000006</v>
      </c>
      <c r="H724" s="149">
        <v>4.1197696000000006</v>
      </c>
      <c r="I724" s="176">
        <v>4.1197696000000006</v>
      </c>
      <c r="J724" s="148">
        <f t="shared" ref="J724:J763" si="25">SUM(E724:I724)</f>
        <v>20.598848000000004</v>
      </c>
    </row>
    <row r="725" spans="2:10" ht="15.75" customHeight="1" thickBot="1" x14ac:dyDescent="0.3">
      <c r="B725" s="254"/>
      <c r="C725" s="256"/>
      <c r="D725" s="146" t="s">
        <v>785</v>
      </c>
      <c r="E725" s="144">
        <v>5.0462184097740243E-4</v>
      </c>
      <c r="F725" s="144">
        <v>5.0462184097740243E-4</v>
      </c>
      <c r="G725" s="144">
        <v>5.0462184097740243E-4</v>
      </c>
      <c r="H725" s="144">
        <v>5.0462184097740243E-4</v>
      </c>
      <c r="I725" s="177">
        <v>5.0462184097740243E-4</v>
      </c>
      <c r="J725" s="178">
        <f t="shared" si="25"/>
        <v>2.5231092048870122E-3</v>
      </c>
    </row>
    <row r="726" spans="2:10" ht="15.75" customHeight="1" thickBot="1" x14ac:dyDescent="0.3">
      <c r="B726" s="254"/>
      <c r="C726" s="256"/>
      <c r="D726" s="146" t="s">
        <v>786</v>
      </c>
      <c r="E726" s="144">
        <v>5.0462184097740243E-4</v>
      </c>
      <c r="F726" s="144">
        <v>5.0462184097740243E-4</v>
      </c>
      <c r="G726" s="144">
        <v>5.0462184097740243E-4</v>
      </c>
      <c r="H726" s="144">
        <v>5.0462184097740243E-4</v>
      </c>
      <c r="I726" s="177">
        <v>5.0462184097740243E-4</v>
      </c>
      <c r="J726" s="178">
        <f t="shared" si="25"/>
        <v>2.5231092048870122E-3</v>
      </c>
    </row>
    <row r="727" spans="2:10" ht="15.75" customHeight="1" thickBot="1" x14ac:dyDescent="0.3">
      <c r="B727" s="254"/>
      <c r="C727" s="257"/>
      <c r="D727" s="147" t="s">
        <v>789</v>
      </c>
      <c r="E727" s="153">
        <v>20</v>
      </c>
      <c r="F727" s="153">
        <v>20</v>
      </c>
      <c r="G727" s="153">
        <v>20</v>
      </c>
      <c r="H727" s="153">
        <v>20</v>
      </c>
      <c r="I727" s="179">
        <v>20</v>
      </c>
      <c r="J727" s="180">
        <f t="shared" si="25"/>
        <v>100</v>
      </c>
    </row>
    <row r="728" spans="2:10" ht="15.75" customHeight="1" thickBot="1" x14ac:dyDescent="0.3">
      <c r="B728" s="254" t="s">
        <v>477</v>
      </c>
      <c r="C728" s="255" t="s">
        <v>828</v>
      </c>
      <c r="D728" s="145" t="s">
        <v>788</v>
      </c>
      <c r="E728" s="149">
        <v>212.62122516857144</v>
      </c>
      <c r="F728" s="149">
        <v>212.62122516857144</v>
      </c>
      <c r="G728" s="149">
        <v>212.62122516857144</v>
      </c>
      <c r="H728" s="149">
        <v>212.62122516857144</v>
      </c>
      <c r="I728" s="176">
        <v>212.62122516857144</v>
      </c>
      <c r="J728" s="148">
        <f t="shared" si="25"/>
        <v>1063.1061258428572</v>
      </c>
    </row>
    <row r="729" spans="2:10" ht="15.75" customHeight="1" thickBot="1" x14ac:dyDescent="0.3">
      <c r="B729" s="254"/>
      <c r="C729" s="256"/>
      <c r="D729" s="146" t="s">
        <v>785</v>
      </c>
      <c r="E729" s="144">
        <v>2.6043522937650523E-2</v>
      </c>
      <c r="F729" s="144">
        <v>2.6043522937650523E-2</v>
      </c>
      <c r="G729" s="144">
        <v>2.6043522937650523E-2</v>
      </c>
      <c r="H729" s="144">
        <v>2.6043522937650523E-2</v>
      </c>
      <c r="I729" s="177">
        <v>2.6043522937650523E-2</v>
      </c>
      <c r="J729" s="178">
        <f t="shared" si="25"/>
        <v>0.1302176146882526</v>
      </c>
    </row>
    <row r="730" spans="2:10" ht="15.75" customHeight="1" thickBot="1" x14ac:dyDescent="0.3">
      <c r="B730" s="254"/>
      <c r="C730" s="256"/>
      <c r="D730" s="146" t="s">
        <v>786</v>
      </c>
      <c r="E730" s="144">
        <v>2.6043522937650523E-2</v>
      </c>
      <c r="F730" s="144">
        <v>2.6043522937650523E-2</v>
      </c>
      <c r="G730" s="144">
        <v>2.6043522937650523E-2</v>
      </c>
      <c r="H730" s="144">
        <v>2.6043522937650523E-2</v>
      </c>
      <c r="I730" s="177">
        <v>2.6043522937650523E-2</v>
      </c>
      <c r="J730" s="178">
        <f t="shared" si="25"/>
        <v>0.1302176146882526</v>
      </c>
    </row>
    <row r="731" spans="2:10" ht="15.75" customHeight="1" thickBot="1" x14ac:dyDescent="0.3">
      <c r="B731" s="254"/>
      <c r="C731" s="257"/>
      <c r="D731" s="147" t="s">
        <v>789</v>
      </c>
      <c r="E731" s="153">
        <v>150</v>
      </c>
      <c r="F731" s="153">
        <v>150</v>
      </c>
      <c r="G731" s="153">
        <v>150</v>
      </c>
      <c r="H731" s="153">
        <v>150</v>
      </c>
      <c r="I731" s="179">
        <v>150</v>
      </c>
      <c r="J731" s="180">
        <f t="shared" si="25"/>
        <v>750</v>
      </c>
    </row>
    <row r="732" spans="2:10" ht="15.75" customHeight="1" thickBot="1" x14ac:dyDescent="0.3">
      <c r="B732" s="254" t="s">
        <v>479</v>
      </c>
      <c r="C732" s="255" t="s">
        <v>829</v>
      </c>
      <c r="D732" s="145" t="s">
        <v>788</v>
      </c>
      <c r="E732" s="149">
        <v>61.319843020799986</v>
      </c>
      <c r="F732" s="149">
        <v>61.319843020799986</v>
      </c>
      <c r="G732" s="149">
        <v>61.319843020799986</v>
      </c>
      <c r="H732" s="149">
        <v>61.319843020799986</v>
      </c>
      <c r="I732" s="176">
        <v>61.319843020799986</v>
      </c>
      <c r="J732" s="148">
        <f t="shared" si="25"/>
        <v>306.59921510399994</v>
      </c>
    </row>
    <row r="733" spans="2:10" ht="15.75" customHeight="1" thickBot="1" x14ac:dyDescent="0.3">
      <c r="B733" s="254"/>
      <c r="C733" s="256"/>
      <c r="D733" s="146" t="s">
        <v>785</v>
      </c>
      <c r="E733" s="144">
        <v>6.1848063937086041E-3</v>
      </c>
      <c r="F733" s="144">
        <v>6.1848063937086041E-3</v>
      </c>
      <c r="G733" s="144">
        <v>6.1848063937086041E-3</v>
      </c>
      <c r="H733" s="144">
        <v>6.1848063937086041E-3</v>
      </c>
      <c r="I733" s="177">
        <v>6.1848063937086041E-3</v>
      </c>
      <c r="J733" s="178">
        <f t="shared" si="25"/>
        <v>3.0924031968543021E-2</v>
      </c>
    </row>
    <row r="734" spans="2:10" ht="15.75" customHeight="1" thickBot="1" x14ac:dyDescent="0.3">
      <c r="B734" s="254"/>
      <c r="C734" s="256"/>
      <c r="D734" s="146" t="s">
        <v>786</v>
      </c>
      <c r="E734" s="144">
        <v>6.1848063937086041E-3</v>
      </c>
      <c r="F734" s="144">
        <v>6.1848063937086041E-3</v>
      </c>
      <c r="G734" s="144">
        <v>6.1848063937086041E-3</v>
      </c>
      <c r="H734" s="144">
        <v>6.1848063937086041E-3</v>
      </c>
      <c r="I734" s="177">
        <v>6.1848063937086041E-3</v>
      </c>
      <c r="J734" s="178">
        <f t="shared" si="25"/>
        <v>3.0924031968543021E-2</v>
      </c>
    </row>
    <row r="735" spans="2:10" ht="15.75" customHeight="1" thickBot="1" x14ac:dyDescent="0.3">
      <c r="B735" s="254"/>
      <c r="C735" s="257"/>
      <c r="D735" s="147" t="s">
        <v>789</v>
      </c>
      <c r="E735" s="153">
        <v>75</v>
      </c>
      <c r="F735" s="153">
        <v>75</v>
      </c>
      <c r="G735" s="153">
        <v>75</v>
      </c>
      <c r="H735" s="153">
        <v>75</v>
      </c>
      <c r="I735" s="179">
        <v>75</v>
      </c>
      <c r="J735" s="180">
        <f t="shared" si="25"/>
        <v>375</v>
      </c>
    </row>
    <row r="736" spans="2:10" ht="15.75" customHeight="1" thickBot="1" x14ac:dyDescent="0.3">
      <c r="B736" s="254" t="s">
        <v>481</v>
      </c>
      <c r="C736" s="255" t="s">
        <v>830</v>
      </c>
      <c r="D736" s="145" t="s">
        <v>788</v>
      </c>
      <c r="E736" s="149">
        <v>16.096499999999988</v>
      </c>
      <c r="F736" s="149">
        <v>16.096499999999988</v>
      </c>
      <c r="G736" s="149">
        <v>16.096499999999988</v>
      </c>
      <c r="H736" s="149">
        <v>16.096499999999988</v>
      </c>
      <c r="I736" s="176">
        <v>16.096499999999988</v>
      </c>
      <c r="J736" s="148">
        <f t="shared" si="25"/>
        <v>80.482499999999945</v>
      </c>
    </row>
    <row r="737" spans="2:10" ht="15.75" customHeight="1" thickBot="1" x14ac:dyDescent="0.3">
      <c r="B737" s="254"/>
      <c r="C737" s="256"/>
      <c r="D737" s="146" t="s">
        <v>785</v>
      </c>
      <c r="E737" s="144">
        <v>1.9716261470769506E-3</v>
      </c>
      <c r="F737" s="144">
        <v>1.9716261470769506E-3</v>
      </c>
      <c r="G737" s="144">
        <v>1.9716261470769506E-3</v>
      </c>
      <c r="H737" s="144">
        <v>1.9716261470769506E-3</v>
      </c>
      <c r="I737" s="177">
        <v>1.9716261470769506E-3</v>
      </c>
      <c r="J737" s="178">
        <f t="shared" si="25"/>
        <v>9.8581307353847528E-3</v>
      </c>
    </row>
    <row r="738" spans="2:10" ht="15.75" customHeight="1" thickBot="1" x14ac:dyDescent="0.3">
      <c r="B738" s="254"/>
      <c r="C738" s="256"/>
      <c r="D738" s="146" t="s">
        <v>786</v>
      </c>
      <c r="E738" s="144">
        <v>1.9716261470769506E-3</v>
      </c>
      <c r="F738" s="144">
        <v>1.9716261470769506E-3</v>
      </c>
      <c r="G738" s="144">
        <v>1.9716261470769506E-3</v>
      </c>
      <c r="H738" s="144">
        <v>1.9716261470769506E-3</v>
      </c>
      <c r="I738" s="177">
        <v>1.9716261470769506E-3</v>
      </c>
      <c r="J738" s="178">
        <f t="shared" si="25"/>
        <v>9.8581307353847528E-3</v>
      </c>
    </row>
    <row r="739" spans="2:10" ht="15.75" customHeight="1" thickBot="1" x14ac:dyDescent="0.3">
      <c r="B739" s="254"/>
      <c r="C739" s="257"/>
      <c r="D739" s="147" t="s">
        <v>789</v>
      </c>
      <c r="E739" s="153">
        <v>30</v>
      </c>
      <c r="F739" s="153">
        <v>30</v>
      </c>
      <c r="G739" s="153">
        <v>30</v>
      </c>
      <c r="H739" s="153">
        <v>30</v>
      </c>
      <c r="I739" s="179">
        <v>30</v>
      </c>
      <c r="J739" s="180">
        <f t="shared" si="25"/>
        <v>150</v>
      </c>
    </row>
    <row r="740" spans="2:10" ht="15.75" customHeight="1" thickBot="1" x14ac:dyDescent="0.3">
      <c r="B740" s="254" t="s">
        <v>484</v>
      </c>
      <c r="C740" s="255" t="s">
        <v>830</v>
      </c>
      <c r="D740" s="145" t="s">
        <v>788</v>
      </c>
      <c r="E740" s="149">
        <v>23.323499999999978</v>
      </c>
      <c r="F740" s="149">
        <v>23.323499999999978</v>
      </c>
      <c r="G740" s="149">
        <v>23.323499999999978</v>
      </c>
      <c r="H740" s="149">
        <v>23.323499999999978</v>
      </c>
      <c r="I740" s="176">
        <v>23.323499999999978</v>
      </c>
      <c r="J740" s="148">
        <f t="shared" si="25"/>
        <v>116.61749999999989</v>
      </c>
    </row>
    <row r="741" spans="2:10" ht="15.75" customHeight="1" thickBot="1" x14ac:dyDescent="0.3">
      <c r="B741" s="254"/>
      <c r="C741" s="256"/>
      <c r="D741" s="146" t="s">
        <v>785</v>
      </c>
      <c r="E741" s="144">
        <v>2.8568460498461933E-3</v>
      </c>
      <c r="F741" s="144">
        <v>2.8568460498461933E-3</v>
      </c>
      <c r="G741" s="144">
        <v>2.8568460498461933E-3</v>
      </c>
      <c r="H741" s="144">
        <v>2.8568460498461933E-3</v>
      </c>
      <c r="I741" s="177">
        <v>2.8568460498461933E-3</v>
      </c>
      <c r="J741" s="178">
        <f t="shared" si="25"/>
        <v>1.4284230249230966E-2</v>
      </c>
    </row>
    <row r="742" spans="2:10" ht="15.75" customHeight="1" thickBot="1" x14ac:dyDescent="0.3">
      <c r="B742" s="254"/>
      <c r="C742" s="256"/>
      <c r="D742" s="146" t="s">
        <v>786</v>
      </c>
      <c r="E742" s="144">
        <v>2.8568460498461933E-3</v>
      </c>
      <c r="F742" s="144">
        <v>2.8568460498461933E-3</v>
      </c>
      <c r="G742" s="144">
        <v>2.8568460498461933E-3</v>
      </c>
      <c r="H742" s="144">
        <v>2.8568460498461933E-3</v>
      </c>
      <c r="I742" s="177">
        <v>2.8568460498461933E-3</v>
      </c>
      <c r="J742" s="178">
        <f t="shared" si="25"/>
        <v>1.4284230249230966E-2</v>
      </c>
    </row>
    <row r="743" spans="2:10" ht="15.75" customHeight="1" thickBot="1" x14ac:dyDescent="0.3">
      <c r="B743" s="254"/>
      <c r="C743" s="257"/>
      <c r="D743" s="147" t="s">
        <v>789</v>
      </c>
      <c r="E743" s="153">
        <v>10</v>
      </c>
      <c r="F743" s="153">
        <v>10</v>
      </c>
      <c r="G743" s="153">
        <v>10</v>
      </c>
      <c r="H743" s="153">
        <v>10</v>
      </c>
      <c r="I743" s="179">
        <v>10</v>
      </c>
      <c r="J743" s="180">
        <f t="shared" si="25"/>
        <v>50</v>
      </c>
    </row>
    <row r="744" spans="2:10" ht="15.75" customHeight="1" thickBot="1" x14ac:dyDescent="0.3">
      <c r="B744" s="254" t="s">
        <v>486</v>
      </c>
      <c r="C744" s="255" t="s">
        <v>831</v>
      </c>
      <c r="D744" s="145" t="s">
        <v>788</v>
      </c>
      <c r="E744" s="149">
        <v>158.59980000000002</v>
      </c>
      <c r="F744" s="149">
        <v>158.59980000000002</v>
      </c>
      <c r="G744" s="149">
        <v>158.59980000000002</v>
      </c>
      <c r="H744" s="149">
        <v>158.59980000000002</v>
      </c>
      <c r="I744" s="176">
        <v>158.59980000000002</v>
      </c>
      <c r="J744" s="148">
        <f t="shared" si="25"/>
        <v>792.99900000000002</v>
      </c>
    </row>
    <row r="745" spans="2:10" ht="15.75" customHeight="1" thickBot="1" x14ac:dyDescent="0.3">
      <c r="B745" s="254"/>
      <c r="C745" s="256"/>
      <c r="D745" s="146" t="s">
        <v>785</v>
      </c>
      <c r="E745" s="144">
        <v>0</v>
      </c>
      <c r="F745" s="144">
        <v>0</v>
      </c>
      <c r="G745" s="144">
        <v>0</v>
      </c>
      <c r="H745" s="144">
        <v>0</v>
      </c>
      <c r="I745" s="177">
        <v>0</v>
      </c>
      <c r="J745" s="178">
        <f t="shared" si="25"/>
        <v>0</v>
      </c>
    </row>
    <row r="746" spans="2:10" ht="15.75" customHeight="1" thickBot="1" x14ac:dyDescent="0.3">
      <c r="B746" s="254"/>
      <c r="C746" s="256"/>
      <c r="D746" s="146" t="s">
        <v>786</v>
      </c>
      <c r="E746" s="144">
        <v>0</v>
      </c>
      <c r="F746" s="144">
        <v>0</v>
      </c>
      <c r="G746" s="144">
        <v>0</v>
      </c>
      <c r="H746" s="144">
        <v>0</v>
      </c>
      <c r="I746" s="177">
        <v>0</v>
      </c>
      <c r="J746" s="178">
        <f t="shared" si="25"/>
        <v>0</v>
      </c>
    </row>
    <row r="747" spans="2:10" ht="15.75" customHeight="1" thickBot="1" x14ac:dyDescent="0.3">
      <c r="B747" s="254"/>
      <c r="C747" s="257"/>
      <c r="D747" s="147" t="s">
        <v>789</v>
      </c>
      <c r="E747" s="153">
        <v>2000</v>
      </c>
      <c r="F747" s="153">
        <v>2000</v>
      </c>
      <c r="G747" s="153">
        <v>2000</v>
      </c>
      <c r="H747" s="153">
        <v>2000</v>
      </c>
      <c r="I747" s="179">
        <v>2000</v>
      </c>
      <c r="J747" s="180">
        <f t="shared" si="25"/>
        <v>10000</v>
      </c>
    </row>
    <row r="748" spans="2:10" ht="15.75" customHeight="1" thickBot="1" x14ac:dyDescent="0.3">
      <c r="B748" s="254" t="s">
        <v>489</v>
      </c>
      <c r="C748" s="255" t="s">
        <v>832</v>
      </c>
      <c r="D748" s="145" t="s">
        <v>788</v>
      </c>
      <c r="E748" s="149">
        <v>201.84432839999999</v>
      </c>
      <c r="F748" s="149">
        <v>201.84432839999999</v>
      </c>
      <c r="G748" s="149">
        <v>201.84432839999999</v>
      </c>
      <c r="H748" s="149">
        <v>201.84432839999999</v>
      </c>
      <c r="I748" s="176">
        <v>201.84432839999999</v>
      </c>
      <c r="J748" s="148">
        <f t="shared" si="25"/>
        <v>1009.221642</v>
      </c>
    </row>
    <row r="749" spans="2:10" ht="15.75" customHeight="1" thickBot="1" x14ac:dyDescent="0.3">
      <c r="B749" s="254"/>
      <c r="C749" s="256"/>
      <c r="D749" s="146" t="s">
        <v>785</v>
      </c>
      <c r="E749" s="144">
        <v>7.4935890180881076E-3</v>
      </c>
      <c r="F749" s="144">
        <v>7.4935890180881076E-3</v>
      </c>
      <c r="G749" s="144">
        <v>7.4935890180881076E-3</v>
      </c>
      <c r="H749" s="144">
        <v>7.4935890180881076E-3</v>
      </c>
      <c r="I749" s="177">
        <v>7.4935890180881076E-3</v>
      </c>
      <c r="J749" s="178">
        <f t="shared" si="25"/>
        <v>3.746794509044054E-2</v>
      </c>
    </row>
    <row r="750" spans="2:10" ht="15.75" customHeight="1" thickBot="1" x14ac:dyDescent="0.3">
      <c r="B750" s="254"/>
      <c r="C750" s="256"/>
      <c r="D750" s="146" t="s">
        <v>786</v>
      </c>
      <c r="E750" s="144">
        <v>5.9342294536304657E-3</v>
      </c>
      <c r="F750" s="144">
        <v>5.9342294536304657E-3</v>
      </c>
      <c r="G750" s="144">
        <v>5.9342294536304657E-3</v>
      </c>
      <c r="H750" s="144">
        <v>5.9342294536304657E-3</v>
      </c>
      <c r="I750" s="177">
        <v>5.9342294536304657E-3</v>
      </c>
      <c r="J750" s="178">
        <f t="shared" si="25"/>
        <v>2.9671147268152329E-2</v>
      </c>
    </row>
    <row r="751" spans="2:10" ht="15.75" customHeight="1" thickBot="1" x14ac:dyDescent="0.3">
      <c r="B751" s="254"/>
      <c r="C751" s="257"/>
      <c r="D751" s="147" t="s">
        <v>789</v>
      </c>
      <c r="E751" s="153">
        <v>300</v>
      </c>
      <c r="F751" s="153">
        <v>300</v>
      </c>
      <c r="G751" s="153">
        <v>300</v>
      </c>
      <c r="H751" s="153">
        <v>300</v>
      </c>
      <c r="I751" s="179">
        <v>300</v>
      </c>
      <c r="J751" s="180">
        <f t="shared" si="25"/>
        <v>1500</v>
      </c>
    </row>
    <row r="752" spans="2:10" ht="15.75" customHeight="1" thickBot="1" x14ac:dyDescent="0.3">
      <c r="B752" s="254" t="s">
        <v>491</v>
      </c>
      <c r="C752" s="255" t="s">
        <v>833</v>
      </c>
      <c r="D752" s="145" t="s">
        <v>788</v>
      </c>
      <c r="E752" s="149">
        <v>1.48</v>
      </c>
      <c r="F752" s="149">
        <v>1.48</v>
      </c>
      <c r="G752" s="149">
        <v>1.48</v>
      </c>
      <c r="H752" s="149">
        <v>1.48</v>
      </c>
      <c r="I752" s="176">
        <v>1.48</v>
      </c>
      <c r="J752" s="148">
        <f t="shared" si="25"/>
        <v>7.4</v>
      </c>
    </row>
    <row r="753" spans="2:10" ht="15.75" customHeight="1" thickBot="1" x14ac:dyDescent="0.3">
      <c r="B753" s="254"/>
      <c r="C753" s="256"/>
      <c r="D753" s="146" t="s">
        <v>785</v>
      </c>
      <c r="E753" s="144">
        <v>3.0494484408123533E-4</v>
      </c>
      <c r="F753" s="144">
        <v>3.0494484408123533E-4</v>
      </c>
      <c r="G753" s="144">
        <v>3.0494484408123533E-4</v>
      </c>
      <c r="H753" s="144">
        <v>3.0494484408123533E-4</v>
      </c>
      <c r="I753" s="177">
        <v>3.0494484408123533E-4</v>
      </c>
      <c r="J753" s="178">
        <f t="shared" si="25"/>
        <v>1.5247242204061767E-3</v>
      </c>
    </row>
    <row r="754" spans="2:10" ht="15.75" customHeight="1" thickBot="1" x14ac:dyDescent="0.3">
      <c r="B754" s="254"/>
      <c r="C754" s="256"/>
      <c r="D754" s="146" t="s">
        <v>786</v>
      </c>
      <c r="E754" s="144">
        <v>3.0494484408123533E-4</v>
      </c>
      <c r="F754" s="144">
        <v>3.0494484408123533E-4</v>
      </c>
      <c r="G754" s="144">
        <v>3.0494484408123533E-4</v>
      </c>
      <c r="H754" s="144">
        <v>3.0494484408123533E-4</v>
      </c>
      <c r="I754" s="177">
        <v>3.0494484408123533E-4</v>
      </c>
      <c r="J754" s="178">
        <f t="shared" si="25"/>
        <v>1.5247242204061767E-3</v>
      </c>
    </row>
    <row r="755" spans="2:10" ht="15.75" customHeight="1" thickBot="1" x14ac:dyDescent="0.3">
      <c r="B755" s="254"/>
      <c r="C755" s="257"/>
      <c r="D755" s="147" t="s">
        <v>789</v>
      </c>
      <c r="E755" s="153">
        <v>40</v>
      </c>
      <c r="F755" s="153">
        <v>40</v>
      </c>
      <c r="G755" s="153">
        <v>40</v>
      </c>
      <c r="H755" s="153">
        <v>40</v>
      </c>
      <c r="I755" s="179">
        <v>40</v>
      </c>
      <c r="J755" s="180">
        <f t="shared" si="25"/>
        <v>200</v>
      </c>
    </row>
    <row r="756" spans="2:10" ht="15.75" customHeight="1" thickBot="1" x14ac:dyDescent="0.3">
      <c r="B756" s="254" t="s">
        <v>494</v>
      </c>
      <c r="C756" s="255" t="s">
        <v>834</v>
      </c>
      <c r="D756" s="145" t="s">
        <v>788</v>
      </c>
      <c r="E756" s="149">
        <v>8.554139999999995</v>
      </c>
      <c r="F756" s="149">
        <v>8.554139999999995</v>
      </c>
      <c r="G756" s="149">
        <v>8.554139999999995</v>
      </c>
      <c r="H756" s="149">
        <v>8.554139999999995</v>
      </c>
      <c r="I756" s="176">
        <v>8.554139999999995</v>
      </c>
      <c r="J756" s="148">
        <f t="shared" si="25"/>
        <v>42.770699999999977</v>
      </c>
    </row>
    <row r="757" spans="2:10" ht="15.75" customHeight="1" thickBot="1" x14ac:dyDescent="0.3">
      <c r="B757" s="254"/>
      <c r="C757" s="256"/>
      <c r="D757" s="146" t="s">
        <v>785</v>
      </c>
      <c r="E757" s="144">
        <v>1.7099618843655503E-3</v>
      </c>
      <c r="F757" s="144">
        <v>1.7099618843655503E-3</v>
      </c>
      <c r="G757" s="144">
        <v>1.7099618843655503E-3</v>
      </c>
      <c r="H757" s="144">
        <v>1.7099618843655503E-3</v>
      </c>
      <c r="I757" s="177">
        <v>1.7099618843655503E-3</v>
      </c>
      <c r="J757" s="178">
        <f t="shared" si="25"/>
        <v>8.5498094218277518E-3</v>
      </c>
    </row>
    <row r="758" spans="2:10" ht="15.75" customHeight="1" thickBot="1" x14ac:dyDescent="0.3">
      <c r="B758" s="254"/>
      <c r="C758" s="256"/>
      <c r="D758" s="146" t="s">
        <v>786</v>
      </c>
      <c r="E758" s="144">
        <v>1.0940818927341577E-3</v>
      </c>
      <c r="F758" s="144">
        <v>1.0940818927341577E-3</v>
      </c>
      <c r="G758" s="144">
        <v>1.0940818927341577E-3</v>
      </c>
      <c r="H758" s="144">
        <v>1.0940818927341577E-3</v>
      </c>
      <c r="I758" s="177">
        <v>1.0940818927341577E-3</v>
      </c>
      <c r="J758" s="178">
        <f t="shared" si="25"/>
        <v>5.4704094636707883E-3</v>
      </c>
    </row>
    <row r="759" spans="2:10" ht="15.75" customHeight="1" thickBot="1" x14ac:dyDescent="0.3">
      <c r="B759" s="254"/>
      <c r="C759" s="257"/>
      <c r="D759" s="147" t="s">
        <v>789</v>
      </c>
      <c r="E759" s="153">
        <v>20</v>
      </c>
      <c r="F759" s="153">
        <v>20</v>
      </c>
      <c r="G759" s="153">
        <v>20</v>
      </c>
      <c r="H759" s="153">
        <v>20</v>
      </c>
      <c r="I759" s="179">
        <v>20</v>
      </c>
      <c r="J759" s="180">
        <f t="shared" si="25"/>
        <v>100</v>
      </c>
    </row>
    <row r="760" spans="2:10" ht="15.75" customHeight="1" thickBot="1" x14ac:dyDescent="0.3">
      <c r="B760" s="254" t="s">
        <v>497</v>
      </c>
      <c r="C760" s="255" t="s">
        <v>835</v>
      </c>
      <c r="D760" s="145" t="s">
        <v>788</v>
      </c>
      <c r="E760" s="149">
        <v>18.753833333333336</v>
      </c>
      <c r="F760" s="149">
        <v>18.753833333333336</v>
      </c>
      <c r="G760" s="149">
        <v>18.753833333333336</v>
      </c>
      <c r="H760" s="149">
        <v>18.753833333333336</v>
      </c>
      <c r="I760" s="176">
        <v>18.753833333333336</v>
      </c>
      <c r="J760" s="148">
        <f t="shared" si="25"/>
        <v>93.769166666666678</v>
      </c>
    </row>
    <row r="761" spans="2:10" ht="15.75" customHeight="1" thickBot="1" x14ac:dyDescent="0.3">
      <c r="B761" s="254"/>
      <c r="C761" s="256"/>
      <c r="D761" s="146" t="s">
        <v>785</v>
      </c>
      <c r="E761" s="144">
        <v>0</v>
      </c>
      <c r="F761" s="144">
        <v>0</v>
      </c>
      <c r="G761" s="144">
        <v>0</v>
      </c>
      <c r="H761" s="144">
        <v>0</v>
      </c>
      <c r="I761" s="177">
        <v>0</v>
      </c>
      <c r="J761" s="178">
        <f t="shared" si="25"/>
        <v>0</v>
      </c>
    </row>
    <row r="762" spans="2:10" ht="15.75" customHeight="1" thickBot="1" x14ac:dyDescent="0.3">
      <c r="B762" s="254"/>
      <c r="C762" s="256"/>
      <c r="D762" s="146" t="s">
        <v>786</v>
      </c>
      <c r="E762" s="144">
        <v>0</v>
      </c>
      <c r="F762" s="144">
        <v>0</v>
      </c>
      <c r="G762" s="144">
        <v>0</v>
      </c>
      <c r="H762" s="144">
        <v>0</v>
      </c>
      <c r="I762" s="177">
        <v>0</v>
      </c>
      <c r="J762" s="178">
        <f t="shared" si="25"/>
        <v>0</v>
      </c>
    </row>
    <row r="763" spans="2:10" ht="15.75" customHeight="1" thickBot="1" x14ac:dyDescent="0.3">
      <c r="B763" s="254"/>
      <c r="C763" s="257"/>
      <c r="D763" s="147" t="s">
        <v>789</v>
      </c>
      <c r="E763" s="153">
        <v>50</v>
      </c>
      <c r="F763" s="153">
        <v>50</v>
      </c>
      <c r="G763" s="153">
        <v>50</v>
      </c>
      <c r="H763" s="153">
        <v>50</v>
      </c>
      <c r="I763" s="179">
        <v>50</v>
      </c>
      <c r="J763" s="180">
        <f t="shared" si="25"/>
        <v>250</v>
      </c>
    </row>
    <row r="764" spans="2:10" ht="15.75" customHeight="1" thickBot="1" x14ac:dyDescent="0.3">
      <c r="B764" s="254" t="s">
        <v>498</v>
      </c>
      <c r="C764" s="255" t="s">
        <v>836</v>
      </c>
      <c r="D764" s="145" t="s">
        <v>788</v>
      </c>
      <c r="E764" s="149">
        <v>52.764150288212484</v>
      </c>
      <c r="F764" s="149">
        <v>52.764150288212484</v>
      </c>
      <c r="G764" s="149">
        <v>52.764150288212484</v>
      </c>
      <c r="H764" s="149">
        <v>52.764150288212484</v>
      </c>
      <c r="I764" s="176">
        <v>52.764150288212484</v>
      </c>
      <c r="J764" s="148">
        <f t="shared" ref="J764:J799" si="26">SUM(E764:I764)</f>
        <v>263.82075144106244</v>
      </c>
    </row>
    <row r="765" spans="2:10" ht="15.75" customHeight="1" thickBot="1" x14ac:dyDescent="0.3">
      <c r="B765" s="254"/>
      <c r="C765" s="256"/>
      <c r="D765" s="146" t="s">
        <v>785</v>
      </c>
      <c r="E765" s="144">
        <v>1.0547487632161614E-2</v>
      </c>
      <c r="F765" s="144">
        <v>1.0547487632161614E-2</v>
      </c>
      <c r="G765" s="144">
        <v>1.0547487632161614E-2</v>
      </c>
      <c r="H765" s="144">
        <v>1.0547487632161614E-2</v>
      </c>
      <c r="I765" s="177">
        <v>1.0547487632161614E-2</v>
      </c>
      <c r="J765" s="178">
        <f t="shared" si="26"/>
        <v>5.2737438160808073E-2</v>
      </c>
    </row>
    <row r="766" spans="2:10" ht="15.75" customHeight="1" thickBot="1" x14ac:dyDescent="0.3">
      <c r="B766" s="254"/>
      <c r="C766" s="256"/>
      <c r="D766" s="146" t="s">
        <v>786</v>
      </c>
      <c r="E766" s="144">
        <v>6.7485803851511771E-3</v>
      </c>
      <c r="F766" s="144">
        <v>6.7485803851511771E-3</v>
      </c>
      <c r="G766" s="144">
        <v>6.7485803851511771E-3</v>
      </c>
      <c r="H766" s="144">
        <v>6.7485803851511771E-3</v>
      </c>
      <c r="I766" s="177">
        <v>6.7485803851511771E-3</v>
      </c>
      <c r="J766" s="178">
        <f t="shared" si="26"/>
        <v>3.3742901925755887E-2</v>
      </c>
    </row>
    <row r="767" spans="2:10" ht="15.75" customHeight="1" thickBot="1" x14ac:dyDescent="0.3">
      <c r="B767" s="254"/>
      <c r="C767" s="257"/>
      <c r="D767" s="147" t="s">
        <v>789</v>
      </c>
      <c r="E767" s="153">
        <v>10</v>
      </c>
      <c r="F767" s="153">
        <v>10</v>
      </c>
      <c r="G767" s="153">
        <v>10</v>
      </c>
      <c r="H767" s="153">
        <v>10</v>
      </c>
      <c r="I767" s="179">
        <v>10</v>
      </c>
      <c r="J767" s="180">
        <f t="shared" si="26"/>
        <v>50</v>
      </c>
    </row>
    <row r="768" spans="2:10" ht="15.75" customHeight="1" thickBot="1" x14ac:dyDescent="0.3">
      <c r="B768" s="254" t="s">
        <v>501</v>
      </c>
      <c r="C768" s="255" t="s">
        <v>837</v>
      </c>
      <c r="D768" s="145" t="s">
        <v>788</v>
      </c>
      <c r="E768" s="149">
        <v>11.874854853518592</v>
      </c>
      <c r="F768" s="149">
        <v>11.874854853518592</v>
      </c>
      <c r="G768" s="149">
        <v>11.874854853518592</v>
      </c>
      <c r="H768" s="149">
        <v>11.874854853518592</v>
      </c>
      <c r="I768" s="176">
        <v>11.874854853518592</v>
      </c>
      <c r="J768" s="148">
        <f t="shared" si="26"/>
        <v>59.374274267592959</v>
      </c>
    </row>
    <row r="769" spans="2:10" ht="15.75" customHeight="1" thickBot="1" x14ac:dyDescent="0.3">
      <c r="B769" s="254"/>
      <c r="C769" s="256"/>
      <c r="D769" s="146" t="s">
        <v>785</v>
      </c>
      <c r="E769" s="144">
        <v>2.3737686292122943E-3</v>
      </c>
      <c r="F769" s="144">
        <v>2.3737686292122943E-3</v>
      </c>
      <c r="G769" s="144">
        <v>2.3737686292122943E-3</v>
      </c>
      <c r="H769" s="144">
        <v>2.3737686292122943E-3</v>
      </c>
      <c r="I769" s="177">
        <v>2.3737686292122943E-3</v>
      </c>
      <c r="J769" s="178">
        <f t="shared" si="26"/>
        <v>1.1868843146061472E-2</v>
      </c>
    </row>
    <row r="770" spans="2:10" ht="15.75" customHeight="1" thickBot="1" x14ac:dyDescent="0.3">
      <c r="B770" s="254"/>
      <c r="C770" s="256"/>
      <c r="D770" s="146" t="s">
        <v>786</v>
      </c>
      <c r="E770" s="144">
        <v>1.5188041900274045E-3</v>
      </c>
      <c r="F770" s="144">
        <v>1.5188041900274045E-3</v>
      </c>
      <c r="G770" s="144">
        <v>1.5188041900274045E-3</v>
      </c>
      <c r="H770" s="144">
        <v>1.5188041900274045E-3</v>
      </c>
      <c r="I770" s="177">
        <v>1.5188041900274045E-3</v>
      </c>
      <c r="J770" s="178">
        <f t="shared" si="26"/>
        <v>7.5940209501370228E-3</v>
      </c>
    </row>
    <row r="771" spans="2:10" ht="15.75" customHeight="1" thickBot="1" x14ac:dyDescent="0.3">
      <c r="B771" s="254"/>
      <c r="C771" s="257"/>
      <c r="D771" s="147" t="s">
        <v>789</v>
      </c>
      <c r="E771" s="153">
        <v>10</v>
      </c>
      <c r="F771" s="153">
        <v>10</v>
      </c>
      <c r="G771" s="153">
        <v>10</v>
      </c>
      <c r="H771" s="153">
        <v>10</v>
      </c>
      <c r="I771" s="179">
        <v>10</v>
      </c>
      <c r="J771" s="180">
        <f t="shared" si="26"/>
        <v>50</v>
      </c>
    </row>
    <row r="772" spans="2:10" ht="15.75" customHeight="1" thickBot="1" x14ac:dyDescent="0.3">
      <c r="B772" s="254" t="s">
        <v>502</v>
      </c>
      <c r="C772" s="255" t="s">
        <v>838</v>
      </c>
      <c r="D772" s="145" t="s">
        <v>788</v>
      </c>
      <c r="E772" s="149">
        <v>27.394217499484906</v>
      </c>
      <c r="F772" s="149">
        <v>27.394217499484906</v>
      </c>
      <c r="G772" s="149">
        <v>27.394217499484906</v>
      </c>
      <c r="H772" s="149">
        <v>27.394217499484906</v>
      </c>
      <c r="I772" s="176">
        <v>27.394217499484906</v>
      </c>
      <c r="J772" s="148">
        <f t="shared" si="26"/>
        <v>136.97108749742452</v>
      </c>
    </row>
    <row r="773" spans="2:10" ht="15.75" customHeight="1" thickBot="1" x14ac:dyDescent="0.3">
      <c r="B773" s="254"/>
      <c r="C773" s="256"/>
      <c r="D773" s="146" t="s">
        <v>785</v>
      </c>
      <c r="E773" s="144">
        <v>5.4760698066829575E-3</v>
      </c>
      <c r="F773" s="144">
        <v>5.4760698066829575E-3</v>
      </c>
      <c r="G773" s="144">
        <v>5.4760698066829575E-3</v>
      </c>
      <c r="H773" s="144">
        <v>5.4760698066829575E-3</v>
      </c>
      <c r="I773" s="177">
        <v>5.4760698066829575E-3</v>
      </c>
      <c r="J773" s="178">
        <f t="shared" si="26"/>
        <v>2.7380349033414787E-2</v>
      </c>
    </row>
    <row r="774" spans="2:10" ht="15.75" customHeight="1" thickBot="1" x14ac:dyDescent="0.3">
      <c r="B774" s="254"/>
      <c r="C774" s="256"/>
      <c r="D774" s="146" t="s">
        <v>786</v>
      </c>
      <c r="E774" s="144">
        <v>3.5037440738411624E-3</v>
      </c>
      <c r="F774" s="144">
        <v>3.5037440738411624E-3</v>
      </c>
      <c r="G774" s="144">
        <v>3.5037440738411624E-3</v>
      </c>
      <c r="H774" s="144">
        <v>3.5037440738411624E-3</v>
      </c>
      <c r="I774" s="177">
        <v>3.5037440738411624E-3</v>
      </c>
      <c r="J774" s="178">
        <f t="shared" si="26"/>
        <v>1.7518720369205813E-2</v>
      </c>
    </row>
    <row r="775" spans="2:10" ht="15.75" customHeight="1" thickBot="1" x14ac:dyDescent="0.3">
      <c r="B775" s="254"/>
      <c r="C775" s="257"/>
      <c r="D775" s="147" t="s">
        <v>789</v>
      </c>
      <c r="E775" s="153">
        <v>10</v>
      </c>
      <c r="F775" s="153">
        <v>10</v>
      </c>
      <c r="G775" s="153">
        <v>10</v>
      </c>
      <c r="H775" s="153">
        <v>10</v>
      </c>
      <c r="I775" s="179">
        <v>10</v>
      </c>
      <c r="J775" s="180">
        <f t="shared" si="26"/>
        <v>50</v>
      </c>
    </row>
    <row r="776" spans="2:10" ht="15.75" customHeight="1" thickBot="1" x14ac:dyDescent="0.3">
      <c r="B776" s="254" t="s">
        <v>503</v>
      </c>
      <c r="C776" s="255" t="s">
        <v>839</v>
      </c>
      <c r="D776" s="145" t="s">
        <v>788</v>
      </c>
      <c r="E776" s="149">
        <v>5.4531000000000001</v>
      </c>
      <c r="F776" s="149">
        <v>5.4531000000000001</v>
      </c>
      <c r="G776" s="149">
        <v>5.4531000000000001</v>
      </c>
      <c r="H776" s="149">
        <v>5.4531000000000001</v>
      </c>
      <c r="I776" s="176">
        <v>5.4531000000000001</v>
      </c>
      <c r="J776" s="148">
        <f t="shared" si="26"/>
        <v>27.265499999999999</v>
      </c>
    </row>
    <row r="777" spans="2:10" ht="15.75" customHeight="1" thickBot="1" x14ac:dyDescent="0.3">
      <c r="B777" s="254"/>
      <c r="C777" s="256"/>
      <c r="D777" s="146" t="s">
        <v>785</v>
      </c>
      <c r="E777" s="144">
        <v>1.0865135436898623E-3</v>
      </c>
      <c r="F777" s="144">
        <v>1.0865135436898623E-3</v>
      </c>
      <c r="G777" s="144">
        <v>1.0865135436898623E-3</v>
      </c>
      <c r="H777" s="144">
        <v>1.0865135436898623E-3</v>
      </c>
      <c r="I777" s="177">
        <v>1.0865135436898623E-3</v>
      </c>
      <c r="J777" s="178">
        <f t="shared" si="26"/>
        <v>5.4325677184493115E-3</v>
      </c>
    </row>
    <row r="778" spans="2:10" ht="15.75" customHeight="1" thickBot="1" x14ac:dyDescent="0.3">
      <c r="B778" s="254"/>
      <c r="C778" s="256"/>
      <c r="D778" s="146" t="s">
        <v>786</v>
      </c>
      <c r="E778" s="144">
        <v>6.9465620006401026E-4</v>
      </c>
      <c r="F778" s="144">
        <v>6.9465620006401026E-4</v>
      </c>
      <c r="G778" s="144">
        <v>6.9465620006401026E-4</v>
      </c>
      <c r="H778" s="144">
        <v>6.9465620006401026E-4</v>
      </c>
      <c r="I778" s="177">
        <v>6.9465620006401026E-4</v>
      </c>
      <c r="J778" s="178">
        <f t="shared" si="26"/>
        <v>3.4732810003200512E-3</v>
      </c>
    </row>
    <row r="779" spans="2:10" ht="15.75" customHeight="1" thickBot="1" x14ac:dyDescent="0.3">
      <c r="B779" s="254"/>
      <c r="C779" s="257"/>
      <c r="D779" s="147" t="s">
        <v>789</v>
      </c>
      <c r="E779" s="153">
        <v>10</v>
      </c>
      <c r="F779" s="153">
        <v>10</v>
      </c>
      <c r="G779" s="153">
        <v>10</v>
      </c>
      <c r="H779" s="153">
        <v>10</v>
      </c>
      <c r="I779" s="179">
        <v>10</v>
      </c>
      <c r="J779" s="180">
        <f t="shared" si="26"/>
        <v>50</v>
      </c>
    </row>
    <row r="780" spans="2:10" ht="15.75" customHeight="1" thickBot="1" x14ac:dyDescent="0.3">
      <c r="B780" s="254" t="s">
        <v>506</v>
      </c>
      <c r="C780" s="255" t="s">
        <v>840</v>
      </c>
      <c r="D780" s="145" t="s">
        <v>788</v>
      </c>
      <c r="E780" s="149">
        <v>23.409753553551614</v>
      </c>
      <c r="F780" s="149">
        <v>23.409753553551614</v>
      </c>
      <c r="G780" s="149">
        <v>23.409753553551614</v>
      </c>
      <c r="H780" s="149">
        <v>23.409753553551614</v>
      </c>
      <c r="I780" s="176">
        <v>23.409753553551614</v>
      </c>
      <c r="J780" s="148">
        <f t="shared" si="26"/>
        <v>117.04876776775806</v>
      </c>
    </row>
    <row r="781" spans="2:10" ht="15.75" customHeight="1" thickBot="1" x14ac:dyDescent="0.3">
      <c r="B781" s="254"/>
      <c r="C781" s="256"/>
      <c r="D781" s="146" t="s">
        <v>785</v>
      </c>
      <c r="E781" s="144">
        <v>4.6795804486440794E-3</v>
      </c>
      <c r="F781" s="144">
        <v>4.6795804486440794E-3</v>
      </c>
      <c r="G781" s="144">
        <v>4.6795804486440794E-3</v>
      </c>
      <c r="H781" s="144">
        <v>4.6795804486440794E-3</v>
      </c>
      <c r="I781" s="177">
        <v>4.6795804486440794E-3</v>
      </c>
      <c r="J781" s="178">
        <f t="shared" si="26"/>
        <v>2.3397902243220397E-2</v>
      </c>
    </row>
    <row r="782" spans="2:10" ht="15.75" customHeight="1" thickBot="1" x14ac:dyDescent="0.3">
      <c r="B782" s="254"/>
      <c r="C782" s="256"/>
      <c r="D782" s="146" t="s">
        <v>786</v>
      </c>
      <c r="E782" s="144">
        <v>2.9941276944625565E-3</v>
      </c>
      <c r="F782" s="144">
        <v>2.9941276944625565E-3</v>
      </c>
      <c r="G782" s="144">
        <v>2.9941276944625565E-3</v>
      </c>
      <c r="H782" s="144">
        <v>2.9941276944625565E-3</v>
      </c>
      <c r="I782" s="177">
        <v>2.9941276944625565E-3</v>
      </c>
      <c r="J782" s="178">
        <f t="shared" si="26"/>
        <v>1.4970638472312782E-2</v>
      </c>
    </row>
    <row r="783" spans="2:10" ht="15.75" customHeight="1" thickBot="1" x14ac:dyDescent="0.3">
      <c r="B783" s="254"/>
      <c r="C783" s="257"/>
      <c r="D783" s="147" t="s">
        <v>789</v>
      </c>
      <c r="E783" s="153">
        <v>5</v>
      </c>
      <c r="F783" s="153">
        <v>5</v>
      </c>
      <c r="G783" s="153">
        <v>5</v>
      </c>
      <c r="H783" s="153">
        <v>5</v>
      </c>
      <c r="I783" s="179">
        <v>5</v>
      </c>
      <c r="J783" s="180">
        <f t="shared" si="26"/>
        <v>25</v>
      </c>
    </row>
    <row r="784" spans="2:10" ht="15.75" customHeight="1" thickBot="1" x14ac:dyDescent="0.3">
      <c r="B784" s="254" t="s">
        <v>507</v>
      </c>
      <c r="C784" s="255" t="s">
        <v>841</v>
      </c>
      <c r="D784" s="145" t="s">
        <v>788</v>
      </c>
      <c r="E784" s="149">
        <v>12.767567261152061</v>
      </c>
      <c r="F784" s="149">
        <v>12.767567261152061</v>
      </c>
      <c r="G784" s="149">
        <v>12.767567261152061</v>
      </c>
      <c r="H784" s="149">
        <v>12.767567261152061</v>
      </c>
      <c r="I784" s="176">
        <v>12.767567261152061</v>
      </c>
      <c r="J784" s="148">
        <f t="shared" si="26"/>
        <v>63.837836305760305</v>
      </c>
    </row>
    <row r="785" spans="2:10" ht="15.75" customHeight="1" thickBot="1" x14ac:dyDescent="0.3">
      <c r="B785" s="254"/>
      <c r="C785" s="256"/>
      <c r="D785" s="146" t="s">
        <v>785</v>
      </c>
      <c r="E785" s="144">
        <v>2.5522207226727055E-3</v>
      </c>
      <c r="F785" s="144">
        <v>2.5522207226727055E-3</v>
      </c>
      <c r="G785" s="144">
        <v>2.5522207226727055E-3</v>
      </c>
      <c r="H785" s="144">
        <v>2.5522207226727055E-3</v>
      </c>
      <c r="I785" s="177">
        <v>2.5522207226727055E-3</v>
      </c>
      <c r="J785" s="178">
        <f t="shared" si="26"/>
        <v>1.2761103613363528E-2</v>
      </c>
    </row>
    <row r="786" spans="2:10" ht="15.75" customHeight="1" thickBot="1" x14ac:dyDescent="0.3">
      <c r="B786" s="254"/>
      <c r="C786" s="256"/>
      <c r="D786" s="146" t="s">
        <v>786</v>
      </c>
      <c r="E786" s="144">
        <v>1.6329828778453381E-3</v>
      </c>
      <c r="F786" s="144">
        <v>1.6329828778453381E-3</v>
      </c>
      <c r="G786" s="144">
        <v>1.6329828778453381E-3</v>
      </c>
      <c r="H786" s="144">
        <v>1.6329828778453381E-3</v>
      </c>
      <c r="I786" s="177">
        <v>1.6329828778453381E-3</v>
      </c>
      <c r="J786" s="178">
        <f t="shared" si="26"/>
        <v>8.1649143892266914E-3</v>
      </c>
    </row>
    <row r="787" spans="2:10" ht="15.75" customHeight="1" thickBot="1" x14ac:dyDescent="0.3">
      <c r="B787" s="254"/>
      <c r="C787" s="257"/>
      <c r="D787" s="147" t="s">
        <v>789</v>
      </c>
      <c r="E787" s="153">
        <v>5</v>
      </c>
      <c r="F787" s="153">
        <v>5</v>
      </c>
      <c r="G787" s="153">
        <v>5</v>
      </c>
      <c r="H787" s="153">
        <v>5</v>
      </c>
      <c r="I787" s="179">
        <v>5</v>
      </c>
      <c r="J787" s="180">
        <f t="shared" si="26"/>
        <v>25</v>
      </c>
    </row>
    <row r="788" spans="2:10" ht="15.75" customHeight="1" thickBot="1" x14ac:dyDescent="0.3">
      <c r="B788" s="254" t="s">
        <v>509</v>
      </c>
      <c r="C788" s="255" t="s">
        <v>842</v>
      </c>
      <c r="D788" s="145" t="s">
        <v>788</v>
      </c>
      <c r="E788" s="149">
        <v>37.647428124825545</v>
      </c>
      <c r="F788" s="149">
        <v>37.647428124825545</v>
      </c>
      <c r="G788" s="149">
        <v>37.647428124825545</v>
      </c>
      <c r="H788" s="149">
        <v>37.647428124825545</v>
      </c>
      <c r="I788" s="176">
        <v>37.647428124825545</v>
      </c>
      <c r="J788" s="148">
        <f t="shared" si="26"/>
        <v>188.23714062412773</v>
      </c>
    </row>
    <row r="789" spans="2:10" ht="15.75" customHeight="1" thickBot="1" x14ac:dyDescent="0.3">
      <c r="B789" s="254"/>
      <c r="C789" s="256"/>
      <c r="D789" s="146" t="s">
        <v>785</v>
      </c>
      <c r="E789" s="144">
        <v>7.5256737834362465E-3</v>
      </c>
      <c r="F789" s="144">
        <v>7.5256737834362465E-3</v>
      </c>
      <c r="G789" s="144">
        <v>7.5256737834362465E-3</v>
      </c>
      <c r="H789" s="144">
        <v>7.5256737834362465E-3</v>
      </c>
      <c r="I789" s="177">
        <v>7.5256737834362465E-3</v>
      </c>
      <c r="J789" s="178">
        <f t="shared" si="26"/>
        <v>3.7628368917181229E-2</v>
      </c>
    </row>
    <row r="790" spans="2:10" ht="15.75" customHeight="1" thickBot="1" x14ac:dyDescent="0.3">
      <c r="B790" s="254"/>
      <c r="C790" s="256"/>
      <c r="D790" s="146" t="s">
        <v>786</v>
      </c>
      <c r="E790" s="144">
        <v>4.8151385667504053E-3</v>
      </c>
      <c r="F790" s="144">
        <v>4.8151385667504053E-3</v>
      </c>
      <c r="G790" s="144">
        <v>4.8151385667504053E-3</v>
      </c>
      <c r="H790" s="144">
        <v>4.8151385667504053E-3</v>
      </c>
      <c r="I790" s="177">
        <v>4.8151385667504053E-3</v>
      </c>
      <c r="J790" s="178">
        <f t="shared" si="26"/>
        <v>2.4075692833752028E-2</v>
      </c>
    </row>
    <row r="791" spans="2:10" ht="15.75" customHeight="1" thickBot="1" x14ac:dyDescent="0.3">
      <c r="B791" s="254"/>
      <c r="C791" s="257"/>
      <c r="D791" s="147" t="s">
        <v>789</v>
      </c>
      <c r="E791" s="153">
        <v>10</v>
      </c>
      <c r="F791" s="153">
        <v>10</v>
      </c>
      <c r="G791" s="153">
        <v>10</v>
      </c>
      <c r="H791" s="153">
        <v>10</v>
      </c>
      <c r="I791" s="179">
        <v>10</v>
      </c>
      <c r="J791" s="180">
        <f t="shared" si="26"/>
        <v>50</v>
      </c>
    </row>
    <row r="792" spans="2:10" ht="15.75" customHeight="1" thickBot="1" x14ac:dyDescent="0.3">
      <c r="B792" s="254" t="s">
        <v>510</v>
      </c>
      <c r="C792" s="255" t="s">
        <v>843</v>
      </c>
      <c r="D792" s="145" t="s">
        <v>788</v>
      </c>
      <c r="E792" s="149">
        <v>2.2875105882352927E-2</v>
      </c>
      <c r="F792" s="149">
        <v>2.2875105882352927E-2</v>
      </c>
      <c r="G792" s="149">
        <v>2.2875105882352927E-2</v>
      </c>
      <c r="H792" s="149">
        <v>2.2875105882352927E-2</v>
      </c>
      <c r="I792" s="176">
        <v>2.2875105882352927E-2</v>
      </c>
      <c r="J792" s="148">
        <f t="shared" si="26"/>
        <v>0.11437552941176463</v>
      </c>
    </row>
    <row r="793" spans="2:10" ht="15.75" customHeight="1" thickBot="1" x14ac:dyDescent="0.3">
      <c r="B793" s="254"/>
      <c r="C793" s="256"/>
      <c r="D793" s="146" t="s">
        <v>785</v>
      </c>
      <c r="E793" s="144">
        <v>4.5727050480410319E-6</v>
      </c>
      <c r="F793" s="144">
        <v>4.5727050480410319E-6</v>
      </c>
      <c r="G793" s="144">
        <v>4.5727050480410319E-6</v>
      </c>
      <c r="H793" s="144">
        <v>4.5727050480410319E-6</v>
      </c>
      <c r="I793" s="177">
        <v>4.5727050480410319E-6</v>
      </c>
      <c r="J793" s="178">
        <f t="shared" si="26"/>
        <v>2.2863525240205158E-5</v>
      </c>
    </row>
    <row r="794" spans="2:10" ht="15.75" customHeight="1" thickBot="1" x14ac:dyDescent="0.3">
      <c r="B794" s="254"/>
      <c r="C794" s="256"/>
      <c r="D794" s="146" t="s">
        <v>786</v>
      </c>
      <c r="E794" s="144">
        <v>2.9257457956333384E-6</v>
      </c>
      <c r="F794" s="144">
        <v>2.9257457956333384E-6</v>
      </c>
      <c r="G794" s="144">
        <v>2.9257457956333384E-6</v>
      </c>
      <c r="H794" s="144">
        <v>2.9257457956333384E-6</v>
      </c>
      <c r="I794" s="177">
        <v>2.9257457956333384E-6</v>
      </c>
      <c r="J794" s="178">
        <f t="shared" si="26"/>
        <v>1.4628728978166693E-5</v>
      </c>
    </row>
    <row r="795" spans="2:10" ht="15.75" customHeight="1" thickBot="1" x14ac:dyDescent="0.3">
      <c r="B795" s="254"/>
      <c r="C795" s="257"/>
      <c r="D795" s="147" t="s">
        <v>789</v>
      </c>
      <c r="E795" s="153">
        <v>1</v>
      </c>
      <c r="F795" s="153">
        <v>1</v>
      </c>
      <c r="G795" s="153">
        <v>1</v>
      </c>
      <c r="H795" s="153">
        <v>1</v>
      </c>
      <c r="I795" s="179">
        <v>1</v>
      </c>
      <c r="J795" s="180">
        <f t="shared" si="26"/>
        <v>5</v>
      </c>
    </row>
    <row r="796" spans="2:10" ht="15.75" customHeight="1" thickBot="1" x14ac:dyDescent="0.3">
      <c r="B796" s="254" t="s">
        <v>512</v>
      </c>
      <c r="C796" s="255" t="s">
        <v>844</v>
      </c>
      <c r="D796" s="145" t="s">
        <v>788</v>
      </c>
      <c r="E796" s="149">
        <v>46.016157806208291</v>
      </c>
      <c r="F796" s="149">
        <v>46.016157806208291</v>
      </c>
      <c r="G796" s="149">
        <v>46.016157806208291</v>
      </c>
      <c r="H796" s="149">
        <v>46.016157806208291</v>
      </c>
      <c r="I796" s="176">
        <v>46.016157806208291</v>
      </c>
      <c r="J796" s="148">
        <f t="shared" si="26"/>
        <v>230.08078903104146</v>
      </c>
    </row>
    <row r="797" spans="2:10" ht="15.75" customHeight="1" thickBot="1" x14ac:dyDescent="0.3">
      <c r="B797" s="254"/>
      <c r="C797" s="256"/>
      <c r="D797" s="146" t="s">
        <v>785</v>
      </c>
      <c r="E797" s="144">
        <v>1.2778263720799881E-2</v>
      </c>
      <c r="F797" s="144">
        <v>1.2778263720799881E-2</v>
      </c>
      <c r="G797" s="144">
        <v>1.2778263720799881E-2</v>
      </c>
      <c r="H797" s="144">
        <v>1.2778263720799881E-2</v>
      </c>
      <c r="I797" s="177">
        <v>1.2778263720799881E-2</v>
      </c>
      <c r="J797" s="178">
        <f t="shared" si="26"/>
        <v>6.3891318603999409E-2</v>
      </c>
    </row>
    <row r="798" spans="2:10" ht="15.75" customHeight="1" thickBot="1" x14ac:dyDescent="0.3">
      <c r="B798" s="254"/>
      <c r="C798" s="256"/>
      <c r="D798" s="146" t="s">
        <v>786</v>
      </c>
      <c r="E798" s="144">
        <v>6.9766949913022533E-3</v>
      </c>
      <c r="F798" s="144">
        <v>6.9766949913022533E-3</v>
      </c>
      <c r="G798" s="144">
        <v>6.9766949913022533E-3</v>
      </c>
      <c r="H798" s="144">
        <v>6.9766949913022533E-3</v>
      </c>
      <c r="I798" s="177">
        <v>6.9766949913022533E-3</v>
      </c>
      <c r="J798" s="178">
        <f t="shared" si="26"/>
        <v>3.4883474956511264E-2</v>
      </c>
    </row>
    <row r="799" spans="2:10" ht="15.75" customHeight="1" thickBot="1" x14ac:dyDescent="0.3">
      <c r="B799" s="254"/>
      <c r="C799" s="257"/>
      <c r="D799" s="147" t="s">
        <v>789</v>
      </c>
      <c r="E799" s="153">
        <v>25</v>
      </c>
      <c r="F799" s="153">
        <v>25</v>
      </c>
      <c r="G799" s="153">
        <v>25</v>
      </c>
      <c r="H799" s="153">
        <v>25</v>
      </c>
      <c r="I799" s="179">
        <v>25</v>
      </c>
      <c r="J799" s="180">
        <f t="shared" si="26"/>
        <v>125</v>
      </c>
    </row>
    <row r="800" spans="2:10" ht="15.75" customHeight="1" thickBot="1" x14ac:dyDescent="0.3">
      <c r="B800" s="254" t="s">
        <v>514</v>
      </c>
      <c r="C800" s="255" t="s">
        <v>729</v>
      </c>
      <c r="D800" s="145" t="s">
        <v>788</v>
      </c>
      <c r="E800" s="149">
        <v>11.358832661623616</v>
      </c>
      <c r="F800" s="149">
        <v>11.358832661623616</v>
      </c>
      <c r="G800" s="149">
        <v>11.358832661623616</v>
      </c>
      <c r="H800" s="149">
        <v>11.358832661623616</v>
      </c>
      <c r="I800" s="176">
        <v>11.358832661623616</v>
      </c>
      <c r="J800" s="148">
        <f t="shared" ref="J800:J823" si="27">SUM(E800:I800)</f>
        <v>56.79416330811808</v>
      </c>
    </row>
    <row r="801" spans="2:10" ht="15.75" customHeight="1" thickBot="1" x14ac:dyDescent="0.3">
      <c r="B801" s="254"/>
      <c r="C801" s="256"/>
      <c r="D801" s="146" t="s">
        <v>785</v>
      </c>
      <c r="E801" s="144">
        <v>1.3473339404221163E-3</v>
      </c>
      <c r="F801" s="144">
        <v>1.3473339404221163E-3</v>
      </c>
      <c r="G801" s="144">
        <v>1.3473339404221163E-3</v>
      </c>
      <c r="H801" s="144">
        <v>1.3473339404221163E-3</v>
      </c>
      <c r="I801" s="177">
        <v>1.3473339404221163E-3</v>
      </c>
      <c r="J801" s="178">
        <f t="shared" si="27"/>
        <v>6.7366697021105813E-3</v>
      </c>
    </row>
    <row r="802" spans="2:10" ht="15.75" customHeight="1" thickBot="1" x14ac:dyDescent="0.3">
      <c r="B802" s="254"/>
      <c r="C802" s="256"/>
      <c r="D802" s="146" t="s">
        <v>786</v>
      </c>
      <c r="E802" s="144">
        <v>9.694587401162739E-4</v>
      </c>
      <c r="F802" s="144">
        <v>9.694587401162739E-4</v>
      </c>
      <c r="G802" s="144">
        <v>9.694587401162739E-4</v>
      </c>
      <c r="H802" s="144">
        <v>9.694587401162739E-4</v>
      </c>
      <c r="I802" s="177">
        <v>9.694587401162739E-4</v>
      </c>
      <c r="J802" s="178">
        <f t="shared" si="27"/>
        <v>4.8472937005813697E-3</v>
      </c>
    </row>
    <row r="803" spans="2:10" ht="15.75" customHeight="1" thickBot="1" x14ac:dyDescent="0.3">
      <c r="B803" s="254"/>
      <c r="C803" s="257"/>
      <c r="D803" s="147" t="s">
        <v>789</v>
      </c>
      <c r="E803" s="153">
        <v>15</v>
      </c>
      <c r="F803" s="153">
        <v>15</v>
      </c>
      <c r="G803" s="153">
        <v>15</v>
      </c>
      <c r="H803" s="153">
        <v>15</v>
      </c>
      <c r="I803" s="179">
        <v>15</v>
      </c>
      <c r="J803" s="180">
        <f t="shared" si="27"/>
        <v>75</v>
      </c>
    </row>
    <row r="804" spans="2:10" ht="15.75" customHeight="1" thickBot="1" x14ac:dyDescent="0.3">
      <c r="B804" s="254" t="s">
        <v>515</v>
      </c>
      <c r="C804" s="255" t="s">
        <v>729</v>
      </c>
      <c r="D804" s="145" t="s">
        <v>788</v>
      </c>
      <c r="E804" s="149">
        <v>378.68114604126202</v>
      </c>
      <c r="F804" s="149">
        <v>378.68114604126202</v>
      </c>
      <c r="G804" s="149">
        <v>378.68114604126202</v>
      </c>
      <c r="H804" s="149">
        <v>378.68114604126202</v>
      </c>
      <c r="I804" s="176">
        <v>378.68114604126202</v>
      </c>
      <c r="J804" s="148">
        <f t="shared" si="27"/>
        <v>1893.4057302063102</v>
      </c>
    </row>
    <row r="805" spans="2:10" ht="15.75" customHeight="1" thickBot="1" x14ac:dyDescent="0.3">
      <c r="B805" s="254"/>
      <c r="C805" s="256"/>
      <c r="D805" s="146" t="s">
        <v>785</v>
      </c>
      <c r="E805" s="144">
        <v>5.501607056679101E-2</v>
      </c>
      <c r="F805" s="144">
        <v>5.501607056679101E-2</v>
      </c>
      <c r="G805" s="144">
        <v>5.501607056679101E-2</v>
      </c>
      <c r="H805" s="144">
        <v>5.501607056679101E-2</v>
      </c>
      <c r="I805" s="177">
        <v>5.501607056679101E-2</v>
      </c>
      <c r="J805" s="178">
        <f t="shared" si="27"/>
        <v>0.27508035283395504</v>
      </c>
    </row>
    <row r="806" spans="2:10" ht="15.75" customHeight="1" thickBot="1" x14ac:dyDescent="0.3">
      <c r="B806" s="254"/>
      <c r="C806" s="256"/>
      <c r="D806" s="146" t="s">
        <v>786</v>
      </c>
      <c r="E806" s="144">
        <v>4.1201104545587938E-2</v>
      </c>
      <c r="F806" s="144">
        <v>4.1201104545587938E-2</v>
      </c>
      <c r="G806" s="144">
        <v>4.1201104545587938E-2</v>
      </c>
      <c r="H806" s="144">
        <v>4.1201104545587938E-2</v>
      </c>
      <c r="I806" s="177">
        <v>4.1201104545587938E-2</v>
      </c>
      <c r="J806" s="178">
        <f t="shared" si="27"/>
        <v>0.2060055227279397</v>
      </c>
    </row>
    <row r="807" spans="2:10" ht="15.75" customHeight="1" thickBot="1" x14ac:dyDescent="0.3">
      <c r="B807" s="254"/>
      <c r="C807" s="257"/>
      <c r="D807" s="147" t="s">
        <v>789</v>
      </c>
      <c r="E807" s="153">
        <v>500</v>
      </c>
      <c r="F807" s="153">
        <v>500</v>
      </c>
      <c r="G807" s="153">
        <v>500</v>
      </c>
      <c r="H807" s="153">
        <v>500</v>
      </c>
      <c r="I807" s="179">
        <v>500</v>
      </c>
      <c r="J807" s="180">
        <f t="shared" si="27"/>
        <v>2500</v>
      </c>
    </row>
    <row r="808" spans="2:10" ht="15.75" customHeight="1" thickBot="1" x14ac:dyDescent="0.3">
      <c r="B808" s="254" t="s">
        <v>516</v>
      </c>
      <c r="C808" s="255" t="s">
        <v>691</v>
      </c>
      <c r="D808" s="145" t="s">
        <v>788</v>
      </c>
      <c r="E808" s="149">
        <v>42.218422184221836</v>
      </c>
      <c r="F808" s="149">
        <v>42.218422184221836</v>
      </c>
      <c r="G808" s="149">
        <v>42.218422184221836</v>
      </c>
      <c r="H808" s="149">
        <v>42.218422184221836</v>
      </c>
      <c r="I808" s="176">
        <v>42.218422184221836</v>
      </c>
      <c r="J808" s="148">
        <f t="shared" si="27"/>
        <v>211.09211092110917</v>
      </c>
    </row>
    <row r="809" spans="2:10" ht="15.75" customHeight="1" thickBot="1" x14ac:dyDescent="0.3">
      <c r="B809" s="254"/>
      <c r="C809" s="256"/>
      <c r="D809" s="146" t="s">
        <v>785</v>
      </c>
      <c r="E809" s="144">
        <v>0.1125350005628467</v>
      </c>
      <c r="F809" s="144">
        <v>0.1125350005628467</v>
      </c>
      <c r="G809" s="144">
        <v>0.1125350005628467</v>
      </c>
      <c r="H809" s="144">
        <v>0.1125350005628467</v>
      </c>
      <c r="I809" s="177">
        <v>0.1125350005628467</v>
      </c>
      <c r="J809" s="178">
        <f t="shared" si="27"/>
        <v>0.56267500281423344</v>
      </c>
    </row>
    <row r="810" spans="2:10" ht="15.75" customHeight="1" thickBot="1" x14ac:dyDescent="0.3">
      <c r="B810" s="254"/>
      <c r="C810" s="256"/>
      <c r="D810" s="146" t="s">
        <v>786</v>
      </c>
      <c r="E810" s="144">
        <v>0</v>
      </c>
      <c r="F810" s="144">
        <v>0</v>
      </c>
      <c r="G810" s="144">
        <v>0</v>
      </c>
      <c r="H810" s="144">
        <v>0</v>
      </c>
      <c r="I810" s="177">
        <v>0</v>
      </c>
      <c r="J810" s="178">
        <f t="shared" si="27"/>
        <v>0</v>
      </c>
    </row>
    <row r="811" spans="2:10" ht="15.75" customHeight="1" thickBot="1" x14ac:dyDescent="0.3">
      <c r="B811" s="254"/>
      <c r="C811" s="257"/>
      <c r="D811" s="147" t="s">
        <v>789</v>
      </c>
      <c r="E811" s="153">
        <v>400</v>
      </c>
      <c r="F811" s="153">
        <v>400</v>
      </c>
      <c r="G811" s="153">
        <v>400</v>
      </c>
      <c r="H811" s="153">
        <v>400</v>
      </c>
      <c r="I811" s="179">
        <v>400</v>
      </c>
      <c r="J811" s="180">
        <f t="shared" si="27"/>
        <v>2000</v>
      </c>
    </row>
    <row r="812" spans="2:10" ht="15.75" customHeight="1" thickBot="1" x14ac:dyDescent="0.3">
      <c r="B812" s="254" t="s">
        <v>517</v>
      </c>
      <c r="C812" s="255" t="s">
        <v>747</v>
      </c>
      <c r="D812" s="145" t="s">
        <v>788</v>
      </c>
      <c r="E812" s="149">
        <v>147.38999999999999</v>
      </c>
      <c r="F812" s="149">
        <v>147.38999999999999</v>
      </c>
      <c r="G812" s="149">
        <v>147.38999999999999</v>
      </c>
      <c r="H812" s="149">
        <v>147.38999999999999</v>
      </c>
      <c r="I812" s="176">
        <v>147.38999999999999</v>
      </c>
      <c r="J812" s="148">
        <f t="shared" si="27"/>
        <v>736.94999999999993</v>
      </c>
    </row>
    <row r="813" spans="2:10" ht="15.75" customHeight="1" thickBot="1" x14ac:dyDescent="0.3">
      <c r="B813" s="254"/>
      <c r="C813" s="256"/>
      <c r="D813" s="146" t="s">
        <v>785</v>
      </c>
      <c r="E813" s="144">
        <v>5.578494878178545E-2</v>
      </c>
      <c r="F813" s="144">
        <v>5.578494878178545E-2</v>
      </c>
      <c r="G813" s="144">
        <v>5.578494878178545E-2</v>
      </c>
      <c r="H813" s="144">
        <v>5.578494878178545E-2</v>
      </c>
      <c r="I813" s="177">
        <v>5.578494878178545E-2</v>
      </c>
      <c r="J813" s="178">
        <f t="shared" si="27"/>
        <v>0.27892474390892724</v>
      </c>
    </row>
    <row r="814" spans="2:10" ht="15.75" customHeight="1" thickBot="1" x14ac:dyDescent="0.3">
      <c r="B814" s="254"/>
      <c r="C814" s="256"/>
      <c r="D814" s="146" t="s">
        <v>786</v>
      </c>
      <c r="E814" s="144">
        <v>0</v>
      </c>
      <c r="F814" s="144">
        <v>0</v>
      </c>
      <c r="G814" s="144">
        <v>0</v>
      </c>
      <c r="H814" s="144">
        <v>0</v>
      </c>
      <c r="I814" s="177">
        <v>0</v>
      </c>
      <c r="J814" s="178">
        <f t="shared" si="27"/>
        <v>0</v>
      </c>
    </row>
    <row r="815" spans="2:10" ht="15.75" customHeight="1" thickBot="1" x14ac:dyDescent="0.3">
      <c r="B815" s="254"/>
      <c r="C815" s="257"/>
      <c r="D815" s="147" t="s">
        <v>789</v>
      </c>
      <c r="E815" s="153">
        <v>300</v>
      </c>
      <c r="F815" s="153">
        <v>300</v>
      </c>
      <c r="G815" s="153">
        <v>300</v>
      </c>
      <c r="H815" s="153">
        <v>300</v>
      </c>
      <c r="I815" s="179">
        <v>300</v>
      </c>
      <c r="J815" s="180">
        <f t="shared" si="27"/>
        <v>1500</v>
      </c>
    </row>
    <row r="816" spans="2:10" ht="15.75" customHeight="1" thickBot="1" x14ac:dyDescent="0.3">
      <c r="B816" s="254" t="s">
        <v>518</v>
      </c>
      <c r="C816" s="255" t="s">
        <v>731</v>
      </c>
      <c r="D816" s="145" t="s">
        <v>788</v>
      </c>
      <c r="E816" s="149">
        <v>5.8836959999999987</v>
      </c>
      <c r="F816" s="149">
        <v>5.8836959999999987</v>
      </c>
      <c r="G816" s="149">
        <v>5.8836959999999987</v>
      </c>
      <c r="H816" s="149">
        <v>5.8836959999999987</v>
      </c>
      <c r="I816" s="176">
        <v>5.8836959999999987</v>
      </c>
      <c r="J816" s="148">
        <f t="shared" si="27"/>
        <v>29.418479999999995</v>
      </c>
    </row>
    <row r="817" spans="2:10" ht="15.75" customHeight="1" thickBot="1" x14ac:dyDescent="0.3">
      <c r="B817" s="254"/>
      <c r="C817" s="256"/>
      <c r="D817" s="146" t="s">
        <v>785</v>
      </c>
      <c r="E817" s="144">
        <v>8.5480314431676243E-4</v>
      </c>
      <c r="F817" s="144">
        <v>8.5480314431676243E-4</v>
      </c>
      <c r="G817" s="144">
        <v>8.5480314431676243E-4</v>
      </c>
      <c r="H817" s="144">
        <v>8.5480314431676243E-4</v>
      </c>
      <c r="I817" s="177">
        <v>8.5480314431676243E-4</v>
      </c>
      <c r="J817" s="178">
        <f t="shared" si="27"/>
        <v>4.2740157215838126E-3</v>
      </c>
    </row>
    <row r="818" spans="2:10" ht="15.75" customHeight="1" thickBot="1" x14ac:dyDescent="0.3">
      <c r="B818" s="254"/>
      <c r="C818" s="256"/>
      <c r="D818" s="146" t="s">
        <v>786</v>
      </c>
      <c r="E818" s="144">
        <v>6.4015538281920028E-4</v>
      </c>
      <c r="F818" s="144">
        <v>6.4015538281920028E-4</v>
      </c>
      <c r="G818" s="144">
        <v>6.4015538281920028E-4</v>
      </c>
      <c r="H818" s="144">
        <v>6.4015538281920028E-4</v>
      </c>
      <c r="I818" s="177">
        <v>6.4015538281920028E-4</v>
      </c>
      <c r="J818" s="178">
        <f t="shared" si="27"/>
        <v>3.2007769140960014E-3</v>
      </c>
    </row>
    <row r="819" spans="2:10" ht="15.75" customHeight="1" thickBot="1" x14ac:dyDescent="0.3">
      <c r="B819" s="254"/>
      <c r="C819" s="257"/>
      <c r="D819" s="147" t="s">
        <v>789</v>
      </c>
      <c r="E819" s="153">
        <v>15</v>
      </c>
      <c r="F819" s="153">
        <v>15</v>
      </c>
      <c r="G819" s="153">
        <v>15</v>
      </c>
      <c r="H819" s="153">
        <v>15</v>
      </c>
      <c r="I819" s="179">
        <v>15</v>
      </c>
      <c r="J819" s="180">
        <f t="shared" si="27"/>
        <v>75</v>
      </c>
    </row>
    <row r="820" spans="2:10" ht="15.75" customHeight="1" thickBot="1" x14ac:dyDescent="0.3">
      <c r="B820" s="254" t="s">
        <v>519</v>
      </c>
      <c r="C820" s="255" t="s">
        <v>735</v>
      </c>
      <c r="D820" s="145" t="s">
        <v>788</v>
      </c>
      <c r="E820" s="149">
        <v>1.5601404000000001</v>
      </c>
      <c r="F820" s="149">
        <v>1.5601404000000001</v>
      </c>
      <c r="G820" s="149">
        <v>1.5601404000000001</v>
      </c>
      <c r="H820" s="149">
        <v>1.5601404000000001</v>
      </c>
      <c r="I820" s="176">
        <v>1.5601404000000001</v>
      </c>
      <c r="J820" s="148">
        <f t="shared" si="27"/>
        <v>7.8007020000000002</v>
      </c>
    </row>
    <row r="821" spans="2:10" ht="15.75" customHeight="1" thickBot="1" x14ac:dyDescent="0.3">
      <c r="B821" s="254"/>
      <c r="C821" s="256"/>
      <c r="D821" s="146" t="s">
        <v>785</v>
      </c>
      <c r="E821" s="144">
        <v>2.2666244474486984E-4</v>
      </c>
      <c r="F821" s="144">
        <v>2.2666244474486984E-4</v>
      </c>
      <c r="G821" s="144">
        <v>2.2666244474486984E-4</v>
      </c>
      <c r="H821" s="144">
        <v>2.2666244474486984E-4</v>
      </c>
      <c r="I821" s="177">
        <v>2.2666244474486984E-4</v>
      </c>
      <c r="J821" s="178">
        <f t="shared" si="27"/>
        <v>1.1333122237243492E-3</v>
      </c>
    </row>
    <row r="822" spans="2:10" ht="15.75" customHeight="1" thickBot="1" x14ac:dyDescent="0.3">
      <c r="B822" s="254"/>
      <c r="C822" s="256"/>
      <c r="D822" s="146" t="s">
        <v>786</v>
      </c>
      <c r="E822" s="144">
        <v>1.6974573040716247E-4</v>
      </c>
      <c r="F822" s="144">
        <v>1.6974573040716247E-4</v>
      </c>
      <c r="G822" s="144">
        <v>1.6974573040716247E-4</v>
      </c>
      <c r="H822" s="144">
        <v>1.6974573040716247E-4</v>
      </c>
      <c r="I822" s="177">
        <v>1.6974573040716247E-4</v>
      </c>
      <c r="J822" s="178">
        <f t="shared" si="27"/>
        <v>8.4872865203581237E-4</v>
      </c>
    </row>
    <row r="823" spans="2:10" ht="15.75" customHeight="1" thickBot="1" x14ac:dyDescent="0.3">
      <c r="B823" s="254"/>
      <c r="C823" s="257"/>
      <c r="D823" s="147" t="s">
        <v>789</v>
      </c>
      <c r="E823" s="153">
        <v>15</v>
      </c>
      <c r="F823" s="153">
        <v>15</v>
      </c>
      <c r="G823" s="153">
        <v>15</v>
      </c>
      <c r="H823" s="153">
        <v>15</v>
      </c>
      <c r="I823" s="179">
        <v>15</v>
      </c>
      <c r="J823" s="180">
        <f t="shared" si="27"/>
        <v>75</v>
      </c>
    </row>
    <row r="824" spans="2:10" ht="15.75" customHeight="1" thickBot="1" x14ac:dyDescent="0.3">
      <c r="B824" s="254" t="s">
        <v>520</v>
      </c>
      <c r="C824" s="255" t="s">
        <v>791</v>
      </c>
      <c r="D824" s="145" t="s">
        <v>788</v>
      </c>
      <c r="E824" s="149">
        <v>0.66428496000000015</v>
      </c>
      <c r="F824" s="149">
        <v>0.66428496000000015</v>
      </c>
      <c r="G824" s="149">
        <v>0.66428496000000015</v>
      </c>
      <c r="H824" s="149">
        <v>0.66428496000000015</v>
      </c>
      <c r="I824" s="176">
        <v>0.66428496000000015</v>
      </c>
      <c r="J824" s="148">
        <f t="shared" ref="J824:J827" si="28">SUM(E824:I824)</f>
        <v>3.3214248000000008</v>
      </c>
    </row>
    <row r="825" spans="2:10" ht="15.75" customHeight="1" thickBot="1" x14ac:dyDescent="0.3">
      <c r="B825" s="254"/>
      <c r="C825" s="256"/>
      <c r="D825" s="146" t="s">
        <v>785</v>
      </c>
      <c r="E825" s="144">
        <v>7.4057183047595134E-5</v>
      </c>
      <c r="F825" s="144">
        <v>7.4057183047595134E-5</v>
      </c>
      <c r="G825" s="144">
        <v>7.4057183047595134E-5</v>
      </c>
      <c r="H825" s="144">
        <v>7.4057183047595134E-5</v>
      </c>
      <c r="I825" s="177">
        <v>7.4057183047595134E-5</v>
      </c>
      <c r="J825" s="178">
        <f t="shared" si="28"/>
        <v>3.7028591523797567E-4</v>
      </c>
    </row>
    <row r="826" spans="2:10" ht="15.75" customHeight="1" thickBot="1" x14ac:dyDescent="0.3">
      <c r="B826" s="254"/>
      <c r="C826" s="256"/>
      <c r="D826" s="146" t="s">
        <v>786</v>
      </c>
      <c r="E826" s="144">
        <v>6.7499665395642514E-5</v>
      </c>
      <c r="F826" s="144">
        <v>6.7499665395642514E-5</v>
      </c>
      <c r="G826" s="144">
        <v>6.7499665395642514E-5</v>
      </c>
      <c r="H826" s="144">
        <v>6.7499665395642514E-5</v>
      </c>
      <c r="I826" s="177">
        <v>6.7499665395642514E-5</v>
      </c>
      <c r="J826" s="178">
        <f t="shared" si="28"/>
        <v>3.3749832697821256E-4</v>
      </c>
    </row>
    <row r="827" spans="2:10" ht="15.75" customHeight="1" thickBot="1" x14ac:dyDescent="0.3">
      <c r="B827" s="254"/>
      <c r="C827" s="257"/>
      <c r="D827" s="147" t="s">
        <v>789</v>
      </c>
      <c r="E827" s="153">
        <v>30</v>
      </c>
      <c r="F827" s="153">
        <v>30</v>
      </c>
      <c r="G827" s="153">
        <v>30</v>
      </c>
      <c r="H827" s="153">
        <v>30</v>
      </c>
      <c r="I827" s="179">
        <v>30</v>
      </c>
      <c r="J827" s="180">
        <f t="shared" si="28"/>
        <v>150</v>
      </c>
    </row>
    <row r="828" spans="2:10" ht="15.75" customHeight="1" thickBot="1" x14ac:dyDescent="0.3">
      <c r="B828" s="254" t="s">
        <v>521</v>
      </c>
      <c r="C828" s="255" t="s">
        <v>739</v>
      </c>
      <c r="D828" s="145" t="s">
        <v>788</v>
      </c>
      <c r="E828" s="149">
        <v>1.1174404265183124</v>
      </c>
      <c r="F828" s="149">
        <v>1.1174404265183124</v>
      </c>
      <c r="G828" s="149">
        <v>1.1174404265183124</v>
      </c>
      <c r="H828" s="149">
        <v>1.1174404265183124</v>
      </c>
      <c r="I828" s="176">
        <v>1.1174404265183124</v>
      </c>
      <c r="J828" s="148">
        <f t="shared" ref="J828:J855" si="29">SUM(E828:I828)</f>
        <v>5.5872021325915622</v>
      </c>
    </row>
    <row r="829" spans="2:10" ht="15.75" customHeight="1" thickBot="1" x14ac:dyDescent="0.3">
      <c r="B829" s="254"/>
      <c r="C829" s="256"/>
      <c r="D829" s="146" t="s">
        <v>785</v>
      </c>
      <c r="E829" s="144">
        <v>1.7710218188770141E-4</v>
      </c>
      <c r="F829" s="144">
        <v>1.7710218188770141E-4</v>
      </c>
      <c r="G829" s="144">
        <v>1.7710218188770141E-4</v>
      </c>
      <c r="H829" s="144">
        <v>1.7710218188770141E-4</v>
      </c>
      <c r="I829" s="177">
        <v>1.7710218188770141E-4</v>
      </c>
      <c r="J829" s="178">
        <f t="shared" si="29"/>
        <v>8.8551090943850708E-4</v>
      </c>
    </row>
    <row r="830" spans="2:10" ht="15.75" customHeight="1" thickBot="1" x14ac:dyDescent="0.3">
      <c r="B830" s="254"/>
      <c r="C830" s="256"/>
      <c r="D830" s="146" t="s">
        <v>786</v>
      </c>
      <c r="E830" s="144">
        <v>1.7817517570923989E-4</v>
      </c>
      <c r="F830" s="144">
        <v>1.7817517570923989E-4</v>
      </c>
      <c r="G830" s="144">
        <v>1.7817517570923989E-4</v>
      </c>
      <c r="H830" s="144">
        <v>1.7817517570923989E-4</v>
      </c>
      <c r="I830" s="177">
        <v>1.7817517570923989E-4</v>
      </c>
      <c r="J830" s="178">
        <f t="shared" si="29"/>
        <v>8.9087587854619951E-4</v>
      </c>
    </row>
    <row r="831" spans="2:10" ht="15.75" customHeight="1" thickBot="1" x14ac:dyDescent="0.3">
      <c r="B831" s="254"/>
      <c r="C831" s="257"/>
      <c r="D831" s="147" t="s">
        <v>789</v>
      </c>
      <c r="E831" s="153">
        <v>10</v>
      </c>
      <c r="F831" s="153">
        <v>10</v>
      </c>
      <c r="G831" s="153">
        <v>10</v>
      </c>
      <c r="H831" s="153">
        <v>10</v>
      </c>
      <c r="I831" s="179">
        <v>10</v>
      </c>
      <c r="J831" s="180">
        <f t="shared" si="29"/>
        <v>50</v>
      </c>
    </row>
    <row r="832" spans="2:10" ht="15.75" customHeight="1" thickBot="1" x14ac:dyDescent="0.3">
      <c r="B832" s="254" t="s">
        <v>522</v>
      </c>
      <c r="C832" s="255" t="s">
        <v>741</v>
      </c>
      <c r="D832" s="145" t="s">
        <v>788</v>
      </c>
      <c r="E832" s="149">
        <v>0.74364705882352944</v>
      </c>
      <c r="F832" s="149">
        <v>0.74364705882352944</v>
      </c>
      <c r="G832" s="149">
        <v>0.74364705882352944</v>
      </c>
      <c r="H832" s="149">
        <v>0.74364705882352944</v>
      </c>
      <c r="I832" s="176">
        <v>0.74364705882352944</v>
      </c>
      <c r="J832" s="148">
        <f t="shared" si="29"/>
        <v>3.7182352941176471</v>
      </c>
    </row>
    <row r="833" spans="2:10" ht="15.75" customHeight="1" thickBot="1" x14ac:dyDescent="0.3">
      <c r="B833" s="254"/>
      <c r="C833" s="256"/>
      <c r="D833" s="146" t="s">
        <v>785</v>
      </c>
      <c r="E833" s="144">
        <v>1.0739992798665427E-4</v>
      </c>
      <c r="F833" s="144">
        <v>1.0739992798665427E-4</v>
      </c>
      <c r="G833" s="144">
        <v>1.0739992798665427E-4</v>
      </c>
      <c r="H833" s="144">
        <v>1.0739992798665427E-4</v>
      </c>
      <c r="I833" s="177">
        <v>1.0739992798665427E-4</v>
      </c>
      <c r="J833" s="178">
        <f t="shared" si="29"/>
        <v>5.3699963993327133E-4</v>
      </c>
    </row>
    <row r="834" spans="2:10" ht="15.75" customHeight="1" thickBot="1" x14ac:dyDescent="0.3">
      <c r="B834" s="254"/>
      <c r="C834" s="256"/>
      <c r="D834" s="146" t="s">
        <v>786</v>
      </c>
      <c r="E834" s="144">
        <v>1.0775363724406024E-4</v>
      </c>
      <c r="F834" s="144">
        <v>1.0775363724406024E-4</v>
      </c>
      <c r="G834" s="144">
        <v>1.0775363724406024E-4</v>
      </c>
      <c r="H834" s="144">
        <v>1.0775363724406024E-4</v>
      </c>
      <c r="I834" s="177">
        <v>1.0775363724406024E-4</v>
      </c>
      <c r="J834" s="178">
        <f t="shared" si="29"/>
        <v>5.3876818622030113E-4</v>
      </c>
    </row>
    <row r="835" spans="2:10" ht="15.75" customHeight="1" thickBot="1" x14ac:dyDescent="0.3">
      <c r="B835" s="254"/>
      <c r="C835" s="257"/>
      <c r="D835" s="147" t="s">
        <v>789</v>
      </c>
      <c r="E835" s="153">
        <v>10</v>
      </c>
      <c r="F835" s="153">
        <v>10</v>
      </c>
      <c r="G835" s="153">
        <v>10</v>
      </c>
      <c r="H835" s="153">
        <v>10</v>
      </c>
      <c r="I835" s="179">
        <v>10</v>
      </c>
      <c r="J835" s="180">
        <f t="shared" si="29"/>
        <v>50</v>
      </c>
    </row>
    <row r="836" spans="2:10" ht="15.75" customHeight="1" thickBot="1" x14ac:dyDescent="0.3">
      <c r="B836" s="254" t="s">
        <v>523</v>
      </c>
      <c r="C836" s="255" t="s">
        <v>724</v>
      </c>
      <c r="D836" s="145" t="s">
        <v>788</v>
      </c>
      <c r="E836" s="149">
        <v>7.5147671568627462E-3</v>
      </c>
      <c r="F836" s="149">
        <v>7.5147671568627462E-3</v>
      </c>
      <c r="G836" s="149">
        <v>7.5147671568627462E-3</v>
      </c>
      <c r="H836" s="149">
        <v>7.5147671568627462E-3</v>
      </c>
      <c r="I836" s="176">
        <v>7.5147671568627462E-3</v>
      </c>
      <c r="J836" s="148">
        <f t="shared" si="29"/>
        <v>3.7573835784313732E-2</v>
      </c>
    </row>
    <row r="837" spans="2:10" ht="15.75" customHeight="1" thickBot="1" x14ac:dyDescent="0.3">
      <c r="B837" s="254"/>
      <c r="C837" s="256"/>
      <c r="D837" s="146" t="s">
        <v>785</v>
      </c>
      <c r="E837" s="144">
        <v>1.0917706479897351E-6</v>
      </c>
      <c r="F837" s="144">
        <v>1.0917706479897351E-6</v>
      </c>
      <c r="G837" s="144">
        <v>1.0917706479897351E-6</v>
      </c>
      <c r="H837" s="144">
        <v>1.0917706479897351E-6</v>
      </c>
      <c r="I837" s="177">
        <v>1.0917706479897351E-6</v>
      </c>
      <c r="J837" s="178">
        <f t="shared" si="29"/>
        <v>5.4588532399486759E-6</v>
      </c>
    </row>
    <row r="838" spans="2:10" ht="15.75" customHeight="1" thickBot="1" x14ac:dyDescent="0.3">
      <c r="B838" s="254"/>
      <c r="C838" s="256"/>
      <c r="D838" s="146" t="s">
        <v>786</v>
      </c>
      <c r="E838" s="144">
        <v>8.1761849118285924E-7</v>
      </c>
      <c r="F838" s="144">
        <v>8.1761849118285924E-7</v>
      </c>
      <c r="G838" s="144">
        <v>8.1761849118285924E-7</v>
      </c>
      <c r="H838" s="144">
        <v>8.1761849118285924E-7</v>
      </c>
      <c r="I838" s="177">
        <v>8.1761849118285924E-7</v>
      </c>
      <c r="J838" s="178">
        <f t="shared" si="29"/>
        <v>4.088092455914296E-6</v>
      </c>
    </row>
    <row r="839" spans="2:10" ht="15.75" customHeight="1" thickBot="1" x14ac:dyDescent="0.3">
      <c r="B839" s="254"/>
      <c r="C839" s="257"/>
      <c r="D839" s="147" t="s">
        <v>789</v>
      </c>
      <c r="E839" s="153">
        <v>1</v>
      </c>
      <c r="F839" s="153">
        <v>1</v>
      </c>
      <c r="G839" s="153">
        <v>1</v>
      </c>
      <c r="H839" s="153">
        <v>1</v>
      </c>
      <c r="I839" s="179">
        <v>1</v>
      </c>
      <c r="J839" s="180">
        <f t="shared" si="29"/>
        <v>5</v>
      </c>
    </row>
    <row r="840" spans="2:10" ht="15.75" customHeight="1" thickBot="1" x14ac:dyDescent="0.3">
      <c r="B840" s="254" t="s">
        <v>524</v>
      </c>
      <c r="C840" s="255" t="s">
        <v>704</v>
      </c>
      <c r="D840" s="145" t="s">
        <v>788</v>
      </c>
      <c r="E840" s="149">
        <v>1.155</v>
      </c>
      <c r="F840" s="149">
        <v>1.155</v>
      </c>
      <c r="G840" s="149">
        <v>1.155</v>
      </c>
      <c r="H840" s="149">
        <v>1.155</v>
      </c>
      <c r="I840" s="176">
        <v>1.155</v>
      </c>
      <c r="J840" s="148">
        <f t="shared" si="29"/>
        <v>5.7750000000000004</v>
      </c>
    </row>
    <row r="841" spans="2:10" ht="15.75" customHeight="1" thickBot="1" x14ac:dyDescent="0.3">
      <c r="B841" s="254"/>
      <c r="C841" s="256"/>
      <c r="D841" s="146" t="s">
        <v>785</v>
      </c>
      <c r="E841" s="144">
        <v>1.3090524622769427E-4</v>
      </c>
      <c r="F841" s="144">
        <v>1.3090524622769427E-4</v>
      </c>
      <c r="G841" s="144">
        <v>1.3090524622769427E-4</v>
      </c>
      <c r="H841" s="144">
        <v>1.3090524622769427E-4</v>
      </c>
      <c r="I841" s="177">
        <v>1.3090524622769427E-4</v>
      </c>
      <c r="J841" s="178">
        <f t="shared" si="29"/>
        <v>6.5452623113847132E-4</v>
      </c>
    </row>
    <row r="842" spans="2:10" ht="15.75" customHeight="1" thickBot="1" x14ac:dyDescent="0.3">
      <c r="B842" s="254"/>
      <c r="C842" s="256"/>
      <c r="D842" s="146" t="s">
        <v>786</v>
      </c>
      <c r="E842" s="144">
        <v>2.1781774577231091E-4</v>
      </c>
      <c r="F842" s="144">
        <v>2.1781774577231091E-4</v>
      </c>
      <c r="G842" s="144">
        <v>2.1781774577231091E-4</v>
      </c>
      <c r="H842" s="144">
        <v>2.1781774577231091E-4</v>
      </c>
      <c r="I842" s="177">
        <v>2.1781774577231091E-4</v>
      </c>
      <c r="J842" s="178">
        <f t="shared" si="29"/>
        <v>1.0890887288615547E-3</v>
      </c>
    </row>
    <row r="843" spans="2:10" ht="15.75" customHeight="1" thickBot="1" x14ac:dyDescent="0.3">
      <c r="B843" s="254"/>
      <c r="C843" s="257"/>
      <c r="D843" s="147" t="s">
        <v>789</v>
      </c>
      <c r="E843" s="153">
        <v>5</v>
      </c>
      <c r="F843" s="153">
        <v>5</v>
      </c>
      <c r="G843" s="153">
        <v>5</v>
      </c>
      <c r="H843" s="153">
        <v>5</v>
      </c>
      <c r="I843" s="179">
        <v>5</v>
      </c>
      <c r="J843" s="180">
        <f t="shared" si="29"/>
        <v>25</v>
      </c>
    </row>
    <row r="844" spans="2:10" ht="15.75" customHeight="1" thickBot="1" x14ac:dyDescent="0.3">
      <c r="B844" s="254" t="s">
        <v>525</v>
      </c>
      <c r="C844" s="255" t="s">
        <v>727</v>
      </c>
      <c r="D844" s="145" t="s">
        <v>788</v>
      </c>
      <c r="E844" s="149">
        <v>1.0150000000000001E-2</v>
      </c>
      <c r="F844" s="149">
        <v>1.0150000000000001E-2</v>
      </c>
      <c r="G844" s="149">
        <v>1.0150000000000001E-2</v>
      </c>
      <c r="H844" s="149">
        <v>1.0150000000000001E-2</v>
      </c>
      <c r="I844" s="176">
        <v>1.0150000000000001E-2</v>
      </c>
      <c r="J844" s="148">
        <f t="shared" si="29"/>
        <v>5.0750000000000003E-2</v>
      </c>
    </row>
    <row r="845" spans="2:10" ht="15.75" customHeight="1" thickBot="1" x14ac:dyDescent="0.3">
      <c r="B845" s="254"/>
      <c r="C845" s="256"/>
      <c r="D845" s="146" t="s">
        <v>785</v>
      </c>
      <c r="E845" s="144">
        <v>1.5105660669309764E-6</v>
      </c>
      <c r="F845" s="144">
        <v>1.5105660669309764E-6</v>
      </c>
      <c r="G845" s="144">
        <v>1.5105660669309764E-6</v>
      </c>
      <c r="H845" s="144">
        <v>1.5105660669309764E-6</v>
      </c>
      <c r="I845" s="177">
        <v>1.5105660669309764E-6</v>
      </c>
      <c r="J845" s="178">
        <f t="shared" si="29"/>
        <v>7.5528303346548819E-6</v>
      </c>
    </row>
    <row r="846" spans="2:10" ht="15.75" customHeight="1" thickBot="1" x14ac:dyDescent="0.3">
      <c r="B846" s="254"/>
      <c r="C846" s="256"/>
      <c r="D846" s="146" t="s">
        <v>786</v>
      </c>
      <c r="E846" s="144">
        <v>1.0869105514038316E-6</v>
      </c>
      <c r="F846" s="144">
        <v>1.0869105514038316E-6</v>
      </c>
      <c r="G846" s="144">
        <v>1.0869105514038316E-6</v>
      </c>
      <c r="H846" s="144">
        <v>1.0869105514038316E-6</v>
      </c>
      <c r="I846" s="177">
        <v>1.0869105514038316E-6</v>
      </c>
      <c r="J846" s="178">
        <f t="shared" si="29"/>
        <v>5.4345527570191583E-6</v>
      </c>
    </row>
    <row r="847" spans="2:10" ht="15.75" customHeight="1" thickBot="1" x14ac:dyDescent="0.3">
      <c r="B847" s="254"/>
      <c r="C847" s="257"/>
      <c r="D847" s="147" t="s">
        <v>789</v>
      </c>
      <c r="E847" s="153">
        <v>1</v>
      </c>
      <c r="F847" s="153">
        <v>1</v>
      </c>
      <c r="G847" s="153">
        <v>1</v>
      </c>
      <c r="H847" s="153">
        <v>1</v>
      </c>
      <c r="I847" s="179">
        <v>1</v>
      </c>
      <c r="J847" s="180">
        <f t="shared" si="29"/>
        <v>5</v>
      </c>
    </row>
    <row r="848" spans="2:10" ht="15.75" customHeight="1" thickBot="1" x14ac:dyDescent="0.3">
      <c r="B848" s="254" t="s">
        <v>526</v>
      </c>
      <c r="C848" s="255" t="s">
        <v>745</v>
      </c>
      <c r="D848" s="145" t="s">
        <v>788</v>
      </c>
      <c r="E848" s="149">
        <v>2.9572447325769851</v>
      </c>
      <c r="F848" s="149">
        <v>2.9572447325769851</v>
      </c>
      <c r="G848" s="149">
        <v>2.9572447325769851</v>
      </c>
      <c r="H848" s="149">
        <v>2.9572447325769851</v>
      </c>
      <c r="I848" s="176">
        <v>2.9572447325769851</v>
      </c>
      <c r="J848" s="148">
        <f t="shared" si="29"/>
        <v>14.786223662884925</v>
      </c>
    </row>
    <row r="849" spans="2:10" ht="15.75" customHeight="1" thickBot="1" x14ac:dyDescent="0.3">
      <c r="B849" s="254"/>
      <c r="C849" s="256"/>
      <c r="D849" s="146" t="s">
        <v>785</v>
      </c>
      <c r="E849" s="144">
        <v>5.9785407124171943E-4</v>
      </c>
      <c r="F849" s="144">
        <v>5.9785407124171943E-4</v>
      </c>
      <c r="G849" s="144">
        <v>5.9785407124171943E-4</v>
      </c>
      <c r="H849" s="144">
        <v>5.9785407124171943E-4</v>
      </c>
      <c r="I849" s="177">
        <v>5.9785407124171943E-4</v>
      </c>
      <c r="J849" s="178">
        <f t="shared" si="29"/>
        <v>2.9892703562085969E-3</v>
      </c>
    </row>
    <row r="850" spans="2:10" ht="15.75" customHeight="1" thickBot="1" x14ac:dyDescent="0.3">
      <c r="B850" s="254"/>
      <c r="C850" s="256"/>
      <c r="D850" s="146" t="s">
        <v>786</v>
      </c>
      <c r="E850" s="144">
        <v>0</v>
      </c>
      <c r="F850" s="144">
        <v>0</v>
      </c>
      <c r="G850" s="144">
        <v>0</v>
      </c>
      <c r="H850" s="144">
        <v>0</v>
      </c>
      <c r="I850" s="177">
        <v>0</v>
      </c>
      <c r="J850" s="178">
        <f t="shared" si="29"/>
        <v>0</v>
      </c>
    </row>
    <row r="851" spans="2:10" ht="15.75" customHeight="1" thickBot="1" x14ac:dyDescent="0.3">
      <c r="B851" s="254"/>
      <c r="C851" s="257"/>
      <c r="D851" s="147" t="s">
        <v>789</v>
      </c>
      <c r="E851" s="153">
        <v>20</v>
      </c>
      <c r="F851" s="153">
        <v>20</v>
      </c>
      <c r="G851" s="153">
        <v>20</v>
      </c>
      <c r="H851" s="153">
        <v>20</v>
      </c>
      <c r="I851" s="179">
        <v>20</v>
      </c>
      <c r="J851" s="180">
        <f t="shared" si="29"/>
        <v>100</v>
      </c>
    </row>
    <row r="852" spans="2:10" ht="15.75" customHeight="1" thickBot="1" x14ac:dyDescent="0.3">
      <c r="B852" s="254" t="s">
        <v>527</v>
      </c>
      <c r="C852" s="255" t="s">
        <v>845</v>
      </c>
      <c r="D852" s="145" t="s">
        <v>788</v>
      </c>
      <c r="E852" s="149">
        <v>14.201764122389562</v>
      </c>
      <c r="F852" s="149">
        <v>14.201764122389562</v>
      </c>
      <c r="G852" s="149">
        <v>14.201764122389562</v>
      </c>
      <c r="H852" s="149">
        <v>14.201764122389562</v>
      </c>
      <c r="I852" s="176">
        <v>14.201764122389562</v>
      </c>
      <c r="J852" s="148">
        <f t="shared" si="29"/>
        <v>71.008820611947812</v>
      </c>
    </row>
    <row r="853" spans="2:10" ht="15.75" customHeight="1" thickBot="1" x14ac:dyDescent="0.3">
      <c r="B853" s="254"/>
      <c r="C853" s="256"/>
      <c r="D853" s="146" t="s">
        <v>785</v>
      </c>
      <c r="E853" s="144">
        <v>1.7395439678391349E-3</v>
      </c>
      <c r="F853" s="144">
        <v>1.7395439678391349E-3</v>
      </c>
      <c r="G853" s="144">
        <v>1.7395439678391349E-3</v>
      </c>
      <c r="H853" s="144">
        <v>1.7395439678391349E-3</v>
      </c>
      <c r="I853" s="177">
        <v>1.7395439678391349E-3</v>
      </c>
      <c r="J853" s="178">
        <f t="shared" si="29"/>
        <v>8.6977198391956743E-3</v>
      </c>
    </row>
    <row r="854" spans="2:10" ht="15.75" customHeight="1" thickBot="1" x14ac:dyDescent="0.3">
      <c r="B854" s="254"/>
      <c r="C854" s="256"/>
      <c r="D854" s="146" t="s">
        <v>786</v>
      </c>
      <c r="E854" s="144">
        <v>1.7395439678391349E-3</v>
      </c>
      <c r="F854" s="144">
        <v>1.7395439678391349E-3</v>
      </c>
      <c r="G854" s="144">
        <v>1.7395439678391349E-3</v>
      </c>
      <c r="H854" s="144">
        <v>1.7395439678391349E-3</v>
      </c>
      <c r="I854" s="177">
        <v>1.7395439678391349E-3</v>
      </c>
      <c r="J854" s="178">
        <f t="shared" si="29"/>
        <v>8.6977198391956743E-3</v>
      </c>
    </row>
    <row r="855" spans="2:10" ht="15.75" customHeight="1" thickBot="1" x14ac:dyDescent="0.3">
      <c r="B855" s="254"/>
      <c r="C855" s="257"/>
      <c r="D855" s="147" t="s">
        <v>789</v>
      </c>
      <c r="E855" s="153">
        <v>5</v>
      </c>
      <c r="F855" s="153">
        <v>5</v>
      </c>
      <c r="G855" s="153">
        <v>5</v>
      </c>
      <c r="H855" s="153">
        <v>5</v>
      </c>
      <c r="I855" s="179">
        <v>5</v>
      </c>
      <c r="J855" s="180">
        <f t="shared" si="29"/>
        <v>25</v>
      </c>
    </row>
    <row r="856" spans="2:10" ht="15.75" customHeight="1" thickBot="1" x14ac:dyDescent="0.3">
      <c r="B856" s="254" t="s">
        <v>215</v>
      </c>
      <c r="C856" s="255" t="s">
        <v>793</v>
      </c>
      <c r="D856" s="145" t="s">
        <v>788</v>
      </c>
      <c r="E856" s="149">
        <v>7.2841439999999977</v>
      </c>
      <c r="F856" s="149">
        <v>7.2841439999999977</v>
      </c>
      <c r="G856" s="149">
        <v>7.2841439999999977</v>
      </c>
      <c r="H856" s="149">
        <v>7.2841439999999977</v>
      </c>
      <c r="I856" s="176">
        <v>7.2841439999999977</v>
      </c>
      <c r="J856" s="148">
        <f t="shared" ref="J856:J875" si="30">SUM(E856:I856)</f>
        <v>36.420719999999989</v>
      </c>
    </row>
    <row r="857" spans="2:10" ht="15.75" customHeight="1" thickBot="1" x14ac:dyDescent="0.3">
      <c r="B857" s="254"/>
      <c r="C857" s="256"/>
      <c r="D857" s="146" t="s">
        <v>785</v>
      </c>
      <c r="E857" s="144">
        <v>9.4320011107039165E-4</v>
      </c>
      <c r="F857" s="144">
        <v>9.4320011107039165E-4</v>
      </c>
      <c r="G857" s="144">
        <v>9.4320011107039165E-4</v>
      </c>
      <c r="H857" s="144">
        <v>9.4320011107039165E-4</v>
      </c>
      <c r="I857" s="177">
        <v>9.4320011107039165E-4</v>
      </c>
      <c r="J857" s="178">
        <f t="shared" si="30"/>
        <v>4.7160005553519586E-3</v>
      </c>
    </row>
    <row r="858" spans="2:10" ht="15.75" customHeight="1" thickBot="1" x14ac:dyDescent="0.3">
      <c r="B858" s="254"/>
      <c r="C858" s="256"/>
      <c r="D858" s="146" t="s">
        <v>786</v>
      </c>
      <c r="E858" s="144">
        <v>7.8534563786044264E-4</v>
      </c>
      <c r="F858" s="144">
        <v>7.8534563786044264E-4</v>
      </c>
      <c r="G858" s="144">
        <v>7.8534563786044264E-4</v>
      </c>
      <c r="H858" s="144">
        <v>7.8534563786044264E-4</v>
      </c>
      <c r="I858" s="177">
        <v>7.8534563786044264E-4</v>
      </c>
      <c r="J858" s="178">
        <f t="shared" si="30"/>
        <v>3.9267281893022137E-3</v>
      </c>
    </row>
    <row r="859" spans="2:10" ht="15.75" customHeight="1" thickBot="1" x14ac:dyDescent="0.3">
      <c r="B859" s="254"/>
      <c r="C859" s="257"/>
      <c r="D859" s="147" t="s">
        <v>789</v>
      </c>
      <c r="E859" s="153">
        <v>200</v>
      </c>
      <c r="F859" s="153">
        <v>200</v>
      </c>
      <c r="G859" s="153">
        <v>200</v>
      </c>
      <c r="H859" s="153">
        <v>200</v>
      </c>
      <c r="I859" s="179">
        <v>200</v>
      </c>
      <c r="J859" s="180">
        <f t="shared" si="30"/>
        <v>1000</v>
      </c>
    </row>
    <row r="860" spans="2:10" ht="15.75" customHeight="1" thickBot="1" x14ac:dyDescent="0.3">
      <c r="B860" s="254" t="s">
        <v>219</v>
      </c>
      <c r="C860" s="255" t="s">
        <v>794</v>
      </c>
      <c r="D860" s="145" t="s">
        <v>788</v>
      </c>
      <c r="E860" s="149">
        <v>19.38</v>
      </c>
      <c r="F860" s="149">
        <v>19.38</v>
      </c>
      <c r="G860" s="149">
        <v>19.38</v>
      </c>
      <c r="H860" s="149">
        <v>19.38</v>
      </c>
      <c r="I860" s="176">
        <v>19.38</v>
      </c>
      <c r="J860" s="148">
        <f t="shared" si="30"/>
        <v>96.899999999999991</v>
      </c>
    </row>
    <row r="861" spans="2:10" ht="15.75" customHeight="1" thickBot="1" x14ac:dyDescent="0.3">
      <c r="B861" s="254"/>
      <c r="C861" s="256"/>
      <c r="D861" s="146" t="s">
        <v>785</v>
      </c>
      <c r="E861" s="144">
        <v>3.5350854444406682E-3</v>
      </c>
      <c r="F861" s="144">
        <v>3.5350854444406682E-3</v>
      </c>
      <c r="G861" s="144">
        <v>3.5350854444406682E-3</v>
      </c>
      <c r="H861" s="144">
        <v>3.5350854444406682E-3</v>
      </c>
      <c r="I861" s="177">
        <v>3.5350854444406682E-3</v>
      </c>
      <c r="J861" s="178">
        <f t="shared" si="30"/>
        <v>1.767542722220334E-2</v>
      </c>
    </row>
    <row r="862" spans="2:10" ht="15.75" customHeight="1" thickBot="1" x14ac:dyDescent="0.3">
      <c r="B862" s="254"/>
      <c r="C862" s="256"/>
      <c r="D862" s="146" t="s">
        <v>786</v>
      </c>
      <c r="E862" s="144">
        <v>3.5350854444406682E-3</v>
      </c>
      <c r="F862" s="144">
        <v>3.5350854444406682E-3</v>
      </c>
      <c r="G862" s="144">
        <v>3.5350854444406682E-3</v>
      </c>
      <c r="H862" s="144">
        <v>3.5350854444406682E-3</v>
      </c>
      <c r="I862" s="177">
        <v>3.5350854444406682E-3</v>
      </c>
      <c r="J862" s="178">
        <f t="shared" si="30"/>
        <v>1.767542722220334E-2</v>
      </c>
    </row>
    <row r="863" spans="2:10" ht="15.75" customHeight="1" thickBot="1" x14ac:dyDescent="0.3">
      <c r="B863" s="254"/>
      <c r="C863" s="257"/>
      <c r="D863" s="147" t="s">
        <v>789</v>
      </c>
      <c r="E863" s="153">
        <v>10</v>
      </c>
      <c r="F863" s="153">
        <v>10</v>
      </c>
      <c r="G863" s="153">
        <v>10</v>
      </c>
      <c r="H863" s="153">
        <v>10</v>
      </c>
      <c r="I863" s="179">
        <v>10</v>
      </c>
      <c r="J863" s="180">
        <f t="shared" si="30"/>
        <v>50</v>
      </c>
    </row>
    <row r="864" spans="2:10" ht="15.75" customHeight="1" thickBot="1" x14ac:dyDescent="0.3">
      <c r="B864" s="254" t="s">
        <v>222</v>
      </c>
      <c r="C864" s="255" t="s">
        <v>795</v>
      </c>
      <c r="D864" s="145" t="s">
        <v>788</v>
      </c>
      <c r="E864" s="149">
        <v>3.9864441176470571</v>
      </c>
      <c r="F864" s="149">
        <v>3.9864441176470571</v>
      </c>
      <c r="G864" s="149">
        <v>3.9864441176470571</v>
      </c>
      <c r="H864" s="149">
        <v>3.9864441176470571</v>
      </c>
      <c r="I864" s="176">
        <v>3.9864441176470571</v>
      </c>
      <c r="J864" s="148">
        <f t="shared" si="30"/>
        <v>19.932220588235285</v>
      </c>
    </row>
    <row r="865" spans="2:10" ht="15.75" customHeight="1" thickBot="1" x14ac:dyDescent="0.3">
      <c r="B865" s="254"/>
      <c r="C865" s="256"/>
      <c r="D865" s="146" t="s">
        <v>785</v>
      </c>
      <c r="E865" s="144">
        <v>7.2716308438442909E-4</v>
      </c>
      <c r="F865" s="144">
        <v>7.2716308438442909E-4</v>
      </c>
      <c r="G865" s="144">
        <v>7.2716308438442909E-4</v>
      </c>
      <c r="H865" s="144">
        <v>7.2716308438442909E-4</v>
      </c>
      <c r="I865" s="177">
        <v>7.2716308438442909E-4</v>
      </c>
      <c r="J865" s="178">
        <f t="shared" si="30"/>
        <v>3.6358154219221454E-3</v>
      </c>
    </row>
    <row r="866" spans="2:10" ht="15.75" customHeight="1" thickBot="1" x14ac:dyDescent="0.3">
      <c r="B866" s="254"/>
      <c r="C866" s="256"/>
      <c r="D866" s="146" t="s">
        <v>786</v>
      </c>
      <c r="E866" s="144">
        <v>7.2716308438442909E-4</v>
      </c>
      <c r="F866" s="144">
        <v>7.2716308438442909E-4</v>
      </c>
      <c r="G866" s="144">
        <v>7.2716308438442909E-4</v>
      </c>
      <c r="H866" s="144">
        <v>7.2716308438442909E-4</v>
      </c>
      <c r="I866" s="177">
        <v>7.2716308438442909E-4</v>
      </c>
      <c r="J866" s="178">
        <f t="shared" si="30"/>
        <v>3.6358154219221454E-3</v>
      </c>
    </row>
    <row r="867" spans="2:10" ht="15.75" customHeight="1" thickBot="1" x14ac:dyDescent="0.3">
      <c r="B867" s="254"/>
      <c r="C867" s="257"/>
      <c r="D867" s="147" t="s">
        <v>789</v>
      </c>
      <c r="E867" s="153">
        <v>5</v>
      </c>
      <c r="F867" s="153">
        <v>5</v>
      </c>
      <c r="G867" s="153">
        <v>5</v>
      </c>
      <c r="H867" s="153">
        <v>5</v>
      </c>
      <c r="I867" s="179">
        <v>5</v>
      </c>
      <c r="J867" s="180">
        <f t="shared" si="30"/>
        <v>25</v>
      </c>
    </row>
    <row r="868" spans="2:10" ht="15.75" customHeight="1" thickBot="1" x14ac:dyDescent="0.3">
      <c r="B868" s="254" t="s">
        <v>224</v>
      </c>
      <c r="C868" s="255" t="s">
        <v>796</v>
      </c>
      <c r="D868" s="145" t="s">
        <v>788</v>
      </c>
      <c r="E868" s="149">
        <v>0.65562721145833314</v>
      </c>
      <c r="F868" s="149">
        <v>0.65562721145833314</v>
      </c>
      <c r="G868" s="149">
        <v>0.65562721145833314</v>
      </c>
      <c r="H868" s="149">
        <v>0.65562721145833314</v>
      </c>
      <c r="I868" s="176">
        <v>0.65562721145833314</v>
      </c>
      <c r="J868" s="148">
        <f t="shared" si="30"/>
        <v>3.2781360572916656</v>
      </c>
    </row>
    <row r="869" spans="2:10" ht="15.75" customHeight="1" thickBot="1" x14ac:dyDescent="0.3">
      <c r="B869" s="254"/>
      <c r="C869" s="256"/>
      <c r="D869" s="146" t="s">
        <v>785</v>
      </c>
      <c r="E869" s="144">
        <v>1.3858633758407661E-4</v>
      </c>
      <c r="F869" s="144">
        <v>1.3858633758407661E-4</v>
      </c>
      <c r="G869" s="144">
        <v>1.3858633758407661E-4</v>
      </c>
      <c r="H869" s="144">
        <v>1.3858633758407661E-4</v>
      </c>
      <c r="I869" s="177">
        <v>1.3858633758407661E-4</v>
      </c>
      <c r="J869" s="178">
        <f t="shared" si="30"/>
        <v>6.9293168792038302E-4</v>
      </c>
    </row>
    <row r="870" spans="2:10" ht="15.75" customHeight="1" thickBot="1" x14ac:dyDescent="0.3">
      <c r="B870" s="254"/>
      <c r="C870" s="256"/>
      <c r="D870" s="146" t="s">
        <v>786</v>
      </c>
      <c r="E870" s="144">
        <v>0</v>
      </c>
      <c r="F870" s="144">
        <v>0</v>
      </c>
      <c r="G870" s="144">
        <v>0</v>
      </c>
      <c r="H870" s="144">
        <v>0</v>
      </c>
      <c r="I870" s="177">
        <v>0</v>
      </c>
      <c r="J870" s="178">
        <f t="shared" si="30"/>
        <v>0</v>
      </c>
    </row>
    <row r="871" spans="2:10" ht="15.75" customHeight="1" thickBot="1" x14ac:dyDescent="0.3">
      <c r="B871" s="254"/>
      <c r="C871" s="257"/>
      <c r="D871" s="147" t="s">
        <v>789</v>
      </c>
      <c r="E871" s="153">
        <v>1</v>
      </c>
      <c r="F871" s="153">
        <v>1</v>
      </c>
      <c r="G871" s="153">
        <v>1</v>
      </c>
      <c r="H871" s="153">
        <v>1</v>
      </c>
      <c r="I871" s="179">
        <v>1</v>
      </c>
      <c r="J871" s="180">
        <f t="shared" si="30"/>
        <v>5</v>
      </c>
    </row>
    <row r="872" spans="2:10" ht="15.75" customHeight="1" thickBot="1" x14ac:dyDescent="0.3">
      <c r="B872" s="254" t="s">
        <v>226</v>
      </c>
      <c r="C872" s="255" t="s">
        <v>797</v>
      </c>
      <c r="D872" s="145" t="s">
        <v>788</v>
      </c>
      <c r="E872" s="149">
        <v>25.276867746615086</v>
      </c>
      <c r="F872" s="149">
        <v>25.276867746615086</v>
      </c>
      <c r="G872" s="149">
        <v>25.276867746615086</v>
      </c>
      <c r="H872" s="149">
        <v>25.276867746615086</v>
      </c>
      <c r="I872" s="176">
        <v>25.276867746615086</v>
      </c>
      <c r="J872" s="148">
        <f t="shared" si="30"/>
        <v>126.38433873307542</v>
      </c>
    </row>
    <row r="873" spans="2:10" ht="15.75" customHeight="1" thickBot="1" x14ac:dyDescent="0.3">
      <c r="B873" s="254"/>
      <c r="C873" s="256"/>
      <c r="D873" s="146" t="s">
        <v>785</v>
      </c>
      <c r="E873" s="144">
        <v>4.6107268963937456E-3</v>
      </c>
      <c r="F873" s="144">
        <v>4.6107268963937456E-3</v>
      </c>
      <c r="G873" s="144">
        <v>4.6107268963937456E-3</v>
      </c>
      <c r="H873" s="144">
        <v>4.6107268963937456E-3</v>
      </c>
      <c r="I873" s="177">
        <v>4.6107268963937456E-3</v>
      </c>
      <c r="J873" s="178">
        <f t="shared" si="30"/>
        <v>2.3053634481968729E-2</v>
      </c>
    </row>
    <row r="874" spans="2:10" ht="15.75" customHeight="1" thickBot="1" x14ac:dyDescent="0.3">
      <c r="B874" s="254"/>
      <c r="C874" s="256"/>
      <c r="D874" s="146" t="s">
        <v>786</v>
      </c>
      <c r="E874" s="144">
        <v>4.8819461255933776E-3</v>
      </c>
      <c r="F874" s="144">
        <v>4.8819461255933776E-3</v>
      </c>
      <c r="G874" s="144">
        <v>4.8819461255933776E-3</v>
      </c>
      <c r="H874" s="144">
        <v>4.8819461255933776E-3</v>
      </c>
      <c r="I874" s="177">
        <v>4.8819461255933776E-3</v>
      </c>
      <c r="J874" s="178">
        <f t="shared" si="30"/>
        <v>2.4409730627966888E-2</v>
      </c>
    </row>
    <row r="875" spans="2:10" ht="15.75" customHeight="1" thickBot="1" x14ac:dyDescent="0.3">
      <c r="B875" s="254"/>
      <c r="C875" s="257"/>
      <c r="D875" s="147" t="s">
        <v>789</v>
      </c>
      <c r="E875" s="153">
        <v>5</v>
      </c>
      <c r="F875" s="153">
        <v>5</v>
      </c>
      <c r="G875" s="153">
        <v>5</v>
      </c>
      <c r="H875" s="153">
        <v>5</v>
      </c>
      <c r="I875" s="179">
        <v>5</v>
      </c>
      <c r="J875" s="180">
        <f t="shared" si="30"/>
        <v>25</v>
      </c>
    </row>
    <row r="876" spans="2:10" ht="15.75" customHeight="1" thickBot="1" x14ac:dyDescent="0.3">
      <c r="B876" s="254" t="s">
        <v>228</v>
      </c>
      <c r="C876" s="255" t="s">
        <v>798</v>
      </c>
      <c r="D876" s="145" t="s">
        <v>788</v>
      </c>
      <c r="E876" s="149">
        <v>86.001496941961435</v>
      </c>
      <c r="F876" s="149">
        <v>86.001496941961435</v>
      </c>
      <c r="G876" s="149">
        <v>86.001496941961435</v>
      </c>
      <c r="H876" s="149">
        <v>86.001496941961435</v>
      </c>
      <c r="I876" s="176">
        <v>86.001496941961435</v>
      </c>
      <c r="J876" s="148">
        <f t="shared" ref="J876:J891" si="31">SUM(E876:I876)</f>
        <v>430.00748470980716</v>
      </c>
    </row>
    <row r="877" spans="2:10" ht="15.75" customHeight="1" thickBot="1" x14ac:dyDescent="0.3">
      <c r="B877" s="254"/>
      <c r="C877" s="256"/>
      <c r="D877" s="146" t="s">
        <v>785</v>
      </c>
      <c r="E877" s="144">
        <v>4.6139537430892441E-2</v>
      </c>
      <c r="F877" s="144">
        <v>4.6139537430892441E-2</v>
      </c>
      <c r="G877" s="144">
        <v>4.6139537430892441E-2</v>
      </c>
      <c r="H877" s="144">
        <v>4.6139537430892441E-2</v>
      </c>
      <c r="I877" s="177">
        <v>4.6139537430892441E-2</v>
      </c>
      <c r="J877" s="178">
        <f t="shared" si="31"/>
        <v>0.23069768715446221</v>
      </c>
    </row>
    <row r="878" spans="2:10" ht="15.75" customHeight="1" thickBot="1" x14ac:dyDescent="0.3">
      <c r="B878" s="254"/>
      <c r="C878" s="256"/>
      <c r="D878" s="146" t="s">
        <v>786</v>
      </c>
      <c r="E878" s="144">
        <v>0</v>
      </c>
      <c r="F878" s="144">
        <v>0</v>
      </c>
      <c r="G878" s="144">
        <v>0</v>
      </c>
      <c r="H878" s="144">
        <v>0</v>
      </c>
      <c r="I878" s="177">
        <v>0</v>
      </c>
      <c r="J878" s="178">
        <f t="shared" si="31"/>
        <v>0</v>
      </c>
    </row>
    <row r="879" spans="2:10" ht="15.75" customHeight="1" thickBot="1" x14ac:dyDescent="0.3">
      <c r="B879" s="254"/>
      <c r="C879" s="257"/>
      <c r="D879" s="147" t="s">
        <v>789</v>
      </c>
      <c r="E879" s="153">
        <v>10</v>
      </c>
      <c r="F879" s="153">
        <v>10</v>
      </c>
      <c r="G879" s="153">
        <v>10</v>
      </c>
      <c r="H879" s="153">
        <v>10</v>
      </c>
      <c r="I879" s="179">
        <v>10</v>
      </c>
      <c r="J879" s="180">
        <f t="shared" si="31"/>
        <v>50</v>
      </c>
    </row>
    <row r="880" spans="2:10" ht="15.75" customHeight="1" thickBot="1" x14ac:dyDescent="0.3">
      <c r="B880" s="254" t="s">
        <v>230</v>
      </c>
      <c r="C880" s="255" t="s">
        <v>799</v>
      </c>
      <c r="D880" s="145" t="s">
        <v>788</v>
      </c>
      <c r="E880" s="149">
        <v>10.039999999999999</v>
      </c>
      <c r="F880" s="149">
        <v>10.039999999999999</v>
      </c>
      <c r="G880" s="149">
        <v>10.039999999999999</v>
      </c>
      <c r="H880" s="149">
        <v>10.039999999999999</v>
      </c>
      <c r="I880" s="176">
        <v>10.039999999999999</v>
      </c>
      <c r="J880" s="148">
        <f t="shared" si="31"/>
        <v>50.199999999999996</v>
      </c>
    </row>
    <row r="881" spans="2:10" ht="15.75" customHeight="1" thickBot="1" x14ac:dyDescent="0.3">
      <c r="B881" s="254"/>
      <c r="C881" s="256"/>
      <c r="D881" s="146" t="s">
        <v>785</v>
      </c>
      <c r="E881" s="144">
        <v>0</v>
      </c>
      <c r="F881" s="144">
        <v>0</v>
      </c>
      <c r="G881" s="144">
        <v>0</v>
      </c>
      <c r="H881" s="144">
        <v>0</v>
      </c>
      <c r="I881" s="177">
        <v>0</v>
      </c>
      <c r="J881" s="178">
        <f t="shared" si="31"/>
        <v>0</v>
      </c>
    </row>
    <row r="882" spans="2:10" ht="15.75" customHeight="1" thickBot="1" x14ac:dyDescent="0.3">
      <c r="B882" s="254"/>
      <c r="C882" s="256"/>
      <c r="D882" s="146" t="s">
        <v>786</v>
      </c>
      <c r="E882" s="144">
        <v>4.2919752861539104E-3</v>
      </c>
      <c r="F882" s="144">
        <v>4.2919752861539104E-3</v>
      </c>
      <c r="G882" s="144">
        <v>4.2919752861539104E-3</v>
      </c>
      <c r="H882" s="144">
        <v>4.2919752861539104E-3</v>
      </c>
      <c r="I882" s="177">
        <v>4.2919752861539104E-3</v>
      </c>
      <c r="J882" s="178">
        <f t="shared" si="31"/>
        <v>2.1459876430769551E-2</v>
      </c>
    </row>
    <row r="883" spans="2:10" ht="15.75" customHeight="1" thickBot="1" x14ac:dyDescent="0.3">
      <c r="B883" s="254"/>
      <c r="C883" s="257"/>
      <c r="D883" s="147" t="s">
        <v>789</v>
      </c>
      <c r="E883" s="153">
        <v>10</v>
      </c>
      <c r="F883" s="153">
        <v>10</v>
      </c>
      <c r="G883" s="153">
        <v>10</v>
      </c>
      <c r="H883" s="153">
        <v>10</v>
      </c>
      <c r="I883" s="179">
        <v>10</v>
      </c>
      <c r="J883" s="180">
        <f t="shared" si="31"/>
        <v>50</v>
      </c>
    </row>
    <row r="884" spans="2:10" ht="15.75" customHeight="1" thickBot="1" x14ac:dyDescent="0.3">
      <c r="B884" s="254" t="s">
        <v>232</v>
      </c>
      <c r="C884" s="255" t="s">
        <v>800</v>
      </c>
      <c r="D884" s="145" t="s">
        <v>788</v>
      </c>
      <c r="E884" s="149">
        <v>50.38125586592178</v>
      </c>
      <c r="F884" s="149">
        <v>50.38125586592178</v>
      </c>
      <c r="G884" s="149">
        <v>50.38125586592178</v>
      </c>
      <c r="H884" s="149">
        <v>50.38125586592178</v>
      </c>
      <c r="I884" s="176">
        <v>50.38125586592178</v>
      </c>
      <c r="J884" s="148">
        <f t="shared" si="31"/>
        <v>251.90627932960891</v>
      </c>
    </row>
    <row r="885" spans="2:10" ht="15.75" customHeight="1" thickBot="1" x14ac:dyDescent="0.3">
      <c r="B885" s="254"/>
      <c r="C885" s="256"/>
      <c r="D885" s="146" t="s">
        <v>785</v>
      </c>
      <c r="E885" s="144">
        <v>7.568228677167655E-3</v>
      </c>
      <c r="F885" s="144">
        <v>7.568228677167655E-3</v>
      </c>
      <c r="G885" s="144">
        <v>7.568228677167655E-3</v>
      </c>
      <c r="H885" s="144">
        <v>7.568228677167655E-3</v>
      </c>
      <c r="I885" s="177">
        <v>7.568228677167655E-3</v>
      </c>
      <c r="J885" s="178">
        <f t="shared" si="31"/>
        <v>3.7841143385838272E-2</v>
      </c>
    </row>
    <row r="886" spans="2:10" ht="15.75" customHeight="1" thickBot="1" x14ac:dyDescent="0.3">
      <c r="B886" s="254"/>
      <c r="C886" s="256"/>
      <c r="D886" s="146" t="s">
        <v>786</v>
      </c>
      <c r="E886" s="144">
        <v>7.568228677167655E-3</v>
      </c>
      <c r="F886" s="144">
        <v>7.568228677167655E-3</v>
      </c>
      <c r="G886" s="144">
        <v>7.568228677167655E-3</v>
      </c>
      <c r="H886" s="144">
        <v>7.568228677167655E-3</v>
      </c>
      <c r="I886" s="177">
        <v>7.568228677167655E-3</v>
      </c>
      <c r="J886" s="178">
        <f t="shared" si="31"/>
        <v>3.7841143385838272E-2</v>
      </c>
    </row>
    <row r="887" spans="2:10" ht="15.75" customHeight="1" thickBot="1" x14ac:dyDescent="0.3">
      <c r="B887" s="254"/>
      <c r="C887" s="257"/>
      <c r="D887" s="147" t="s">
        <v>789</v>
      </c>
      <c r="E887" s="153">
        <v>5</v>
      </c>
      <c r="F887" s="153">
        <v>5</v>
      </c>
      <c r="G887" s="153">
        <v>5</v>
      </c>
      <c r="H887" s="153">
        <v>5</v>
      </c>
      <c r="I887" s="179">
        <v>5</v>
      </c>
      <c r="J887" s="180">
        <f t="shared" si="31"/>
        <v>25</v>
      </c>
    </row>
    <row r="888" spans="2:10" ht="15.75" customHeight="1" thickBot="1" x14ac:dyDescent="0.3">
      <c r="B888" s="254" t="s">
        <v>234</v>
      </c>
      <c r="C888" s="255" t="s">
        <v>801</v>
      </c>
      <c r="D888" s="145" t="s">
        <v>788</v>
      </c>
      <c r="E888" s="149">
        <v>64.92377698755277</v>
      </c>
      <c r="F888" s="149">
        <v>64.92377698755277</v>
      </c>
      <c r="G888" s="149">
        <v>64.92377698755277</v>
      </c>
      <c r="H888" s="149">
        <v>64.92377698755277</v>
      </c>
      <c r="I888" s="176">
        <v>64.92377698755277</v>
      </c>
      <c r="J888" s="148">
        <f t="shared" si="31"/>
        <v>324.61888493776382</v>
      </c>
    </row>
    <row r="889" spans="2:10" ht="15.75" customHeight="1" thickBot="1" x14ac:dyDescent="0.3">
      <c r="B889" s="254"/>
      <c r="C889" s="256"/>
      <c r="D889" s="146" t="s">
        <v>785</v>
      </c>
      <c r="E889" s="144">
        <v>0.18112331010432386</v>
      </c>
      <c r="F889" s="144">
        <v>0.18112331010432386</v>
      </c>
      <c r="G889" s="144">
        <v>0.18112331010432386</v>
      </c>
      <c r="H889" s="144">
        <v>0.18112331010432386</v>
      </c>
      <c r="I889" s="177">
        <v>0.18112331010432386</v>
      </c>
      <c r="J889" s="178">
        <f t="shared" si="31"/>
        <v>0.90561655052161938</v>
      </c>
    </row>
    <row r="890" spans="2:10" ht="15.75" customHeight="1" thickBot="1" x14ac:dyDescent="0.3">
      <c r="B890" s="254"/>
      <c r="C890" s="256"/>
      <c r="D890" s="146" t="s">
        <v>786</v>
      </c>
      <c r="E890" s="144">
        <v>0</v>
      </c>
      <c r="F890" s="144">
        <v>0</v>
      </c>
      <c r="G890" s="144">
        <v>0</v>
      </c>
      <c r="H890" s="144">
        <v>0</v>
      </c>
      <c r="I890" s="177">
        <v>0</v>
      </c>
      <c r="J890" s="178">
        <f t="shared" si="31"/>
        <v>0</v>
      </c>
    </row>
    <row r="891" spans="2:10" ht="15.75" customHeight="1" thickBot="1" x14ac:dyDescent="0.3">
      <c r="B891" s="254"/>
      <c r="C891" s="257"/>
      <c r="D891" s="147" t="s">
        <v>789</v>
      </c>
      <c r="E891" s="153">
        <v>5</v>
      </c>
      <c r="F891" s="153">
        <v>5</v>
      </c>
      <c r="G891" s="153">
        <v>5</v>
      </c>
      <c r="H891" s="153">
        <v>5</v>
      </c>
      <c r="I891" s="179">
        <v>5</v>
      </c>
      <c r="J891" s="180">
        <f t="shared" si="31"/>
        <v>25</v>
      </c>
    </row>
    <row r="892" spans="2:10" ht="15.75" customHeight="1" thickBot="1" x14ac:dyDescent="0.3">
      <c r="B892" s="254" t="s">
        <v>236</v>
      </c>
      <c r="C892" s="255">
        <v>1.17</v>
      </c>
      <c r="D892" s="145" t="s">
        <v>788</v>
      </c>
      <c r="E892" s="149">
        <v>50</v>
      </c>
      <c r="F892" s="149">
        <v>50</v>
      </c>
      <c r="G892" s="149">
        <v>50</v>
      </c>
      <c r="H892" s="149">
        <v>50</v>
      </c>
      <c r="I892" s="176">
        <v>50</v>
      </c>
      <c r="J892" s="148">
        <f t="shared" ref="J892:J899" si="32">SUM(E892:I892)</f>
        <v>250</v>
      </c>
    </row>
    <row r="893" spans="2:10" ht="15.75" customHeight="1" thickBot="1" x14ac:dyDescent="0.3">
      <c r="B893" s="254"/>
      <c r="C893" s="256"/>
      <c r="D893" s="146" t="s">
        <v>785</v>
      </c>
      <c r="E893" s="144">
        <v>5.3649691076923878E-3</v>
      </c>
      <c r="F893" s="144">
        <v>5.3649691076923878E-3</v>
      </c>
      <c r="G893" s="144">
        <v>5.3649691076923878E-3</v>
      </c>
      <c r="H893" s="144">
        <v>5.3649691076923878E-3</v>
      </c>
      <c r="I893" s="177">
        <v>5.3649691076923878E-3</v>
      </c>
      <c r="J893" s="178">
        <f t="shared" si="32"/>
        <v>2.6824845538461938E-2</v>
      </c>
    </row>
    <row r="894" spans="2:10" ht="15.75" customHeight="1" thickBot="1" x14ac:dyDescent="0.3">
      <c r="B894" s="254"/>
      <c r="C894" s="256"/>
      <c r="D894" s="146" t="s">
        <v>786</v>
      </c>
      <c r="E894" s="144">
        <v>5.3649691076923878E-3</v>
      </c>
      <c r="F894" s="144">
        <v>5.3649691076923878E-3</v>
      </c>
      <c r="G894" s="144">
        <v>5.3649691076923878E-3</v>
      </c>
      <c r="H894" s="144">
        <v>5.3649691076923878E-3</v>
      </c>
      <c r="I894" s="177">
        <v>5.3649691076923878E-3</v>
      </c>
      <c r="J894" s="178">
        <f t="shared" si="32"/>
        <v>2.6824845538461938E-2</v>
      </c>
    </row>
    <row r="895" spans="2:10" ht="15.75" customHeight="1" thickBot="1" x14ac:dyDescent="0.3">
      <c r="B895" s="254"/>
      <c r="C895" s="257"/>
      <c r="D895" s="147" t="s">
        <v>789</v>
      </c>
      <c r="E895" s="153">
        <v>0.5</v>
      </c>
      <c r="F895" s="153">
        <v>0.5</v>
      </c>
      <c r="G895" s="153">
        <v>0.5</v>
      </c>
      <c r="H895" s="153">
        <v>0.5</v>
      </c>
      <c r="I895" s="179">
        <v>0.5</v>
      </c>
      <c r="J895" s="180">
        <f t="shared" si="32"/>
        <v>2.5</v>
      </c>
    </row>
    <row r="896" spans="2:10" ht="15.75" customHeight="1" thickBot="1" x14ac:dyDescent="0.3">
      <c r="B896" s="254" t="s">
        <v>238</v>
      </c>
      <c r="C896" s="255" t="s">
        <v>802</v>
      </c>
      <c r="D896" s="145" t="s">
        <v>788</v>
      </c>
      <c r="E896" s="149">
        <v>0.36884250000000002</v>
      </c>
      <c r="F896" s="149">
        <v>0.36884250000000002</v>
      </c>
      <c r="G896" s="149">
        <v>0.36884250000000002</v>
      </c>
      <c r="H896" s="149">
        <v>0.36884250000000002</v>
      </c>
      <c r="I896" s="176">
        <v>0.36884250000000002</v>
      </c>
      <c r="J896" s="148">
        <f t="shared" si="32"/>
        <v>1.8442125</v>
      </c>
    </row>
    <row r="897" spans="2:10" ht="15.75" customHeight="1" thickBot="1" x14ac:dyDescent="0.3">
      <c r="B897" s="254"/>
      <c r="C897" s="256"/>
      <c r="D897" s="146" t="s">
        <v>785</v>
      </c>
      <c r="E897" s="144">
        <v>0</v>
      </c>
      <c r="F897" s="144">
        <v>0</v>
      </c>
      <c r="G897" s="144">
        <v>0</v>
      </c>
      <c r="H897" s="144">
        <v>0</v>
      </c>
      <c r="I897" s="177">
        <v>0</v>
      </c>
      <c r="J897" s="178">
        <f t="shared" si="32"/>
        <v>0</v>
      </c>
    </row>
    <row r="898" spans="2:10" ht="15.75" customHeight="1" thickBot="1" x14ac:dyDescent="0.3">
      <c r="B898" s="254"/>
      <c r="C898" s="256"/>
      <c r="D898" s="146" t="s">
        <v>786</v>
      </c>
      <c r="E898" s="144">
        <v>0</v>
      </c>
      <c r="F898" s="144">
        <v>0</v>
      </c>
      <c r="G898" s="144">
        <v>0</v>
      </c>
      <c r="H898" s="144">
        <v>0</v>
      </c>
      <c r="I898" s="177">
        <v>0</v>
      </c>
      <c r="J898" s="178">
        <f t="shared" si="32"/>
        <v>0</v>
      </c>
    </row>
    <row r="899" spans="2:10" ht="15.75" customHeight="1" thickBot="1" x14ac:dyDescent="0.3">
      <c r="B899" s="254"/>
      <c r="C899" s="257"/>
      <c r="D899" s="147" t="s">
        <v>789</v>
      </c>
      <c r="E899" s="153">
        <v>0.5</v>
      </c>
      <c r="F899" s="153">
        <v>0.5</v>
      </c>
      <c r="G899" s="153">
        <v>0.5</v>
      </c>
      <c r="H899" s="153">
        <v>0.5</v>
      </c>
      <c r="I899" s="179">
        <v>0.5</v>
      </c>
      <c r="J899" s="180">
        <f t="shared" si="32"/>
        <v>2.5</v>
      </c>
    </row>
    <row r="900" spans="2:10" ht="16.5" thickBot="1" x14ac:dyDescent="0.3">
      <c r="B900" s="254" t="s">
        <v>529</v>
      </c>
      <c r="C900" s="255" t="s">
        <v>821</v>
      </c>
      <c r="D900" s="145" t="s">
        <v>788</v>
      </c>
      <c r="E900" s="149">
        <v>252</v>
      </c>
      <c r="F900" s="149">
        <v>252</v>
      </c>
      <c r="G900" s="149">
        <v>252</v>
      </c>
      <c r="H900" s="149">
        <v>252</v>
      </c>
      <c r="I900" s="176">
        <v>252</v>
      </c>
      <c r="J900" s="148">
        <f t="shared" ref="J900:J927" si="33">SUM(E900:I900)</f>
        <v>1260</v>
      </c>
    </row>
    <row r="901" spans="2:10" ht="16.5" thickBot="1" x14ac:dyDescent="0.3">
      <c r="B901" s="254"/>
      <c r="C901" s="256"/>
      <c r="D901" s="146" t="s">
        <v>785</v>
      </c>
      <c r="E901" s="144">
        <v>0</v>
      </c>
      <c r="F901" s="144">
        <v>0</v>
      </c>
      <c r="G901" s="144">
        <v>0</v>
      </c>
      <c r="H901" s="144">
        <v>0</v>
      </c>
      <c r="I901" s="177">
        <v>0</v>
      </c>
      <c r="J901" s="178">
        <f t="shared" si="33"/>
        <v>0</v>
      </c>
    </row>
    <row r="902" spans="2:10" ht="16.5" thickBot="1" x14ac:dyDescent="0.3">
      <c r="B902" s="254"/>
      <c r="C902" s="256"/>
      <c r="D902" s="146" t="s">
        <v>786</v>
      </c>
      <c r="E902" s="144">
        <v>3.2189814646154322E-2</v>
      </c>
      <c r="F902" s="144">
        <v>3.2189814646154322E-2</v>
      </c>
      <c r="G902" s="144">
        <v>3.2189814646154322E-2</v>
      </c>
      <c r="H902" s="144">
        <v>3.2189814646154322E-2</v>
      </c>
      <c r="I902" s="177">
        <v>3.2189814646154322E-2</v>
      </c>
      <c r="J902" s="178">
        <f t="shared" si="33"/>
        <v>0.16094907323077162</v>
      </c>
    </row>
    <row r="903" spans="2:10" ht="16.5" thickBot="1" x14ac:dyDescent="0.3">
      <c r="B903" s="254"/>
      <c r="C903" s="257"/>
      <c r="D903" s="147" t="s">
        <v>789</v>
      </c>
      <c r="E903" s="153">
        <v>1000</v>
      </c>
      <c r="F903" s="153">
        <v>1000</v>
      </c>
      <c r="G903" s="153">
        <v>1000</v>
      </c>
      <c r="H903" s="153">
        <v>1000</v>
      </c>
      <c r="I903" s="179">
        <v>1000</v>
      </c>
      <c r="J903" s="180">
        <f t="shared" si="33"/>
        <v>5000</v>
      </c>
    </row>
    <row r="904" spans="2:10" ht="16.5" thickBot="1" x14ac:dyDescent="0.3">
      <c r="B904" s="254" t="s">
        <v>530</v>
      </c>
      <c r="C904" s="255" t="s">
        <v>821</v>
      </c>
      <c r="D904" s="145" t="s">
        <v>788</v>
      </c>
      <c r="E904" s="149">
        <v>252</v>
      </c>
      <c r="F904" s="149">
        <v>252</v>
      </c>
      <c r="G904" s="149">
        <v>252</v>
      </c>
      <c r="H904" s="149">
        <v>252</v>
      </c>
      <c r="I904" s="176">
        <v>252</v>
      </c>
      <c r="J904" s="148">
        <f t="shared" si="33"/>
        <v>1260</v>
      </c>
    </row>
    <row r="905" spans="2:10" ht="16.5" thickBot="1" x14ac:dyDescent="0.3">
      <c r="B905" s="254"/>
      <c r="C905" s="256"/>
      <c r="D905" s="146" t="s">
        <v>785</v>
      </c>
      <c r="E905" s="144">
        <v>0</v>
      </c>
      <c r="F905" s="144">
        <v>0</v>
      </c>
      <c r="G905" s="144">
        <v>0</v>
      </c>
      <c r="H905" s="144">
        <v>0</v>
      </c>
      <c r="I905" s="177">
        <v>0</v>
      </c>
      <c r="J905" s="178">
        <f t="shared" si="33"/>
        <v>0</v>
      </c>
    </row>
    <row r="906" spans="2:10" ht="16.5" thickBot="1" x14ac:dyDescent="0.3">
      <c r="B906" s="254"/>
      <c r="C906" s="256"/>
      <c r="D906" s="146" t="s">
        <v>786</v>
      </c>
      <c r="E906" s="144">
        <v>3.2189814646154322E-2</v>
      </c>
      <c r="F906" s="144">
        <v>3.2189814646154322E-2</v>
      </c>
      <c r="G906" s="144">
        <v>3.2189814646154322E-2</v>
      </c>
      <c r="H906" s="144">
        <v>3.2189814646154322E-2</v>
      </c>
      <c r="I906" s="177">
        <v>3.2189814646154322E-2</v>
      </c>
      <c r="J906" s="178">
        <f t="shared" si="33"/>
        <v>0.16094907323077162</v>
      </c>
    </row>
    <row r="907" spans="2:10" ht="16.5" thickBot="1" x14ac:dyDescent="0.3">
      <c r="B907" s="254"/>
      <c r="C907" s="257"/>
      <c r="D907" s="147" t="s">
        <v>789</v>
      </c>
      <c r="E907" s="153">
        <v>1000</v>
      </c>
      <c r="F907" s="153">
        <v>1000</v>
      </c>
      <c r="G907" s="153">
        <v>1000</v>
      </c>
      <c r="H907" s="153">
        <v>1000</v>
      </c>
      <c r="I907" s="179">
        <v>1000</v>
      </c>
      <c r="J907" s="180">
        <f t="shared" si="33"/>
        <v>5000</v>
      </c>
    </row>
    <row r="908" spans="2:10" ht="16.5" thickBot="1" x14ac:dyDescent="0.3">
      <c r="B908" s="254" t="s">
        <v>531</v>
      </c>
      <c r="C908" s="255">
        <v>1.17</v>
      </c>
      <c r="D908" s="145" t="s">
        <v>788</v>
      </c>
      <c r="E908" s="149">
        <v>1000</v>
      </c>
      <c r="F908" s="149">
        <v>1000</v>
      </c>
      <c r="G908" s="149">
        <v>1000</v>
      </c>
      <c r="H908" s="149">
        <v>1000</v>
      </c>
      <c r="I908" s="176">
        <v>1000</v>
      </c>
      <c r="J908" s="148">
        <f t="shared" si="33"/>
        <v>5000</v>
      </c>
    </row>
    <row r="909" spans="2:10" ht="16.5" thickBot="1" x14ac:dyDescent="0.3">
      <c r="B909" s="254"/>
      <c r="C909" s="256"/>
      <c r="D909" s="146" t="s">
        <v>785</v>
      </c>
      <c r="E909" s="144">
        <v>8.7641058661478907E-2</v>
      </c>
      <c r="F909" s="144">
        <v>8.7641058661478907E-2</v>
      </c>
      <c r="G909" s="144">
        <v>8.7641058661478907E-2</v>
      </c>
      <c r="H909" s="144">
        <v>8.7641058661478907E-2</v>
      </c>
      <c r="I909" s="177">
        <v>8.7641058661478907E-2</v>
      </c>
      <c r="J909" s="178">
        <f t="shared" si="33"/>
        <v>0.43820529330739455</v>
      </c>
    </row>
    <row r="910" spans="2:10" ht="16.5" thickBot="1" x14ac:dyDescent="0.3">
      <c r="B910" s="254"/>
      <c r="C910" s="256"/>
      <c r="D910" s="146" t="s">
        <v>786</v>
      </c>
      <c r="E910" s="144">
        <v>4.7067494249482998E-2</v>
      </c>
      <c r="F910" s="144">
        <v>4.7067494249482998E-2</v>
      </c>
      <c r="G910" s="144">
        <v>4.7067494249482998E-2</v>
      </c>
      <c r="H910" s="144">
        <v>4.7067494249482998E-2</v>
      </c>
      <c r="I910" s="177">
        <v>4.7067494249482998E-2</v>
      </c>
      <c r="J910" s="178">
        <f t="shared" si="33"/>
        <v>0.235337471247415</v>
      </c>
    </row>
    <row r="911" spans="2:10" ht="16.5" thickBot="1" x14ac:dyDescent="0.3">
      <c r="B911" s="254"/>
      <c r="C911" s="257"/>
      <c r="D911" s="147" t="s">
        <v>789</v>
      </c>
      <c r="E911" s="153">
        <v>10</v>
      </c>
      <c r="F911" s="153">
        <v>10</v>
      </c>
      <c r="G911" s="153">
        <v>10</v>
      </c>
      <c r="H911" s="153">
        <v>10</v>
      </c>
      <c r="I911" s="179">
        <v>10</v>
      </c>
      <c r="J911" s="180">
        <f t="shared" si="33"/>
        <v>50</v>
      </c>
    </row>
    <row r="912" spans="2:10" ht="16.5" thickBot="1" x14ac:dyDescent="0.3">
      <c r="B912" s="254" t="s">
        <v>533</v>
      </c>
      <c r="C912" s="255" t="s">
        <v>807</v>
      </c>
      <c r="D912" s="145" t="s">
        <v>788</v>
      </c>
      <c r="E912" s="149">
        <v>2000</v>
      </c>
      <c r="F912" s="149">
        <v>2000</v>
      </c>
      <c r="G912" s="149">
        <v>2000</v>
      </c>
      <c r="H912" s="149">
        <v>2000</v>
      </c>
      <c r="I912" s="176">
        <v>2000</v>
      </c>
      <c r="J912" s="148">
        <f t="shared" si="33"/>
        <v>10000</v>
      </c>
    </row>
    <row r="913" spans="2:10" ht="16.5" thickBot="1" x14ac:dyDescent="0.3">
      <c r="B913" s="254"/>
      <c r="C913" s="256"/>
      <c r="D913" s="146" t="s">
        <v>785</v>
      </c>
      <c r="E913" s="144">
        <v>0.23877206614021726</v>
      </c>
      <c r="F913" s="144">
        <v>0.23877206614021726</v>
      </c>
      <c r="G913" s="144">
        <v>0.23877206614021726</v>
      </c>
      <c r="H913" s="144">
        <v>0.23877206614021726</v>
      </c>
      <c r="I913" s="177">
        <v>0.23877206614021726</v>
      </c>
      <c r="J913" s="178">
        <f t="shared" si="33"/>
        <v>1.1938603307010862</v>
      </c>
    </row>
    <row r="914" spans="2:10" ht="16.5" thickBot="1" x14ac:dyDescent="0.3">
      <c r="B914" s="254"/>
      <c r="C914" s="256"/>
      <c r="D914" s="146" t="s">
        <v>786</v>
      </c>
      <c r="E914" s="144">
        <v>0.23877206614021726</v>
      </c>
      <c r="F914" s="144">
        <v>0.23877206614021726</v>
      </c>
      <c r="G914" s="144">
        <v>0.23877206614021726</v>
      </c>
      <c r="H914" s="144">
        <v>0.23877206614021726</v>
      </c>
      <c r="I914" s="177">
        <v>0.23877206614021726</v>
      </c>
      <c r="J914" s="178">
        <f t="shared" si="33"/>
        <v>1.1938603307010862</v>
      </c>
    </row>
    <row r="915" spans="2:10" ht="16.5" thickBot="1" x14ac:dyDescent="0.3">
      <c r="B915" s="254"/>
      <c r="C915" s="257"/>
      <c r="D915" s="147" t="s">
        <v>789</v>
      </c>
      <c r="E915" s="153">
        <v>20</v>
      </c>
      <c r="F915" s="153">
        <v>20</v>
      </c>
      <c r="G915" s="153">
        <v>20</v>
      </c>
      <c r="H915" s="153">
        <v>20</v>
      </c>
      <c r="I915" s="179">
        <v>20</v>
      </c>
      <c r="J915" s="180">
        <f t="shared" si="33"/>
        <v>100</v>
      </c>
    </row>
    <row r="916" spans="2:10" ht="16.5" thickBot="1" x14ac:dyDescent="0.3">
      <c r="B916" s="254" t="s">
        <v>535</v>
      </c>
      <c r="C916" s="255" t="s">
        <v>846</v>
      </c>
      <c r="D916" s="145" t="s">
        <v>788</v>
      </c>
      <c r="E916" s="149">
        <v>1000</v>
      </c>
      <c r="F916" s="149">
        <v>1000</v>
      </c>
      <c r="G916" s="149">
        <v>1000</v>
      </c>
      <c r="H916" s="149">
        <v>1000</v>
      </c>
      <c r="I916" s="176">
        <v>1000</v>
      </c>
      <c r="J916" s="148">
        <f t="shared" si="33"/>
        <v>5000</v>
      </c>
    </row>
    <row r="917" spans="2:10" ht="16.5" thickBot="1" x14ac:dyDescent="0.3">
      <c r="B917" s="254"/>
      <c r="C917" s="256"/>
      <c r="D917" s="146" t="s">
        <v>785</v>
      </c>
      <c r="E917" s="144">
        <v>0.10147314340958999</v>
      </c>
      <c r="F917" s="144">
        <v>0.10147314340958999</v>
      </c>
      <c r="G917" s="144">
        <v>0.10147314340958999</v>
      </c>
      <c r="H917" s="144">
        <v>0.10147314340958999</v>
      </c>
      <c r="I917" s="177">
        <v>0.10147314340958999</v>
      </c>
      <c r="J917" s="178">
        <f t="shared" si="33"/>
        <v>0.50736571704794997</v>
      </c>
    </row>
    <row r="918" spans="2:10" ht="16.5" thickBot="1" x14ac:dyDescent="0.3">
      <c r="B918" s="254"/>
      <c r="C918" s="256"/>
      <c r="D918" s="146" t="s">
        <v>786</v>
      </c>
      <c r="E918" s="144">
        <v>8.1178514727671999E-2</v>
      </c>
      <c r="F918" s="144">
        <v>8.1178514727671999E-2</v>
      </c>
      <c r="G918" s="144">
        <v>8.1178514727671999E-2</v>
      </c>
      <c r="H918" s="144">
        <v>8.1178514727671999E-2</v>
      </c>
      <c r="I918" s="177">
        <v>8.1178514727671999E-2</v>
      </c>
      <c r="J918" s="178">
        <f t="shared" si="33"/>
        <v>0.40589257363836001</v>
      </c>
    </row>
    <row r="919" spans="2:10" ht="16.5" thickBot="1" x14ac:dyDescent="0.3">
      <c r="B919" s="254"/>
      <c r="C919" s="257"/>
      <c r="D919" s="147" t="s">
        <v>789</v>
      </c>
      <c r="E919" s="153">
        <v>10</v>
      </c>
      <c r="F919" s="153">
        <v>10</v>
      </c>
      <c r="G919" s="153">
        <v>10</v>
      </c>
      <c r="H919" s="153">
        <v>10</v>
      </c>
      <c r="I919" s="179">
        <v>10</v>
      </c>
      <c r="J919" s="180">
        <f t="shared" si="33"/>
        <v>50</v>
      </c>
    </row>
    <row r="920" spans="2:10" ht="16.5" thickBot="1" x14ac:dyDescent="0.3">
      <c r="B920" s="254" t="s">
        <v>537</v>
      </c>
      <c r="C920" s="255" t="s">
        <v>847</v>
      </c>
      <c r="D920" s="145" t="s">
        <v>788</v>
      </c>
      <c r="E920" s="149">
        <v>2302.25</v>
      </c>
      <c r="F920" s="149">
        <v>2302.25</v>
      </c>
      <c r="G920" s="149">
        <v>2302.25</v>
      </c>
      <c r="H920" s="149">
        <v>2302.25</v>
      </c>
      <c r="I920" s="176">
        <v>2302.25</v>
      </c>
      <c r="J920" s="148">
        <f t="shared" si="33"/>
        <v>11511.25</v>
      </c>
    </row>
    <row r="921" spans="2:10" ht="16.5" thickBot="1" x14ac:dyDescent="0.3">
      <c r="B921" s="254"/>
      <c r="C921" s="256"/>
      <c r="D921" s="146" t="s">
        <v>785</v>
      </c>
      <c r="E921" s="144">
        <v>0.61212914998649348</v>
      </c>
      <c r="F921" s="144">
        <v>0.61212914998649348</v>
      </c>
      <c r="G921" s="144">
        <v>0.61212914998649348</v>
      </c>
      <c r="H921" s="144">
        <v>0.61212914998649348</v>
      </c>
      <c r="I921" s="177">
        <v>0.61212914998649348</v>
      </c>
      <c r="J921" s="178">
        <f t="shared" si="33"/>
        <v>3.0606457499324673</v>
      </c>
    </row>
    <row r="922" spans="2:10" ht="16.5" thickBot="1" x14ac:dyDescent="0.3">
      <c r="B922" s="254"/>
      <c r="C922" s="256"/>
      <c r="D922" s="146" t="s">
        <v>786</v>
      </c>
      <c r="E922" s="144">
        <v>8.7231219646139432E-2</v>
      </c>
      <c r="F922" s="144">
        <v>8.7231219646139432E-2</v>
      </c>
      <c r="G922" s="144">
        <v>8.7231219646139432E-2</v>
      </c>
      <c r="H922" s="144">
        <v>8.7231219646139432E-2</v>
      </c>
      <c r="I922" s="177">
        <v>8.7231219646139432E-2</v>
      </c>
      <c r="J922" s="178">
        <f t="shared" si="33"/>
        <v>0.43615609823069718</v>
      </c>
    </row>
    <row r="923" spans="2:10" ht="16.5" thickBot="1" x14ac:dyDescent="0.3">
      <c r="B923" s="254"/>
      <c r="C923" s="257"/>
      <c r="D923" s="147" t="s">
        <v>789</v>
      </c>
      <c r="E923" s="153">
        <v>2000</v>
      </c>
      <c r="F923" s="153">
        <v>2000</v>
      </c>
      <c r="G923" s="153">
        <v>2000</v>
      </c>
      <c r="H923" s="153">
        <v>2000</v>
      </c>
      <c r="I923" s="179">
        <v>2000</v>
      </c>
      <c r="J923" s="180">
        <f t="shared" si="33"/>
        <v>10000</v>
      </c>
    </row>
    <row r="924" spans="2:10" ht="16.5" thickBot="1" x14ac:dyDescent="0.3">
      <c r="B924" s="254" t="s">
        <v>538</v>
      </c>
      <c r="C924" s="255">
        <v>1.17</v>
      </c>
      <c r="D924" s="145" t="s">
        <v>788</v>
      </c>
      <c r="E924" s="149">
        <v>5000.0000014229327</v>
      </c>
      <c r="F924" s="149">
        <v>5000.0000014229327</v>
      </c>
      <c r="G924" s="149">
        <v>5000.0000014229327</v>
      </c>
      <c r="H924" s="149">
        <v>5000.0000014229327</v>
      </c>
      <c r="I924" s="176">
        <v>5000.0000014229327</v>
      </c>
      <c r="J924" s="148">
        <f t="shared" si="33"/>
        <v>25000.000007114664</v>
      </c>
    </row>
    <row r="925" spans="2:10" ht="16.5" thickBot="1" x14ac:dyDescent="0.3">
      <c r="B925" s="254"/>
      <c r="C925" s="256"/>
      <c r="D925" s="146" t="s">
        <v>785</v>
      </c>
      <c r="E925" s="144">
        <v>0.59774112351685182</v>
      </c>
      <c r="F925" s="144">
        <v>0.59774112351685182</v>
      </c>
      <c r="G925" s="144">
        <v>0.59774112351685182</v>
      </c>
      <c r="H925" s="144">
        <v>0.59774112351685182</v>
      </c>
      <c r="I925" s="177">
        <v>0.59774112351685182</v>
      </c>
      <c r="J925" s="178">
        <f t="shared" si="33"/>
        <v>2.9887056175842592</v>
      </c>
    </row>
    <row r="926" spans="2:10" ht="16.5" thickBot="1" x14ac:dyDescent="0.3">
      <c r="B926" s="254"/>
      <c r="C926" s="256"/>
      <c r="D926" s="146" t="s">
        <v>786</v>
      </c>
      <c r="E926" s="144">
        <v>0.59774112351685182</v>
      </c>
      <c r="F926" s="144">
        <v>0.59774112351685182</v>
      </c>
      <c r="G926" s="144">
        <v>0.59774112351685182</v>
      </c>
      <c r="H926" s="144">
        <v>0.59774112351685182</v>
      </c>
      <c r="I926" s="177">
        <v>0.59774112351685182</v>
      </c>
      <c r="J926" s="178">
        <f t="shared" si="33"/>
        <v>2.9887056175842592</v>
      </c>
    </row>
    <row r="927" spans="2:10" ht="16.5" thickBot="1" x14ac:dyDescent="0.3">
      <c r="B927" s="254"/>
      <c r="C927" s="257"/>
      <c r="D927" s="147" t="s">
        <v>789</v>
      </c>
      <c r="E927" s="153">
        <v>0.5</v>
      </c>
      <c r="F927" s="153">
        <v>0.5</v>
      </c>
      <c r="G927" s="153">
        <v>0.5</v>
      </c>
      <c r="H927" s="153">
        <v>0.5</v>
      </c>
      <c r="I927" s="179">
        <v>0.5</v>
      </c>
      <c r="J927" s="180">
        <f t="shared" si="33"/>
        <v>2.5</v>
      </c>
    </row>
    <row r="928" spans="2:10" ht="16.5" thickBot="1" x14ac:dyDescent="0.3">
      <c r="B928" s="254" t="s">
        <v>540</v>
      </c>
      <c r="C928" s="255" t="s">
        <v>848</v>
      </c>
      <c r="D928" s="145" t="s">
        <v>788</v>
      </c>
      <c r="E928" s="149">
        <v>50</v>
      </c>
      <c r="F928" s="149">
        <v>50</v>
      </c>
      <c r="G928" s="149">
        <v>50</v>
      </c>
      <c r="H928" s="149">
        <v>50</v>
      </c>
      <c r="I928" s="176">
        <v>50</v>
      </c>
      <c r="J928" s="148">
        <f t="shared" ref="J928:J947" si="34">SUM(E928:I928)</f>
        <v>250</v>
      </c>
    </row>
    <row r="929" spans="2:10" ht="16.5" thickBot="1" x14ac:dyDescent="0.3">
      <c r="B929" s="254"/>
      <c r="C929" s="256"/>
      <c r="D929" s="146" t="s">
        <v>785</v>
      </c>
      <c r="E929" s="144">
        <v>2.0835990091682944E-3</v>
      </c>
      <c r="F929" s="144">
        <v>2.0835990091682944E-3</v>
      </c>
      <c r="G929" s="144">
        <v>2.0835990091682944E-3</v>
      </c>
      <c r="H929" s="144">
        <v>2.0835990091682944E-3</v>
      </c>
      <c r="I929" s="177">
        <v>2.0835990091682944E-3</v>
      </c>
      <c r="J929" s="178">
        <f t="shared" si="34"/>
        <v>1.0417995045841472E-2</v>
      </c>
    </row>
    <row r="930" spans="2:10" ht="16.5" thickBot="1" x14ac:dyDescent="0.3">
      <c r="B930" s="254"/>
      <c r="C930" s="256"/>
      <c r="D930" s="146" t="s">
        <v>786</v>
      </c>
      <c r="E930" s="144">
        <v>4.167198018336589E-4</v>
      </c>
      <c r="F930" s="144">
        <v>4.167198018336589E-4</v>
      </c>
      <c r="G930" s="144">
        <v>4.167198018336589E-4</v>
      </c>
      <c r="H930" s="144">
        <v>4.167198018336589E-4</v>
      </c>
      <c r="I930" s="177">
        <v>4.167198018336589E-4</v>
      </c>
      <c r="J930" s="178">
        <f t="shared" si="34"/>
        <v>2.0835990091682944E-3</v>
      </c>
    </row>
    <row r="931" spans="2:10" ht="16.5" thickBot="1" x14ac:dyDescent="0.3">
      <c r="B931" s="254"/>
      <c r="C931" s="257"/>
      <c r="D931" s="147" t="s">
        <v>789</v>
      </c>
      <c r="E931" s="153">
        <v>0.5</v>
      </c>
      <c r="F931" s="153">
        <v>0.5</v>
      </c>
      <c r="G931" s="153">
        <v>0.5</v>
      </c>
      <c r="H931" s="153">
        <v>0.5</v>
      </c>
      <c r="I931" s="179">
        <v>0.5</v>
      </c>
      <c r="J931" s="180">
        <f t="shared" si="34"/>
        <v>2.5</v>
      </c>
    </row>
    <row r="932" spans="2:10" ht="16.5" thickBot="1" x14ac:dyDescent="0.3">
      <c r="B932" s="254" t="s">
        <v>543</v>
      </c>
      <c r="C932" s="255" t="s">
        <v>848</v>
      </c>
      <c r="D932" s="145" t="s">
        <v>788</v>
      </c>
      <c r="E932" s="149">
        <v>800</v>
      </c>
      <c r="F932" s="149">
        <v>800</v>
      </c>
      <c r="G932" s="149">
        <v>800</v>
      </c>
      <c r="H932" s="149">
        <v>800</v>
      </c>
      <c r="I932" s="176">
        <v>800</v>
      </c>
      <c r="J932" s="148">
        <f t="shared" si="34"/>
        <v>4000</v>
      </c>
    </row>
    <row r="933" spans="2:10" ht="16.5" thickBot="1" x14ac:dyDescent="0.3">
      <c r="B933" s="254"/>
      <c r="C933" s="256"/>
      <c r="D933" s="146" t="s">
        <v>785</v>
      </c>
      <c r="E933" s="144">
        <v>9.7952227962864374E-2</v>
      </c>
      <c r="F933" s="144">
        <v>9.7952227962864374E-2</v>
      </c>
      <c r="G933" s="144">
        <v>9.7952227962864374E-2</v>
      </c>
      <c r="H933" s="144">
        <v>9.7952227962864374E-2</v>
      </c>
      <c r="I933" s="177">
        <v>9.7952227962864374E-2</v>
      </c>
      <c r="J933" s="178">
        <f t="shared" si="34"/>
        <v>0.4897611398143219</v>
      </c>
    </row>
    <row r="934" spans="2:10" ht="16.5" thickBot="1" x14ac:dyDescent="0.3">
      <c r="B934" s="254"/>
      <c r="C934" s="256"/>
      <c r="D934" s="146" t="s">
        <v>786</v>
      </c>
      <c r="E934" s="144">
        <v>1.9590445592572874E-2</v>
      </c>
      <c r="F934" s="144">
        <v>1.9590445592572874E-2</v>
      </c>
      <c r="G934" s="144">
        <v>1.9590445592572874E-2</v>
      </c>
      <c r="H934" s="144">
        <v>1.9590445592572874E-2</v>
      </c>
      <c r="I934" s="177">
        <v>1.9590445592572874E-2</v>
      </c>
      <c r="J934" s="178">
        <f t="shared" si="34"/>
        <v>9.7952227962864374E-2</v>
      </c>
    </row>
    <row r="935" spans="2:10" ht="16.5" thickBot="1" x14ac:dyDescent="0.3">
      <c r="B935" s="254"/>
      <c r="C935" s="257"/>
      <c r="D935" s="147" t="s">
        <v>789</v>
      </c>
      <c r="E935" s="153">
        <v>8</v>
      </c>
      <c r="F935" s="153">
        <v>8</v>
      </c>
      <c r="G935" s="153">
        <v>8</v>
      </c>
      <c r="H935" s="153">
        <v>8</v>
      </c>
      <c r="I935" s="179">
        <v>8</v>
      </c>
      <c r="J935" s="180">
        <f t="shared" si="34"/>
        <v>40</v>
      </c>
    </row>
    <row r="936" spans="2:10" ht="16.5" thickBot="1" x14ac:dyDescent="0.3">
      <c r="B936" s="254" t="s">
        <v>545</v>
      </c>
      <c r="C936" s="255" t="s">
        <v>296</v>
      </c>
      <c r="D936" s="145" t="s">
        <v>788</v>
      </c>
      <c r="E936" s="149">
        <v>0</v>
      </c>
      <c r="F936" s="149">
        <v>0</v>
      </c>
      <c r="G936" s="149">
        <v>0</v>
      </c>
      <c r="H936" s="149">
        <v>0</v>
      </c>
      <c r="I936" s="176">
        <v>0</v>
      </c>
      <c r="J936" s="148">
        <f t="shared" si="34"/>
        <v>0</v>
      </c>
    </row>
    <row r="937" spans="2:10" ht="16.5" thickBot="1" x14ac:dyDescent="0.3">
      <c r="B937" s="254"/>
      <c r="C937" s="256"/>
      <c r="D937" s="146" t="s">
        <v>785</v>
      </c>
      <c r="E937" s="144">
        <v>0</v>
      </c>
      <c r="F937" s="144">
        <v>0</v>
      </c>
      <c r="G937" s="144">
        <v>0</v>
      </c>
      <c r="H937" s="144">
        <v>0</v>
      </c>
      <c r="I937" s="177">
        <v>0</v>
      </c>
      <c r="J937" s="178">
        <f t="shared" si="34"/>
        <v>0</v>
      </c>
    </row>
    <row r="938" spans="2:10" ht="16.5" thickBot="1" x14ac:dyDescent="0.3">
      <c r="B938" s="254"/>
      <c r="C938" s="256"/>
      <c r="D938" s="146" t="s">
        <v>786</v>
      </c>
      <c r="E938" s="144">
        <v>0</v>
      </c>
      <c r="F938" s="144">
        <v>0</v>
      </c>
      <c r="G938" s="144">
        <v>0</v>
      </c>
      <c r="H938" s="144">
        <v>0</v>
      </c>
      <c r="I938" s="177">
        <v>0</v>
      </c>
      <c r="J938" s="178">
        <f t="shared" si="34"/>
        <v>0</v>
      </c>
    </row>
    <row r="939" spans="2:10" ht="16.5" thickBot="1" x14ac:dyDescent="0.3">
      <c r="B939" s="254"/>
      <c r="C939" s="257"/>
      <c r="D939" s="147" t="s">
        <v>789</v>
      </c>
      <c r="E939" s="153">
        <v>10</v>
      </c>
      <c r="F939" s="153">
        <v>10</v>
      </c>
      <c r="G939" s="153">
        <v>10</v>
      </c>
      <c r="H939" s="153">
        <v>10</v>
      </c>
      <c r="I939" s="179">
        <v>10</v>
      </c>
      <c r="J939" s="180">
        <f t="shared" si="34"/>
        <v>50</v>
      </c>
    </row>
    <row r="940" spans="2:10" ht="16.5" thickBot="1" x14ac:dyDescent="0.3">
      <c r="B940" s="254" t="s">
        <v>548</v>
      </c>
      <c r="C940" s="255" t="s">
        <v>849</v>
      </c>
      <c r="D940" s="145" t="s">
        <v>788</v>
      </c>
      <c r="E940" s="149">
        <v>14518.18702251465</v>
      </c>
      <c r="F940" s="149">
        <v>14518.18702251465</v>
      </c>
      <c r="G940" s="149">
        <v>14518.18702251465</v>
      </c>
      <c r="H940" s="149">
        <v>14518.18702251465</v>
      </c>
      <c r="I940" s="176">
        <v>14518.18702251465</v>
      </c>
      <c r="J940" s="148">
        <f t="shared" si="34"/>
        <v>72590.93511257325</v>
      </c>
    </row>
    <row r="941" spans="2:10" ht="16.5" thickBot="1" x14ac:dyDescent="0.3">
      <c r="B941" s="254"/>
      <c r="C941" s="256"/>
      <c r="D941" s="146" t="s">
        <v>785</v>
      </c>
      <c r="E941" s="144">
        <v>2.0370243395927057</v>
      </c>
      <c r="F941" s="144">
        <v>2.0370243395927057</v>
      </c>
      <c r="G941" s="144">
        <v>2.0370243395927057</v>
      </c>
      <c r="H941" s="144">
        <v>2.0370243395927057</v>
      </c>
      <c r="I941" s="177">
        <v>2.0370243395927057</v>
      </c>
      <c r="J941" s="178">
        <f t="shared" si="34"/>
        <v>10.185121697963528</v>
      </c>
    </row>
    <row r="942" spans="2:10" ht="16.5" thickBot="1" x14ac:dyDescent="0.3">
      <c r="B942" s="254"/>
      <c r="C942" s="256"/>
      <c r="D942" s="146" t="s">
        <v>786</v>
      </c>
      <c r="E942" s="144">
        <v>1.6689087020500251</v>
      </c>
      <c r="F942" s="144">
        <v>1.6689087020500251</v>
      </c>
      <c r="G942" s="144">
        <v>1.6689087020500251</v>
      </c>
      <c r="H942" s="144">
        <v>1.6689087020500251</v>
      </c>
      <c r="I942" s="177">
        <v>1.6689087020500251</v>
      </c>
      <c r="J942" s="178">
        <f t="shared" si="34"/>
        <v>8.3445435102501246</v>
      </c>
    </row>
    <row r="943" spans="2:10" ht="16.5" thickBot="1" x14ac:dyDescent="0.3">
      <c r="B943" s="254"/>
      <c r="C943" s="257"/>
      <c r="D943" s="147" t="s">
        <v>789</v>
      </c>
      <c r="E943" s="153">
        <v>280</v>
      </c>
      <c r="F943" s="153">
        <v>280</v>
      </c>
      <c r="G943" s="153">
        <v>280</v>
      </c>
      <c r="H943" s="153">
        <v>280</v>
      </c>
      <c r="I943" s="179">
        <v>280</v>
      </c>
      <c r="J943" s="180">
        <f t="shared" si="34"/>
        <v>1400</v>
      </c>
    </row>
    <row r="944" spans="2:10" ht="16.5" thickBot="1" x14ac:dyDescent="0.3">
      <c r="B944" s="254" t="s">
        <v>551</v>
      </c>
      <c r="C944" s="255">
        <v>1.17</v>
      </c>
      <c r="D944" s="145" t="s">
        <v>788</v>
      </c>
      <c r="E944" s="149">
        <v>1000</v>
      </c>
      <c r="F944" s="149">
        <v>1000</v>
      </c>
      <c r="G944" s="149">
        <v>1000</v>
      </c>
      <c r="H944" s="149">
        <v>1000</v>
      </c>
      <c r="I944" s="176">
        <v>1000</v>
      </c>
      <c r="J944" s="148">
        <f t="shared" si="34"/>
        <v>5000</v>
      </c>
    </row>
    <row r="945" spans="2:10" ht="16.5" thickBot="1" x14ac:dyDescent="0.3">
      <c r="B945" s="254"/>
      <c r="C945" s="256"/>
      <c r="D945" s="146" t="s">
        <v>785</v>
      </c>
      <c r="E945" s="144">
        <v>8.5839505723078219E-2</v>
      </c>
      <c r="F945" s="144">
        <v>8.5839505723078219E-2</v>
      </c>
      <c r="G945" s="144">
        <v>8.5839505723078219E-2</v>
      </c>
      <c r="H945" s="144">
        <v>8.5839505723078219E-2</v>
      </c>
      <c r="I945" s="177">
        <v>8.5839505723078219E-2</v>
      </c>
      <c r="J945" s="178">
        <f t="shared" si="34"/>
        <v>0.42919752861539107</v>
      </c>
    </row>
    <row r="946" spans="2:10" ht="16.5" thickBot="1" x14ac:dyDescent="0.3">
      <c r="B946" s="254"/>
      <c r="C946" s="256"/>
      <c r="D946" s="146" t="s">
        <v>786</v>
      </c>
      <c r="E946" s="144">
        <v>7.1532921435898497E-2</v>
      </c>
      <c r="F946" s="144">
        <v>7.1532921435898497E-2</v>
      </c>
      <c r="G946" s="144">
        <v>7.1532921435898497E-2</v>
      </c>
      <c r="H946" s="144">
        <v>7.1532921435898497E-2</v>
      </c>
      <c r="I946" s="177">
        <v>7.1532921435898497E-2</v>
      </c>
      <c r="J946" s="178">
        <f t="shared" si="34"/>
        <v>0.3576646071794925</v>
      </c>
    </row>
    <row r="947" spans="2:10" ht="16.5" thickBot="1" x14ac:dyDescent="0.3">
      <c r="B947" s="254"/>
      <c r="C947" s="257"/>
      <c r="D947" s="147" t="s">
        <v>789</v>
      </c>
      <c r="E947" s="153">
        <v>100</v>
      </c>
      <c r="F947" s="153">
        <v>100</v>
      </c>
      <c r="G947" s="153">
        <v>100</v>
      </c>
      <c r="H947" s="153">
        <v>100</v>
      </c>
      <c r="I947" s="179">
        <v>100</v>
      </c>
      <c r="J947" s="180">
        <f t="shared" si="34"/>
        <v>500</v>
      </c>
    </row>
    <row r="948" spans="2:10" ht="16.5" thickBot="1" x14ac:dyDescent="0.3">
      <c r="B948" s="254" t="s">
        <v>553</v>
      </c>
      <c r="C948" s="255">
        <v>1.17</v>
      </c>
      <c r="D948" s="145" t="s">
        <v>788</v>
      </c>
      <c r="E948" s="149">
        <v>50</v>
      </c>
      <c r="F948" s="149">
        <v>50</v>
      </c>
      <c r="G948" s="149">
        <v>50</v>
      </c>
      <c r="H948" s="149">
        <v>50</v>
      </c>
      <c r="I948" s="176">
        <v>50</v>
      </c>
      <c r="J948" s="148">
        <f t="shared" ref="J948:J967" si="35">SUM(E948:I948)</f>
        <v>250</v>
      </c>
    </row>
    <row r="949" spans="2:10" ht="16.5" thickBot="1" x14ac:dyDescent="0.3">
      <c r="B949" s="254"/>
      <c r="C949" s="256"/>
      <c r="D949" s="146" t="s">
        <v>785</v>
      </c>
      <c r="E949" s="144">
        <v>4.2919752861539104E-3</v>
      </c>
      <c r="F949" s="144">
        <v>4.2919752861539104E-3</v>
      </c>
      <c r="G949" s="144">
        <v>4.2919752861539104E-3</v>
      </c>
      <c r="H949" s="144">
        <v>4.2919752861539104E-3</v>
      </c>
      <c r="I949" s="177">
        <v>4.2919752861539104E-3</v>
      </c>
      <c r="J949" s="178">
        <f t="shared" si="35"/>
        <v>2.1459876430769551E-2</v>
      </c>
    </row>
    <row r="950" spans="2:10" ht="16.5" thickBot="1" x14ac:dyDescent="0.3">
      <c r="B950" s="254"/>
      <c r="C950" s="256"/>
      <c r="D950" s="146" t="s">
        <v>786</v>
      </c>
      <c r="E950" s="144">
        <v>3.5766460717949248E-3</v>
      </c>
      <c r="F950" s="144">
        <v>3.5766460717949248E-3</v>
      </c>
      <c r="G950" s="144">
        <v>3.5766460717949248E-3</v>
      </c>
      <c r="H950" s="144">
        <v>3.5766460717949248E-3</v>
      </c>
      <c r="I950" s="177">
        <v>3.5766460717949248E-3</v>
      </c>
      <c r="J950" s="178">
        <f t="shared" si="35"/>
        <v>1.7883230358974624E-2</v>
      </c>
    </row>
    <row r="951" spans="2:10" ht="16.5" thickBot="1" x14ac:dyDescent="0.3">
      <c r="B951" s="254"/>
      <c r="C951" s="257"/>
      <c r="D951" s="147" t="s">
        <v>789</v>
      </c>
      <c r="E951" s="153">
        <v>5</v>
      </c>
      <c r="F951" s="153">
        <v>5</v>
      </c>
      <c r="G951" s="153">
        <v>5</v>
      </c>
      <c r="H951" s="153">
        <v>5</v>
      </c>
      <c r="I951" s="179">
        <v>5</v>
      </c>
      <c r="J951" s="180">
        <f t="shared" si="35"/>
        <v>25</v>
      </c>
    </row>
    <row r="952" spans="2:10" ht="16.5" thickBot="1" x14ac:dyDescent="0.3">
      <c r="B952" s="254" t="s">
        <v>555</v>
      </c>
      <c r="C952" s="255" t="s">
        <v>850</v>
      </c>
      <c r="D952" s="145" t="s">
        <v>788</v>
      </c>
      <c r="E952" s="149">
        <v>2500</v>
      </c>
      <c r="F952" s="149">
        <v>2500</v>
      </c>
      <c r="G952" s="149">
        <v>2500</v>
      </c>
      <c r="H952" s="149">
        <v>2500</v>
      </c>
      <c r="I952" s="176">
        <v>2500</v>
      </c>
      <c r="J952" s="148">
        <f t="shared" si="35"/>
        <v>12500</v>
      </c>
    </row>
    <row r="953" spans="2:10" ht="16.5" thickBot="1" x14ac:dyDescent="0.3">
      <c r="B953" s="254"/>
      <c r="C953" s="256"/>
      <c r="D953" s="146" t="s">
        <v>785</v>
      </c>
      <c r="E953" s="144">
        <v>0.3576646071794925</v>
      </c>
      <c r="F953" s="144">
        <v>0.3576646071794925</v>
      </c>
      <c r="G953" s="144">
        <v>0.3576646071794925</v>
      </c>
      <c r="H953" s="144">
        <v>0.3576646071794925</v>
      </c>
      <c r="I953" s="177">
        <v>0.3576646071794925</v>
      </c>
      <c r="J953" s="178">
        <f t="shared" si="35"/>
        <v>1.7883230358974624</v>
      </c>
    </row>
    <row r="954" spans="2:10" ht="16.5" thickBot="1" x14ac:dyDescent="0.3">
      <c r="B954" s="254"/>
      <c r="C954" s="256"/>
      <c r="D954" s="146" t="s">
        <v>786</v>
      </c>
      <c r="E954" s="144">
        <v>0.17883230358974625</v>
      </c>
      <c r="F954" s="144">
        <v>0.17883230358974625</v>
      </c>
      <c r="G954" s="144">
        <v>0.17883230358974625</v>
      </c>
      <c r="H954" s="144">
        <v>0.17883230358974625</v>
      </c>
      <c r="I954" s="177">
        <v>0.17883230358974625</v>
      </c>
      <c r="J954" s="178">
        <f t="shared" si="35"/>
        <v>0.89416151794873122</v>
      </c>
    </row>
    <row r="955" spans="2:10" ht="16.5" thickBot="1" x14ac:dyDescent="0.3">
      <c r="B955" s="254"/>
      <c r="C955" s="257"/>
      <c r="D955" s="147" t="s">
        <v>789</v>
      </c>
      <c r="E955" s="153">
        <v>50</v>
      </c>
      <c r="F955" s="153">
        <v>50</v>
      </c>
      <c r="G955" s="153">
        <v>50</v>
      </c>
      <c r="H955" s="153">
        <v>50</v>
      </c>
      <c r="I955" s="179">
        <v>50</v>
      </c>
      <c r="J955" s="180">
        <f t="shared" si="35"/>
        <v>250</v>
      </c>
    </row>
    <row r="956" spans="2:10" ht="16.5" thickBot="1" x14ac:dyDescent="0.3">
      <c r="B956" s="254" t="s">
        <v>558</v>
      </c>
      <c r="C956" s="255" t="s">
        <v>296</v>
      </c>
      <c r="D956" s="145" t="s">
        <v>788</v>
      </c>
      <c r="E956" s="149">
        <v>0</v>
      </c>
      <c r="F956" s="149">
        <v>0</v>
      </c>
      <c r="G956" s="149">
        <v>0</v>
      </c>
      <c r="H956" s="149">
        <v>0</v>
      </c>
      <c r="I956" s="176">
        <v>0</v>
      </c>
      <c r="J956" s="148">
        <f t="shared" si="35"/>
        <v>0</v>
      </c>
    </row>
    <row r="957" spans="2:10" ht="16.5" thickBot="1" x14ac:dyDescent="0.3">
      <c r="B957" s="254"/>
      <c r="C957" s="256"/>
      <c r="D957" s="146" t="s">
        <v>785</v>
      </c>
      <c r="E957" s="144">
        <v>0</v>
      </c>
      <c r="F957" s="144">
        <v>0</v>
      </c>
      <c r="G957" s="144">
        <v>0</v>
      </c>
      <c r="H957" s="144">
        <v>0</v>
      </c>
      <c r="I957" s="177">
        <v>0</v>
      </c>
      <c r="J957" s="178">
        <f t="shared" si="35"/>
        <v>0</v>
      </c>
    </row>
    <row r="958" spans="2:10" ht="16.5" thickBot="1" x14ac:dyDescent="0.3">
      <c r="B958" s="254"/>
      <c r="C958" s="256"/>
      <c r="D958" s="146" t="s">
        <v>786</v>
      </c>
      <c r="E958" s="144">
        <v>0</v>
      </c>
      <c r="F958" s="144">
        <v>0</v>
      </c>
      <c r="G958" s="144">
        <v>0</v>
      </c>
      <c r="H958" s="144">
        <v>0</v>
      </c>
      <c r="I958" s="177">
        <v>0</v>
      </c>
      <c r="J958" s="178">
        <f t="shared" si="35"/>
        <v>0</v>
      </c>
    </row>
    <row r="959" spans="2:10" ht="16.5" thickBot="1" x14ac:dyDescent="0.3">
      <c r="B959" s="254"/>
      <c r="C959" s="257"/>
      <c r="D959" s="147" t="s">
        <v>789</v>
      </c>
      <c r="E959" s="153">
        <v>10</v>
      </c>
      <c r="F959" s="153">
        <v>10</v>
      </c>
      <c r="G959" s="153">
        <v>10</v>
      </c>
      <c r="H959" s="153">
        <v>10</v>
      </c>
      <c r="I959" s="179">
        <v>10</v>
      </c>
      <c r="J959" s="180">
        <f t="shared" si="35"/>
        <v>50</v>
      </c>
    </row>
    <row r="960" spans="2:10" ht="16.5" thickBot="1" x14ac:dyDescent="0.3">
      <c r="B960" s="254" t="s">
        <v>560</v>
      </c>
      <c r="C960" s="255" t="s">
        <v>296</v>
      </c>
      <c r="D960" s="145" t="s">
        <v>788</v>
      </c>
      <c r="E960" s="149">
        <v>0</v>
      </c>
      <c r="F960" s="149">
        <v>0</v>
      </c>
      <c r="G960" s="149">
        <v>0</v>
      </c>
      <c r="H960" s="149">
        <v>0</v>
      </c>
      <c r="I960" s="176">
        <v>0</v>
      </c>
      <c r="J960" s="148">
        <f t="shared" si="35"/>
        <v>0</v>
      </c>
    </row>
    <row r="961" spans="2:10" ht="16.5" thickBot="1" x14ac:dyDescent="0.3">
      <c r="B961" s="254"/>
      <c r="C961" s="256"/>
      <c r="D961" s="146" t="s">
        <v>785</v>
      </c>
      <c r="E961" s="144">
        <v>0</v>
      </c>
      <c r="F961" s="144">
        <v>0</v>
      </c>
      <c r="G961" s="144">
        <v>0</v>
      </c>
      <c r="H961" s="144">
        <v>0</v>
      </c>
      <c r="I961" s="177">
        <v>0</v>
      </c>
      <c r="J961" s="178">
        <f t="shared" si="35"/>
        <v>0</v>
      </c>
    </row>
    <row r="962" spans="2:10" ht="16.5" thickBot="1" x14ac:dyDescent="0.3">
      <c r="B962" s="254"/>
      <c r="C962" s="256"/>
      <c r="D962" s="146" t="s">
        <v>786</v>
      </c>
      <c r="E962" s="144">
        <v>0</v>
      </c>
      <c r="F962" s="144">
        <v>0</v>
      </c>
      <c r="G962" s="144">
        <v>0</v>
      </c>
      <c r="H962" s="144">
        <v>0</v>
      </c>
      <c r="I962" s="177">
        <v>0</v>
      </c>
      <c r="J962" s="178">
        <f t="shared" si="35"/>
        <v>0</v>
      </c>
    </row>
    <row r="963" spans="2:10" ht="16.5" thickBot="1" x14ac:dyDescent="0.3">
      <c r="B963" s="254"/>
      <c r="C963" s="257"/>
      <c r="D963" s="147" t="s">
        <v>789</v>
      </c>
      <c r="E963" s="153">
        <v>10</v>
      </c>
      <c r="F963" s="153">
        <v>10</v>
      </c>
      <c r="G963" s="153">
        <v>10</v>
      </c>
      <c r="H963" s="153">
        <v>10</v>
      </c>
      <c r="I963" s="179">
        <v>10</v>
      </c>
      <c r="J963" s="180">
        <f t="shared" si="35"/>
        <v>50</v>
      </c>
    </row>
    <row r="964" spans="2:10" ht="16.5" thickBot="1" x14ac:dyDescent="0.3">
      <c r="B964" s="254" t="s">
        <v>561</v>
      </c>
      <c r="C964" s="255" t="s">
        <v>296</v>
      </c>
      <c r="D964" s="145" t="s">
        <v>788</v>
      </c>
      <c r="E964" s="149">
        <v>0</v>
      </c>
      <c r="F964" s="149">
        <v>0</v>
      </c>
      <c r="G964" s="149">
        <v>0</v>
      </c>
      <c r="H964" s="149">
        <v>0</v>
      </c>
      <c r="I964" s="176">
        <v>0</v>
      </c>
      <c r="J964" s="148">
        <f t="shared" si="35"/>
        <v>0</v>
      </c>
    </row>
    <row r="965" spans="2:10" ht="16.5" thickBot="1" x14ac:dyDescent="0.3">
      <c r="B965" s="254"/>
      <c r="C965" s="256"/>
      <c r="D965" s="146" t="s">
        <v>785</v>
      </c>
      <c r="E965" s="144">
        <v>0</v>
      </c>
      <c r="F965" s="144">
        <v>0</v>
      </c>
      <c r="G965" s="144">
        <v>0</v>
      </c>
      <c r="H965" s="144">
        <v>0</v>
      </c>
      <c r="I965" s="177">
        <v>0</v>
      </c>
      <c r="J965" s="178">
        <f t="shared" si="35"/>
        <v>0</v>
      </c>
    </row>
    <row r="966" spans="2:10" ht="16.5" thickBot="1" x14ac:dyDescent="0.3">
      <c r="B966" s="254"/>
      <c r="C966" s="256"/>
      <c r="D966" s="146" t="s">
        <v>786</v>
      </c>
      <c r="E966" s="144">
        <v>0</v>
      </c>
      <c r="F966" s="144">
        <v>0</v>
      </c>
      <c r="G966" s="144">
        <v>0</v>
      </c>
      <c r="H966" s="144">
        <v>0</v>
      </c>
      <c r="I966" s="177">
        <v>0</v>
      </c>
      <c r="J966" s="178">
        <f t="shared" si="35"/>
        <v>0</v>
      </c>
    </row>
    <row r="967" spans="2:10" ht="16.5" thickBot="1" x14ac:dyDescent="0.3">
      <c r="B967" s="254"/>
      <c r="C967" s="257"/>
      <c r="D967" s="147" t="s">
        <v>789</v>
      </c>
      <c r="E967" s="153">
        <v>10</v>
      </c>
      <c r="F967" s="153">
        <v>10</v>
      </c>
      <c r="G967" s="153">
        <v>10</v>
      </c>
      <c r="H967" s="153">
        <v>10</v>
      </c>
      <c r="I967" s="179">
        <v>10</v>
      </c>
      <c r="J967" s="180">
        <f t="shared" si="35"/>
        <v>50</v>
      </c>
    </row>
    <row r="968" spans="2:10" ht="16.5" thickBot="1" x14ac:dyDescent="0.3">
      <c r="B968" s="254" t="s">
        <v>325</v>
      </c>
      <c r="C968" s="255" t="s">
        <v>851</v>
      </c>
      <c r="D968" s="145" t="s">
        <v>788</v>
      </c>
      <c r="E968" s="149">
        <v>0</v>
      </c>
      <c r="F968" s="149">
        <v>0</v>
      </c>
      <c r="G968" s="149">
        <v>0</v>
      </c>
      <c r="H968" s="149">
        <v>0</v>
      </c>
      <c r="I968" s="176">
        <v>0</v>
      </c>
      <c r="J968" s="148">
        <f t="shared" ref="J968:J1003" si="36">SUM(E968:I968)</f>
        <v>0</v>
      </c>
    </row>
    <row r="969" spans="2:10" ht="16.5" thickBot="1" x14ac:dyDescent="0.3">
      <c r="B969" s="254"/>
      <c r="C969" s="256"/>
      <c r="D969" s="146" t="s">
        <v>785</v>
      </c>
      <c r="E969" s="144">
        <v>2.4249660366769593E-2</v>
      </c>
      <c r="F969" s="144">
        <v>2.6824845538461938E-2</v>
      </c>
      <c r="G969" s="144">
        <v>3.2189814646154322E-2</v>
      </c>
      <c r="H969" s="144">
        <v>3.7554783753846716E-2</v>
      </c>
      <c r="I969" s="177">
        <v>4.2919752861539109E-2</v>
      </c>
      <c r="J969" s="178">
        <f t="shared" si="36"/>
        <v>0.16373885716677167</v>
      </c>
    </row>
    <row r="970" spans="2:10" ht="16.5" thickBot="1" x14ac:dyDescent="0.3">
      <c r="B970" s="254"/>
      <c r="C970" s="256"/>
      <c r="D970" s="146" t="s">
        <v>786</v>
      </c>
      <c r="E970" s="144">
        <v>2.4249660366769593E-2</v>
      </c>
      <c r="F970" s="144">
        <v>2.6824845538461938E-2</v>
      </c>
      <c r="G970" s="144">
        <v>3.2189814646154322E-2</v>
      </c>
      <c r="H970" s="144">
        <v>3.7554783753846716E-2</v>
      </c>
      <c r="I970" s="177">
        <v>4.2919752861539109E-2</v>
      </c>
      <c r="J970" s="178">
        <f t="shared" si="36"/>
        <v>0.16373885716677167</v>
      </c>
    </row>
    <row r="971" spans="2:10" ht="16.5" thickBot="1" x14ac:dyDescent="0.3">
      <c r="B971" s="254"/>
      <c r="C971" s="257"/>
      <c r="D971" s="147" t="s">
        <v>789</v>
      </c>
      <c r="E971" s="153">
        <v>113</v>
      </c>
      <c r="F971" s="153">
        <v>125</v>
      </c>
      <c r="G971" s="153">
        <v>150</v>
      </c>
      <c r="H971" s="153">
        <v>175</v>
      </c>
      <c r="I971" s="179">
        <v>200</v>
      </c>
      <c r="J971" s="180">
        <f t="shared" si="36"/>
        <v>763</v>
      </c>
    </row>
    <row r="972" spans="2:10" ht="16.5" thickBot="1" x14ac:dyDescent="0.3">
      <c r="B972" s="254" t="s">
        <v>327</v>
      </c>
      <c r="C972" s="255" t="s">
        <v>851</v>
      </c>
      <c r="D972" s="145" t="s">
        <v>788</v>
      </c>
      <c r="E972" s="149">
        <v>0</v>
      </c>
      <c r="F972" s="149">
        <v>0</v>
      </c>
      <c r="G972" s="149">
        <v>0</v>
      </c>
      <c r="H972" s="149">
        <v>0</v>
      </c>
      <c r="I972" s="176">
        <v>0</v>
      </c>
      <c r="J972" s="148">
        <f t="shared" si="36"/>
        <v>0</v>
      </c>
    </row>
    <row r="973" spans="2:10" ht="16.5" thickBot="1" x14ac:dyDescent="0.3">
      <c r="B973" s="254"/>
      <c r="C973" s="256"/>
      <c r="D973" s="146" t="s">
        <v>785</v>
      </c>
      <c r="E973" s="144">
        <v>5.0430709612308451E-2</v>
      </c>
      <c r="F973" s="144">
        <v>5.7995316054154714E-2</v>
      </c>
      <c r="G973" s="144">
        <v>6.3038387015385555E-2</v>
      </c>
      <c r="H973" s="144">
        <v>7.0602993457231839E-2</v>
      </c>
      <c r="I973" s="177">
        <v>7.5646064418462666E-2</v>
      </c>
      <c r="J973" s="178">
        <f t="shared" si="36"/>
        <v>0.31771347055754323</v>
      </c>
    </row>
    <row r="974" spans="2:10" ht="16.5" thickBot="1" x14ac:dyDescent="0.3">
      <c r="B974" s="254"/>
      <c r="C974" s="256"/>
      <c r="D974" s="146" t="s">
        <v>786</v>
      </c>
      <c r="E974" s="144">
        <v>0.1008614192246169</v>
      </c>
      <c r="F974" s="144">
        <v>0.11599063210830943</v>
      </c>
      <c r="G974" s="144">
        <v>0.12607677403077111</v>
      </c>
      <c r="H974" s="144">
        <v>0.14120598691446368</v>
      </c>
      <c r="I974" s="177">
        <v>0.15129212883692533</v>
      </c>
      <c r="J974" s="178">
        <f t="shared" si="36"/>
        <v>0.63542694111508646</v>
      </c>
    </row>
    <row r="975" spans="2:10" ht="16.5" thickBot="1" x14ac:dyDescent="0.3">
      <c r="B975" s="254"/>
      <c r="C975" s="257"/>
      <c r="D975" s="147" t="s">
        <v>789</v>
      </c>
      <c r="E975" s="153">
        <v>20</v>
      </c>
      <c r="F975" s="153">
        <v>23</v>
      </c>
      <c r="G975" s="153">
        <v>25</v>
      </c>
      <c r="H975" s="153">
        <v>28</v>
      </c>
      <c r="I975" s="179">
        <v>30</v>
      </c>
      <c r="J975" s="180">
        <f t="shared" si="36"/>
        <v>126</v>
      </c>
    </row>
    <row r="976" spans="2:10" ht="16.5" thickBot="1" x14ac:dyDescent="0.3">
      <c r="B976" s="254" t="s">
        <v>329</v>
      </c>
      <c r="C976" s="255" t="s">
        <v>851</v>
      </c>
      <c r="D976" s="145" t="s">
        <v>788</v>
      </c>
      <c r="E976" s="149">
        <v>0</v>
      </c>
      <c r="F976" s="149">
        <v>0</v>
      </c>
      <c r="G976" s="149">
        <v>0</v>
      </c>
      <c r="H976" s="149">
        <v>0</v>
      </c>
      <c r="I976" s="176">
        <v>0</v>
      </c>
      <c r="J976" s="148">
        <f t="shared" si="36"/>
        <v>0</v>
      </c>
    </row>
    <row r="977" spans="2:10" ht="16.5" thickBot="1" x14ac:dyDescent="0.3">
      <c r="B977" s="254"/>
      <c r="C977" s="256"/>
      <c r="D977" s="146" t="s">
        <v>785</v>
      </c>
      <c r="E977" s="144">
        <v>0.11266435126154015</v>
      </c>
      <c r="F977" s="144">
        <v>0.11684902716554019</v>
      </c>
      <c r="G977" s="144">
        <v>0.12875925858461729</v>
      </c>
      <c r="H977" s="144">
        <v>0.14485416590769445</v>
      </c>
      <c r="I977" s="177">
        <v>0.16094907323077162</v>
      </c>
      <c r="J977" s="178">
        <f t="shared" si="36"/>
        <v>0.66407587615016372</v>
      </c>
    </row>
    <row r="978" spans="2:10" ht="16.5" thickBot="1" x14ac:dyDescent="0.3">
      <c r="B978" s="254"/>
      <c r="C978" s="256"/>
      <c r="D978" s="146" t="s">
        <v>786</v>
      </c>
      <c r="E978" s="144">
        <v>0.11266435126154015</v>
      </c>
      <c r="F978" s="144">
        <v>0.11684902716554019</v>
      </c>
      <c r="G978" s="144">
        <v>0.12875925858461729</v>
      </c>
      <c r="H978" s="144">
        <v>0.14485416590769445</v>
      </c>
      <c r="I978" s="177">
        <v>0.16094907323077162</v>
      </c>
      <c r="J978" s="178">
        <f t="shared" si="36"/>
        <v>0.66407587615016372</v>
      </c>
    </row>
    <row r="979" spans="2:10" ht="16.5" thickBot="1" x14ac:dyDescent="0.3">
      <c r="B979" s="254"/>
      <c r="C979" s="257"/>
      <c r="D979" s="147" t="s">
        <v>789</v>
      </c>
      <c r="E979" s="153">
        <v>350</v>
      </c>
      <c r="F979" s="153">
        <v>363</v>
      </c>
      <c r="G979" s="153">
        <v>400</v>
      </c>
      <c r="H979" s="153">
        <v>450</v>
      </c>
      <c r="I979" s="179">
        <v>500</v>
      </c>
      <c r="J979" s="180">
        <f t="shared" si="36"/>
        <v>2063</v>
      </c>
    </row>
    <row r="980" spans="2:10" ht="16.5" thickBot="1" x14ac:dyDescent="0.3">
      <c r="B980" s="254" t="s">
        <v>564</v>
      </c>
      <c r="C980" s="255" t="s">
        <v>851</v>
      </c>
      <c r="D980" s="145" t="s">
        <v>788</v>
      </c>
      <c r="E980" s="149">
        <v>0</v>
      </c>
      <c r="F980" s="149">
        <v>0</v>
      </c>
      <c r="G980" s="149">
        <v>0</v>
      </c>
      <c r="H980" s="149">
        <v>0</v>
      </c>
      <c r="I980" s="176">
        <v>0</v>
      </c>
      <c r="J980" s="148">
        <f t="shared" si="36"/>
        <v>0</v>
      </c>
    </row>
    <row r="981" spans="2:10" ht="16.5" thickBot="1" x14ac:dyDescent="0.3">
      <c r="B981" s="254"/>
      <c r="C981" s="256"/>
      <c r="D981" s="146" t="s">
        <v>785</v>
      </c>
      <c r="E981" s="144">
        <v>0.20113269184738763</v>
      </c>
      <c r="F981" s="144">
        <v>0.20987759149292623</v>
      </c>
      <c r="G981" s="144">
        <v>0.22736739078400339</v>
      </c>
      <c r="H981" s="144">
        <v>0.24485719007508058</v>
      </c>
      <c r="I981" s="177">
        <v>0.25360208972061915</v>
      </c>
      <c r="J981" s="178">
        <f t="shared" si="36"/>
        <v>1.1368369539200169</v>
      </c>
    </row>
    <row r="982" spans="2:10" ht="16.5" thickBot="1" x14ac:dyDescent="0.3">
      <c r="B982" s="254"/>
      <c r="C982" s="256"/>
      <c r="D982" s="146" t="s">
        <v>786</v>
      </c>
      <c r="E982" s="144">
        <v>0.20113269184738763</v>
      </c>
      <c r="F982" s="144">
        <v>0.20987759149292623</v>
      </c>
      <c r="G982" s="144">
        <v>0.22736739078400339</v>
      </c>
      <c r="H982" s="144">
        <v>0.24485719007508058</v>
      </c>
      <c r="I982" s="177">
        <v>0.25360208972061915</v>
      </c>
      <c r="J982" s="178">
        <f t="shared" si="36"/>
        <v>1.1368369539200169</v>
      </c>
    </row>
    <row r="983" spans="2:10" ht="16.5" thickBot="1" x14ac:dyDescent="0.3">
      <c r="B983" s="254"/>
      <c r="C983" s="257"/>
      <c r="D983" s="147" t="s">
        <v>789</v>
      </c>
      <c r="E983" s="153">
        <v>575</v>
      </c>
      <c r="F983" s="153">
        <v>600</v>
      </c>
      <c r="G983" s="153">
        <v>650</v>
      </c>
      <c r="H983" s="153">
        <v>700</v>
      </c>
      <c r="I983" s="179">
        <v>725</v>
      </c>
      <c r="J983" s="180">
        <f t="shared" si="36"/>
        <v>3250</v>
      </c>
    </row>
    <row r="984" spans="2:10" ht="16.5" thickBot="1" x14ac:dyDescent="0.3">
      <c r="B984" s="254" t="s">
        <v>565</v>
      </c>
      <c r="C984" s="255" t="s">
        <v>851</v>
      </c>
      <c r="D984" s="145" t="s">
        <v>788</v>
      </c>
      <c r="E984" s="149">
        <v>0</v>
      </c>
      <c r="F984" s="149">
        <v>0</v>
      </c>
      <c r="G984" s="149">
        <v>0</v>
      </c>
      <c r="H984" s="149">
        <v>0</v>
      </c>
      <c r="I984" s="176">
        <v>0</v>
      </c>
      <c r="J984" s="148">
        <f t="shared" si="36"/>
        <v>0</v>
      </c>
    </row>
    <row r="985" spans="2:10" ht="16.5" thickBot="1" x14ac:dyDescent="0.3">
      <c r="B985" s="254"/>
      <c r="C985" s="256"/>
      <c r="D985" s="146" t="s">
        <v>785</v>
      </c>
      <c r="E985" s="144">
        <v>1.6094907323077163</v>
      </c>
      <c r="F985" s="144">
        <v>1.6094907323077163</v>
      </c>
      <c r="G985" s="144">
        <v>1.6094907323077163</v>
      </c>
      <c r="H985" s="144">
        <v>1.6094907323077163</v>
      </c>
      <c r="I985" s="177">
        <v>1.6094907323077163</v>
      </c>
      <c r="J985" s="178">
        <f t="shared" si="36"/>
        <v>8.0474536615385812</v>
      </c>
    </row>
    <row r="986" spans="2:10" ht="16.5" thickBot="1" x14ac:dyDescent="0.3">
      <c r="B986" s="254"/>
      <c r="C986" s="256"/>
      <c r="D986" s="146" t="s">
        <v>786</v>
      </c>
      <c r="E986" s="144">
        <v>1.6094907323077163</v>
      </c>
      <c r="F986" s="144">
        <v>1.6094907323077163</v>
      </c>
      <c r="G986" s="144">
        <v>1.6094907323077163</v>
      </c>
      <c r="H986" s="144">
        <v>1.6094907323077163</v>
      </c>
      <c r="I986" s="177">
        <v>1.6094907323077163</v>
      </c>
      <c r="J986" s="178">
        <f t="shared" si="36"/>
        <v>8.0474536615385812</v>
      </c>
    </row>
    <row r="987" spans="2:10" ht="16.5" thickBot="1" x14ac:dyDescent="0.3">
      <c r="B987" s="254"/>
      <c r="C987" s="257"/>
      <c r="D987" s="147" t="s">
        <v>789</v>
      </c>
      <c r="E987" s="153">
        <v>20</v>
      </c>
      <c r="F987" s="153">
        <v>20</v>
      </c>
      <c r="G987" s="153">
        <v>20</v>
      </c>
      <c r="H987" s="153">
        <v>20</v>
      </c>
      <c r="I987" s="179">
        <v>20</v>
      </c>
      <c r="J987" s="180">
        <f t="shared" si="36"/>
        <v>100</v>
      </c>
    </row>
    <row r="988" spans="2:10" ht="16.5" thickBot="1" x14ac:dyDescent="0.3">
      <c r="B988" s="254" t="s">
        <v>568</v>
      </c>
      <c r="C988" s="255">
        <v>1.17</v>
      </c>
      <c r="D988" s="145" t="s">
        <v>788</v>
      </c>
      <c r="E988" s="149">
        <v>0</v>
      </c>
      <c r="F988" s="149">
        <v>0</v>
      </c>
      <c r="G988" s="149">
        <v>0</v>
      </c>
      <c r="H988" s="149">
        <v>0</v>
      </c>
      <c r="I988" s="176">
        <v>0</v>
      </c>
      <c r="J988" s="148">
        <f t="shared" si="36"/>
        <v>0</v>
      </c>
    </row>
    <row r="989" spans="2:10" ht="16.5" thickBot="1" x14ac:dyDescent="0.3">
      <c r="B989" s="254"/>
      <c r="C989" s="256"/>
      <c r="D989" s="146" t="s">
        <v>785</v>
      </c>
      <c r="E989" s="144">
        <v>0</v>
      </c>
      <c r="F989" s="144">
        <v>0</v>
      </c>
      <c r="G989" s="144">
        <v>0</v>
      </c>
      <c r="H989" s="144">
        <v>0</v>
      </c>
      <c r="I989" s="177">
        <v>0</v>
      </c>
      <c r="J989" s="178">
        <f t="shared" si="36"/>
        <v>0</v>
      </c>
    </row>
    <row r="990" spans="2:10" ht="16.5" thickBot="1" x14ac:dyDescent="0.3">
      <c r="B990" s="254"/>
      <c r="C990" s="256"/>
      <c r="D990" s="146" t="s">
        <v>786</v>
      </c>
      <c r="E990" s="144">
        <v>0</v>
      </c>
      <c r="F990" s="144">
        <v>0</v>
      </c>
      <c r="G990" s="144">
        <v>0</v>
      </c>
      <c r="H990" s="144">
        <v>0</v>
      </c>
      <c r="I990" s="177">
        <v>0</v>
      </c>
      <c r="J990" s="178">
        <f t="shared" si="36"/>
        <v>0</v>
      </c>
    </row>
    <row r="991" spans="2:10" ht="16.5" thickBot="1" x14ac:dyDescent="0.3">
      <c r="B991" s="254"/>
      <c r="C991" s="257"/>
      <c r="D991" s="147" t="s">
        <v>789</v>
      </c>
      <c r="E991" s="153">
        <v>1</v>
      </c>
      <c r="F991" s="153">
        <v>1</v>
      </c>
      <c r="G991" s="153">
        <v>1</v>
      </c>
      <c r="H991" s="153">
        <v>1</v>
      </c>
      <c r="I991" s="179">
        <v>1</v>
      </c>
      <c r="J991" s="180">
        <f t="shared" si="36"/>
        <v>5</v>
      </c>
    </row>
    <row r="992" spans="2:10" ht="16.5" thickBot="1" x14ac:dyDescent="0.3">
      <c r="B992" s="254" t="s">
        <v>570</v>
      </c>
      <c r="C992" s="255" t="s">
        <v>805</v>
      </c>
      <c r="D992" s="145" t="s">
        <v>788</v>
      </c>
      <c r="E992" s="149">
        <v>0.11671856164113888</v>
      </c>
      <c r="F992" s="149">
        <v>0.11671856164113888</v>
      </c>
      <c r="G992" s="149">
        <v>0.11671856164113888</v>
      </c>
      <c r="H992" s="149">
        <v>0.11671856164113888</v>
      </c>
      <c r="I992" s="176">
        <v>0.11671856164113888</v>
      </c>
      <c r="J992" s="148">
        <f t="shared" si="36"/>
        <v>0.58359280820569437</v>
      </c>
    </row>
    <row r="993" spans="2:10" ht="16.5" thickBot="1" x14ac:dyDescent="0.3">
      <c r="B993" s="254"/>
      <c r="C993" s="256"/>
      <c r="D993" s="146" t="s">
        <v>785</v>
      </c>
      <c r="E993" s="144">
        <v>1.3809560794538685E-5</v>
      </c>
      <c r="F993" s="144">
        <v>1.3809560794538685E-5</v>
      </c>
      <c r="G993" s="144">
        <v>1.3809560794538685E-5</v>
      </c>
      <c r="H993" s="144">
        <v>1.3809560794538685E-5</v>
      </c>
      <c r="I993" s="177">
        <v>1.3809560794538685E-5</v>
      </c>
      <c r="J993" s="178">
        <f t="shared" si="36"/>
        <v>6.9047803972693424E-5</v>
      </c>
    </row>
    <row r="994" spans="2:10" ht="16.5" thickBot="1" x14ac:dyDescent="0.3">
      <c r="B994" s="254"/>
      <c r="C994" s="256"/>
      <c r="D994" s="146" t="s">
        <v>786</v>
      </c>
      <c r="E994" s="144">
        <v>1.790877619812878E-5</v>
      </c>
      <c r="F994" s="144">
        <v>1.790877619812878E-5</v>
      </c>
      <c r="G994" s="144">
        <v>1.790877619812878E-5</v>
      </c>
      <c r="H994" s="144">
        <v>1.790877619812878E-5</v>
      </c>
      <c r="I994" s="177">
        <v>1.790877619812878E-5</v>
      </c>
      <c r="J994" s="178">
        <f t="shared" si="36"/>
        <v>8.9543880990643901E-5</v>
      </c>
    </row>
    <row r="995" spans="2:10" ht="16.5" thickBot="1" x14ac:dyDescent="0.3">
      <c r="B995" s="254"/>
      <c r="C995" s="257"/>
      <c r="D995" s="147" t="s">
        <v>789</v>
      </c>
      <c r="E995" s="153">
        <v>1</v>
      </c>
      <c r="F995" s="153">
        <v>1</v>
      </c>
      <c r="G995" s="153">
        <v>1</v>
      </c>
      <c r="H995" s="153">
        <v>1</v>
      </c>
      <c r="I995" s="179">
        <v>1</v>
      </c>
      <c r="J995" s="180">
        <f t="shared" si="36"/>
        <v>5</v>
      </c>
    </row>
    <row r="996" spans="2:10" ht="16.5" thickBot="1" x14ac:dyDescent="0.3">
      <c r="B996" s="254" t="s">
        <v>571</v>
      </c>
      <c r="C996" s="255" t="s">
        <v>806</v>
      </c>
      <c r="D996" s="145" t="s">
        <v>788</v>
      </c>
      <c r="E996" s="149">
        <v>11.9</v>
      </c>
      <c r="F996" s="149">
        <v>11.9</v>
      </c>
      <c r="G996" s="149">
        <v>11.9</v>
      </c>
      <c r="H996" s="149">
        <v>11.9</v>
      </c>
      <c r="I996" s="176">
        <v>11.9</v>
      </c>
      <c r="J996" s="148">
        <f t="shared" si="36"/>
        <v>59.5</v>
      </c>
    </row>
    <row r="997" spans="2:10" ht="16.5" thickBot="1" x14ac:dyDescent="0.3">
      <c r="B997" s="254"/>
      <c r="C997" s="256"/>
      <c r="D997" s="146" t="s">
        <v>785</v>
      </c>
      <c r="E997" s="144">
        <v>1.5667547235826318E-3</v>
      </c>
      <c r="F997" s="144">
        <v>1.5667547235826318E-3</v>
      </c>
      <c r="G997" s="144">
        <v>1.5667547235826318E-3</v>
      </c>
      <c r="H997" s="144">
        <v>1.5667547235826318E-3</v>
      </c>
      <c r="I997" s="177">
        <v>1.5667547235826318E-3</v>
      </c>
      <c r="J997" s="178">
        <f t="shared" si="36"/>
        <v>7.8337736179131586E-3</v>
      </c>
    </row>
    <row r="998" spans="2:10" ht="16.5" thickBot="1" x14ac:dyDescent="0.3">
      <c r="B998" s="254"/>
      <c r="C998" s="256"/>
      <c r="D998" s="146" t="s">
        <v>786</v>
      </c>
      <c r="E998" s="144">
        <v>1.631141904003836E-3</v>
      </c>
      <c r="F998" s="144">
        <v>1.631141904003836E-3</v>
      </c>
      <c r="G998" s="144">
        <v>1.631141904003836E-3</v>
      </c>
      <c r="H998" s="144">
        <v>1.631141904003836E-3</v>
      </c>
      <c r="I998" s="177">
        <v>1.631141904003836E-3</v>
      </c>
      <c r="J998" s="178">
        <f t="shared" si="36"/>
        <v>8.1557095200191793E-3</v>
      </c>
    </row>
    <row r="999" spans="2:10" ht="16.5" thickBot="1" x14ac:dyDescent="0.3">
      <c r="B999" s="254"/>
      <c r="C999" s="257"/>
      <c r="D999" s="147" t="s">
        <v>789</v>
      </c>
      <c r="E999" s="153">
        <v>1</v>
      </c>
      <c r="F999" s="153">
        <v>1</v>
      </c>
      <c r="G999" s="153">
        <v>1</v>
      </c>
      <c r="H999" s="153">
        <v>1</v>
      </c>
      <c r="I999" s="179">
        <v>1</v>
      </c>
      <c r="J999" s="180">
        <f t="shared" si="36"/>
        <v>5</v>
      </c>
    </row>
    <row r="1000" spans="2:10" ht="16.5" thickBot="1" x14ac:dyDescent="0.3">
      <c r="B1000" s="254" t="s">
        <v>572</v>
      </c>
      <c r="C1000" s="255" t="s">
        <v>704</v>
      </c>
      <c r="D1000" s="145" t="s">
        <v>788</v>
      </c>
      <c r="E1000" s="149">
        <v>0</v>
      </c>
      <c r="F1000" s="149">
        <v>0</v>
      </c>
      <c r="G1000" s="149">
        <v>0</v>
      </c>
      <c r="H1000" s="149">
        <v>0</v>
      </c>
      <c r="I1000" s="176">
        <v>0</v>
      </c>
      <c r="J1000" s="148">
        <f t="shared" si="36"/>
        <v>0</v>
      </c>
    </row>
    <row r="1001" spans="2:10" ht="16.5" thickBot="1" x14ac:dyDescent="0.3">
      <c r="B1001" s="254"/>
      <c r="C1001" s="256"/>
      <c r="D1001" s="146" t="s">
        <v>785</v>
      </c>
      <c r="E1001" s="144">
        <v>0</v>
      </c>
      <c r="F1001" s="144">
        <v>0</v>
      </c>
      <c r="G1001" s="144">
        <v>0</v>
      </c>
      <c r="H1001" s="144">
        <v>0</v>
      </c>
      <c r="I1001" s="177">
        <v>0</v>
      </c>
      <c r="J1001" s="178">
        <f t="shared" si="36"/>
        <v>0</v>
      </c>
    </row>
    <row r="1002" spans="2:10" ht="16.5" thickBot="1" x14ac:dyDescent="0.3">
      <c r="B1002" s="254"/>
      <c r="C1002" s="256"/>
      <c r="D1002" s="146" t="s">
        <v>786</v>
      </c>
      <c r="E1002" s="144">
        <v>0</v>
      </c>
      <c r="F1002" s="144">
        <v>0</v>
      </c>
      <c r="G1002" s="144">
        <v>0</v>
      </c>
      <c r="H1002" s="144">
        <v>0</v>
      </c>
      <c r="I1002" s="177">
        <v>0</v>
      </c>
      <c r="J1002" s="178">
        <f t="shared" si="36"/>
        <v>0</v>
      </c>
    </row>
    <row r="1003" spans="2:10" ht="16.5" thickBot="1" x14ac:dyDescent="0.3">
      <c r="B1003" s="254"/>
      <c r="C1003" s="257"/>
      <c r="D1003" s="147" t="s">
        <v>789</v>
      </c>
      <c r="E1003" s="153">
        <v>0</v>
      </c>
      <c r="F1003" s="153">
        <v>0</v>
      </c>
      <c r="G1003" s="153">
        <v>0</v>
      </c>
      <c r="H1003" s="153">
        <v>0</v>
      </c>
      <c r="I1003" s="179">
        <v>0</v>
      </c>
      <c r="J1003" s="180">
        <f t="shared" si="36"/>
        <v>0</v>
      </c>
    </row>
    <row r="1004" spans="2:10" ht="16.5" thickBot="1" x14ac:dyDescent="0.3">
      <c r="B1004" s="254" t="s">
        <v>573</v>
      </c>
      <c r="C1004" s="255" t="s">
        <v>739</v>
      </c>
      <c r="D1004" s="145" t="s">
        <v>788</v>
      </c>
      <c r="E1004" s="149">
        <v>0</v>
      </c>
      <c r="F1004" s="149">
        <v>0</v>
      </c>
      <c r="G1004" s="149">
        <v>0</v>
      </c>
      <c r="H1004" s="149">
        <v>0</v>
      </c>
      <c r="I1004" s="176">
        <v>0</v>
      </c>
      <c r="J1004" s="148">
        <f t="shared" ref="J1004:J1067" si="37">SUM(E1004:I1004)</f>
        <v>0</v>
      </c>
    </row>
    <row r="1005" spans="2:10" ht="16.5" thickBot="1" x14ac:dyDescent="0.3">
      <c r="B1005" s="254"/>
      <c r="C1005" s="256"/>
      <c r="D1005" s="146" t="s">
        <v>785</v>
      </c>
      <c r="E1005" s="144">
        <v>0</v>
      </c>
      <c r="F1005" s="144">
        <v>0</v>
      </c>
      <c r="G1005" s="144">
        <v>0</v>
      </c>
      <c r="H1005" s="144">
        <v>0</v>
      </c>
      <c r="I1005" s="177">
        <v>0</v>
      </c>
      <c r="J1005" s="178">
        <f t="shared" si="37"/>
        <v>0</v>
      </c>
    </row>
    <row r="1006" spans="2:10" ht="16.5" thickBot="1" x14ac:dyDescent="0.3">
      <c r="B1006" s="254"/>
      <c r="C1006" s="256"/>
      <c r="D1006" s="146" t="s">
        <v>786</v>
      </c>
      <c r="E1006" s="144">
        <v>0</v>
      </c>
      <c r="F1006" s="144">
        <v>0</v>
      </c>
      <c r="G1006" s="144">
        <v>0</v>
      </c>
      <c r="H1006" s="144">
        <v>0</v>
      </c>
      <c r="I1006" s="177">
        <v>0</v>
      </c>
      <c r="J1006" s="178">
        <f t="shared" si="37"/>
        <v>0</v>
      </c>
    </row>
    <row r="1007" spans="2:10" ht="16.5" thickBot="1" x14ac:dyDescent="0.3">
      <c r="B1007" s="254"/>
      <c r="C1007" s="257"/>
      <c r="D1007" s="147" t="s">
        <v>789</v>
      </c>
      <c r="E1007" s="153">
        <v>0</v>
      </c>
      <c r="F1007" s="153">
        <v>0</v>
      </c>
      <c r="G1007" s="153">
        <v>0</v>
      </c>
      <c r="H1007" s="153">
        <v>0</v>
      </c>
      <c r="I1007" s="179">
        <v>0</v>
      </c>
      <c r="J1007" s="180">
        <f t="shared" si="37"/>
        <v>0</v>
      </c>
    </row>
    <row r="1008" spans="2:10" ht="16.5" thickBot="1" x14ac:dyDescent="0.3">
      <c r="B1008" s="254" t="s">
        <v>574</v>
      </c>
      <c r="C1008" s="255" t="s">
        <v>807</v>
      </c>
      <c r="D1008" s="145" t="s">
        <v>788</v>
      </c>
      <c r="E1008" s="149">
        <v>0</v>
      </c>
      <c r="F1008" s="149">
        <v>0</v>
      </c>
      <c r="G1008" s="149">
        <v>0</v>
      </c>
      <c r="H1008" s="149">
        <v>0</v>
      </c>
      <c r="I1008" s="176">
        <v>0</v>
      </c>
      <c r="J1008" s="148">
        <f t="shared" si="37"/>
        <v>0</v>
      </c>
    </row>
    <row r="1009" spans="2:10" ht="16.5" thickBot="1" x14ac:dyDescent="0.3">
      <c r="B1009" s="254"/>
      <c r="C1009" s="256"/>
      <c r="D1009" s="146" t="s">
        <v>785</v>
      </c>
      <c r="E1009" s="144">
        <v>0</v>
      </c>
      <c r="F1009" s="144">
        <v>0</v>
      </c>
      <c r="G1009" s="144">
        <v>0</v>
      </c>
      <c r="H1009" s="144">
        <v>0</v>
      </c>
      <c r="I1009" s="177">
        <v>0</v>
      </c>
      <c r="J1009" s="178">
        <f t="shared" si="37"/>
        <v>0</v>
      </c>
    </row>
    <row r="1010" spans="2:10" ht="16.5" thickBot="1" x14ac:dyDescent="0.3">
      <c r="B1010" s="254"/>
      <c r="C1010" s="256"/>
      <c r="D1010" s="146" t="s">
        <v>786</v>
      </c>
      <c r="E1010" s="144">
        <v>0</v>
      </c>
      <c r="F1010" s="144">
        <v>0</v>
      </c>
      <c r="G1010" s="144">
        <v>0</v>
      </c>
      <c r="H1010" s="144">
        <v>0</v>
      </c>
      <c r="I1010" s="177">
        <v>0</v>
      </c>
      <c r="J1010" s="178">
        <f t="shared" si="37"/>
        <v>0</v>
      </c>
    </row>
    <row r="1011" spans="2:10" ht="16.5" thickBot="1" x14ac:dyDescent="0.3">
      <c r="B1011" s="254"/>
      <c r="C1011" s="257"/>
      <c r="D1011" s="147" t="s">
        <v>789</v>
      </c>
      <c r="E1011" s="153">
        <v>0</v>
      </c>
      <c r="F1011" s="153">
        <v>0</v>
      </c>
      <c r="G1011" s="153">
        <v>0</v>
      </c>
      <c r="H1011" s="153">
        <v>0</v>
      </c>
      <c r="I1011" s="179">
        <v>0</v>
      </c>
      <c r="J1011" s="180">
        <f t="shared" si="37"/>
        <v>0</v>
      </c>
    </row>
    <row r="1012" spans="2:10" ht="16.5" thickBot="1" x14ac:dyDescent="0.3">
      <c r="B1012" s="254" t="s">
        <v>575</v>
      </c>
      <c r="C1012" s="255" t="s">
        <v>807</v>
      </c>
      <c r="D1012" s="145" t="s">
        <v>788</v>
      </c>
      <c r="E1012" s="149">
        <v>0</v>
      </c>
      <c r="F1012" s="149">
        <v>0</v>
      </c>
      <c r="G1012" s="149">
        <v>0</v>
      </c>
      <c r="H1012" s="149">
        <v>0</v>
      </c>
      <c r="I1012" s="176">
        <v>0</v>
      </c>
      <c r="J1012" s="148">
        <f t="shared" si="37"/>
        <v>0</v>
      </c>
    </row>
    <row r="1013" spans="2:10" ht="16.5" thickBot="1" x14ac:dyDescent="0.3">
      <c r="B1013" s="254"/>
      <c r="C1013" s="256"/>
      <c r="D1013" s="146" t="s">
        <v>785</v>
      </c>
      <c r="E1013" s="144">
        <v>0</v>
      </c>
      <c r="F1013" s="144">
        <v>0</v>
      </c>
      <c r="G1013" s="144">
        <v>0</v>
      </c>
      <c r="H1013" s="144">
        <v>0</v>
      </c>
      <c r="I1013" s="177">
        <v>0</v>
      </c>
      <c r="J1013" s="178">
        <f t="shared" si="37"/>
        <v>0</v>
      </c>
    </row>
    <row r="1014" spans="2:10" ht="16.5" thickBot="1" x14ac:dyDescent="0.3">
      <c r="B1014" s="254"/>
      <c r="C1014" s="256"/>
      <c r="D1014" s="146" t="s">
        <v>786</v>
      </c>
      <c r="E1014" s="144">
        <v>0</v>
      </c>
      <c r="F1014" s="144">
        <v>0</v>
      </c>
      <c r="G1014" s="144">
        <v>0</v>
      </c>
      <c r="H1014" s="144">
        <v>0</v>
      </c>
      <c r="I1014" s="177">
        <v>0</v>
      </c>
      <c r="J1014" s="178">
        <f t="shared" si="37"/>
        <v>0</v>
      </c>
    </row>
    <row r="1015" spans="2:10" ht="16.5" thickBot="1" x14ac:dyDescent="0.3">
      <c r="B1015" s="254"/>
      <c r="C1015" s="257"/>
      <c r="D1015" s="147" t="s">
        <v>789</v>
      </c>
      <c r="E1015" s="153">
        <v>0</v>
      </c>
      <c r="F1015" s="153">
        <v>0</v>
      </c>
      <c r="G1015" s="153">
        <v>0</v>
      </c>
      <c r="H1015" s="153">
        <v>0</v>
      </c>
      <c r="I1015" s="179">
        <v>0</v>
      </c>
      <c r="J1015" s="180">
        <f t="shared" si="37"/>
        <v>0</v>
      </c>
    </row>
    <row r="1016" spans="2:10" ht="16.5" thickBot="1" x14ac:dyDescent="0.3">
      <c r="B1016" s="254" t="s">
        <v>577</v>
      </c>
      <c r="C1016" s="255" t="s">
        <v>812</v>
      </c>
      <c r="D1016" s="145" t="s">
        <v>788</v>
      </c>
      <c r="E1016" s="149">
        <v>2.6905836639158296</v>
      </c>
      <c r="F1016" s="149">
        <v>2.6905836639158296</v>
      </c>
      <c r="G1016" s="149">
        <v>2.6905836639158296</v>
      </c>
      <c r="H1016" s="149">
        <v>2.6905836639158296</v>
      </c>
      <c r="I1016" s="176">
        <v>2.6905836639158296</v>
      </c>
      <c r="J1016" s="148">
        <f t="shared" si="37"/>
        <v>13.452918319579148</v>
      </c>
    </row>
    <row r="1017" spans="2:10" ht="16.5" thickBot="1" x14ac:dyDescent="0.3">
      <c r="B1017" s="254"/>
      <c r="C1017" s="256"/>
      <c r="D1017" s="146" t="s">
        <v>785</v>
      </c>
      <c r="E1017" s="144">
        <v>1.3465365556906729E-3</v>
      </c>
      <c r="F1017" s="144">
        <v>1.3465365556906729E-3</v>
      </c>
      <c r="G1017" s="144">
        <v>1.3465365556906729E-3</v>
      </c>
      <c r="H1017" s="144">
        <v>1.3465365556906729E-3</v>
      </c>
      <c r="I1017" s="177">
        <v>1.3465365556906729E-3</v>
      </c>
      <c r="J1017" s="178">
        <f t="shared" si="37"/>
        <v>6.7326827784533645E-3</v>
      </c>
    </row>
    <row r="1018" spans="2:10" ht="16.5" thickBot="1" x14ac:dyDescent="0.3">
      <c r="B1018" s="254"/>
      <c r="C1018" s="256"/>
      <c r="D1018" s="146" t="s">
        <v>786</v>
      </c>
      <c r="E1018" s="144">
        <v>0</v>
      </c>
      <c r="F1018" s="144">
        <v>0</v>
      </c>
      <c r="G1018" s="144">
        <v>0</v>
      </c>
      <c r="H1018" s="144">
        <v>0</v>
      </c>
      <c r="I1018" s="177">
        <v>0</v>
      </c>
      <c r="J1018" s="178">
        <f t="shared" si="37"/>
        <v>0</v>
      </c>
    </row>
    <row r="1019" spans="2:10" ht="16.5" thickBot="1" x14ac:dyDescent="0.3">
      <c r="B1019" s="254"/>
      <c r="C1019" s="257"/>
      <c r="D1019" s="147" t="s">
        <v>789</v>
      </c>
      <c r="E1019" s="153">
        <v>10</v>
      </c>
      <c r="F1019" s="153">
        <v>10</v>
      </c>
      <c r="G1019" s="153">
        <v>10</v>
      </c>
      <c r="H1019" s="153">
        <v>10</v>
      </c>
      <c r="I1019" s="179">
        <v>10</v>
      </c>
      <c r="J1019" s="180">
        <f t="shared" si="37"/>
        <v>50</v>
      </c>
    </row>
    <row r="1020" spans="2:10" ht="16.5" thickBot="1" x14ac:dyDescent="0.3">
      <c r="B1020" s="254" t="s">
        <v>578</v>
      </c>
      <c r="C1020" s="255" t="s">
        <v>812</v>
      </c>
      <c r="D1020" s="145" t="s">
        <v>788</v>
      </c>
      <c r="E1020" s="149">
        <v>28.17891544751015</v>
      </c>
      <c r="F1020" s="149">
        <v>28.17891544751015</v>
      </c>
      <c r="G1020" s="149">
        <v>28.17891544751015</v>
      </c>
      <c r="H1020" s="149">
        <v>28.17891544751015</v>
      </c>
      <c r="I1020" s="176">
        <v>28.17891544751015</v>
      </c>
      <c r="J1020" s="148">
        <f t="shared" si="37"/>
        <v>140.89457723755075</v>
      </c>
    </row>
    <row r="1021" spans="2:10" ht="16.5" thickBot="1" x14ac:dyDescent="0.3">
      <c r="B1021" s="254"/>
      <c r="C1021" s="256"/>
      <c r="D1021" s="146" t="s">
        <v>785</v>
      </c>
      <c r="E1021" s="144">
        <v>1.4102493915601214E-2</v>
      </c>
      <c r="F1021" s="144">
        <v>1.4102493915601214E-2</v>
      </c>
      <c r="G1021" s="144">
        <v>1.4102493915601214E-2</v>
      </c>
      <c r="H1021" s="144">
        <v>1.4102493915601214E-2</v>
      </c>
      <c r="I1021" s="177">
        <v>1.4102493915601214E-2</v>
      </c>
      <c r="J1021" s="178">
        <f t="shared" si="37"/>
        <v>7.0512469578006068E-2</v>
      </c>
    </row>
    <row r="1022" spans="2:10" ht="16.5" thickBot="1" x14ac:dyDescent="0.3">
      <c r="B1022" s="254"/>
      <c r="C1022" s="256"/>
      <c r="D1022" s="146" t="s">
        <v>786</v>
      </c>
      <c r="E1022" s="144">
        <v>0</v>
      </c>
      <c r="F1022" s="144">
        <v>0</v>
      </c>
      <c r="G1022" s="144">
        <v>0</v>
      </c>
      <c r="H1022" s="144">
        <v>0</v>
      </c>
      <c r="I1022" s="177">
        <v>0</v>
      </c>
      <c r="J1022" s="178">
        <f t="shared" si="37"/>
        <v>0</v>
      </c>
    </row>
    <row r="1023" spans="2:10" ht="16.5" thickBot="1" x14ac:dyDescent="0.3">
      <c r="B1023" s="254"/>
      <c r="C1023" s="257"/>
      <c r="D1023" s="147" t="s">
        <v>789</v>
      </c>
      <c r="E1023" s="153">
        <v>20</v>
      </c>
      <c r="F1023" s="153">
        <v>20</v>
      </c>
      <c r="G1023" s="153">
        <v>20</v>
      </c>
      <c r="H1023" s="153">
        <v>20</v>
      </c>
      <c r="I1023" s="179">
        <v>20</v>
      </c>
      <c r="J1023" s="180">
        <f t="shared" si="37"/>
        <v>100</v>
      </c>
    </row>
    <row r="1024" spans="2:10" ht="16.5" thickBot="1" x14ac:dyDescent="0.3">
      <c r="B1024" s="254" t="s">
        <v>579</v>
      </c>
      <c r="C1024" s="255" t="s">
        <v>812</v>
      </c>
      <c r="D1024" s="145" t="s">
        <v>788</v>
      </c>
      <c r="E1024" s="149">
        <v>32.141552073320277</v>
      </c>
      <c r="F1024" s="149">
        <v>32.141552073320277</v>
      </c>
      <c r="G1024" s="149">
        <v>32.141552073320277</v>
      </c>
      <c r="H1024" s="149">
        <v>32.141552073320277</v>
      </c>
      <c r="I1024" s="176">
        <v>32.141552073320277</v>
      </c>
      <c r="J1024" s="148">
        <f t="shared" si="37"/>
        <v>160.70776036660138</v>
      </c>
    </row>
    <row r="1025" spans="2:10" ht="16.5" thickBot="1" x14ac:dyDescent="0.3">
      <c r="B1025" s="254"/>
      <c r="C1025" s="256"/>
      <c r="D1025" s="146" t="s">
        <v>785</v>
      </c>
      <c r="E1025" s="144">
        <v>1.6085645432178254E-2</v>
      </c>
      <c r="F1025" s="144">
        <v>1.6085645432178254E-2</v>
      </c>
      <c r="G1025" s="144">
        <v>1.6085645432178254E-2</v>
      </c>
      <c r="H1025" s="144">
        <v>1.6085645432178254E-2</v>
      </c>
      <c r="I1025" s="177">
        <v>1.6085645432178254E-2</v>
      </c>
      <c r="J1025" s="178">
        <f t="shared" si="37"/>
        <v>8.0428227160891264E-2</v>
      </c>
    </row>
    <row r="1026" spans="2:10" ht="16.5" thickBot="1" x14ac:dyDescent="0.3">
      <c r="B1026" s="254"/>
      <c r="C1026" s="256"/>
      <c r="D1026" s="146" t="s">
        <v>786</v>
      </c>
      <c r="E1026" s="144">
        <v>0</v>
      </c>
      <c r="F1026" s="144">
        <v>0</v>
      </c>
      <c r="G1026" s="144">
        <v>0</v>
      </c>
      <c r="H1026" s="144">
        <v>0</v>
      </c>
      <c r="I1026" s="177">
        <v>0</v>
      </c>
      <c r="J1026" s="178">
        <f t="shared" si="37"/>
        <v>0</v>
      </c>
    </row>
    <row r="1027" spans="2:10" ht="16.5" thickBot="1" x14ac:dyDescent="0.3">
      <c r="B1027" s="254"/>
      <c r="C1027" s="257"/>
      <c r="D1027" s="147" t="s">
        <v>789</v>
      </c>
      <c r="E1027" s="153">
        <v>20</v>
      </c>
      <c r="F1027" s="153">
        <v>20</v>
      </c>
      <c r="G1027" s="153">
        <v>20</v>
      </c>
      <c r="H1027" s="153">
        <v>20</v>
      </c>
      <c r="I1027" s="179">
        <v>20</v>
      </c>
      <c r="J1027" s="180">
        <f t="shared" si="37"/>
        <v>100</v>
      </c>
    </row>
    <row r="1028" spans="2:10" ht="16.5" thickBot="1" x14ac:dyDescent="0.3">
      <c r="B1028" s="254" t="s">
        <v>580</v>
      </c>
      <c r="C1028" s="255" t="s">
        <v>812</v>
      </c>
      <c r="D1028" s="145" t="s">
        <v>788</v>
      </c>
      <c r="E1028" s="149">
        <v>5.3296374223475755</v>
      </c>
      <c r="F1028" s="149">
        <v>5.3296374223475755</v>
      </c>
      <c r="G1028" s="149">
        <v>5.3296374223475755</v>
      </c>
      <c r="H1028" s="149">
        <v>5.3296374223475755</v>
      </c>
      <c r="I1028" s="176">
        <v>5.3296374223475755</v>
      </c>
      <c r="J1028" s="148">
        <f t="shared" si="37"/>
        <v>26.648187111737876</v>
      </c>
    </row>
    <row r="1029" spans="2:10" ht="16.5" thickBot="1" x14ac:dyDescent="0.3">
      <c r="B1029" s="254"/>
      <c r="C1029" s="256"/>
      <c r="D1029" s="146" t="s">
        <v>785</v>
      </c>
      <c r="E1029" s="144">
        <v>1.137290844194584E-3</v>
      </c>
      <c r="F1029" s="144">
        <v>1.137290844194584E-3</v>
      </c>
      <c r="G1029" s="144">
        <v>1.137290844194584E-3</v>
      </c>
      <c r="H1029" s="144">
        <v>1.137290844194584E-3</v>
      </c>
      <c r="I1029" s="177">
        <v>1.137290844194584E-3</v>
      </c>
      <c r="J1029" s="178">
        <f t="shared" si="37"/>
        <v>5.6864542209729202E-3</v>
      </c>
    </row>
    <row r="1030" spans="2:10" ht="16.5" thickBot="1" x14ac:dyDescent="0.3">
      <c r="B1030" s="254"/>
      <c r="C1030" s="256"/>
      <c r="D1030" s="146" t="s">
        <v>786</v>
      </c>
      <c r="E1030" s="144">
        <v>1.1645804923914403E-3</v>
      </c>
      <c r="F1030" s="144">
        <v>1.1645804923914403E-3</v>
      </c>
      <c r="G1030" s="144">
        <v>1.1645804923914403E-3</v>
      </c>
      <c r="H1030" s="144">
        <v>1.1645804923914403E-3</v>
      </c>
      <c r="I1030" s="177">
        <v>1.1645804923914403E-3</v>
      </c>
      <c r="J1030" s="178">
        <f t="shared" si="37"/>
        <v>5.8229024619572013E-3</v>
      </c>
    </row>
    <row r="1031" spans="2:10" ht="16.5" thickBot="1" x14ac:dyDescent="0.3">
      <c r="B1031" s="254"/>
      <c r="C1031" s="257"/>
      <c r="D1031" s="147" t="s">
        <v>789</v>
      </c>
      <c r="E1031" s="153">
        <v>8</v>
      </c>
      <c r="F1031" s="153">
        <v>8</v>
      </c>
      <c r="G1031" s="153">
        <v>8</v>
      </c>
      <c r="H1031" s="153">
        <v>8</v>
      </c>
      <c r="I1031" s="179">
        <v>8</v>
      </c>
      <c r="J1031" s="180">
        <f t="shared" si="37"/>
        <v>40</v>
      </c>
    </row>
    <row r="1032" spans="2:10" ht="16.5" thickBot="1" x14ac:dyDescent="0.3">
      <c r="B1032" s="254" t="s">
        <v>581</v>
      </c>
      <c r="C1032" s="255" t="s">
        <v>813</v>
      </c>
      <c r="D1032" s="145" t="s">
        <v>788</v>
      </c>
      <c r="E1032" s="149">
        <v>9.5997084381368811</v>
      </c>
      <c r="F1032" s="149">
        <v>9.5997084381368811</v>
      </c>
      <c r="G1032" s="149">
        <v>9.5997084381368811</v>
      </c>
      <c r="H1032" s="149">
        <v>9.5997084381368811</v>
      </c>
      <c r="I1032" s="176">
        <v>9.5997084381368811</v>
      </c>
      <c r="J1032" s="148">
        <f t="shared" si="37"/>
        <v>47.998542190684404</v>
      </c>
    </row>
    <row r="1033" spans="2:10" ht="16.5" thickBot="1" x14ac:dyDescent="0.3">
      <c r="B1033" s="254"/>
      <c r="C1033" s="256"/>
      <c r="D1033" s="146" t="s">
        <v>785</v>
      </c>
      <c r="E1033" s="144">
        <v>1.4106814288420521E-3</v>
      </c>
      <c r="F1033" s="144">
        <v>1.4106814288420521E-3</v>
      </c>
      <c r="G1033" s="144">
        <v>1.4106814288420521E-3</v>
      </c>
      <c r="H1033" s="144">
        <v>1.4106814288420521E-3</v>
      </c>
      <c r="I1033" s="177">
        <v>1.4106814288420521E-3</v>
      </c>
      <c r="J1033" s="178">
        <f t="shared" si="37"/>
        <v>7.0534071442102612E-3</v>
      </c>
    </row>
    <row r="1034" spans="2:10" ht="16.5" thickBot="1" x14ac:dyDescent="0.3">
      <c r="B1034" s="254"/>
      <c r="C1034" s="256"/>
      <c r="D1034" s="146" t="s">
        <v>786</v>
      </c>
      <c r="E1034" s="144">
        <v>2.5831067429031296E-3</v>
      </c>
      <c r="F1034" s="144">
        <v>2.5831067429031296E-3</v>
      </c>
      <c r="G1034" s="144">
        <v>2.5831067429031296E-3</v>
      </c>
      <c r="H1034" s="144">
        <v>2.5831067429031296E-3</v>
      </c>
      <c r="I1034" s="177">
        <v>2.5831067429031296E-3</v>
      </c>
      <c r="J1034" s="178">
        <f t="shared" si="37"/>
        <v>1.2915533714515648E-2</v>
      </c>
    </row>
    <row r="1035" spans="2:10" ht="16.5" thickBot="1" x14ac:dyDescent="0.3">
      <c r="B1035" s="254"/>
      <c r="C1035" s="257"/>
      <c r="D1035" s="147" t="s">
        <v>789</v>
      </c>
      <c r="E1035" s="153">
        <v>5</v>
      </c>
      <c r="F1035" s="153">
        <v>5</v>
      </c>
      <c r="G1035" s="153">
        <v>5</v>
      </c>
      <c r="H1035" s="153">
        <v>5</v>
      </c>
      <c r="I1035" s="179">
        <v>5</v>
      </c>
      <c r="J1035" s="180">
        <f t="shared" si="37"/>
        <v>25</v>
      </c>
    </row>
    <row r="1036" spans="2:10" ht="16.5" thickBot="1" x14ac:dyDescent="0.3">
      <c r="B1036" s="254" t="s">
        <v>582</v>
      </c>
      <c r="C1036" s="255" t="s">
        <v>814</v>
      </c>
      <c r="D1036" s="145" t="s">
        <v>788</v>
      </c>
      <c r="E1036" s="149">
        <v>1.7722636694434128</v>
      </c>
      <c r="F1036" s="149">
        <v>1.7722636694434128</v>
      </c>
      <c r="G1036" s="149">
        <v>1.7722636694434128</v>
      </c>
      <c r="H1036" s="149">
        <v>1.7722636694434128</v>
      </c>
      <c r="I1036" s="176">
        <v>1.7722636694434128</v>
      </c>
      <c r="J1036" s="148">
        <f t="shared" si="37"/>
        <v>8.8613183472170647</v>
      </c>
    </row>
    <row r="1037" spans="2:10" ht="16.5" thickBot="1" x14ac:dyDescent="0.3">
      <c r="B1037" s="254"/>
      <c r="C1037" s="256"/>
      <c r="D1037" s="146" t="s">
        <v>785</v>
      </c>
      <c r="E1037" s="144">
        <v>2.8845427544357187E-4</v>
      </c>
      <c r="F1037" s="144">
        <v>2.8845427544357187E-4</v>
      </c>
      <c r="G1037" s="144">
        <v>2.8845427544357187E-4</v>
      </c>
      <c r="H1037" s="144">
        <v>2.8845427544357187E-4</v>
      </c>
      <c r="I1037" s="177">
        <v>2.8845427544357187E-4</v>
      </c>
      <c r="J1037" s="178">
        <f t="shared" si="37"/>
        <v>1.4422713772178593E-3</v>
      </c>
    </row>
    <row r="1038" spans="2:10" ht="16.5" thickBot="1" x14ac:dyDescent="0.3">
      <c r="B1038" s="254"/>
      <c r="C1038" s="256"/>
      <c r="D1038" s="146" t="s">
        <v>786</v>
      </c>
      <c r="E1038" s="144">
        <v>4.555564867295922E-4</v>
      </c>
      <c r="F1038" s="144">
        <v>4.555564867295922E-4</v>
      </c>
      <c r="G1038" s="144">
        <v>4.555564867295922E-4</v>
      </c>
      <c r="H1038" s="144">
        <v>4.555564867295922E-4</v>
      </c>
      <c r="I1038" s="177">
        <v>4.555564867295922E-4</v>
      </c>
      <c r="J1038" s="178">
        <f t="shared" si="37"/>
        <v>2.2777824336479612E-3</v>
      </c>
    </row>
    <row r="1039" spans="2:10" ht="16.5" thickBot="1" x14ac:dyDescent="0.3">
      <c r="B1039" s="254"/>
      <c r="C1039" s="257"/>
      <c r="D1039" s="147" t="s">
        <v>789</v>
      </c>
      <c r="E1039" s="153">
        <v>5</v>
      </c>
      <c r="F1039" s="153">
        <v>5</v>
      </c>
      <c r="G1039" s="153">
        <v>5</v>
      </c>
      <c r="H1039" s="153">
        <v>5</v>
      </c>
      <c r="I1039" s="179">
        <v>5</v>
      </c>
      <c r="J1039" s="180">
        <f t="shared" si="37"/>
        <v>25</v>
      </c>
    </row>
    <row r="1040" spans="2:10" ht="16.5" thickBot="1" x14ac:dyDescent="0.3">
      <c r="B1040" s="254" t="s">
        <v>583</v>
      </c>
      <c r="C1040" s="255" t="s">
        <v>812</v>
      </c>
      <c r="D1040" s="145" t="s">
        <v>788</v>
      </c>
      <c r="E1040" s="149">
        <v>0.16617304701171201</v>
      </c>
      <c r="F1040" s="149">
        <v>0.16617304701171201</v>
      </c>
      <c r="G1040" s="149">
        <v>0.16617304701171201</v>
      </c>
      <c r="H1040" s="149">
        <v>0.16617304701171201</v>
      </c>
      <c r="I1040" s="176">
        <v>0.16617304701171201</v>
      </c>
      <c r="J1040" s="148">
        <f t="shared" si="37"/>
        <v>0.83086523505856003</v>
      </c>
    </row>
    <row r="1041" spans="2:10" ht="16.5" thickBot="1" x14ac:dyDescent="0.3">
      <c r="B1041" s="254"/>
      <c r="C1041" s="256"/>
      <c r="D1041" s="146" t="s">
        <v>785</v>
      </c>
      <c r="E1041" s="144">
        <v>8.3163398846375675E-5</v>
      </c>
      <c r="F1041" s="144">
        <v>8.3163398846375675E-5</v>
      </c>
      <c r="G1041" s="144">
        <v>8.3163398846375675E-5</v>
      </c>
      <c r="H1041" s="144">
        <v>8.3163398846375675E-5</v>
      </c>
      <c r="I1041" s="177">
        <v>8.3163398846375675E-5</v>
      </c>
      <c r="J1041" s="178">
        <f t="shared" si="37"/>
        <v>4.1581699423187836E-4</v>
      </c>
    </row>
    <row r="1042" spans="2:10" ht="16.5" thickBot="1" x14ac:dyDescent="0.3">
      <c r="B1042" s="254"/>
      <c r="C1042" s="256"/>
      <c r="D1042" s="146" t="s">
        <v>786</v>
      </c>
      <c r="E1042" s="144">
        <v>0</v>
      </c>
      <c r="F1042" s="144">
        <v>0</v>
      </c>
      <c r="G1042" s="144">
        <v>0</v>
      </c>
      <c r="H1042" s="144">
        <v>0</v>
      </c>
      <c r="I1042" s="177">
        <v>0</v>
      </c>
      <c r="J1042" s="178">
        <f t="shared" si="37"/>
        <v>0</v>
      </c>
    </row>
    <row r="1043" spans="2:10" ht="16.5" thickBot="1" x14ac:dyDescent="0.3">
      <c r="B1043" s="254"/>
      <c r="C1043" s="257"/>
      <c r="D1043" s="147" t="s">
        <v>789</v>
      </c>
      <c r="E1043" s="153">
        <v>2</v>
      </c>
      <c r="F1043" s="153">
        <v>2</v>
      </c>
      <c r="G1043" s="153">
        <v>2</v>
      </c>
      <c r="H1043" s="153">
        <v>2</v>
      </c>
      <c r="I1043" s="179">
        <v>2</v>
      </c>
      <c r="J1043" s="180">
        <f t="shared" si="37"/>
        <v>10</v>
      </c>
    </row>
    <row r="1044" spans="2:10" ht="16.5" thickBot="1" x14ac:dyDescent="0.3">
      <c r="B1044" s="254" t="s">
        <v>584</v>
      </c>
      <c r="C1044" s="255" t="s">
        <v>812</v>
      </c>
      <c r="D1044" s="145" t="s">
        <v>788</v>
      </c>
      <c r="E1044" s="149">
        <v>0.30906304626450232</v>
      </c>
      <c r="F1044" s="149">
        <v>0.30906304626450232</v>
      </c>
      <c r="G1044" s="149">
        <v>0.30906304626450232</v>
      </c>
      <c r="H1044" s="149">
        <v>0.30906304626450232</v>
      </c>
      <c r="I1044" s="176">
        <v>0.30906304626450232</v>
      </c>
      <c r="J1044" s="148">
        <f t="shared" si="37"/>
        <v>1.5453152313225116</v>
      </c>
    </row>
    <row r="1045" spans="2:10" ht="16.5" thickBot="1" x14ac:dyDescent="0.3">
      <c r="B1045" s="254"/>
      <c r="C1045" s="256"/>
      <c r="D1045" s="146" t="s">
        <v>785</v>
      </c>
      <c r="E1045" s="144">
        <v>8.3163398846375675E-5</v>
      </c>
      <c r="F1045" s="144">
        <v>8.3163398846375675E-5</v>
      </c>
      <c r="G1045" s="144">
        <v>8.3163398846375675E-5</v>
      </c>
      <c r="H1045" s="144">
        <v>8.3163398846375675E-5</v>
      </c>
      <c r="I1045" s="177">
        <v>8.3163398846375675E-5</v>
      </c>
      <c r="J1045" s="178">
        <f t="shared" si="37"/>
        <v>4.1581699423187836E-4</v>
      </c>
    </row>
    <row r="1046" spans="2:10" ht="16.5" thickBot="1" x14ac:dyDescent="0.3">
      <c r="B1046" s="254"/>
      <c r="C1046" s="256"/>
      <c r="D1046" s="146" t="s">
        <v>786</v>
      </c>
      <c r="E1046" s="144">
        <v>5.4431889875682352E-5</v>
      </c>
      <c r="F1046" s="144">
        <v>5.4431889875682352E-5</v>
      </c>
      <c r="G1046" s="144">
        <v>5.4431889875682352E-5</v>
      </c>
      <c r="H1046" s="144">
        <v>5.4431889875682352E-5</v>
      </c>
      <c r="I1046" s="177">
        <v>5.4431889875682352E-5</v>
      </c>
      <c r="J1046" s="178">
        <f t="shared" si="37"/>
        <v>2.7215944937841177E-4</v>
      </c>
    </row>
    <row r="1047" spans="2:10" ht="16.5" thickBot="1" x14ac:dyDescent="0.3">
      <c r="B1047" s="254"/>
      <c r="C1047" s="257"/>
      <c r="D1047" s="147" t="s">
        <v>789</v>
      </c>
      <c r="E1047" s="153">
        <v>2</v>
      </c>
      <c r="F1047" s="153">
        <v>2</v>
      </c>
      <c r="G1047" s="153">
        <v>2</v>
      </c>
      <c r="H1047" s="153">
        <v>2</v>
      </c>
      <c r="I1047" s="179">
        <v>2</v>
      </c>
      <c r="J1047" s="180">
        <f t="shared" si="37"/>
        <v>10</v>
      </c>
    </row>
    <row r="1048" spans="2:10" ht="16.5" thickBot="1" x14ac:dyDescent="0.3">
      <c r="B1048" s="254" t="s">
        <v>585</v>
      </c>
      <c r="C1048" s="255" t="s">
        <v>815</v>
      </c>
      <c r="D1048" s="145" t="s">
        <v>788</v>
      </c>
      <c r="E1048" s="149">
        <v>4.7534841335462839E-2</v>
      </c>
      <c r="F1048" s="149">
        <v>4.7534841335462839E-2</v>
      </c>
      <c r="G1048" s="149">
        <v>4.7534841335462839E-2</v>
      </c>
      <c r="H1048" s="149">
        <v>4.7534841335462839E-2</v>
      </c>
      <c r="I1048" s="176">
        <v>4.7534841335462839E-2</v>
      </c>
      <c r="J1048" s="148">
        <f t="shared" si="37"/>
        <v>0.2376742066773142</v>
      </c>
    </row>
    <row r="1049" spans="2:10" ht="16.5" thickBot="1" x14ac:dyDescent="0.3">
      <c r="B1049" s="254"/>
      <c r="C1049" s="256"/>
      <c r="D1049" s="146" t="s">
        <v>785</v>
      </c>
      <c r="E1049" s="144">
        <v>8.5797160128206151E-5</v>
      </c>
      <c r="F1049" s="144">
        <v>8.5797160128206151E-5</v>
      </c>
      <c r="G1049" s="144">
        <v>8.5797160128206151E-5</v>
      </c>
      <c r="H1049" s="144">
        <v>8.5797160128206151E-5</v>
      </c>
      <c r="I1049" s="177">
        <v>8.5797160128206151E-5</v>
      </c>
      <c r="J1049" s="178">
        <f t="shared" si="37"/>
        <v>4.2898580064103074E-4</v>
      </c>
    </row>
    <row r="1050" spans="2:10" ht="16.5" thickBot="1" x14ac:dyDescent="0.3">
      <c r="B1050" s="254"/>
      <c r="C1050" s="256"/>
      <c r="D1050" s="146" t="s">
        <v>786</v>
      </c>
      <c r="E1050" s="144">
        <v>0</v>
      </c>
      <c r="F1050" s="144">
        <v>0</v>
      </c>
      <c r="G1050" s="144">
        <v>0</v>
      </c>
      <c r="H1050" s="144">
        <v>0</v>
      </c>
      <c r="I1050" s="177">
        <v>0</v>
      </c>
      <c r="J1050" s="178">
        <f t="shared" si="37"/>
        <v>0</v>
      </c>
    </row>
    <row r="1051" spans="2:10" ht="16.5" thickBot="1" x14ac:dyDescent="0.3">
      <c r="B1051" s="254"/>
      <c r="C1051" s="257"/>
      <c r="D1051" s="147" t="s">
        <v>789</v>
      </c>
      <c r="E1051" s="153">
        <v>2</v>
      </c>
      <c r="F1051" s="153">
        <v>2</v>
      </c>
      <c r="G1051" s="153">
        <v>2</v>
      </c>
      <c r="H1051" s="153">
        <v>2</v>
      </c>
      <c r="I1051" s="179">
        <v>2</v>
      </c>
      <c r="J1051" s="180">
        <f t="shared" si="37"/>
        <v>10</v>
      </c>
    </row>
    <row r="1052" spans="2:10" ht="16.5" thickBot="1" x14ac:dyDescent="0.3">
      <c r="B1052" s="254" t="s">
        <v>586</v>
      </c>
      <c r="C1052" s="255" t="s">
        <v>816</v>
      </c>
      <c r="D1052" s="145" t="s">
        <v>788</v>
      </c>
      <c r="E1052" s="149">
        <v>0.20392075962093828</v>
      </c>
      <c r="F1052" s="149">
        <v>0.20392075962093828</v>
      </c>
      <c r="G1052" s="149">
        <v>0.20392075962093828</v>
      </c>
      <c r="H1052" s="149">
        <v>0.20392075962093828</v>
      </c>
      <c r="I1052" s="176">
        <v>0.20392075962093828</v>
      </c>
      <c r="J1052" s="148">
        <f t="shared" si="37"/>
        <v>1.0196037981046915</v>
      </c>
    </row>
    <row r="1053" spans="2:10" ht="16.5" thickBot="1" x14ac:dyDescent="0.3">
      <c r="B1053" s="254"/>
      <c r="C1053" s="256"/>
      <c r="D1053" s="146" t="s">
        <v>785</v>
      </c>
      <c r="E1053" s="144">
        <v>1.8338661299113047E-5</v>
      </c>
      <c r="F1053" s="144">
        <v>1.8338661299113047E-5</v>
      </c>
      <c r="G1053" s="144">
        <v>1.8338661299113047E-5</v>
      </c>
      <c r="H1053" s="144">
        <v>1.8338661299113047E-5</v>
      </c>
      <c r="I1053" s="177">
        <v>1.8338661299113047E-5</v>
      </c>
      <c r="J1053" s="178">
        <f t="shared" si="37"/>
        <v>9.1693306495565233E-5</v>
      </c>
    </row>
    <row r="1054" spans="2:10" ht="16.5" thickBot="1" x14ac:dyDescent="0.3">
      <c r="B1054" s="254"/>
      <c r="C1054" s="256"/>
      <c r="D1054" s="146" t="s">
        <v>786</v>
      </c>
      <c r="E1054" s="144">
        <v>2.7686352579358822E-7</v>
      </c>
      <c r="F1054" s="144">
        <v>2.7686352579358822E-7</v>
      </c>
      <c r="G1054" s="144">
        <v>2.7686352579358822E-7</v>
      </c>
      <c r="H1054" s="144">
        <v>2.7686352579358822E-7</v>
      </c>
      <c r="I1054" s="177">
        <v>2.7686352579358822E-7</v>
      </c>
      <c r="J1054" s="178">
        <f t="shared" si="37"/>
        <v>1.384317628967941E-6</v>
      </c>
    </row>
    <row r="1055" spans="2:10" ht="16.5" thickBot="1" x14ac:dyDescent="0.3">
      <c r="B1055" s="254"/>
      <c r="C1055" s="257"/>
      <c r="D1055" s="147" t="s">
        <v>789</v>
      </c>
      <c r="E1055" s="153">
        <v>1</v>
      </c>
      <c r="F1055" s="153">
        <v>1</v>
      </c>
      <c r="G1055" s="153">
        <v>1</v>
      </c>
      <c r="H1055" s="153">
        <v>1</v>
      </c>
      <c r="I1055" s="179">
        <v>1</v>
      </c>
      <c r="J1055" s="180">
        <f t="shared" si="37"/>
        <v>5</v>
      </c>
    </row>
    <row r="1056" spans="2:10" ht="16.5" thickBot="1" x14ac:dyDescent="0.3">
      <c r="B1056" s="254" t="s">
        <v>587</v>
      </c>
      <c r="C1056" s="255">
        <v>3.2</v>
      </c>
      <c r="D1056" s="145" t="s">
        <v>788</v>
      </c>
      <c r="E1056" s="149">
        <v>100</v>
      </c>
      <c r="F1056" s="149">
        <v>100</v>
      </c>
      <c r="G1056" s="149">
        <v>100</v>
      </c>
      <c r="H1056" s="149">
        <v>100</v>
      </c>
      <c r="I1056" s="176">
        <v>100</v>
      </c>
      <c r="J1056" s="148">
        <f t="shared" si="37"/>
        <v>500</v>
      </c>
    </row>
    <row r="1057" spans="2:10" ht="16.5" thickBot="1" x14ac:dyDescent="0.3">
      <c r="B1057" s="254"/>
      <c r="C1057" s="256"/>
      <c r="D1057" s="146" t="s">
        <v>785</v>
      </c>
      <c r="E1057" s="144">
        <v>1.0731196736867342E-2</v>
      </c>
      <c r="F1057" s="144">
        <v>1.0731196736867342E-2</v>
      </c>
      <c r="G1057" s="144">
        <v>1.0731196736867342E-2</v>
      </c>
      <c r="H1057" s="144">
        <v>1.0731196736867342E-2</v>
      </c>
      <c r="I1057" s="177">
        <v>1.0731196736867342E-2</v>
      </c>
      <c r="J1057" s="178">
        <f t="shared" si="37"/>
        <v>5.365598368433671E-2</v>
      </c>
    </row>
    <row r="1058" spans="2:10" ht="16.5" thickBot="1" x14ac:dyDescent="0.3">
      <c r="B1058" s="254"/>
      <c r="C1058" s="256"/>
      <c r="D1058" s="146" t="s">
        <v>786</v>
      </c>
      <c r="E1058" s="144">
        <v>5.3655983684336708E-3</v>
      </c>
      <c r="F1058" s="144">
        <v>5.3655983684336708E-3</v>
      </c>
      <c r="G1058" s="144">
        <v>5.3655983684336708E-3</v>
      </c>
      <c r="H1058" s="144">
        <v>5.3655983684336708E-3</v>
      </c>
      <c r="I1058" s="177">
        <v>5.3655983684336708E-3</v>
      </c>
      <c r="J1058" s="178">
        <f t="shared" si="37"/>
        <v>2.6827991842168355E-2</v>
      </c>
    </row>
    <row r="1059" spans="2:10" ht="16.5" thickBot="1" x14ac:dyDescent="0.3">
      <c r="B1059" s="254"/>
      <c r="C1059" s="257"/>
      <c r="D1059" s="147" t="s">
        <v>789</v>
      </c>
      <c r="E1059" s="153">
        <v>1</v>
      </c>
      <c r="F1059" s="153">
        <v>1</v>
      </c>
      <c r="G1059" s="153">
        <v>1</v>
      </c>
      <c r="H1059" s="153">
        <v>1</v>
      </c>
      <c r="I1059" s="179">
        <v>1</v>
      </c>
      <c r="J1059" s="180">
        <f t="shared" si="37"/>
        <v>5</v>
      </c>
    </row>
    <row r="1060" spans="2:10" ht="16.5" thickBot="1" x14ac:dyDescent="0.3">
      <c r="B1060" s="254" t="s">
        <v>588</v>
      </c>
      <c r="C1060" s="255" t="s">
        <v>817</v>
      </c>
      <c r="D1060" s="145" t="s">
        <v>788</v>
      </c>
      <c r="E1060" s="149">
        <v>0.28181395035452017</v>
      </c>
      <c r="F1060" s="149">
        <v>0.28181395035452017</v>
      </c>
      <c r="G1060" s="149">
        <v>0.28181395035452017</v>
      </c>
      <c r="H1060" s="149">
        <v>0.28181395035452017</v>
      </c>
      <c r="I1060" s="176">
        <v>0.28181395035452017</v>
      </c>
      <c r="J1060" s="148">
        <f t="shared" si="37"/>
        <v>1.4090697517726007</v>
      </c>
    </row>
    <row r="1061" spans="2:10" ht="16.5" thickBot="1" x14ac:dyDescent="0.3">
      <c r="B1061" s="254"/>
      <c r="C1061" s="256"/>
      <c r="D1061" s="146" t="s">
        <v>785</v>
      </c>
      <c r="E1061" s="144">
        <v>0</v>
      </c>
      <c r="F1061" s="144">
        <v>0</v>
      </c>
      <c r="G1061" s="144">
        <v>0</v>
      </c>
      <c r="H1061" s="144">
        <v>0</v>
      </c>
      <c r="I1061" s="177">
        <v>0</v>
      </c>
      <c r="J1061" s="178">
        <f t="shared" si="37"/>
        <v>0</v>
      </c>
    </row>
    <row r="1062" spans="2:10" ht="16.5" thickBot="1" x14ac:dyDescent="0.3">
      <c r="B1062" s="254"/>
      <c r="C1062" s="256"/>
      <c r="D1062" s="146" t="s">
        <v>786</v>
      </c>
      <c r="E1062" s="144">
        <v>5.4422297462606865E-6</v>
      </c>
      <c r="F1062" s="144">
        <v>5.4422297462606865E-6</v>
      </c>
      <c r="G1062" s="144">
        <v>5.4422297462606865E-6</v>
      </c>
      <c r="H1062" s="144">
        <v>5.4422297462606865E-6</v>
      </c>
      <c r="I1062" s="177">
        <v>5.4422297462606865E-6</v>
      </c>
      <c r="J1062" s="178">
        <f t="shared" si="37"/>
        <v>2.7211148731303431E-5</v>
      </c>
    </row>
    <row r="1063" spans="2:10" ht="16.5" thickBot="1" x14ac:dyDescent="0.3">
      <c r="B1063" s="254"/>
      <c r="C1063" s="257"/>
      <c r="D1063" s="147" t="s">
        <v>789</v>
      </c>
      <c r="E1063" s="153">
        <v>1</v>
      </c>
      <c r="F1063" s="153">
        <v>1</v>
      </c>
      <c r="G1063" s="153">
        <v>1</v>
      </c>
      <c r="H1063" s="153">
        <v>1</v>
      </c>
      <c r="I1063" s="179">
        <v>1</v>
      </c>
      <c r="J1063" s="180">
        <f t="shared" si="37"/>
        <v>5</v>
      </c>
    </row>
    <row r="1064" spans="2:10" ht="16.5" thickBot="1" x14ac:dyDescent="0.3">
      <c r="B1064" s="254" t="s">
        <v>589</v>
      </c>
      <c r="C1064" s="255" t="s">
        <v>818</v>
      </c>
      <c r="D1064" s="145" t="s">
        <v>788</v>
      </c>
      <c r="E1064" s="149">
        <v>0.59222844531674357</v>
      </c>
      <c r="F1064" s="149">
        <v>0.59222844531674357</v>
      </c>
      <c r="G1064" s="149">
        <v>0.59222844531674357</v>
      </c>
      <c r="H1064" s="149">
        <v>0.59222844531674357</v>
      </c>
      <c r="I1064" s="176">
        <v>0.59222844531674357</v>
      </c>
      <c r="J1064" s="148">
        <f t="shared" si="37"/>
        <v>2.9611422265837177</v>
      </c>
    </row>
    <row r="1065" spans="2:10" ht="16.5" thickBot="1" x14ac:dyDescent="0.3">
      <c r="B1065" s="254"/>
      <c r="C1065" s="256"/>
      <c r="D1065" s="146" t="s">
        <v>785</v>
      </c>
      <c r="E1065" s="144">
        <v>2.2435747266089703E-4</v>
      </c>
      <c r="F1065" s="144">
        <v>2.2435747266089703E-4</v>
      </c>
      <c r="G1065" s="144">
        <v>2.2435747266089703E-4</v>
      </c>
      <c r="H1065" s="144">
        <v>2.2435747266089703E-4</v>
      </c>
      <c r="I1065" s="177">
        <v>2.2435747266089703E-4</v>
      </c>
      <c r="J1065" s="178">
        <f t="shared" si="37"/>
        <v>1.1217873633044852E-3</v>
      </c>
    </row>
    <row r="1066" spans="2:10" ht="16.5" thickBot="1" x14ac:dyDescent="0.3">
      <c r="B1066" s="254"/>
      <c r="C1066" s="256"/>
      <c r="D1066" s="146" t="s">
        <v>786</v>
      </c>
      <c r="E1066" s="144">
        <v>2.8357176499925144E-6</v>
      </c>
      <c r="F1066" s="144">
        <v>2.8357176499925144E-6</v>
      </c>
      <c r="G1066" s="144">
        <v>2.8357176499925144E-6</v>
      </c>
      <c r="H1066" s="144">
        <v>2.8357176499925144E-6</v>
      </c>
      <c r="I1066" s="177">
        <v>2.8357176499925144E-6</v>
      </c>
      <c r="J1066" s="178">
        <f t="shared" si="37"/>
        <v>1.4178588249962573E-5</v>
      </c>
    </row>
    <row r="1067" spans="2:10" ht="16.5" thickBot="1" x14ac:dyDescent="0.3">
      <c r="B1067" s="254"/>
      <c r="C1067" s="257"/>
      <c r="D1067" s="147" t="s">
        <v>789</v>
      </c>
      <c r="E1067" s="153">
        <v>2</v>
      </c>
      <c r="F1067" s="153">
        <v>2</v>
      </c>
      <c r="G1067" s="153">
        <v>2</v>
      </c>
      <c r="H1067" s="153">
        <v>2</v>
      </c>
      <c r="I1067" s="179">
        <v>2</v>
      </c>
      <c r="J1067" s="180">
        <f t="shared" si="37"/>
        <v>10</v>
      </c>
    </row>
    <row r="1068" spans="2:10" ht="16.5" thickBot="1" x14ac:dyDescent="0.3">
      <c r="B1068" s="254" t="s">
        <v>591</v>
      </c>
      <c r="C1068" s="255" t="s">
        <v>819</v>
      </c>
      <c r="D1068" s="145" t="s">
        <v>788</v>
      </c>
      <c r="E1068" s="149">
        <v>0.20225572536894601</v>
      </c>
      <c r="F1068" s="149">
        <v>0.20225572536894601</v>
      </c>
      <c r="G1068" s="149">
        <v>0.20225572536894601</v>
      </c>
      <c r="H1068" s="149">
        <v>0.20225572536894601</v>
      </c>
      <c r="I1068" s="176">
        <v>0.20225572536894601</v>
      </c>
      <c r="J1068" s="148">
        <f t="shared" ref="J1068:J1111" si="38">SUM(E1068:I1068)</f>
        <v>1.01127862684473</v>
      </c>
    </row>
    <row r="1069" spans="2:10" ht="16.5" thickBot="1" x14ac:dyDescent="0.3">
      <c r="B1069" s="254"/>
      <c r="C1069" s="256"/>
      <c r="D1069" s="146" t="s">
        <v>785</v>
      </c>
      <c r="E1069" s="144">
        <v>2.8002777467805688E-5</v>
      </c>
      <c r="F1069" s="144">
        <v>2.8002777467805688E-5</v>
      </c>
      <c r="G1069" s="144">
        <v>2.8002777467805688E-5</v>
      </c>
      <c r="H1069" s="144">
        <v>2.8002777467805688E-5</v>
      </c>
      <c r="I1069" s="177">
        <v>2.8002777467805688E-5</v>
      </c>
      <c r="J1069" s="178">
        <f t="shared" si="38"/>
        <v>1.4001388733902843E-4</v>
      </c>
    </row>
    <row r="1070" spans="2:10" ht="16.5" thickBot="1" x14ac:dyDescent="0.3">
      <c r="B1070" s="254"/>
      <c r="C1070" s="256"/>
      <c r="D1070" s="146" t="s">
        <v>786</v>
      </c>
      <c r="E1070" s="144">
        <v>1.46329071196351E-5</v>
      </c>
      <c r="F1070" s="144">
        <v>1.46329071196351E-5</v>
      </c>
      <c r="G1070" s="144">
        <v>1.46329071196351E-5</v>
      </c>
      <c r="H1070" s="144">
        <v>1.46329071196351E-5</v>
      </c>
      <c r="I1070" s="177">
        <v>1.46329071196351E-5</v>
      </c>
      <c r="J1070" s="178">
        <f t="shared" si="38"/>
        <v>7.3164535598175504E-5</v>
      </c>
    </row>
    <row r="1071" spans="2:10" ht="16.5" thickBot="1" x14ac:dyDescent="0.3">
      <c r="B1071" s="254"/>
      <c r="C1071" s="257"/>
      <c r="D1071" s="147" t="s">
        <v>789</v>
      </c>
      <c r="E1071" s="153">
        <v>1</v>
      </c>
      <c r="F1071" s="153">
        <v>1</v>
      </c>
      <c r="G1071" s="153">
        <v>1</v>
      </c>
      <c r="H1071" s="153">
        <v>1</v>
      </c>
      <c r="I1071" s="179">
        <v>1</v>
      </c>
      <c r="J1071" s="180">
        <f t="shared" si="38"/>
        <v>5</v>
      </c>
    </row>
    <row r="1072" spans="2:10" ht="16.5" thickBot="1" x14ac:dyDescent="0.3">
      <c r="B1072" s="254" t="s">
        <v>592</v>
      </c>
      <c r="C1072" s="255" t="s">
        <v>820</v>
      </c>
      <c r="D1072" s="145" t="s">
        <v>788</v>
      </c>
      <c r="E1072" s="149">
        <v>529.85684915934223</v>
      </c>
      <c r="F1072" s="149">
        <v>529.85684915934223</v>
      </c>
      <c r="G1072" s="149">
        <v>529.85684915934223</v>
      </c>
      <c r="H1072" s="149">
        <v>529.85684915934223</v>
      </c>
      <c r="I1072" s="176">
        <v>529.85684915934223</v>
      </c>
      <c r="J1072" s="148">
        <f t="shared" si="38"/>
        <v>2649.2842457967113</v>
      </c>
    </row>
    <row r="1073" spans="2:10" ht="16.5" thickBot="1" x14ac:dyDescent="0.3">
      <c r="B1073" s="254"/>
      <c r="C1073" s="256"/>
      <c r="D1073" s="146" t="s">
        <v>785</v>
      </c>
      <c r="E1073" s="144">
        <v>9.1830737592386968E-2</v>
      </c>
      <c r="F1073" s="144">
        <v>9.1830737592386968E-2</v>
      </c>
      <c r="G1073" s="144">
        <v>9.1830737592386968E-2</v>
      </c>
      <c r="H1073" s="144">
        <v>9.1830737592386968E-2</v>
      </c>
      <c r="I1073" s="177">
        <v>9.1830737592386968E-2</v>
      </c>
      <c r="J1073" s="178">
        <f t="shared" si="38"/>
        <v>0.45915368796193484</v>
      </c>
    </row>
    <row r="1074" spans="2:10" ht="16.5" thickBot="1" x14ac:dyDescent="0.3">
      <c r="B1074" s="254"/>
      <c r="C1074" s="256"/>
      <c r="D1074" s="146" t="s">
        <v>786</v>
      </c>
      <c r="E1074" s="144">
        <v>7.4755054358579667E-2</v>
      </c>
      <c r="F1074" s="144">
        <v>7.4755054358579667E-2</v>
      </c>
      <c r="G1074" s="144">
        <v>7.4755054358579667E-2</v>
      </c>
      <c r="H1074" s="144">
        <v>7.4755054358579667E-2</v>
      </c>
      <c r="I1074" s="177">
        <v>7.4755054358579667E-2</v>
      </c>
      <c r="J1074" s="178">
        <f t="shared" si="38"/>
        <v>0.37377527179289832</v>
      </c>
    </row>
    <row r="1075" spans="2:10" ht="16.5" thickBot="1" x14ac:dyDescent="0.3">
      <c r="B1075" s="254"/>
      <c r="C1075" s="257"/>
      <c r="D1075" s="147" t="s">
        <v>789</v>
      </c>
      <c r="E1075" s="153">
        <v>5000</v>
      </c>
      <c r="F1075" s="153">
        <v>5000</v>
      </c>
      <c r="G1075" s="153">
        <v>5000</v>
      </c>
      <c r="H1075" s="153">
        <v>5000</v>
      </c>
      <c r="I1075" s="179">
        <v>5000</v>
      </c>
      <c r="J1075" s="180">
        <f t="shared" si="38"/>
        <v>25000</v>
      </c>
    </row>
    <row r="1076" spans="2:10" ht="16.5" thickBot="1" x14ac:dyDescent="0.3">
      <c r="B1076" s="254" t="s">
        <v>593</v>
      </c>
      <c r="C1076" s="255" t="s">
        <v>820</v>
      </c>
      <c r="D1076" s="145" t="s">
        <v>788</v>
      </c>
      <c r="E1076" s="149">
        <v>3090.8316200961635</v>
      </c>
      <c r="F1076" s="149">
        <v>3090.8316200961635</v>
      </c>
      <c r="G1076" s="149">
        <v>3090.8316200961635</v>
      </c>
      <c r="H1076" s="149">
        <v>3090.8316200961635</v>
      </c>
      <c r="I1076" s="176">
        <v>3090.8316200961635</v>
      </c>
      <c r="J1076" s="148">
        <f t="shared" si="38"/>
        <v>15454.158100480818</v>
      </c>
    </row>
    <row r="1077" spans="2:10" ht="16.5" thickBot="1" x14ac:dyDescent="0.3">
      <c r="B1077" s="254"/>
      <c r="C1077" s="256"/>
      <c r="D1077" s="146" t="s">
        <v>785</v>
      </c>
      <c r="E1077" s="144">
        <v>0.53567930262225716</v>
      </c>
      <c r="F1077" s="144">
        <v>0.53567930262225716</v>
      </c>
      <c r="G1077" s="144">
        <v>0.53567930262225716</v>
      </c>
      <c r="H1077" s="144">
        <v>0.53567930262225716</v>
      </c>
      <c r="I1077" s="177">
        <v>0.53567930262225716</v>
      </c>
      <c r="J1077" s="178">
        <f t="shared" si="38"/>
        <v>2.6783965131112857</v>
      </c>
    </row>
    <row r="1078" spans="2:10" ht="16.5" thickBot="1" x14ac:dyDescent="0.3">
      <c r="B1078" s="254"/>
      <c r="C1078" s="256"/>
      <c r="D1078" s="146" t="s">
        <v>786</v>
      </c>
      <c r="E1078" s="144">
        <v>0.43607115042504807</v>
      </c>
      <c r="F1078" s="144">
        <v>0.43607115042504807</v>
      </c>
      <c r="G1078" s="144">
        <v>0.43607115042504807</v>
      </c>
      <c r="H1078" s="144">
        <v>0.43607115042504807</v>
      </c>
      <c r="I1078" s="177">
        <v>0.43607115042504807</v>
      </c>
      <c r="J1078" s="178">
        <f t="shared" si="38"/>
        <v>2.1803557521252404</v>
      </c>
    </row>
    <row r="1079" spans="2:10" ht="16.5" thickBot="1" x14ac:dyDescent="0.3">
      <c r="B1079" s="254"/>
      <c r="C1079" s="257"/>
      <c r="D1079" s="147" t="s">
        <v>789</v>
      </c>
      <c r="E1079" s="153">
        <v>2500000</v>
      </c>
      <c r="F1079" s="153">
        <v>2500000</v>
      </c>
      <c r="G1079" s="153">
        <v>2500000</v>
      </c>
      <c r="H1079" s="153">
        <v>2500000</v>
      </c>
      <c r="I1079" s="179">
        <v>2500000</v>
      </c>
      <c r="J1079" s="180">
        <f t="shared" si="38"/>
        <v>12500000</v>
      </c>
    </row>
    <row r="1080" spans="2:10" ht="16.5" thickBot="1" x14ac:dyDescent="0.3">
      <c r="B1080" s="254" t="s">
        <v>594</v>
      </c>
      <c r="C1080" s="255" t="s">
        <v>821</v>
      </c>
      <c r="D1080" s="145" t="s">
        <v>788</v>
      </c>
      <c r="E1080" s="149">
        <v>6884.5345707098186</v>
      </c>
      <c r="F1080" s="149">
        <v>6884.5345707098186</v>
      </c>
      <c r="G1080" s="149">
        <v>6884.5345707098186</v>
      </c>
      <c r="H1080" s="149">
        <v>6884.5345707098186</v>
      </c>
      <c r="I1080" s="176">
        <v>6884.5345707098186</v>
      </c>
      <c r="J1080" s="148">
        <f t="shared" si="38"/>
        <v>34422.672853549091</v>
      </c>
    </row>
    <row r="1081" spans="2:10" ht="16.5" thickBot="1" x14ac:dyDescent="0.3">
      <c r="B1081" s="254"/>
      <c r="C1081" s="256"/>
      <c r="D1081" s="146" t="s">
        <v>785</v>
      </c>
      <c r="E1081" s="144">
        <v>1.1931748898058439</v>
      </c>
      <c r="F1081" s="144">
        <v>1.1931748898058439</v>
      </c>
      <c r="G1081" s="144">
        <v>1.1931748898058439</v>
      </c>
      <c r="H1081" s="144">
        <v>1.1931748898058439</v>
      </c>
      <c r="I1081" s="177">
        <v>1.1931748898058439</v>
      </c>
      <c r="J1081" s="178">
        <f t="shared" si="38"/>
        <v>5.9658744490292195</v>
      </c>
    </row>
    <row r="1082" spans="2:10" ht="16.5" thickBot="1" x14ac:dyDescent="0.3">
      <c r="B1082" s="254"/>
      <c r="C1082" s="256"/>
      <c r="D1082" s="146" t="s">
        <v>786</v>
      </c>
      <c r="E1082" s="144">
        <v>0.97130716887678326</v>
      </c>
      <c r="F1082" s="144">
        <v>0.97130716887678326</v>
      </c>
      <c r="G1082" s="144">
        <v>0.97130716887678326</v>
      </c>
      <c r="H1082" s="144">
        <v>0.97130716887678326</v>
      </c>
      <c r="I1082" s="177">
        <v>0.97130716887678326</v>
      </c>
      <c r="J1082" s="178">
        <f t="shared" si="38"/>
        <v>4.8565358443839166</v>
      </c>
    </row>
    <row r="1083" spans="2:10" ht="16.5" thickBot="1" x14ac:dyDescent="0.3">
      <c r="B1083" s="254"/>
      <c r="C1083" s="257"/>
      <c r="D1083" s="147" t="s">
        <v>789</v>
      </c>
      <c r="E1083" s="153">
        <v>40000</v>
      </c>
      <c r="F1083" s="153">
        <v>40000</v>
      </c>
      <c r="G1083" s="153">
        <v>40000</v>
      </c>
      <c r="H1083" s="153">
        <v>40000</v>
      </c>
      <c r="I1083" s="179">
        <v>40000</v>
      </c>
      <c r="J1083" s="180">
        <f t="shared" si="38"/>
        <v>200000</v>
      </c>
    </row>
    <row r="1084" spans="2:10" ht="16.5" thickBot="1" x14ac:dyDescent="0.3">
      <c r="B1084" s="254" t="s">
        <v>595</v>
      </c>
      <c r="C1084" s="255" t="s">
        <v>822</v>
      </c>
      <c r="D1084" s="145" t="s">
        <v>788</v>
      </c>
      <c r="E1084" s="149">
        <v>25.228800000000003</v>
      </c>
      <c r="F1084" s="149">
        <v>25.228800000000003</v>
      </c>
      <c r="G1084" s="149">
        <v>25.228800000000003</v>
      </c>
      <c r="H1084" s="149">
        <v>25.228800000000003</v>
      </c>
      <c r="I1084" s="176">
        <v>25.228800000000003</v>
      </c>
      <c r="J1084" s="148">
        <f t="shared" si="38"/>
        <v>126.14400000000002</v>
      </c>
    </row>
    <row r="1085" spans="2:10" ht="16.5" thickBot="1" x14ac:dyDescent="0.3">
      <c r="B1085" s="254"/>
      <c r="C1085" s="256"/>
      <c r="D1085" s="146" t="s">
        <v>785</v>
      </c>
      <c r="E1085" s="144">
        <v>3.0905846602177945E-3</v>
      </c>
      <c r="F1085" s="144">
        <v>3.0905846602177945E-3</v>
      </c>
      <c r="G1085" s="144">
        <v>3.0905846602177945E-3</v>
      </c>
      <c r="H1085" s="144">
        <v>3.0905846602177945E-3</v>
      </c>
      <c r="I1085" s="177">
        <v>3.0905846602177945E-3</v>
      </c>
      <c r="J1085" s="178">
        <f t="shared" si="38"/>
        <v>1.5452923301088972E-2</v>
      </c>
    </row>
    <row r="1086" spans="2:10" ht="16.5" thickBot="1" x14ac:dyDescent="0.3">
      <c r="B1086" s="254"/>
      <c r="C1086" s="256"/>
      <c r="D1086" s="146" t="s">
        <v>786</v>
      </c>
      <c r="E1086" s="144">
        <v>3.0905846602177945E-3</v>
      </c>
      <c r="F1086" s="144">
        <v>3.0905846602177945E-3</v>
      </c>
      <c r="G1086" s="144">
        <v>3.0905846602177945E-3</v>
      </c>
      <c r="H1086" s="144">
        <v>3.0905846602177945E-3</v>
      </c>
      <c r="I1086" s="177">
        <v>3.0905846602177945E-3</v>
      </c>
      <c r="J1086" s="178">
        <f t="shared" si="38"/>
        <v>1.5452923301088972E-2</v>
      </c>
    </row>
    <row r="1087" spans="2:10" ht="16.5" thickBot="1" x14ac:dyDescent="0.3">
      <c r="B1087" s="254"/>
      <c r="C1087" s="257"/>
      <c r="D1087" s="147" t="s">
        <v>789</v>
      </c>
      <c r="E1087" s="153">
        <v>120</v>
      </c>
      <c r="F1087" s="153">
        <v>120</v>
      </c>
      <c r="G1087" s="153">
        <v>120</v>
      </c>
      <c r="H1087" s="153">
        <v>120</v>
      </c>
      <c r="I1087" s="179">
        <v>120</v>
      </c>
      <c r="J1087" s="180">
        <f t="shared" si="38"/>
        <v>600</v>
      </c>
    </row>
    <row r="1088" spans="2:10" ht="16.5" thickBot="1" x14ac:dyDescent="0.3">
      <c r="B1088" s="254" t="s">
        <v>596</v>
      </c>
      <c r="C1088" s="255" t="s">
        <v>821</v>
      </c>
      <c r="D1088" s="145" t="s">
        <v>788</v>
      </c>
      <c r="E1088" s="149">
        <v>3315.6800000000003</v>
      </c>
      <c r="F1088" s="149">
        <v>3315.6800000000003</v>
      </c>
      <c r="G1088" s="149">
        <v>3315.6800000000003</v>
      </c>
      <c r="H1088" s="149">
        <v>3315.6800000000003</v>
      </c>
      <c r="I1088" s="176">
        <v>3315.6800000000003</v>
      </c>
      <c r="J1088" s="148">
        <f t="shared" si="38"/>
        <v>16578.400000000001</v>
      </c>
    </row>
    <row r="1089" spans="2:10" ht="16.5" thickBot="1" x14ac:dyDescent="0.3">
      <c r="B1089" s="254"/>
      <c r="C1089" s="256"/>
      <c r="D1089" s="146" t="s">
        <v>785</v>
      </c>
      <c r="E1089" s="144">
        <v>0.10859971097709749</v>
      </c>
      <c r="F1089" s="144">
        <v>0.10859971097709749</v>
      </c>
      <c r="G1089" s="144">
        <v>0.10859971097709749</v>
      </c>
      <c r="H1089" s="144">
        <v>0.10859971097709749</v>
      </c>
      <c r="I1089" s="177">
        <v>0.10859971097709749</v>
      </c>
      <c r="J1089" s="178">
        <f t="shared" si="38"/>
        <v>0.54299855488548743</v>
      </c>
    </row>
    <row r="1090" spans="2:10" ht="16.5" thickBot="1" x14ac:dyDescent="0.3">
      <c r="B1090" s="254"/>
      <c r="C1090" s="256"/>
      <c r="D1090" s="146" t="s">
        <v>786</v>
      </c>
      <c r="E1090" s="144">
        <v>0.57261665787924132</v>
      </c>
      <c r="F1090" s="144">
        <v>0.57261665787924132</v>
      </c>
      <c r="G1090" s="144">
        <v>0.57261665787924132</v>
      </c>
      <c r="H1090" s="144">
        <v>0.57261665787924132</v>
      </c>
      <c r="I1090" s="177">
        <v>0.57261665787924132</v>
      </c>
      <c r="J1090" s="178">
        <f t="shared" si="38"/>
        <v>2.8630832893962066</v>
      </c>
    </row>
    <row r="1091" spans="2:10" ht="16.5" thickBot="1" x14ac:dyDescent="0.3">
      <c r="B1091" s="254"/>
      <c r="C1091" s="257"/>
      <c r="D1091" s="147" t="s">
        <v>789</v>
      </c>
      <c r="E1091" s="153">
        <v>8000</v>
      </c>
      <c r="F1091" s="153">
        <v>8000</v>
      </c>
      <c r="G1091" s="153">
        <v>8000</v>
      </c>
      <c r="H1091" s="153">
        <v>8000</v>
      </c>
      <c r="I1091" s="179">
        <v>8000</v>
      </c>
      <c r="J1091" s="180">
        <f t="shared" si="38"/>
        <v>40000</v>
      </c>
    </row>
    <row r="1092" spans="2:10" ht="16.5" thickBot="1" x14ac:dyDescent="0.3">
      <c r="B1092" s="254" t="s">
        <v>597</v>
      </c>
      <c r="C1092" s="255" t="s">
        <v>821</v>
      </c>
      <c r="D1092" s="145" t="s">
        <v>788</v>
      </c>
      <c r="E1092" s="149">
        <v>7028.7133051749506</v>
      </c>
      <c r="F1092" s="149">
        <v>7028.7133051749506</v>
      </c>
      <c r="G1092" s="149">
        <v>7028.7133051749506</v>
      </c>
      <c r="H1092" s="149">
        <v>7028.7133051749506</v>
      </c>
      <c r="I1092" s="176">
        <v>7028.7133051749506</v>
      </c>
      <c r="J1092" s="148">
        <f t="shared" si="38"/>
        <v>35143.566525874754</v>
      </c>
    </row>
    <row r="1093" spans="2:10" ht="16.5" thickBot="1" x14ac:dyDescent="0.3">
      <c r="B1093" s="254"/>
      <c r="C1093" s="256"/>
      <c r="D1093" s="146" t="s">
        <v>785</v>
      </c>
      <c r="E1093" s="144">
        <v>1.2181628456132967</v>
      </c>
      <c r="F1093" s="144">
        <v>1.2181628456132967</v>
      </c>
      <c r="G1093" s="144">
        <v>1.2181628456132967</v>
      </c>
      <c r="H1093" s="144">
        <v>1.2181628456132967</v>
      </c>
      <c r="I1093" s="177">
        <v>1.2181628456132967</v>
      </c>
      <c r="J1093" s="178">
        <f t="shared" si="38"/>
        <v>6.090814228066483</v>
      </c>
    </row>
    <row r="1094" spans="2:10" ht="16.5" thickBot="1" x14ac:dyDescent="0.3">
      <c r="B1094" s="254"/>
      <c r="C1094" s="256"/>
      <c r="D1094" s="146" t="s">
        <v>786</v>
      </c>
      <c r="E1094" s="144">
        <v>0.99164868026687347</v>
      </c>
      <c r="F1094" s="144">
        <v>0.99164868026687347</v>
      </c>
      <c r="G1094" s="144">
        <v>0.99164868026687347</v>
      </c>
      <c r="H1094" s="144">
        <v>0.99164868026687347</v>
      </c>
      <c r="I1094" s="177">
        <v>0.99164868026687347</v>
      </c>
      <c r="J1094" s="178">
        <f t="shared" si="38"/>
        <v>4.958243401334367</v>
      </c>
    </row>
    <row r="1095" spans="2:10" ht="16.5" thickBot="1" x14ac:dyDescent="0.3">
      <c r="B1095" s="254"/>
      <c r="C1095" s="257"/>
      <c r="D1095" s="147" t="s">
        <v>789</v>
      </c>
      <c r="E1095" s="153">
        <v>12000</v>
      </c>
      <c r="F1095" s="153">
        <v>12000</v>
      </c>
      <c r="G1095" s="153">
        <v>12000</v>
      </c>
      <c r="H1095" s="153">
        <v>12000</v>
      </c>
      <c r="I1095" s="179">
        <v>12000</v>
      </c>
      <c r="J1095" s="180">
        <f t="shared" si="38"/>
        <v>60000</v>
      </c>
    </row>
    <row r="1096" spans="2:10" ht="16.5" thickBot="1" x14ac:dyDescent="0.3">
      <c r="B1096" s="254" t="s">
        <v>598</v>
      </c>
      <c r="C1096" s="255" t="s">
        <v>821</v>
      </c>
      <c r="D1096" s="145" t="s">
        <v>788</v>
      </c>
      <c r="E1096" s="149">
        <v>197.11936352654104</v>
      </c>
      <c r="F1096" s="149">
        <v>197.11936352654104</v>
      </c>
      <c r="G1096" s="149">
        <v>197.11936352654104</v>
      </c>
      <c r="H1096" s="149">
        <v>197.11936352654104</v>
      </c>
      <c r="I1096" s="176">
        <v>197.11936352654104</v>
      </c>
      <c r="J1096" s="148">
        <f t="shared" si="38"/>
        <v>985.59681763270521</v>
      </c>
    </row>
    <row r="1097" spans="2:10" ht="16.5" thickBot="1" x14ac:dyDescent="0.3">
      <c r="B1097" s="254"/>
      <c r="C1097" s="256"/>
      <c r="D1097" s="146" t="s">
        <v>785</v>
      </c>
      <c r="E1097" s="144">
        <v>3.4163220830501106E-2</v>
      </c>
      <c r="F1097" s="144">
        <v>3.4163220830501106E-2</v>
      </c>
      <c r="G1097" s="144">
        <v>3.4163220830501106E-2</v>
      </c>
      <c r="H1097" s="144">
        <v>3.4163220830501106E-2</v>
      </c>
      <c r="I1097" s="177">
        <v>3.4163220830501106E-2</v>
      </c>
      <c r="J1097" s="178">
        <f t="shared" si="38"/>
        <v>0.17081610415250553</v>
      </c>
    </row>
    <row r="1098" spans="2:10" ht="16.5" thickBot="1" x14ac:dyDescent="0.3">
      <c r="B1098" s="254"/>
      <c r="C1098" s="256"/>
      <c r="D1098" s="146" t="s">
        <v>786</v>
      </c>
      <c r="E1098" s="144">
        <v>2.7810660103638273E-2</v>
      </c>
      <c r="F1098" s="144">
        <v>2.7810660103638273E-2</v>
      </c>
      <c r="G1098" s="144">
        <v>2.7810660103638273E-2</v>
      </c>
      <c r="H1098" s="144">
        <v>2.7810660103638273E-2</v>
      </c>
      <c r="I1098" s="177">
        <v>2.7810660103638273E-2</v>
      </c>
      <c r="J1098" s="178">
        <f t="shared" si="38"/>
        <v>0.13905330051819137</v>
      </c>
    </row>
    <row r="1099" spans="2:10" ht="16.5" thickBot="1" x14ac:dyDescent="0.3">
      <c r="B1099" s="254"/>
      <c r="C1099" s="257"/>
      <c r="D1099" s="147" t="s">
        <v>789</v>
      </c>
      <c r="E1099" s="153">
        <v>500</v>
      </c>
      <c r="F1099" s="153">
        <v>500</v>
      </c>
      <c r="G1099" s="153">
        <v>500</v>
      </c>
      <c r="H1099" s="153">
        <v>500</v>
      </c>
      <c r="I1099" s="179">
        <v>500</v>
      </c>
      <c r="J1099" s="180">
        <f t="shared" si="38"/>
        <v>2500</v>
      </c>
    </row>
    <row r="1100" spans="2:10" ht="16.5" thickBot="1" x14ac:dyDescent="0.3">
      <c r="B1100" s="254" t="s">
        <v>599</v>
      </c>
      <c r="C1100" s="255" t="s">
        <v>821</v>
      </c>
      <c r="D1100" s="145" t="s">
        <v>788</v>
      </c>
      <c r="E1100" s="149">
        <v>7.56</v>
      </c>
      <c r="F1100" s="149">
        <v>7.56</v>
      </c>
      <c r="G1100" s="149">
        <v>7.56</v>
      </c>
      <c r="H1100" s="149">
        <v>7.56</v>
      </c>
      <c r="I1100" s="176">
        <v>7.56</v>
      </c>
      <c r="J1100" s="148">
        <f t="shared" si="38"/>
        <v>37.799999999999997</v>
      </c>
    </row>
    <row r="1101" spans="2:10" ht="16.5" thickBot="1" x14ac:dyDescent="0.3">
      <c r="B1101" s="254"/>
      <c r="C1101" s="256"/>
      <c r="D1101" s="146" t="s">
        <v>785</v>
      </c>
      <c r="E1101" s="144">
        <v>0</v>
      </c>
      <c r="F1101" s="144">
        <v>0</v>
      </c>
      <c r="G1101" s="144">
        <v>0</v>
      </c>
      <c r="H1101" s="144">
        <v>0</v>
      </c>
      <c r="I1101" s="177">
        <v>0</v>
      </c>
      <c r="J1101" s="178">
        <f t="shared" si="38"/>
        <v>0</v>
      </c>
    </row>
    <row r="1102" spans="2:10" ht="16.5" thickBot="1" x14ac:dyDescent="0.3">
      <c r="B1102" s="254"/>
      <c r="C1102" s="256"/>
      <c r="D1102" s="146" t="s">
        <v>786</v>
      </c>
      <c r="E1102" s="144">
        <v>9.6580770631806063E-4</v>
      </c>
      <c r="F1102" s="144">
        <v>9.6580770631806063E-4</v>
      </c>
      <c r="G1102" s="144">
        <v>9.6580770631806063E-4</v>
      </c>
      <c r="H1102" s="144">
        <v>9.6580770631806063E-4</v>
      </c>
      <c r="I1102" s="177">
        <v>9.6580770631806063E-4</v>
      </c>
      <c r="J1102" s="178">
        <f t="shared" si="38"/>
        <v>4.8290385315903029E-3</v>
      </c>
    </row>
    <row r="1103" spans="2:10" ht="16.5" thickBot="1" x14ac:dyDescent="0.3">
      <c r="B1103" s="254"/>
      <c r="C1103" s="257"/>
      <c r="D1103" s="147" t="s">
        <v>789</v>
      </c>
      <c r="E1103" s="153">
        <v>30</v>
      </c>
      <c r="F1103" s="153">
        <v>30</v>
      </c>
      <c r="G1103" s="153">
        <v>30</v>
      </c>
      <c r="H1103" s="153">
        <v>30</v>
      </c>
      <c r="I1103" s="179">
        <v>30</v>
      </c>
      <c r="J1103" s="180">
        <f t="shared" si="38"/>
        <v>150</v>
      </c>
    </row>
    <row r="1104" spans="2:10" ht="16.5" thickBot="1" x14ac:dyDescent="0.3">
      <c r="B1104" s="254" t="s">
        <v>600</v>
      </c>
      <c r="C1104" s="255" t="s">
        <v>823</v>
      </c>
      <c r="D1104" s="145" t="s">
        <v>788</v>
      </c>
      <c r="E1104" s="149">
        <v>50.667930000000005</v>
      </c>
      <c r="F1104" s="149">
        <v>50.667930000000005</v>
      </c>
      <c r="G1104" s="149">
        <v>50.667930000000005</v>
      </c>
      <c r="H1104" s="149">
        <v>50.667930000000005</v>
      </c>
      <c r="I1104" s="176">
        <v>50.667930000000005</v>
      </c>
      <c r="J1104" s="148">
        <f t="shared" si="38"/>
        <v>253.33965000000003</v>
      </c>
    </row>
    <row r="1105" spans="2:10" ht="16.5" thickBot="1" x14ac:dyDescent="0.3">
      <c r="B1105" s="254"/>
      <c r="C1105" s="256"/>
      <c r="D1105" s="146" t="s">
        <v>785</v>
      </c>
      <c r="E1105" s="144">
        <v>7.8143501518194314E-3</v>
      </c>
      <c r="F1105" s="144">
        <v>7.8143501518194314E-3</v>
      </c>
      <c r="G1105" s="144">
        <v>7.8143501518194314E-3</v>
      </c>
      <c r="H1105" s="144">
        <v>7.8143501518194314E-3</v>
      </c>
      <c r="I1105" s="177">
        <v>7.8143501518194314E-3</v>
      </c>
      <c r="J1105" s="178">
        <f t="shared" si="38"/>
        <v>3.9071750759097156E-2</v>
      </c>
    </row>
    <row r="1106" spans="2:10" ht="16.5" thickBot="1" x14ac:dyDescent="0.3">
      <c r="B1106" s="254"/>
      <c r="C1106" s="256"/>
      <c r="D1106" s="146" t="s">
        <v>786</v>
      </c>
      <c r="E1106" s="144">
        <v>7.0581227177723875E-3</v>
      </c>
      <c r="F1106" s="144">
        <v>7.0581227177723875E-3</v>
      </c>
      <c r="G1106" s="144">
        <v>7.0581227177723875E-3</v>
      </c>
      <c r="H1106" s="144">
        <v>7.0581227177723875E-3</v>
      </c>
      <c r="I1106" s="177">
        <v>7.0581227177723875E-3</v>
      </c>
      <c r="J1106" s="178">
        <f t="shared" si="38"/>
        <v>3.5290613588861937E-2</v>
      </c>
    </row>
    <row r="1107" spans="2:10" ht="16.5" thickBot="1" x14ac:dyDescent="0.3">
      <c r="B1107" s="254"/>
      <c r="C1107" s="257"/>
      <c r="D1107" s="147" t="s">
        <v>789</v>
      </c>
      <c r="E1107" s="153">
        <v>200</v>
      </c>
      <c r="F1107" s="153">
        <v>200</v>
      </c>
      <c r="G1107" s="153">
        <v>200</v>
      </c>
      <c r="H1107" s="153">
        <v>200</v>
      </c>
      <c r="I1107" s="179">
        <v>200</v>
      </c>
      <c r="J1107" s="180">
        <f t="shared" si="38"/>
        <v>1000</v>
      </c>
    </row>
    <row r="1108" spans="2:10" ht="16.5" thickBot="1" x14ac:dyDescent="0.3">
      <c r="B1108" s="254" t="s">
        <v>601</v>
      </c>
      <c r="C1108" s="255" t="s">
        <v>824</v>
      </c>
      <c r="D1108" s="145" t="s">
        <v>788</v>
      </c>
      <c r="E1108" s="149">
        <v>15.26327712</v>
      </c>
      <c r="F1108" s="149">
        <v>15.26327712</v>
      </c>
      <c r="G1108" s="149">
        <v>15.26327712</v>
      </c>
      <c r="H1108" s="149">
        <v>15.26327712</v>
      </c>
      <c r="I1108" s="176">
        <v>15.26327712</v>
      </c>
      <c r="J1108" s="148">
        <f t="shared" si="38"/>
        <v>76.316385600000004</v>
      </c>
    </row>
    <row r="1109" spans="2:10" ht="16.5" thickBot="1" x14ac:dyDescent="0.3">
      <c r="B1109" s="254"/>
      <c r="C1109" s="256"/>
      <c r="D1109" s="146" t="s">
        <v>785</v>
      </c>
      <c r="E1109" s="144">
        <v>2.3540056181480871E-3</v>
      </c>
      <c r="F1109" s="144">
        <v>2.3540056181480871E-3</v>
      </c>
      <c r="G1109" s="144">
        <v>2.3540056181480871E-3</v>
      </c>
      <c r="H1109" s="144">
        <v>2.3540056181480871E-3</v>
      </c>
      <c r="I1109" s="177">
        <v>2.3540056181480871E-3</v>
      </c>
      <c r="J1109" s="178">
        <f t="shared" si="38"/>
        <v>1.1770028090740436E-2</v>
      </c>
    </row>
    <row r="1110" spans="2:10" ht="16.5" thickBot="1" x14ac:dyDescent="0.3">
      <c r="B1110" s="254"/>
      <c r="C1110" s="256"/>
      <c r="D1110" s="146" t="s">
        <v>786</v>
      </c>
      <c r="E1110" s="144">
        <v>2.1261986228434332E-3</v>
      </c>
      <c r="F1110" s="144">
        <v>2.1261986228434332E-3</v>
      </c>
      <c r="G1110" s="144">
        <v>2.1261986228434332E-3</v>
      </c>
      <c r="H1110" s="144">
        <v>2.1261986228434332E-3</v>
      </c>
      <c r="I1110" s="177">
        <v>2.1261986228434332E-3</v>
      </c>
      <c r="J1110" s="178">
        <f t="shared" si="38"/>
        <v>1.0630993114217165E-2</v>
      </c>
    </row>
    <row r="1111" spans="2:10" ht="16.5" thickBot="1" x14ac:dyDescent="0.3">
      <c r="B1111" s="254"/>
      <c r="C1111" s="257"/>
      <c r="D1111" s="147" t="s">
        <v>789</v>
      </c>
      <c r="E1111" s="153">
        <v>200</v>
      </c>
      <c r="F1111" s="153">
        <v>200</v>
      </c>
      <c r="G1111" s="153">
        <v>200</v>
      </c>
      <c r="H1111" s="153">
        <v>200</v>
      </c>
      <c r="I1111" s="179">
        <v>200</v>
      </c>
      <c r="J1111" s="180">
        <f t="shared" si="38"/>
        <v>1000</v>
      </c>
    </row>
    <row r="1112" spans="2:10" ht="16.5" thickBot="1" x14ac:dyDescent="0.3">
      <c r="B1112" s="254" t="s">
        <v>602</v>
      </c>
      <c r="C1112" s="255">
        <v>3.1</v>
      </c>
      <c r="D1112" s="145" t="s">
        <v>788</v>
      </c>
      <c r="E1112" s="149">
        <v>600.00040792794869</v>
      </c>
      <c r="F1112" s="149">
        <v>600.00040792794869</v>
      </c>
      <c r="G1112" s="149">
        <v>600.00040792794869</v>
      </c>
      <c r="H1112" s="149">
        <v>600.00040792794869</v>
      </c>
      <c r="I1112" s="176">
        <v>600.00040792794869</v>
      </c>
      <c r="J1112" s="148">
        <f t="shared" ref="J1112:J1147" si="39">SUM(E1112:I1112)</f>
        <v>3000.0020396397435</v>
      </c>
    </row>
    <row r="1113" spans="2:10" ht="16.5" thickBot="1" x14ac:dyDescent="0.3">
      <c r="B1113" s="254"/>
      <c r="C1113" s="256"/>
      <c r="D1113" s="146" t="s">
        <v>785</v>
      </c>
      <c r="E1113" s="144">
        <v>0.10398748285159369</v>
      </c>
      <c r="F1113" s="144">
        <v>0.10398748285159369</v>
      </c>
      <c r="G1113" s="144">
        <v>0.10398748285159369</v>
      </c>
      <c r="H1113" s="144">
        <v>0.10398748285159369</v>
      </c>
      <c r="I1113" s="177">
        <v>0.10398748285159369</v>
      </c>
      <c r="J1113" s="178">
        <f t="shared" si="39"/>
        <v>0.51993741425796847</v>
      </c>
    </row>
    <row r="1114" spans="2:10" ht="16.5" thickBot="1" x14ac:dyDescent="0.3">
      <c r="B1114" s="254"/>
      <c r="C1114" s="256"/>
      <c r="D1114" s="146" t="s">
        <v>786</v>
      </c>
      <c r="E1114" s="144">
        <v>8.4651284929102136E-2</v>
      </c>
      <c r="F1114" s="144">
        <v>8.4651284929102136E-2</v>
      </c>
      <c r="G1114" s="144">
        <v>8.4651284929102136E-2</v>
      </c>
      <c r="H1114" s="144">
        <v>8.4651284929102136E-2</v>
      </c>
      <c r="I1114" s="177">
        <v>8.4651284929102136E-2</v>
      </c>
      <c r="J1114" s="178">
        <f t="shared" si="39"/>
        <v>0.42325642464551066</v>
      </c>
    </row>
    <row r="1115" spans="2:10" ht="16.5" thickBot="1" x14ac:dyDescent="0.3">
      <c r="B1115" s="254"/>
      <c r="C1115" s="257"/>
      <c r="D1115" s="147" t="s">
        <v>789</v>
      </c>
      <c r="E1115" s="153">
        <v>6</v>
      </c>
      <c r="F1115" s="153">
        <v>6</v>
      </c>
      <c r="G1115" s="153">
        <v>6</v>
      </c>
      <c r="H1115" s="153">
        <v>6</v>
      </c>
      <c r="I1115" s="179">
        <v>6</v>
      </c>
      <c r="J1115" s="180">
        <f t="shared" si="39"/>
        <v>30</v>
      </c>
    </row>
    <row r="1116" spans="2:10" ht="16.5" thickBot="1" x14ac:dyDescent="0.3">
      <c r="B1116" s="254" t="s">
        <v>603</v>
      </c>
      <c r="C1116" s="255" t="s">
        <v>825</v>
      </c>
      <c r="D1116" s="145" t="s">
        <v>788</v>
      </c>
      <c r="E1116" s="149">
        <v>3000.0020396397431</v>
      </c>
      <c r="F1116" s="149">
        <v>3000.0020396397431</v>
      </c>
      <c r="G1116" s="149">
        <v>3000.0020396397431</v>
      </c>
      <c r="H1116" s="149">
        <v>3000.0020396397431</v>
      </c>
      <c r="I1116" s="176">
        <v>3000.0020396397431</v>
      </c>
      <c r="J1116" s="148">
        <f t="shared" si="39"/>
        <v>15000.010198198715</v>
      </c>
    </row>
    <row r="1117" spans="2:10" ht="16.5" thickBot="1" x14ac:dyDescent="0.3">
      <c r="B1117" s="254"/>
      <c r="C1117" s="256"/>
      <c r="D1117" s="146" t="s">
        <v>785</v>
      </c>
      <c r="E1117" s="144">
        <v>0.51993741425796858</v>
      </c>
      <c r="F1117" s="144">
        <v>0.51993741425796858</v>
      </c>
      <c r="G1117" s="144">
        <v>0.51993741425796858</v>
      </c>
      <c r="H1117" s="144">
        <v>0.51993741425796858</v>
      </c>
      <c r="I1117" s="177">
        <v>0.51993741425796858</v>
      </c>
      <c r="J1117" s="178">
        <f t="shared" si="39"/>
        <v>2.5996870712898428</v>
      </c>
    </row>
    <row r="1118" spans="2:10" ht="16.5" thickBot="1" x14ac:dyDescent="0.3">
      <c r="B1118" s="254"/>
      <c r="C1118" s="256"/>
      <c r="D1118" s="146" t="s">
        <v>786</v>
      </c>
      <c r="E1118" s="144">
        <v>0.42325642464551072</v>
      </c>
      <c r="F1118" s="144">
        <v>0.42325642464551072</v>
      </c>
      <c r="G1118" s="144">
        <v>0.42325642464551072</v>
      </c>
      <c r="H1118" s="144">
        <v>0.42325642464551072</v>
      </c>
      <c r="I1118" s="177">
        <v>0.42325642464551072</v>
      </c>
      <c r="J1118" s="178">
        <f t="shared" si="39"/>
        <v>2.1162821232275535</v>
      </c>
    </row>
    <row r="1119" spans="2:10" ht="16.5" thickBot="1" x14ac:dyDescent="0.3">
      <c r="B1119" s="254"/>
      <c r="C1119" s="257"/>
      <c r="D1119" s="147" t="s">
        <v>789</v>
      </c>
      <c r="E1119" s="153">
        <v>6</v>
      </c>
      <c r="F1119" s="153">
        <v>6</v>
      </c>
      <c r="G1119" s="153">
        <v>6</v>
      </c>
      <c r="H1119" s="153">
        <v>6</v>
      </c>
      <c r="I1119" s="179">
        <v>6</v>
      </c>
      <c r="J1119" s="180">
        <f t="shared" si="39"/>
        <v>30</v>
      </c>
    </row>
    <row r="1120" spans="2:10" ht="16.5" thickBot="1" x14ac:dyDescent="0.3">
      <c r="B1120" s="254" t="s">
        <v>604</v>
      </c>
      <c r="C1120" s="255" t="s">
        <v>826</v>
      </c>
      <c r="D1120" s="145" t="s">
        <v>788</v>
      </c>
      <c r="E1120" s="149">
        <v>1444.1489999999997</v>
      </c>
      <c r="F1120" s="149">
        <v>1444.1489999999997</v>
      </c>
      <c r="G1120" s="149">
        <v>1444.1489999999997</v>
      </c>
      <c r="H1120" s="149">
        <v>1444.1489999999997</v>
      </c>
      <c r="I1120" s="176">
        <v>1444.1489999999997</v>
      </c>
      <c r="J1120" s="148">
        <f t="shared" si="39"/>
        <v>7220.7449999999981</v>
      </c>
    </row>
    <row r="1121" spans="2:10" ht="16.5" thickBot="1" x14ac:dyDescent="0.3">
      <c r="B1121" s="254"/>
      <c r="C1121" s="256"/>
      <c r="D1121" s="146" t="s">
        <v>785</v>
      </c>
      <c r="E1121" s="144">
        <v>0.31761552229975748</v>
      </c>
      <c r="F1121" s="144">
        <v>0.31761552229975748</v>
      </c>
      <c r="G1121" s="144">
        <v>0.31761552229975748</v>
      </c>
      <c r="H1121" s="144">
        <v>0.31761552229975748</v>
      </c>
      <c r="I1121" s="177">
        <v>0.31761552229975748</v>
      </c>
      <c r="J1121" s="178">
        <f t="shared" si="39"/>
        <v>1.5880776114987873</v>
      </c>
    </row>
    <row r="1122" spans="2:10" ht="16.5" thickBot="1" x14ac:dyDescent="0.3">
      <c r="B1122" s="254"/>
      <c r="C1122" s="256"/>
      <c r="D1122" s="146" t="s">
        <v>786</v>
      </c>
      <c r="E1122" s="144">
        <v>0.2135690580981128</v>
      </c>
      <c r="F1122" s="144">
        <v>0.2135690580981128</v>
      </c>
      <c r="G1122" s="144">
        <v>0.2135690580981128</v>
      </c>
      <c r="H1122" s="144">
        <v>0.2135690580981128</v>
      </c>
      <c r="I1122" s="177">
        <v>0.2135690580981128</v>
      </c>
      <c r="J1122" s="178">
        <f t="shared" si="39"/>
        <v>1.067845290490564</v>
      </c>
    </row>
    <row r="1123" spans="2:10" ht="16.5" thickBot="1" x14ac:dyDescent="0.3">
      <c r="B1123" s="254"/>
      <c r="C1123" s="257"/>
      <c r="D1123" s="147" t="s">
        <v>789</v>
      </c>
      <c r="E1123" s="153">
        <v>70000</v>
      </c>
      <c r="F1123" s="153">
        <v>70000</v>
      </c>
      <c r="G1123" s="153">
        <v>70000</v>
      </c>
      <c r="H1123" s="153">
        <v>70000</v>
      </c>
      <c r="I1123" s="179">
        <v>70000</v>
      </c>
      <c r="J1123" s="180">
        <f t="shared" si="39"/>
        <v>350000</v>
      </c>
    </row>
    <row r="1124" spans="2:10" ht="16.5" thickBot="1" x14ac:dyDescent="0.3">
      <c r="B1124" s="254" t="s">
        <v>605</v>
      </c>
      <c r="C1124" s="255" t="s">
        <v>826</v>
      </c>
      <c r="D1124" s="145" t="s">
        <v>788</v>
      </c>
      <c r="E1124" s="149">
        <v>2636.1450000000004</v>
      </c>
      <c r="F1124" s="149">
        <v>2636.1450000000004</v>
      </c>
      <c r="G1124" s="149">
        <v>2636.1450000000004</v>
      </c>
      <c r="H1124" s="149">
        <v>2636.1450000000004</v>
      </c>
      <c r="I1124" s="176">
        <v>2636.1450000000004</v>
      </c>
      <c r="J1124" s="148">
        <f t="shared" si="39"/>
        <v>13180.725000000002</v>
      </c>
    </row>
    <row r="1125" spans="2:10" ht="16.5" thickBot="1" x14ac:dyDescent="0.3">
      <c r="B1125" s="254"/>
      <c r="C1125" s="256"/>
      <c r="D1125" s="146" t="s">
        <v>785</v>
      </c>
      <c r="E1125" s="144">
        <v>0.57977436610273181</v>
      </c>
      <c r="F1125" s="144">
        <v>0.57977436610273181</v>
      </c>
      <c r="G1125" s="144">
        <v>0.57977436610273181</v>
      </c>
      <c r="H1125" s="144">
        <v>0.57977436610273181</v>
      </c>
      <c r="I1125" s="177">
        <v>0.57977436610273181</v>
      </c>
      <c r="J1125" s="178">
        <f t="shared" si="39"/>
        <v>2.8988718305136589</v>
      </c>
    </row>
    <row r="1126" spans="2:10" ht="16.5" thickBot="1" x14ac:dyDescent="0.3">
      <c r="B1126" s="254"/>
      <c r="C1126" s="256"/>
      <c r="D1126" s="146" t="s">
        <v>786</v>
      </c>
      <c r="E1126" s="144">
        <v>0.38984828065528526</v>
      </c>
      <c r="F1126" s="144">
        <v>0.38984828065528526</v>
      </c>
      <c r="G1126" s="144">
        <v>0.38984828065528526</v>
      </c>
      <c r="H1126" s="144">
        <v>0.38984828065528526</v>
      </c>
      <c r="I1126" s="177">
        <v>0.38984828065528526</v>
      </c>
      <c r="J1126" s="178">
        <f t="shared" si="39"/>
        <v>1.9492414032764263</v>
      </c>
    </row>
    <row r="1127" spans="2:10" ht="16.5" thickBot="1" x14ac:dyDescent="0.3">
      <c r="B1127" s="254"/>
      <c r="C1127" s="257"/>
      <c r="D1127" s="147" t="s">
        <v>789</v>
      </c>
      <c r="E1127" s="153">
        <v>9000</v>
      </c>
      <c r="F1127" s="153">
        <v>9000</v>
      </c>
      <c r="G1127" s="153">
        <v>9000</v>
      </c>
      <c r="H1127" s="153">
        <v>9000</v>
      </c>
      <c r="I1127" s="179">
        <v>9000</v>
      </c>
      <c r="J1127" s="180">
        <f t="shared" si="39"/>
        <v>45000</v>
      </c>
    </row>
    <row r="1128" spans="2:10" ht="16.5" thickBot="1" x14ac:dyDescent="0.3">
      <c r="B1128" s="254" t="s">
        <v>606</v>
      </c>
      <c r="C1128" s="255" t="s">
        <v>826</v>
      </c>
      <c r="D1128" s="145" t="s">
        <v>788</v>
      </c>
      <c r="E1128" s="149">
        <v>742.70519999999999</v>
      </c>
      <c r="F1128" s="149">
        <v>742.70519999999999</v>
      </c>
      <c r="G1128" s="149">
        <v>742.70519999999999</v>
      </c>
      <c r="H1128" s="149">
        <v>742.70519999999999</v>
      </c>
      <c r="I1128" s="176">
        <v>742.70519999999999</v>
      </c>
      <c r="J1128" s="148">
        <f t="shared" si="39"/>
        <v>3713.5259999999998</v>
      </c>
    </row>
    <row r="1129" spans="2:10" ht="16.5" thickBot="1" x14ac:dyDescent="0.3">
      <c r="B1129" s="254"/>
      <c r="C1129" s="256"/>
      <c r="D1129" s="146" t="s">
        <v>785</v>
      </c>
      <c r="E1129" s="144">
        <v>0.16334512575416094</v>
      </c>
      <c r="F1129" s="144">
        <v>0.16334512575416094</v>
      </c>
      <c r="G1129" s="144">
        <v>0.16334512575416094</v>
      </c>
      <c r="H1129" s="144">
        <v>0.16334512575416094</v>
      </c>
      <c r="I1129" s="177">
        <v>0.16334512575416094</v>
      </c>
      <c r="J1129" s="178">
        <f t="shared" si="39"/>
        <v>0.81672562877080468</v>
      </c>
    </row>
    <row r="1130" spans="2:10" ht="16.5" thickBot="1" x14ac:dyDescent="0.3">
      <c r="B1130" s="254"/>
      <c r="C1130" s="256"/>
      <c r="D1130" s="146" t="s">
        <v>786</v>
      </c>
      <c r="E1130" s="144">
        <v>0.10983551559331514</v>
      </c>
      <c r="F1130" s="144">
        <v>0.10983551559331514</v>
      </c>
      <c r="G1130" s="144">
        <v>0.10983551559331514</v>
      </c>
      <c r="H1130" s="144">
        <v>0.10983551559331514</v>
      </c>
      <c r="I1130" s="177">
        <v>0.10983551559331514</v>
      </c>
      <c r="J1130" s="178">
        <f t="shared" si="39"/>
        <v>0.54917757796657574</v>
      </c>
    </row>
    <row r="1131" spans="2:10" ht="16.5" thickBot="1" x14ac:dyDescent="0.3">
      <c r="B1131" s="254"/>
      <c r="C1131" s="257"/>
      <c r="D1131" s="147" t="s">
        <v>789</v>
      </c>
      <c r="E1131" s="153">
        <v>9000</v>
      </c>
      <c r="F1131" s="153">
        <v>9000</v>
      </c>
      <c r="G1131" s="153">
        <v>9000</v>
      </c>
      <c r="H1131" s="153">
        <v>9000</v>
      </c>
      <c r="I1131" s="179">
        <v>9000</v>
      </c>
      <c r="J1131" s="180">
        <f t="shared" si="39"/>
        <v>45000</v>
      </c>
    </row>
    <row r="1132" spans="2:10" ht="16.5" thickBot="1" x14ac:dyDescent="0.3">
      <c r="B1132" s="254" t="s">
        <v>607</v>
      </c>
      <c r="C1132" s="255" t="s">
        <v>826</v>
      </c>
      <c r="D1132" s="145" t="s">
        <v>788</v>
      </c>
      <c r="E1132" s="149">
        <v>1198.1087999999995</v>
      </c>
      <c r="F1132" s="149">
        <v>1198.1087999999995</v>
      </c>
      <c r="G1132" s="149">
        <v>1198.1087999999995</v>
      </c>
      <c r="H1132" s="149">
        <v>1198.1087999999995</v>
      </c>
      <c r="I1132" s="176">
        <v>1198.1087999999995</v>
      </c>
      <c r="J1132" s="148">
        <f t="shared" si="39"/>
        <v>5990.5439999999981</v>
      </c>
    </row>
    <row r="1133" spans="2:10" ht="16.5" thickBot="1" x14ac:dyDescent="0.3">
      <c r="B1133" s="254"/>
      <c r="C1133" s="256"/>
      <c r="D1133" s="146" t="s">
        <v>785</v>
      </c>
      <c r="E1133" s="144">
        <v>0.26350324813016912</v>
      </c>
      <c r="F1133" s="144">
        <v>0.26350324813016912</v>
      </c>
      <c r="G1133" s="144">
        <v>0.26350324813016912</v>
      </c>
      <c r="H1133" s="144">
        <v>0.26350324813016912</v>
      </c>
      <c r="I1133" s="177">
        <v>0.26350324813016912</v>
      </c>
      <c r="J1133" s="178">
        <f t="shared" si="39"/>
        <v>1.3175162406508456</v>
      </c>
    </row>
    <row r="1134" spans="2:10" ht="16.5" thickBot="1" x14ac:dyDescent="0.3">
      <c r="B1134" s="254"/>
      <c r="C1134" s="256"/>
      <c r="D1134" s="146" t="s">
        <v>786</v>
      </c>
      <c r="E1134" s="144">
        <v>0.17718321857028613</v>
      </c>
      <c r="F1134" s="144">
        <v>0.17718321857028613</v>
      </c>
      <c r="G1134" s="144">
        <v>0.17718321857028613</v>
      </c>
      <c r="H1134" s="144">
        <v>0.17718321857028613</v>
      </c>
      <c r="I1134" s="177">
        <v>0.17718321857028613</v>
      </c>
      <c r="J1134" s="178">
        <f t="shared" si="39"/>
        <v>0.88591609285143069</v>
      </c>
    </row>
    <row r="1135" spans="2:10" ht="16.5" thickBot="1" x14ac:dyDescent="0.3">
      <c r="B1135" s="254"/>
      <c r="C1135" s="257"/>
      <c r="D1135" s="147" t="s">
        <v>789</v>
      </c>
      <c r="E1135" s="153">
        <v>20000</v>
      </c>
      <c r="F1135" s="153">
        <v>20000</v>
      </c>
      <c r="G1135" s="153">
        <v>20000</v>
      </c>
      <c r="H1135" s="153">
        <v>20000</v>
      </c>
      <c r="I1135" s="179">
        <v>20000</v>
      </c>
      <c r="J1135" s="180">
        <f t="shared" si="39"/>
        <v>100000</v>
      </c>
    </row>
    <row r="1136" spans="2:10" ht="16.5" thickBot="1" x14ac:dyDescent="0.3">
      <c r="B1136" s="254" t="s">
        <v>609</v>
      </c>
      <c r="C1136" s="255" t="s">
        <v>827</v>
      </c>
      <c r="D1136" s="145" t="s">
        <v>788</v>
      </c>
      <c r="E1136" s="149">
        <v>2.0598848000000003</v>
      </c>
      <c r="F1136" s="149">
        <v>2.0598848000000003</v>
      </c>
      <c r="G1136" s="149">
        <v>2.0598848000000003</v>
      </c>
      <c r="H1136" s="149">
        <v>2.0598848000000003</v>
      </c>
      <c r="I1136" s="176">
        <v>2.0598848000000003</v>
      </c>
      <c r="J1136" s="148">
        <f t="shared" si="39"/>
        <v>10.299424000000002</v>
      </c>
    </row>
    <row r="1137" spans="2:10" ht="16.5" thickBot="1" x14ac:dyDescent="0.3">
      <c r="B1137" s="254"/>
      <c r="C1137" s="256"/>
      <c r="D1137" s="146" t="s">
        <v>785</v>
      </c>
      <c r="E1137" s="144">
        <v>2.5234051420185659E-4</v>
      </c>
      <c r="F1137" s="144">
        <v>2.5234051420185659E-4</v>
      </c>
      <c r="G1137" s="144">
        <v>2.5234051420185659E-4</v>
      </c>
      <c r="H1137" s="144">
        <v>2.5234051420185659E-4</v>
      </c>
      <c r="I1137" s="177">
        <v>2.5234051420185659E-4</v>
      </c>
      <c r="J1137" s="178">
        <f t="shared" si="39"/>
        <v>1.261702571009283E-3</v>
      </c>
    </row>
    <row r="1138" spans="2:10" ht="16.5" thickBot="1" x14ac:dyDescent="0.3">
      <c r="B1138" s="254"/>
      <c r="C1138" s="256"/>
      <c r="D1138" s="146" t="s">
        <v>786</v>
      </c>
      <c r="E1138" s="144">
        <v>2.5234051420185659E-4</v>
      </c>
      <c r="F1138" s="144">
        <v>2.5234051420185659E-4</v>
      </c>
      <c r="G1138" s="144">
        <v>2.5234051420185659E-4</v>
      </c>
      <c r="H1138" s="144">
        <v>2.5234051420185659E-4</v>
      </c>
      <c r="I1138" s="177">
        <v>2.5234051420185659E-4</v>
      </c>
      <c r="J1138" s="178">
        <f t="shared" si="39"/>
        <v>1.261702571009283E-3</v>
      </c>
    </row>
    <row r="1139" spans="2:10" ht="16.5" thickBot="1" x14ac:dyDescent="0.3">
      <c r="B1139" s="254"/>
      <c r="C1139" s="257"/>
      <c r="D1139" s="147" t="s">
        <v>789</v>
      </c>
      <c r="E1139" s="153">
        <v>10</v>
      </c>
      <c r="F1139" s="153">
        <v>10</v>
      </c>
      <c r="G1139" s="153">
        <v>10</v>
      </c>
      <c r="H1139" s="153">
        <v>10</v>
      </c>
      <c r="I1139" s="179">
        <v>10</v>
      </c>
      <c r="J1139" s="180">
        <f t="shared" si="39"/>
        <v>50</v>
      </c>
    </row>
    <row r="1140" spans="2:10" ht="16.5" thickBot="1" x14ac:dyDescent="0.3">
      <c r="B1140" s="254" t="s">
        <v>610</v>
      </c>
      <c r="C1140" s="255" t="s">
        <v>828</v>
      </c>
      <c r="D1140" s="145" t="s">
        <v>788</v>
      </c>
      <c r="E1140" s="149">
        <v>14.174748344571428</v>
      </c>
      <c r="F1140" s="149">
        <v>14.174748344571428</v>
      </c>
      <c r="G1140" s="149">
        <v>14.174748344571428</v>
      </c>
      <c r="H1140" s="149">
        <v>14.174748344571428</v>
      </c>
      <c r="I1140" s="176">
        <v>14.174748344571428</v>
      </c>
      <c r="J1140" s="148">
        <f t="shared" si="39"/>
        <v>70.873741722857147</v>
      </c>
    </row>
    <row r="1141" spans="2:10" ht="16.5" thickBot="1" x14ac:dyDescent="0.3">
      <c r="B1141" s="254"/>
      <c r="C1141" s="256"/>
      <c r="D1141" s="146" t="s">
        <v>785</v>
      </c>
      <c r="E1141" s="144">
        <v>1.7364385066344823E-3</v>
      </c>
      <c r="F1141" s="144">
        <v>1.7364385066344823E-3</v>
      </c>
      <c r="G1141" s="144">
        <v>1.7364385066344823E-3</v>
      </c>
      <c r="H1141" s="144">
        <v>1.7364385066344823E-3</v>
      </c>
      <c r="I1141" s="177">
        <v>1.7364385066344823E-3</v>
      </c>
      <c r="J1141" s="178">
        <f t="shared" si="39"/>
        <v>8.6821925331724108E-3</v>
      </c>
    </row>
    <row r="1142" spans="2:10" ht="16.5" thickBot="1" x14ac:dyDescent="0.3">
      <c r="B1142" s="254"/>
      <c r="C1142" s="256"/>
      <c r="D1142" s="146" t="s">
        <v>786</v>
      </c>
      <c r="E1142" s="144">
        <v>1.7364385066344823E-3</v>
      </c>
      <c r="F1142" s="144">
        <v>1.7364385066344823E-3</v>
      </c>
      <c r="G1142" s="144">
        <v>1.7364385066344823E-3</v>
      </c>
      <c r="H1142" s="144">
        <v>1.7364385066344823E-3</v>
      </c>
      <c r="I1142" s="177">
        <v>1.7364385066344823E-3</v>
      </c>
      <c r="J1142" s="178">
        <f t="shared" si="39"/>
        <v>8.6821925331724108E-3</v>
      </c>
    </row>
    <row r="1143" spans="2:10" ht="16.5" thickBot="1" x14ac:dyDescent="0.3">
      <c r="B1143" s="254"/>
      <c r="C1143" s="257"/>
      <c r="D1143" s="147" t="s">
        <v>789</v>
      </c>
      <c r="E1143" s="153">
        <v>10</v>
      </c>
      <c r="F1143" s="153">
        <v>10</v>
      </c>
      <c r="G1143" s="153">
        <v>10</v>
      </c>
      <c r="H1143" s="153">
        <v>10</v>
      </c>
      <c r="I1143" s="179">
        <v>10</v>
      </c>
      <c r="J1143" s="180">
        <f t="shared" si="39"/>
        <v>50</v>
      </c>
    </row>
    <row r="1144" spans="2:10" ht="16.5" thickBot="1" x14ac:dyDescent="0.3">
      <c r="B1144" s="254" t="s">
        <v>611</v>
      </c>
      <c r="C1144" s="255" t="s">
        <v>829</v>
      </c>
      <c r="D1144" s="145" t="s">
        <v>788</v>
      </c>
      <c r="E1144" s="149">
        <v>8.1759790694399985</v>
      </c>
      <c r="F1144" s="149">
        <v>8.1759790694399985</v>
      </c>
      <c r="G1144" s="149">
        <v>8.1759790694399985</v>
      </c>
      <c r="H1144" s="149">
        <v>8.1759790694399985</v>
      </c>
      <c r="I1144" s="176">
        <v>8.1759790694399985</v>
      </c>
      <c r="J1144" s="148">
        <f t="shared" si="39"/>
        <v>40.879895347199991</v>
      </c>
    </row>
    <row r="1145" spans="2:10" ht="16.5" thickBot="1" x14ac:dyDescent="0.3">
      <c r="B1145" s="254"/>
      <c r="C1145" s="256"/>
      <c r="D1145" s="146" t="s">
        <v>785</v>
      </c>
      <c r="E1145" s="144">
        <v>8.2473757516029957E-4</v>
      </c>
      <c r="F1145" s="144">
        <v>8.2473757516029957E-4</v>
      </c>
      <c r="G1145" s="144">
        <v>8.2473757516029957E-4</v>
      </c>
      <c r="H1145" s="144">
        <v>8.2473757516029957E-4</v>
      </c>
      <c r="I1145" s="177">
        <v>8.2473757516029957E-4</v>
      </c>
      <c r="J1145" s="178">
        <f t="shared" si="39"/>
        <v>4.1236878758014982E-3</v>
      </c>
    </row>
    <row r="1146" spans="2:10" ht="16.5" thickBot="1" x14ac:dyDescent="0.3">
      <c r="B1146" s="254"/>
      <c r="C1146" s="256"/>
      <c r="D1146" s="146" t="s">
        <v>786</v>
      </c>
      <c r="E1146" s="144">
        <v>8.2473757516029957E-4</v>
      </c>
      <c r="F1146" s="144">
        <v>8.2473757516029957E-4</v>
      </c>
      <c r="G1146" s="144">
        <v>8.2473757516029957E-4</v>
      </c>
      <c r="H1146" s="144">
        <v>8.2473757516029957E-4</v>
      </c>
      <c r="I1146" s="177">
        <v>8.2473757516029957E-4</v>
      </c>
      <c r="J1146" s="178">
        <f t="shared" si="39"/>
        <v>4.1236878758014982E-3</v>
      </c>
    </row>
    <row r="1147" spans="2:10" ht="16.5" thickBot="1" x14ac:dyDescent="0.3">
      <c r="B1147" s="254"/>
      <c r="C1147" s="257"/>
      <c r="D1147" s="147" t="s">
        <v>789</v>
      </c>
      <c r="E1147" s="153">
        <v>10</v>
      </c>
      <c r="F1147" s="153">
        <v>10</v>
      </c>
      <c r="G1147" s="153">
        <v>10</v>
      </c>
      <c r="H1147" s="153">
        <v>10</v>
      </c>
      <c r="I1147" s="179">
        <v>10</v>
      </c>
      <c r="J1147" s="180">
        <f t="shared" si="39"/>
        <v>50</v>
      </c>
    </row>
    <row r="1148" spans="2:10" ht="16.5" thickBot="1" x14ac:dyDescent="0.3">
      <c r="B1148" s="254" t="s">
        <v>612</v>
      </c>
      <c r="C1148" s="255" t="s">
        <v>830</v>
      </c>
      <c r="D1148" s="145" t="s">
        <v>788</v>
      </c>
      <c r="E1148" s="149">
        <v>2.6827499999999982</v>
      </c>
      <c r="F1148" s="149">
        <v>2.6827499999999982</v>
      </c>
      <c r="G1148" s="149">
        <v>2.6827499999999982</v>
      </c>
      <c r="H1148" s="149">
        <v>2.6827499999999982</v>
      </c>
      <c r="I1148" s="176">
        <v>2.6827499999999982</v>
      </c>
      <c r="J1148" s="148">
        <f t="shared" ref="J1148:J1211" si="40">SUM(E1148:I1148)</f>
        <v>13.413749999999991</v>
      </c>
    </row>
    <row r="1149" spans="2:10" ht="16.5" thickBot="1" x14ac:dyDescent="0.3">
      <c r="B1149" s="254"/>
      <c r="C1149" s="256"/>
      <c r="D1149" s="146" t="s">
        <v>785</v>
      </c>
      <c r="E1149" s="144">
        <v>3.2864290006656206E-4</v>
      </c>
      <c r="F1149" s="144">
        <v>3.2864290006656206E-4</v>
      </c>
      <c r="G1149" s="144">
        <v>3.2864290006656206E-4</v>
      </c>
      <c r="H1149" s="144">
        <v>3.2864290006656206E-4</v>
      </c>
      <c r="I1149" s="177">
        <v>3.2864290006656206E-4</v>
      </c>
      <c r="J1149" s="178">
        <f t="shared" si="40"/>
        <v>1.6432145003328104E-3</v>
      </c>
    </row>
    <row r="1150" spans="2:10" ht="16.5" thickBot="1" x14ac:dyDescent="0.3">
      <c r="B1150" s="254"/>
      <c r="C1150" s="256"/>
      <c r="D1150" s="146" t="s">
        <v>786</v>
      </c>
      <c r="E1150" s="144">
        <v>3.2864290006656206E-4</v>
      </c>
      <c r="F1150" s="144">
        <v>3.2864290006656206E-4</v>
      </c>
      <c r="G1150" s="144">
        <v>3.2864290006656206E-4</v>
      </c>
      <c r="H1150" s="144">
        <v>3.2864290006656206E-4</v>
      </c>
      <c r="I1150" s="177">
        <v>3.2864290006656206E-4</v>
      </c>
      <c r="J1150" s="178">
        <f t="shared" si="40"/>
        <v>1.6432145003328104E-3</v>
      </c>
    </row>
    <row r="1151" spans="2:10" ht="16.5" thickBot="1" x14ac:dyDescent="0.3">
      <c r="B1151" s="254"/>
      <c r="C1151" s="257"/>
      <c r="D1151" s="147" t="s">
        <v>789</v>
      </c>
      <c r="E1151" s="153">
        <v>5</v>
      </c>
      <c r="F1151" s="153">
        <v>5</v>
      </c>
      <c r="G1151" s="153">
        <v>5</v>
      </c>
      <c r="H1151" s="153">
        <v>5</v>
      </c>
      <c r="I1151" s="179">
        <v>5</v>
      </c>
      <c r="J1151" s="180">
        <f t="shared" si="40"/>
        <v>25</v>
      </c>
    </row>
    <row r="1152" spans="2:10" ht="16.5" thickBot="1" x14ac:dyDescent="0.3">
      <c r="B1152" s="254" t="s">
        <v>613</v>
      </c>
      <c r="C1152" s="255" t="s">
        <v>830</v>
      </c>
      <c r="D1152" s="145" t="s">
        <v>788</v>
      </c>
      <c r="E1152" s="149">
        <v>23.323499999999978</v>
      </c>
      <c r="F1152" s="149">
        <v>23.323499999999978</v>
      </c>
      <c r="G1152" s="149">
        <v>23.323499999999978</v>
      </c>
      <c r="H1152" s="149">
        <v>23.323499999999978</v>
      </c>
      <c r="I1152" s="176">
        <v>23.323499999999978</v>
      </c>
      <c r="J1152" s="148">
        <f t="shared" si="40"/>
        <v>116.61749999999989</v>
      </c>
    </row>
    <row r="1153" spans="2:10" ht="16.5" thickBot="1" x14ac:dyDescent="0.3">
      <c r="B1153" s="254"/>
      <c r="C1153" s="256"/>
      <c r="D1153" s="146" t="s">
        <v>785</v>
      </c>
      <c r="E1153" s="144">
        <v>2.8571811311909265E-3</v>
      </c>
      <c r="F1153" s="144">
        <v>2.8571811311909265E-3</v>
      </c>
      <c r="G1153" s="144">
        <v>2.8571811311909265E-3</v>
      </c>
      <c r="H1153" s="144">
        <v>2.8571811311909265E-3</v>
      </c>
      <c r="I1153" s="177">
        <v>2.8571811311909265E-3</v>
      </c>
      <c r="J1153" s="178">
        <f t="shared" si="40"/>
        <v>1.4285905655954632E-2</v>
      </c>
    </row>
    <row r="1154" spans="2:10" ht="16.5" thickBot="1" x14ac:dyDescent="0.3">
      <c r="B1154" s="254"/>
      <c r="C1154" s="256"/>
      <c r="D1154" s="146" t="s">
        <v>786</v>
      </c>
      <c r="E1154" s="144">
        <v>2.8571811311909265E-3</v>
      </c>
      <c r="F1154" s="144">
        <v>2.8571811311909265E-3</v>
      </c>
      <c r="G1154" s="144">
        <v>2.8571811311909265E-3</v>
      </c>
      <c r="H1154" s="144">
        <v>2.8571811311909265E-3</v>
      </c>
      <c r="I1154" s="177">
        <v>2.8571811311909265E-3</v>
      </c>
      <c r="J1154" s="178">
        <f t="shared" si="40"/>
        <v>1.4285905655954632E-2</v>
      </c>
    </row>
    <row r="1155" spans="2:10" ht="16.5" thickBot="1" x14ac:dyDescent="0.3">
      <c r="B1155" s="254"/>
      <c r="C1155" s="257"/>
      <c r="D1155" s="147" t="s">
        <v>789</v>
      </c>
      <c r="E1155" s="153">
        <v>10</v>
      </c>
      <c r="F1155" s="153">
        <v>10</v>
      </c>
      <c r="G1155" s="153">
        <v>10</v>
      </c>
      <c r="H1155" s="153">
        <v>10</v>
      </c>
      <c r="I1155" s="179">
        <v>10</v>
      </c>
      <c r="J1155" s="180">
        <f t="shared" si="40"/>
        <v>50</v>
      </c>
    </row>
    <row r="1156" spans="2:10" ht="16.5" thickBot="1" x14ac:dyDescent="0.3">
      <c r="B1156" s="254" t="s">
        <v>614</v>
      </c>
      <c r="C1156" s="255" t="s">
        <v>831</v>
      </c>
      <c r="D1156" s="145" t="s">
        <v>788</v>
      </c>
      <c r="E1156" s="149">
        <v>3.9649950000000005</v>
      </c>
      <c r="F1156" s="149">
        <v>3.9649950000000005</v>
      </c>
      <c r="G1156" s="149">
        <v>3.9649950000000005</v>
      </c>
      <c r="H1156" s="149">
        <v>3.9649950000000005</v>
      </c>
      <c r="I1156" s="176">
        <v>3.9649950000000005</v>
      </c>
      <c r="J1156" s="148">
        <f t="shared" si="40"/>
        <v>19.824975000000002</v>
      </c>
    </row>
    <row r="1157" spans="2:10" ht="16.5" thickBot="1" x14ac:dyDescent="0.3">
      <c r="B1157" s="254"/>
      <c r="C1157" s="256"/>
      <c r="D1157" s="146" t="s">
        <v>785</v>
      </c>
      <c r="E1157" s="144">
        <v>0</v>
      </c>
      <c r="F1157" s="144">
        <v>0</v>
      </c>
      <c r="G1157" s="144">
        <v>0</v>
      </c>
      <c r="H1157" s="144">
        <v>0</v>
      </c>
      <c r="I1157" s="177">
        <v>0</v>
      </c>
      <c r="J1157" s="178">
        <f t="shared" si="40"/>
        <v>0</v>
      </c>
    </row>
    <row r="1158" spans="2:10" ht="16.5" thickBot="1" x14ac:dyDescent="0.3">
      <c r="B1158" s="254"/>
      <c r="C1158" s="256"/>
      <c r="D1158" s="146" t="s">
        <v>786</v>
      </c>
      <c r="E1158" s="144">
        <v>0</v>
      </c>
      <c r="F1158" s="144">
        <v>0</v>
      </c>
      <c r="G1158" s="144">
        <v>0</v>
      </c>
      <c r="H1158" s="144">
        <v>0</v>
      </c>
      <c r="I1158" s="177">
        <v>0</v>
      </c>
      <c r="J1158" s="178">
        <f t="shared" si="40"/>
        <v>0</v>
      </c>
    </row>
    <row r="1159" spans="2:10" ht="16.5" thickBot="1" x14ac:dyDescent="0.3">
      <c r="B1159" s="254"/>
      <c r="C1159" s="257"/>
      <c r="D1159" s="147" t="s">
        <v>789</v>
      </c>
      <c r="E1159" s="153">
        <v>50</v>
      </c>
      <c r="F1159" s="153">
        <v>50</v>
      </c>
      <c r="G1159" s="153">
        <v>50</v>
      </c>
      <c r="H1159" s="153">
        <v>50</v>
      </c>
      <c r="I1159" s="179">
        <v>50</v>
      </c>
      <c r="J1159" s="180">
        <f t="shared" si="40"/>
        <v>250</v>
      </c>
    </row>
    <row r="1160" spans="2:10" ht="16.5" thickBot="1" x14ac:dyDescent="0.3">
      <c r="B1160" s="254" t="s">
        <v>615</v>
      </c>
      <c r="C1160" s="255" t="s">
        <v>832</v>
      </c>
      <c r="D1160" s="145" t="s">
        <v>788</v>
      </c>
      <c r="E1160" s="149">
        <v>3.3640721400000002</v>
      </c>
      <c r="F1160" s="149">
        <v>3.3640721400000002</v>
      </c>
      <c r="G1160" s="149">
        <v>3.3640721400000002</v>
      </c>
      <c r="H1160" s="149">
        <v>3.3640721400000002</v>
      </c>
      <c r="I1160" s="176">
        <v>3.3640721400000002</v>
      </c>
      <c r="J1160" s="148">
        <f t="shared" si="40"/>
        <v>16.820360700000002</v>
      </c>
    </row>
    <row r="1161" spans="2:10" ht="16.5" thickBot="1" x14ac:dyDescent="0.3">
      <c r="B1161" s="254"/>
      <c r="C1161" s="256"/>
      <c r="D1161" s="146" t="s">
        <v>785</v>
      </c>
      <c r="E1161" s="144">
        <v>1.24907799100886E-4</v>
      </c>
      <c r="F1161" s="144">
        <v>1.24907799100886E-4</v>
      </c>
      <c r="G1161" s="144">
        <v>1.24907799100886E-4</v>
      </c>
      <c r="H1161" s="144">
        <v>1.24907799100886E-4</v>
      </c>
      <c r="I1161" s="177">
        <v>1.24907799100886E-4</v>
      </c>
      <c r="J1161" s="178">
        <f t="shared" si="40"/>
        <v>6.2453899550442998E-4</v>
      </c>
    </row>
    <row r="1162" spans="2:10" ht="16.5" thickBot="1" x14ac:dyDescent="0.3">
      <c r="B1162" s="254"/>
      <c r="C1162" s="256"/>
      <c r="D1162" s="146" t="s">
        <v>786</v>
      </c>
      <c r="E1162" s="144">
        <v>9.8915424721510861E-5</v>
      </c>
      <c r="F1162" s="144">
        <v>9.8915424721510861E-5</v>
      </c>
      <c r="G1162" s="144">
        <v>9.8915424721510861E-5</v>
      </c>
      <c r="H1162" s="144">
        <v>9.8915424721510861E-5</v>
      </c>
      <c r="I1162" s="177">
        <v>9.8915424721510861E-5</v>
      </c>
      <c r="J1162" s="178">
        <f t="shared" si="40"/>
        <v>4.9457712360755426E-4</v>
      </c>
    </row>
    <row r="1163" spans="2:10" ht="16.5" thickBot="1" x14ac:dyDescent="0.3">
      <c r="B1163" s="254"/>
      <c r="C1163" s="257"/>
      <c r="D1163" s="147" t="s">
        <v>789</v>
      </c>
      <c r="E1163" s="153">
        <v>5</v>
      </c>
      <c r="F1163" s="153">
        <v>5</v>
      </c>
      <c r="G1163" s="153">
        <v>5</v>
      </c>
      <c r="H1163" s="153">
        <v>5</v>
      </c>
      <c r="I1163" s="179">
        <v>5</v>
      </c>
      <c r="J1163" s="180">
        <f t="shared" si="40"/>
        <v>25</v>
      </c>
    </row>
    <row r="1164" spans="2:10" ht="16.5" thickBot="1" x14ac:dyDescent="0.3">
      <c r="B1164" s="254" t="s">
        <v>616</v>
      </c>
      <c r="C1164" s="255" t="s">
        <v>833</v>
      </c>
      <c r="D1164" s="145" t="s">
        <v>788</v>
      </c>
      <c r="E1164" s="149">
        <v>0.185</v>
      </c>
      <c r="F1164" s="149">
        <v>0.185</v>
      </c>
      <c r="G1164" s="149">
        <v>0.185</v>
      </c>
      <c r="H1164" s="149">
        <v>0.185</v>
      </c>
      <c r="I1164" s="176">
        <v>0.185</v>
      </c>
      <c r="J1164" s="148">
        <f t="shared" si="40"/>
        <v>0.92500000000000004</v>
      </c>
    </row>
    <row r="1165" spans="2:10" ht="16.5" thickBot="1" x14ac:dyDescent="0.3">
      <c r="B1165" s="254"/>
      <c r="C1165" s="256"/>
      <c r="D1165" s="146" t="s">
        <v>785</v>
      </c>
      <c r="E1165" s="144">
        <v>3.8122576407721235E-5</v>
      </c>
      <c r="F1165" s="144">
        <v>3.8122576407721235E-5</v>
      </c>
      <c r="G1165" s="144">
        <v>3.8122576407721235E-5</v>
      </c>
      <c r="H1165" s="144">
        <v>3.8122576407721235E-5</v>
      </c>
      <c r="I1165" s="177">
        <v>3.8122576407721235E-5</v>
      </c>
      <c r="J1165" s="178">
        <f t="shared" si="40"/>
        <v>1.9061288203860616E-4</v>
      </c>
    </row>
    <row r="1166" spans="2:10" ht="16.5" thickBot="1" x14ac:dyDescent="0.3">
      <c r="B1166" s="254"/>
      <c r="C1166" s="256"/>
      <c r="D1166" s="146" t="s">
        <v>786</v>
      </c>
      <c r="E1166" s="144">
        <v>3.8122576407721235E-5</v>
      </c>
      <c r="F1166" s="144">
        <v>3.8122576407721235E-5</v>
      </c>
      <c r="G1166" s="144">
        <v>3.8122576407721235E-5</v>
      </c>
      <c r="H1166" s="144">
        <v>3.8122576407721235E-5</v>
      </c>
      <c r="I1166" s="177">
        <v>3.8122576407721235E-5</v>
      </c>
      <c r="J1166" s="178">
        <f t="shared" si="40"/>
        <v>1.9061288203860616E-4</v>
      </c>
    </row>
    <row r="1167" spans="2:10" ht="16.5" thickBot="1" x14ac:dyDescent="0.3">
      <c r="B1167" s="254"/>
      <c r="C1167" s="257"/>
      <c r="D1167" s="147" t="s">
        <v>789</v>
      </c>
      <c r="E1167" s="153">
        <v>5</v>
      </c>
      <c r="F1167" s="153">
        <v>5</v>
      </c>
      <c r="G1167" s="153">
        <v>5</v>
      </c>
      <c r="H1167" s="153">
        <v>5</v>
      </c>
      <c r="I1167" s="179">
        <v>5</v>
      </c>
      <c r="J1167" s="180">
        <f t="shared" si="40"/>
        <v>25</v>
      </c>
    </row>
    <row r="1168" spans="2:10" ht="16.5" thickBot="1" x14ac:dyDescent="0.3">
      <c r="B1168" s="254" t="s">
        <v>617</v>
      </c>
      <c r="C1168" s="255" t="s">
        <v>834</v>
      </c>
      <c r="D1168" s="145" t="s">
        <v>788</v>
      </c>
      <c r="E1168" s="149">
        <v>2.1385349999999987</v>
      </c>
      <c r="F1168" s="149">
        <v>2.1385349999999987</v>
      </c>
      <c r="G1168" s="149">
        <v>2.1385349999999987</v>
      </c>
      <c r="H1168" s="149">
        <v>2.1385349999999987</v>
      </c>
      <c r="I1168" s="176">
        <v>2.1385349999999987</v>
      </c>
      <c r="J1168" s="148">
        <f t="shared" si="40"/>
        <v>10.692674999999994</v>
      </c>
    </row>
    <row r="1169" spans="2:10" ht="16.5" thickBot="1" x14ac:dyDescent="0.3">
      <c r="B1169" s="254"/>
      <c r="C1169" s="256"/>
      <c r="D1169" s="146" t="s">
        <v>785</v>
      </c>
      <c r="E1169" s="144">
        <v>4.2754061172879486E-4</v>
      </c>
      <c r="F1169" s="144">
        <v>4.2754061172879486E-4</v>
      </c>
      <c r="G1169" s="144">
        <v>4.2754061172879486E-4</v>
      </c>
      <c r="H1169" s="144">
        <v>4.2754061172879486E-4</v>
      </c>
      <c r="I1169" s="177">
        <v>4.2754061172879486E-4</v>
      </c>
      <c r="J1169" s="178">
        <f t="shared" si="40"/>
        <v>2.1377030586439741E-3</v>
      </c>
    </row>
    <row r="1170" spans="2:10" ht="16.5" thickBot="1" x14ac:dyDescent="0.3">
      <c r="B1170" s="254"/>
      <c r="C1170" s="256"/>
      <c r="D1170" s="146" t="s">
        <v>786</v>
      </c>
      <c r="E1170" s="144">
        <v>2.7355255457902494E-4</v>
      </c>
      <c r="F1170" s="144">
        <v>2.7355255457902494E-4</v>
      </c>
      <c r="G1170" s="144">
        <v>2.7355255457902494E-4</v>
      </c>
      <c r="H1170" s="144">
        <v>2.7355255457902494E-4</v>
      </c>
      <c r="I1170" s="177">
        <v>2.7355255457902494E-4</v>
      </c>
      <c r="J1170" s="178">
        <f t="shared" si="40"/>
        <v>1.3677627728951247E-3</v>
      </c>
    </row>
    <row r="1171" spans="2:10" ht="16.5" thickBot="1" x14ac:dyDescent="0.3">
      <c r="B1171" s="254"/>
      <c r="C1171" s="257"/>
      <c r="D1171" s="147" t="s">
        <v>789</v>
      </c>
      <c r="E1171" s="153">
        <v>5</v>
      </c>
      <c r="F1171" s="153">
        <v>5</v>
      </c>
      <c r="G1171" s="153">
        <v>5</v>
      </c>
      <c r="H1171" s="153">
        <v>5</v>
      </c>
      <c r="I1171" s="179">
        <v>5</v>
      </c>
      <c r="J1171" s="180">
        <f t="shared" si="40"/>
        <v>25</v>
      </c>
    </row>
    <row r="1172" spans="2:10" ht="16.5" thickBot="1" x14ac:dyDescent="0.3">
      <c r="B1172" s="254" t="s">
        <v>618</v>
      </c>
      <c r="C1172" s="255" t="s">
        <v>835</v>
      </c>
      <c r="D1172" s="145" t="s">
        <v>788</v>
      </c>
      <c r="E1172" s="149">
        <v>1.8753833333333336</v>
      </c>
      <c r="F1172" s="149">
        <v>1.8753833333333336</v>
      </c>
      <c r="G1172" s="149">
        <v>1.8753833333333336</v>
      </c>
      <c r="H1172" s="149">
        <v>1.8753833333333336</v>
      </c>
      <c r="I1172" s="176">
        <v>1.8753833333333336</v>
      </c>
      <c r="J1172" s="148">
        <f t="shared" si="40"/>
        <v>9.3769166666666681</v>
      </c>
    </row>
    <row r="1173" spans="2:10" ht="16.5" thickBot="1" x14ac:dyDescent="0.3">
      <c r="B1173" s="254"/>
      <c r="C1173" s="256"/>
      <c r="D1173" s="146" t="s">
        <v>785</v>
      </c>
      <c r="E1173" s="144">
        <v>0</v>
      </c>
      <c r="F1173" s="144">
        <v>0</v>
      </c>
      <c r="G1173" s="144">
        <v>0</v>
      </c>
      <c r="H1173" s="144">
        <v>0</v>
      </c>
      <c r="I1173" s="177">
        <v>0</v>
      </c>
      <c r="J1173" s="178">
        <f t="shared" si="40"/>
        <v>0</v>
      </c>
    </row>
    <row r="1174" spans="2:10" ht="16.5" thickBot="1" x14ac:dyDescent="0.3">
      <c r="B1174" s="254"/>
      <c r="C1174" s="256"/>
      <c r="D1174" s="146" t="s">
        <v>786</v>
      </c>
      <c r="E1174" s="144">
        <v>0</v>
      </c>
      <c r="F1174" s="144">
        <v>0</v>
      </c>
      <c r="G1174" s="144">
        <v>0</v>
      </c>
      <c r="H1174" s="144">
        <v>0</v>
      </c>
      <c r="I1174" s="177">
        <v>0</v>
      </c>
      <c r="J1174" s="178">
        <f t="shared" si="40"/>
        <v>0</v>
      </c>
    </row>
    <row r="1175" spans="2:10" ht="16.5" thickBot="1" x14ac:dyDescent="0.3">
      <c r="B1175" s="254"/>
      <c r="C1175" s="257"/>
      <c r="D1175" s="147" t="s">
        <v>789</v>
      </c>
      <c r="E1175" s="153">
        <v>5</v>
      </c>
      <c r="F1175" s="153">
        <v>5</v>
      </c>
      <c r="G1175" s="153">
        <v>5</v>
      </c>
      <c r="H1175" s="153">
        <v>5</v>
      </c>
      <c r="I1175" s="179">
        <v>5</v>
      </c>
      <c r="J1175" s="180">
        <f t="shared" si="40"/>
        <v>25</v>
      </c>
    </row>
    <row r="1176" spans="2:10" ht="16.5" thickBot="1" x14ac:dyDescent="0.3">
      <c r="B1176" s="254" t="s">
        <v>619</v>
      </c>
      <c r="C1176" s="255" t="s">
        <v>836</v>
      </c>
      <c r="D1176" s="145" t="s">
        <v>788</v>
      </c>
      <c r="E1176" s="149">
        <v>26.382075144106242</v>
      </c>
      <c r="F1176" s="149">
        <v>26.382075144106242</v>
      </c>
      <c r="G1176" s="149">
        <v>26.382075144106242</v>
      </c>
      <c r="H1176" s="149">
        <v>26.382075144106242</v>
      </c>
      <c r="I1176" s="176">
        <v>26.382075144106242</v>
      </c>
      <c r="J1176" s="148">
        <f t="shared" si="40"/>
        <v>131.91037572053122</v>
      </c>
    </row>
    <row r="1177" spans="2:10" ht="16.5" thickBot="1" x14ac:dyDescent="0.3">
      <c r="B1177" s="254"/>
      <c r="C1177" s="256"/>
      <c r="D1177" s="146" t="s">
        <v>785</v>
      </c>
      <c r="E1177" s="144">
        <v>5.2743623769478734E-3</v>
      </c>
      <c r="F1177" s="144">
        <v>5.2743623769478734E-3</v>
      </c>
      <c r="G1177" s="144">
        <v>5.2743623769478734E-3</v>
      </c>
      <c r="H1177" s="144">
        <v>5.2743623769478734E-3</v>
      </c>
      <c r="I1177" s="177">
        <v>5.2743623769478734E-3</v>
      </c>
      <c r="J1177" s="178">
        <f t="shared" si="40"/>
        <v>2.6371811884739367E-2</v>
      </c>
    </row>
    <row r="1178" spans="2:10" ht="16.5" thickBot="1" x14ac:dyDescent="0.3">
      <c r="B1178" s="254"/>
      <c r="C1178" s="256"/>
      <c r="D1178" s="146" t="s">
        <v>786</v>
      </c>
      <c r="E1178" s="144">
        <v>3.3746859652828052E-3</v>
      </c>
      <c r="F1178" s="144">
        <v>3.3746859652828052E-3</v>
      </c>
      <c r="G1178" s="144">
        <v>3.3746859652828052E-3</v>
      </c>
      <c r="H1178" s="144">
        <v>3.3746859652828052E-3</v>
      </c>
      <c r="I1178" s="177">
        <v>3.3746859652828052E-3</v>
      </c>
      <c r="J1178" s="178">
        <f t="shared" si="40"/>
        <v>1.6873429826414026E-2</v>
      </c>
    </row>
    <row r="1179" spans="2:10" ht="16.5" thickBot="1" x14ac:dyDescent="0.3">
      <c r="B1179" s="254"/>
      <c r="C1179" s="257"/>
      <c r="D1179" s="147" t="s">
        <v>789</v>
      </c>
      <c r="E1179" s="153">
        <v>5</v>
      </c>
      <c r="F1179" s="153">
        <v>5</v>
      </c>
      <c r="G1179" s="153">
        <v>5</v>
      </c>
      <c r="H1179" s="153">
        <v>5</v>
      </c>
      <c r="I1179" s="179">
        <v>5</v>
      </c>
      <c r="J1179" s="180">
        <f t="shared" si="40"/>
        <v>25</v>
      </c>
    </row>
    <row r="1180" spans="2:10" ht="16.5" thickBot="1" x14ac:dyDescent="0.3">
      <c r="B1180" s="254" t="s">
        <v>620</v>
      </c>
      <c r="C1180" s="255" t="s">
        <v>837</v>
      </c>
      <c r="D1180" s="145" t="s">
        <v>788</v>
      </c>
      <c r="E1180" s="149">
        <v>5.9374274267592959</v>
      </c>
      <c r="F1180" s="149">
        <v>5.9374274267592959</v>
      </c>
      <c r="G1180" s="149">
        <v>5.9374274267592959</v>
      </c>
      <c r="H1180" s="149">
        <v>5.9374274267592959</v>
      </c>
      <c r="I1180" s="176">
        <v>5.9374274267592959</v>
      </c>
      <c r="J1180" s="148">
        <f t="shared" si="40"/>
        <v>29.68713713379648</v>
      </c>
    </row>
    <row r="1181" spans="2:10" ht="16.5" thickBot="1" x14ac:dyDescent="0.3">
      <c r="B1181" s="254"/>
      <c r="C1181" s="256"/>
      <c r="D1181" s="146" t="s">
        <v>785</v>
      </c>
      <c r="E1181" s="144">
        <v>1.1870235250449463E-3</v>
      </c>
      <c r="F1181" s="144">
        <v>1.1870235250449463E-3</v>
      </c>
      <c r="G1181" s="144">
        <v>1.1870235250449463E-3</v>
      </c>
      <c r="H1181" s="144">
        <v>1.1870235250449463E-3</v>
      </c>
      <c r="I1181" s="177">
        <v>1.1870235250449463E-3</v>
      </c>
      <c r="J1181" s="178">
        <f t="shared" si="40"/>
        <v>5.9351176252247315E-3</v>
      </c>
    </row>
    <row r="1182" spans="2:10" ht="16.5" thickBot="1" x14ac:dyDescent="0.3">
      <c r="B1182" s="254"/>
      <c r="C1182" s="256"/>
      <c r="D1182" s="146" t="s">
        <v>786</v>
      </c>
      <c r="E1182" s="144">
        <v>7.5949116578291783E-4</v>
      </c>
      <c r="F1182" s="144">
        <v>7.5949116578291783E-4</v>
      </c>
      <c r="G1182" s="144">
        <v>7.5949116578291783E-4</v>
      </c>
      <c r="H1182" s="144">
        <v>7.5949116578291783E-4</v>
      </c>
      <c r="I1182" s="177">
        <v>7.5949116578291783E-4</v>
      </c>
      <c r="J1182" s="178">
        <f t="shared" si="40"/>
        <v>3.7974558289145892E-3</v>
      </c>
    </row>
    <row r="1183" spans="2:10" ht="16.5" thickBot="1" x14ac:dyDescent="0.3">
      <c r="B1183" s="254"/>
      <c r="C1183" s="257"/>
      <c r="D1183" s="147" t="s">
        <v>789</v>
      </c>
      <c r="E1183" s="153">
        <v>5</v>
      </c>
      <c r="F1183" s="153">
        <v>5</v>
      </c>
      <c r="G1183" s="153">
        <v>5</v>
      </c>
      <c r="H1183" s="153">
        <v>5</v>
      </c>
      <c r="I1183" s="179">
        <v>5</v>
      </c>
      <c r="J1183" s="180">
        <f t="shared" si="40"/>
        <v>25</v>
      </c>
    </row>
    <row r="1184" spans="2:10" ht="16.5" thickBot="1" x14ac:dyDescent="0.3">
      <c r="B1184" s="254" t="s">
        <v>621</v>
      </c>
      <c r="C1184" s="255" t="s">
        <v>838</v>
      </c>
      <c r="D1184" s="145" t="s">
        <v>788</v>
      </c>
      <c r="E1184" s="149">
        <v>13.697108749742453</v>
      </c>
      <c r="F1184" s="149">
        <v>13.697108749742453</v>
      </c>
      <c r="G1184" s="149">
        <v>13.697108749742453</v>
      </c>
      <c r="H1184" s="149">
        <v>13.697108749742453</v>
      </c>
      <c r="I1184" s="176">
        <v>13.697108749742453</v>
      </c>
      <c r="J1184" s="148">
        <f t="shared" si="40"/>
        <v>68.48554374871226</v>
      </c>
    </row>
    <row r="1185" spans="2:10" ht="16.5" thickBot="1" x14ac:dyDescent="0.3">
      <c r="B1185" s="254"/>
      <c r="C1185" s="256"/>
      <c r="D1185" s="146" t="s">
        <v>785</v>
      </c>
      <c r="E1185" s="144">
        <v>2.7383560492490041E-3</v>
      </c>
      <c r="F1185" s="144">
        <v>2.7383560492490041E-3</v>
      </c>
      <c r="G1185" s="144">
        <v>2.7383560492490041E-3</v>
      </c>
      <c r="H1185" s="144">
        <v>2.7383560492490041E-3</v>
      </c>
      <c r="I1185" s="177">
        <v>2.7383560492490041E-3</v>
      </c>
      <c r="J1185" s="178">
        <f t="shared" si="40"/>
        <v>1.3691780246245022E-2</v>
      </c>
    </row>
    <row r="1186" spans="2:10" ht="16.5" thickBot="1" x14ac:dyDescent="0.3">
      <c r="B1186" s="254"/>
      <c r="C1186" s="256"/>
      <c r="D1186" s="146" t="s">
        <v>786</v>
      </c>
      <c r="E1186" s="144">
        <v>1.7520775151394594E-3</v>
      </c>
      <c r="F1186" s="144">
        <v>1.7520775151394594E-3</v>
      </c>
      <c r="G1186" s="144">
        <v>1.7520775151394594E-3</v>
      </c>
      <c r="H1186" s="144">
        <v>1.7520775151394594E-3</v>
      </c>
      <c r="I1186" s="177">
        <v>1.7520775151394594E-3</v>
      </c>
      <c r="J1186" s="178">
        <f t="shared" si="40"/>
        <v>8.7603875756972968E-3</v>
      </c>
    </row>
    <row r="1187" spans="2:10" ht="16.5" thickBot="1" x14ac:dyDescent="0.3">
      <c r="B1187" s="254"/>
      <c r="C1187" s="257"/>
      <c r="D1187" s="147" t="s">
        <v>789</v>
      </c>
      <c r="E1187" s="153">
        <v>5</v>
      </c>
      <c r="F1187" s="153">
        <v>5</v>
      </c>
      <c r="G1187" s="153">
        <v>5</v>
      </c>
      <c r="H1187" s="153">
        <v>5</v>
      </c>
      <c r="I1187" s="179">
        <v>5</v>
      </c>
      <c r="J1187" s="180">
        <f t="shared" si="40"/>
        <v>25</v>
      </c>
    </row>
    <row r="1188" spans="2:10" ht="16.5" thickBot="1" x14ac:dyDescent="0.3">
      <c r="B1188" s="254" t="s">
        <v>622</v>
      </c>
      <c r="C1188" s="255" t="s">
        <v>839</v>
      </c>
      <c r="D1188" s="145" t="s">
        <v>788</v>
      </c>
      <c r="E1188" s="149">
        <v>2.72655</v>
      </c>
      <c r="F1188" s="149">
        <v>2.72655</v>
      </c>
      <c r="G1188" s="149">
        <v>2.72655</v>
      </c>
      <c r="H1188" s="149">
        <v>2.72655</v>
      </c>
      <c r="I1188" s="176">
        <v>2.72655</v>
      </c>
      <c r="J1188" s="148">
        <f t="shared" si="40"/>
        <v>13.63275</v>
      </c>
    </row>
    <row r="1189" spans="2:10" ht="16.5" thickBot="1" x14ac:dyDescent="0.3">
      <c r="B1189" s="254"/>
      <c r="C1189" s="256"/>
      <c r="D1189" s="146" t="s">
        <v>785</v>
      </c>
      <c r="E1189" s="144">
        <v>5.4332049078759342E-4</v>
      </c>
      <c r="F1189" s="144">
        <v>5.4332049078759342E-4</v>
      </c>
      <c r="G1189" s="144">
        <v>5.4332049078759342E-4</v>
      </c>
      <c r="H1189" s="144">
        <v>5.4332049078759342E-4</v>
      </c>
      <c r="I1189" s="177">
        <v>5.4332049078759342E-4</v>
      </c>
      <c r="J1189" s="178">
        <f t="shared" si="40"/>
        <v>2.7166024539379673E-3</v>
      </c>
    </row>
    <row r="1190" spans="2:10" ht="16.5" thickBot="1" x14ac:dyDescent="0.3">
      <c r="B1190" s="254"/>
      <c r="C1190" s="256"/>
      <c r="D1190" s="146" t="s">
        <v>786</v>
      </c>
      <c r="E1190" s="144">
        <v>3.4736883837239578E-4</v>
      </c>
      <c r="F1190" s="144">
        <v>3.4736883837239578E-4</v>
      </c>
      <c r="G1190" s="144">
        <v>3.4736883837239578E-4</v>
      </c>
      <c r="H1190" s="144">
        <v>3.4736883837239578E-4</v>
      </c>
      <c r="I1190" s="177">
        <v>3.4736883837239578E-4</v>
      </c>
      <c r="J1190" s="178">
        <f t="shared" si="40"/>
        <v>1.736844191861979E-3</v>
      </c>
    </row>
    <row r="1191" spans="2:10" ht="16.5" thickBot="1" x14ac:dyDescent="0.3">
      <c r="B1191" s="254"/>
      <c r="C1191" s="257"/>
      <c r="D1191" s="147" t="s">
        <v>789</v>
      </c>
      <c r="E1191" s="153">
        <v>5</v>
      </c>
      <c r="F1191" s="153">
        <v>5</v>
      </c>
      <c r="G1191" s="153">
        <v>5</v>
      </c>
      <c r="H1191" s="153">
        <v>5</v>
      </c>
      <c r="I1191" s="179">
        <v>5</v>
      </c>
      <c r="J1191" s="180">
        <f t="shared" si="40"/>
        <v>25</v>
      </c>
    </row>
    <row r="1192" spans="2:10" ht="16.5" thickBot="1" x14ac:dyDescent="0.3">
      <c r="B1192" s="254" t="s">
        <v>623</v>
      </c>
      <c r="C1192" s="255" t="s">
        <v>840</v>
      </c>
      <c r="D1192" s="145" t="s">
        <v>788</v>
      </c>
      <c r="E1192" s="149">
        <v>23.409753553551614</v>
      </c>
      <c r="F1192" s="149">
        <v>23.409753553551614</v>
      </c>
      <c r="G1192" s="149">
        <v>23.409753553551614</v>
      </c>
      <c r="H1192" s="149">
        <v>23.409753553551614</v>
      </c>
      <c r="I1192" s="176">
        <v>23.409753553551614</v>
      </c>
      <c r="J1192" s="148">
        <f t="shared" si="40"/>
        <v>117.04876776775806</v>
      </c>
    </row>
    <row r="1193" spans="2:10" ht="16.5" thickBot="1" x14ac:dyDescent="0.3">
      <c r="B1193" s="254"/>
      <c r="C1193" s="256"/>
      <c r="D1193" s="146" t="s">
        <v>785</v>
      </c>
      <c r="E1193" s="144">
        <v>4.6801293197005385E-3</v>
      </c>
      <c r="F1193" s="144">
        <v>4.6801293197005385E-3</v>
      </c>
      <c r="G1193" s="144">
        <v>4.6801293197005385E-3</v>
      </c>
      <c r="H1193" s="144">
        <v>4.6801293197005385E-3</v>
      </c>
      <c r="I1193" s="177">
        <v>4.6801293197005385E-3</v>
      </c>
      <c r="J1193" s="178">
        <f t="shared" si="40"/>
        <v>2.3400646598502692E-2</v>
      </c>
    </row>
    <row r="1194" spans="2:10" ht="16.5" thickBot="1" x14ac:dyDescent="0.3">
      <c r="B1194" s="254"/>
      <c r="C1194" s="256"/>
      <c r="D1194" s="146" t="s">
        <v>786</v>
      </c>
      <c r="E1194" s="144">
        <v>2.9944788776613213E-3</v>
      </c>
      <c r="F1194" s="144">
        <v>2.9944788776613213E-3</v>
      </c>
      <c r="G1194" s="144">
        <v>2.9944788776613213E-3</v>
      </c>
      <c r="H1194" s="144">
        <v>2.9944788776613213E-3</v>
      </c>
      <c r="I1194" s="177">
        <v>2.9944788776613213E-3</v>
      </c>
      <c r="J1194" s="178">
        <f t="shared" si="40"/>
        <v>1.4972394388306606E-2</v>
      </c>
    </row>
    <row r="1195" spans="2:10" ht="16.5" thickBot="1" x14ac:dyDescent="0.3">
      <c r="B1195" s="254"/>
      <c r="C1195" s="257"/>
      <c r="D1195" s="147" t="s">
        <v>789</v>
      </c>
      <c r="E1195" s="153">
        <v>5</v>
      </c>
      <c r="F1195" s="153">
        <v>5</v>
      </c>
      <c r="G1195" s="153">
        <v>5</v>
      </c>
      <c r="H1195" s="153">
        <v>5</v>
      </c>
      <c r="I1195" s="179">
        <v>5</v>
      </c>
      <c r="J1195" s="180">
        <f t="shared" si="40"/>
        <v>25</v>
      </c>
    </row>
    <row r="1196" spans="2:10" ht="16.5" thickBot="1" x14ac:dyDescent="0.3">
      <c r="B1196" s="254" t="s">
        <v>624</v>
      </c>
      <c r="C1196" s="255" t="s">
        <v>841</v>
      </c>
      <c r="D1196" s="145" t="s">
        <v>788</v>
      </c>
      <c r="E1196" s="149">
        <v>12.767567261152061</v>
      </c>
      <c r="F1196" s="149">
        <v>12.767567261152061</v>
      </c>
      <c r="G1196" s="149">
        <v>12.767567261152061</v>
      </c>
      <c r="H1196" s="149">
        <v>12.767567261152061</v>
      </c>
      <c r="I1196" s="176">
        <v>12.767567261152061</v>
      </c>
      <c r="J1196" s="148">
        <f t="shared" si="40"/>
        <v>63.837836305760305</v>
      </c>
    </row>
    <row r="1197" spans="2:10" ht="16.5" thickBot="1" x14ac:dyDescent="0.3">
      <c r="B1197" s="254"/>
      <c r="C1197" s="256"/>
      <c r="D1197" s="146" t="s">
        <v>785</v>
      </c>
      <c r="E1197" s="144">
        <v>2.5525200743132513E-3</v>
      </c>
      <c r="F1197" s="144">
        <v>2.5525200743132513E-3</v>
      </c>
      <c r="G1197" s="144">
        <v>2.5525200743132513E-3</v>
      </c>
      <c r="H1197" s="144">
        <v>2.5525200743132513E-3</v>
      </c>
      <c r="I1197" s="177">
        <v>2.5525200743132513E-3</v>
      </c>
      <c r="J1197" s="178">
        <f t="shared" si="40"/>
        <v>1.2762600371566256E-2</v>
      </c>
    </row>
    <row r="1198" spans="2:10" ht="16.5" thickBot="1" x14ac:dyDescent="0.3">
      <c r="B1198" s="254"/>
      <c r="C1198" s="256"/>
      <c r="D1198" s="146" t="s">
        <v>786</v>
      </c>
      <c r="E1198" s="144">
        <v>1.6331744114768628E-3</v>
      </c>
      <c r="F1198" s="144">
        <v>1.6331744114768628E-3</v>
      </c>
      <c r="G1198" s="144">
        <v>1.6331744114768628E-3</v>
      </c>
      <c r="H1198" s="144">
        <v>1.6331744114768628E-3</v>
      </c>
      <c r="I1198" s="177">
        <v>1.6331744114768628E-3</v>
      </c>
      <c r="J1198" s="178">
        <f t="shared" si="40"/>
        <v>8.1658720573843137E-3</v>
      </c>
    </row>
    <row r="1199" spans="2:10" ht="16.5" thickBot="1" x14ac:dyDescent="0.3">
      <c r="B1199" s="254"/>
      <c r="C1199" s="257"/>
      <c r="D1199" s="147" t="s">
        <v>789</v>
      </c>
      <c r="E1199" s="153">
        <v>5</v>
      </c>
      <c r="F1199" s="153">
        <v>5</v>
      </c>
      <c r="G1199" s="153">
        <v>5</v>
      </c>
      <c r="H1199" s="153">
        <v>5</v>
      </c>
      <c r="I1199" s="179">
        <v>5</v>
      </c>
      <c r="J1199" s="180">
        <f t="shared" si="40"/>
        <v>25</v>
      </c>
    </row>
    <row r="1200" spans="2:10" ht="16.5" thickBot="1" x14ac:dyDescent="0.3">
      <c r="B1200" s="254" t="s">
        <v>625</v>
      </c>
      <c r="C1200" s="255" t="s">
        <v>842</v>
      </c>
      <c r="D1200" s="145" t="s">
        <v>788</v>
      </c>
      <c r="E1200" s="149">
        <v>18.823714062412773</v>
      </c>
      <c r="F1200" s="149">
        <v>18.823714062412773</v>
      </c>
      <c r="G1200" s="149">
        <v>18.823714062412773</v>
      </c>
      <c r="H1200" s="149">
        <v>18.823714062412773</v>
      </c>
      <c r="I1200" s="176">
        <v>18.823714062412773</v>
      </c>
      <c r="J1200" s="148">
        <f t="shared" si="40"/>
        <v>94.118570312063866</v>
      </c>
    </row>
    <row r="1201" spans="2:10" ht="16.5" thickBot="1" x14ac:dyDescent="0.3">
      <c r="B1201" s="254"/>
      <c r="C1201" s="256"/>
      <c r="D1201" s="146" t="s">
        <v>785</v>
      </c>
      <c r="E1201" s="144">
        <v>3.7632782373222223E-3</v>
      </c>
      <c r="F1201" s="144">
        <v>3.7632782373222223E-3</v>
      </c>
      <c r="G1201" s="144">
        <v>3.7632782373222223E-3</v>
      </c>
      <c r="H1201" s="144">
        <v>3.7632782373222223E-3</v>
      </c>
      <c r="I1201" s="177">
        <v>3.7632782373222223E-3</v>
      </c>
      <c r="J1201" s="178">
        <f t="shared" si="40"/>
        <v>1.881639118661111E-2</v>
      </c>
    </row>
    <row r="1202" spans="2:10" ht="16.5" thickBot="1" x14ac:dyDescent="0.3">
      <c r="B1202" s="254"/>
      <c r="C1202" s="256"/>
      <c r="D1202" s="146" t="s">
        <v>786</v>
      </c>
      <c r="E1202" s="144">
        <v>2.4078516687536713E-3</v>
      </c>
      <c r="F1202" s="144">
        <v>2.4078516687536713E-3</v>
      </c>
      <c r="G1202" s="144">
        <v>2.4078516687536713E-3</v>
      </c>
      <c r="H1202" s="144">
        <v>2.4078516687536713E-3</v>
      </c>
      <c r="I1202" s="177">
        <v>2.4078516687536713E-3</v>
      </c>
      <c r="J1202" s="178">
        <f t="shared" si="40"/>
        <v>1.2039258343768356E-2</v>
      </c>
    </row>
    <row r="1203" spans="2:10" ht="16.5" thickBot="1" x14ac:dyDescent="0.3">
      <c r="B1203" s="254"/>
      <c r="C1203" s="257"/>
      <c r="D1203" s="147" t="s">
        <v>789</v>
      </c>
      <c r="E1203" s="153">
        <v>5</v>
      </c>
      <c r="F1203" s="153">
        <v>5</v>
      </c>
      <c r="G1203" s="153">
        <v>5</v>
      </c>
      <c r="H1203" s="153">
        <v>5</v>
      </c>
      <c r="I1203" s="179">
        <v>5</v>
      </c>
      <c r="J1203" s="180">
        <f t="shared" si="40"/>
        <v>25</v>
      </c>
    </row>
    <row r="1204" spans="2:10" ht="16.5" thickBot="1" x14ac:dyDescent="0.3">
      <c r="B1204" s="254" t="s">
        <v>626</v>
      </c>
      <c r="C1204" s="255" t="s">
        <v>843</v>
      </c>
      <c r="D1204" s="145" t="s">
        <v>788</v>
      </c>
      <c r="E1204" s="149">
        <v>2.2875105882352927E-2</v>
      </c>
      <c r="F1204" s="149">
        <v>2.2875105882352927E-2</v>
      </c>
      <c r="G1204" s="149">
        <v>2.2875105882352927E-2</v>
      </c>
      <c r="H1204" s="149">
        <v>2.2875105882352927E-2</v>
      </c>
      <c r="I1204" s="176">
        <v>2.2875105882352927E-2</v>
      </c>
      <c r="J1204" s="148">
        <f t="shared" si="40"/>
        <v>0.11437552941176463</v>
      </c>
    </row>
    <row r="1205" spans="2:10" ht="16.5" thickBot="1" x14ac:dyDescent="0.3">
      <c r="B1205" s="254"/>
      <c r="C1205" s="256"/>
      <c r="D1205" s="146" t="s">
        <v>785</v>
      </c>
      <c r="E1205" s="144">
        <v>4.5732413836117386E-6</v>
      </c>
      <c r="F1205" s="144">
        <v>4.5732413836117386E-6</v>
      </c>
      <c r="G1205" s="144">
        <v>4.5732413836117386E-6</v>
      </c>
      <c r="H1205" s="144">
        <v>4.5732413836117386E-6</v>
      </c>
      <c r="I1205" s="177">
        <v>4.5732413836117386E-6</v>
      </c>
      <c r="J1205" s="178">
        <f t="shared" si="40"/>
        <v>2.2866206918058694E-5</v>
      </c>
    </row>
    <row r="1206" spans="2:10" ht="16.5" thickBot="1" x14ac:dyDescent="0.3">
      <c r="B1206" s="254"/>
      <c r="C1206" s="256"/>
      <c r="D1206" s="146" t="s">
        <v>786</v>
      </c>
      <c r="E1206" s="144">
        <v>2.9260889582743915E-6</v>
      </c>
      <c r="F1206" s="144">
        <v>2.9260889582743915E-6</v>
      </c>
      <c r="G1206" s="144">
        <v>2.9260889582743915E-6</v>
      </c>
      <c r="H1206" s="144">
        <v>2.9260889582743915E-6</v>
      </c>
      <c r="I1206" s="177">
        <v>2.9260889582743915E-6</v>
      </c>
      <c r="J1206" s="178">
        <f t="shared" si="40"/>
        <v>1.4630444791371958E-5</v>
      </c>
    </row>
    <row r="1207" spans="2:10" ht="16.5" thickBot="1" x14ac:dyDescent="0.3">
      <c r="B1207" s="254"/>
      <c r="C1207" s="257"/>
      <c r="D1207" s="147" t="s">
        <v>789</v>
      </c>
      <c r="E1207" s="153">
        <v>1</v>
      </c>
      <c r="F1207" s="153">
        <v>1</v>
      </c>
      <c r="G1207" s="153">
        <v>1</v>
      </c>
      <c r="H1207" s="153">
        <v>1</v>
      </c>
      <c r="I1207" s="179">
        <v>1</v>
      </c>
      <c r="J1207" s="180">
        <f t="shared" si="40"/>
        <v>5</v>
      </c>
    </row>
    <row r="1208" spans="2:10" ht="16.5" thickBot="1" x14ac:dyDescent="0.3">
      <c r="B1208" s="254" t="s">
        <v>627</v>
      </c>
      <c r="C1208" s="255" t="s">
        <v>844</v>
      </c>
      <c r="D1208" s="145" t="s">
        <v>788</v>
      </c>
      <c r="E1208" s="149">
        <v>92.032315612416582</v>
      </c>
      <c r="F1208" s="149">
        <v>92.032315612416582</v>
      </c>
      <c r="G1208" s="149">
        <v>92.032315612416582</v>
      </c>
      <c r="H1208" s="149">
        <v>92.032315612416582</v>
      </c>
      <c r="I1208" s="176">
        <v>92.032315612416582</v>
      </c>
      <c r="J1208" s="148">
        <f t="shared" si="40"/>
        <v>460.16157806208292</v>
      </c>
    </row>
    <row r="1209" spans="2:10" ht="16.5" thickBot="1" x14ac:dyDescent="0.3">
      <c r="B1209" s="254"/>
      <c r="C1209" s="256"/>
      <c r="D1209" s="146" t="s">
        <v>785</v>
      </c>
      <c r="E1209" s="144">
        <v>2.5559524983445703E-2</v>
      </c>
      <c r="F1209" s="144">
        <v>2.5559524983445703E-2</v>
      </c>
      <c r="G1209" s="144">
        <v>2.5559524983445703E-2</v>
      </c>
      <c r="H1209" s="144">
        <v>2.5559524983445703E-2</v>
      </c>
      <c r="I1209" s="177">
        <v>2.5559524983445703E-2</v>
      </c>
      <c r="J1209" s="178">
        <f t="shared" si="40"/>
        <v>0.12779762491722851</v>
      </c>
    </row>
    <row r="1210" spans="2:10" ht="16.5" thickBot="1" x14ac:dyDescent="0.3">
      <c r="B1210" s="254"/>
      <c r="C1210" s="256"/>
      <c r="D1210" s="146" t="s">
        <v>786</v>
      </c>
      <c r="E1210" s="144">
        <v>1.3955026584856561E-2</v>
      </c>
      <c r="F1210" s="144">
        <v>1.3955026584856561E-2</v>
      </c>
      <c r="G1210" s="144">
        <v>1.3955026584856561E-2</v>
      </c>
      <c r="H1210" s="144">
        <v>1.3955026584856561E-2</v>
      </c>
      <c r="I1210" s="177">
        <v>1.3955026584856561E-2</v>
      </c>
      <c r="J1210" s="178">
        <f t="shared" si="40"/>
        <v>6.9775132924282807E-2</v>
      </c>
    </row>
    <row r="1211" spans="2:10" ht="16.5" thickBot="1" x14ac:dyDescent="0.3">
      <c r="B1211" s="254"/>
      <c r="C1211" s="257"/>
      <c r="D1211" s="147" t="s">
        <v>789</v>
      </c>
      <c r="E1211" s="153">
        <v>50</v>
      </c>
      <c r="F1211" s="153">
        <v>50</v>
      </c>
      <c r="G1211" s="153">
        <v>50</v>
      </c>
      <c r="H1211" s="153">
        <v>50</v>
      </c>
      <c r="I1211" s="179">
        <v>50</v>
      </c>
      <c r="J1211" s="180">
        <f t="shared" si="40"/>
        <v>250</v>
      </c>
    </row>
    <row r="1212" spans="2:10" ht="16.5" thickBot="1" x14ac:dyDescent="0.3">
      <c r="B1212" s="254" t="s">
        <v>628</v>
      </c>
      <c r="C1212" s="255" t="s">
        <v>729</v>
      </c>
      <c r="D1212" s="145" t="s">
        <v>788</v>
      </c>
      <c r="E1212" s="149">
        <v>2.2717665323247234</v>
      </c>
      <c r="F1212" s="149">
        <v>2.2717665323247234</v>
      </c>
      <c r="G1212" s="149">
        <v>2.2717665323247234</v>
      </c>
      <c r="H1212" s="149">
        <v>2.2717665323247234</v>
      </c>
      <c r="I1212" s="176">
        <v>2.2717665323247234</v>
      </c>
      <c r="J1212" s="148">
        <f t="shared" ref="J1212:J1243" si="41">SUM(E1212:I1212)</f>
        <v>11.358832661623616</v>
      </c>
    </row>
    <row r="1213" spans="2:10" ht="16.5" thickBot="1" x14ac:dyDescent="0.3">
      <c r="B1213" s="254"/>
      <c r="C1213" s="256"/>
      <c r="D1213" s="146" t="s">
        <v>785</v>
      </c>
      <c r="E1213" s="144">
        <v>2.6949839402052786E-4</v>
      </c>
      <c r="F1213" s="144">
        <v>2.6949839402052786E-4</v>
      </c>
      <c r="G1213" s="144">
        <v>2.6949839402052786E-4</v>
      </c>
      <c r="H1213" s="144">
        <v>2.6949839402052786E-4</v>
      </c>
      <c r="I1213" s="177">
        <v>2.6949839402052786E-4</v>
      </c>
      <c r="J1213" s="178">
        <f t="shared" si="41"/>
        <v>1.3474919701026394E-3</v>
      </c>
    </row>
    <row r="1214" spans="2:10" ht="16.5" thickBot="1" x14ac:dyDescent="0.3">
      <c r="B1214" s="254"/>
      <c r="C1214" s="256"/>
      <c r="D1214" s="146" t="s">
        <v>786</v>
      </c>
      <c r="E1214" s="144">
        <v>1.9391448971340072E-4</v>
      </c>
      <c r="F1214" s="144">
        <v>1.9391448971340072E-4</v>
      </c>
      <c r="G1214" s="144">
        <v>1.9391448971340072E-4</v>
      </c>
      <c r="H1214" s="144">
        <v>1.9391448971340072E-4</v>
      </c>
      <c r="I1214" s="177">
        <v>1.9391448971340072E-4</v>
      </c>
      <c r="J1214" s="178">
        <f t="shared" si="41"/>
        <v>9.6957244856700356E-4</v>
      </c>
    </row>
    <row r="1215" spans="2:10" ht="16.5" thickBot="1" x14ac:dyDescent="0.3">
      <c r="B1215" s="254"/>
      <c r="C1215" s="257"/>
      <c r="D1215" s="147" t="s">
        <v>789</v>
      </c>
      <c r="E1215" s="153">
        <v>3</v>
      </c>
      <c r="F1215" s="153">
        <v>3</v>
      </c>
      <c r="G1215" s="153">
        <v>3</v>
      </c>
      <c r="H1215" s="153">
        <v>3</v>
      </c>
      <c r="I1215" s="179">
        <v>3</v>
      </c>
      <c r="J1215" s="180">
        <f t="shared" si="41"/>
        <v>15</v>
      </c>
    </row>
    <row r="1216" spans="2:10" ht="16.5" thickBot="1" x14ac:dyDescent="0.3">
      <c r="B1216" s="254" t="s">
        <v>629</v>
      </c>
      <c r="C1216" s="255" t="s">
        <v>729</v>
      </c>
      <c r="D1216" s="145" t="s">
        <v>788</v>
      </c>
      <c r="E1216" s="149">
        <v>104.13731516134706</v>
      </c>
      <c r="F1216" s="149">
        <v>104.13731516134706</v>
      </c>
      <c r="G1216" s="149">
        <v>104.13731516134706</v>
      </c>
      <c r="H1216" s="149">
        <v>104.13731516134706</v>
      </c>
      <c r="I1216" s="176">
        <v>104.13731516134706</v>
      </c>
      <c r="J1216" s="148">
        <f t="shared" si="41"/>
        <v>520.68657580673528</v>
      </c>
    </row>
    <row r="1217" spans="2:10" ht="16.5" thickBot="1" x14ac:dyDescent="0.3">
      <c r="B1217" s="254"/>
      <c r="C1217" s="256"/>
      <c r="D1217" s="146" t="s">
        <v>785</v>
      </c>
      <c r="E1217" s="144">
        <v>1.5131193945381066E-2</v>
      </c>
      <c r="F1217" s="144">
        <v>1.5131193945381066E-2</v>
      </c>
      <c r="G1217" s="144">
        <v>1.5131193945381066E-2</v>
      </c>
      <c r="H1217" s="144">
        <v>1.5131193945381066E-2</v>
      </c>
      <c r="I1217" s="177">
        <v>1.5131193945381066E-2</v>
      </c>
      <c r="J1217" s="178">
        <f t="shared" si="41"/>
        <v>7.5655969726905331E-2</v>
      </c>
    </row>
    <row r="1218" spans="2:10" ht="16.5" thickBot="1" x14ac:dyDescent="0.3">
      <c r="B1218" s="254"/>
      <c r="C1218" s="256"/>
      <c r="D1218" s="146" t="s">
        <v>786</v>
      </c>
      <c r="E1218" s="144">
        <v>1.1331632688786113E-2</v>
      </c>
      <c r="F1218" s="144">
        <v>1.1331632688786113E-2</v>
      </c>
      <c r="G1218" s="144">
        <v>1.1331632688786113E-2</v>
      </c>
      <c r="H1218" s="144">
        <v>1.1331632688786113E-2</v>
      </c>
      <c r="I1218" s="177">
        <v>1.1331632688786113E-2</v>
      </c>
      <c r="J1218" s="178">
        <f t="shared" si="41"/>
        <v>5.6658163443930563E-2</v>
      </c>
    </row>
    <row r="1219" spans="2:10" ht="16.5" thickBot="1" x14ac:dyDescent="0.3">
      <c r="B1219" s="254"/>
      <c r="C1219" s="257"/>
      <c r="D1219" s="147" t="s">
        <v>789</v>
      </c>
      <c r="E1219" s="153">
        <v>137.5</v>
      </c>
      <c r="F1219" s="153">
        <v>137.5</v>
      </c>
      <c r="G1219" s="153">
        <v>137.5</v>
      </c>
      <c r="H1219" s="153">
        <v>137.5</v>
      </c>
      <c r="I1219" s="179">
        <v>137.5</v>
      </c>
      <c r="J1219" s="180">
        <f t="shared" si="41"/>
        <v>687.5</v>
      </c>
    </row>
    <row r="1220" spans="2:10" ht="16.5" thickBot="1" x14ac:dyDescent="0.3">
      <c r="B1220" s="254" t="s">
        <v>630</v>
      </c>
      <c r="C1220" s="255" t="s">
        <v>691</v>
      </c>
      <c r="D1220" s="145" t="s">
        <v>788</v>
      </c>
      <c r="E1220" s="149">
        <v>2.6386513865138648</v>
      </c>
      <c r="F1220" s="149">
        <v>2.6386513865138648</v>
      </c>
      <c r="G1220" s="149">
        <v>2.6386513865138648</v>
      </c>
      <c r="H1220" s="149">
        <v>2.6386513865138648</v>
      </c>
      <c r="I1220" s="176">
        <v>2.6386513865138648</v>
      </c>
      <c r="J1220" s="148">
        <f t="shared" si="41"/>
        <v>13.193256932569323</v>
      </c>
    </row>
    <row r="1221" spans="2:10" ht="16.5" thickBot="1" x14ac:dyDescent="0.3">
      <c r="B1221" s="254"/>
      <c r="C1221" s="256"/>
      <c r="D1221" s="146" t="s">
        <v>785</v>
      </c>
      <c r="E1221" s="144">
        <v>7.0342624916740898E-3</v>
      </c>
      <c r="F1221" s="144">
        <v>7.0342624916740898E-3</v>
      </c>
      <c r="G1221" s="144">
        <v>7.0342624916740898E-3</v>
      </c>
      <c r="H1221" s="144">
        <v>7.0342624916740898E-3</v>
      </c>
      <c r="I1221" s="177">
        <v>7.0342624916740898E-3</v>
      </c>
      <c r="J1221" s="178">
        <f t="shared" si="41"/>
        <v>3.5171312458370449E-2</v>
      </c>
    </row>
    <row r="1222" spans="2:10" ht="16.5" thickBot="1" x14ac:dyDescent="0.3">
      <c r="B1222" s="254"/>
      <c r="C1222" s="256"/>
      <c r="D1222" s="146" t="s">
        <v>786</v>
      </c>
      <c r="E1222" s="144">
        <v>0</v>
      </c>
      <c r="F1222" s="144">
        <v>0</v>
      </c>
      <c r="G1222" s="144">
        <v>0</v>
      </c>
      <c r="H1222" s="144">
        <v>0</v>
      </c>
      <c r="I1222" s="177">
        <v>0</v>
      </c>
      <c r="J1222" s="178">
        <f t="shared" si="41"/>
        <v>0</v>
      </c>
    </row>
    <row r="1223" spans="2:10" ht="16.5" thickBot="1" x14ac:dyDescent="0.3">
      <c r="B1223" s="254"/>
      <c r="C1223" s="257"/>
      <c r="D1223" s="147" t="s">
        <v>789</v>
      </c>
      <c r="E1223" s="153">
        <v>25</v>
      </c>
      <c r="F1223" s="153">
        <v>25</v>
      </c>
      <c r="G1223" s="153">
        <v>25</v>
      </c>
      <c r="H1223" s="153">
        <v>25</v>
      </c>
      <c r="I1223" s="179">
        <v>25</v>
      </c>
      <c r="J1223" s="180">
        <f t="shared" si="41"/>
        <v>125</v>
      </c>
    </row>
    <row r="1224" spans="2:10" ht="16.5" thickBot="1" x14ac:dyDescent="0.3">
      <c r="B1224" s="254" t="s">
        <v>631</v>
      </c>
      <c r="C1224" s="255" t="s">
        <v>747</v>
      </c>
      <c r="D1224" s="145" t="s">
        <v>788</v>
      </c>
      <c r="E1224" s="149">
        <v>9.2118749999999991</v>
      </c>
      <c r="F1224" s="149">
        <v>9.2118749999999991</v>
      </c>
      <c r="G1224" s="149">
        <v>9.2118749999999991</v>
      </c>
      <c r="H1224" s="149">
        <v>9.2118749999999991</v>
      </c>
      <c r="I1224" s="176">
        <v>9.2118749999999991</v>
      </c>
      <c r="J1224" s="148">
        <f t="shared" si="41"/>
        <v>46.059374999999996</v>
      </c>
    </row>
    <row r="1225" spans="2:10" ht="16.5" thickBot="1" x14ac:dyDescent="0.3">
      <c r="B1225" s="254"/>
      <c r="C1225" s="256"/>
      <c r="D1225" s="146" t="s">
        <v>785</v>
      </c>
      <c r="E1225" s="144">
        <v>3.486968239685832E-3</v>
      </c>
      <c r="F1225" s="144">
        <v>3.486968239685832E-3</v>
      </c>
      <c r="G1225" s="144">
        <v>3.486968239685832E-3</v>
      </c>
      <c r="H1225" s="144">
        <v>3.486968239685832E-3</v>
      </c>
      <c r="I1225" s="177">
        <v>3.486968239685832E-3</v>
      </c>
      <c r="J1225" s="178">
        <f t="shared" si="41"/>
        <v>1.7434841198429162E-2</v>
      </c>
    </row>
    <row r="1226" spans="2:10" ht="16.5" thickBot="1" x14ac:dyDescent="0.3">
      <c r="B1226" s="254"/>
      <c r="C1226" s="256"/>
      <c r="D1226" s="146" t="s">
        <v>786</v>
      </c>
      <c r="E1226" s="144">
        <v>0</v>
      </c>
      <c r="F1226" s="144">
        <v>0</v>
      </c>
      <c r="G1226" s="144">
        <v>0</v>
      </c>
      <c r="H1226" s="144">
        <v>0</v>
      </c>
      <c r="I1226" s="177">
        <v>0</v>
      </c>
      <c r="J1226" s="178">
        <f t="shared" si="41"/>
        <v>0</v>
      </c>
    </row>
    <row r="1227" spans="2:10" ht="16.5" thickBot="1" x14ac:dyDescent="0.3">
      <c r="B1227" s="254"/>
      <c r="C1227" s="257"/>
      <c r="D1227" s="147" t="s">
        <v>789</v>
      </c>
      <c r="E1227" s="153">
        <v>18.75</v>
      </c>
      <c r="F1227" s="153">
        <v>18.75</v>
      </c>
      <c r="G1227" s="153">
        <v>18.75</v>
      </c>
      <c r="H1227" s="153">
        <v>18.75</v>
      </c>
      <c r="I1227" s="179">
        <v>18.75</v>
      </c>
      <c r="J1227" s="180">
        <f t="shared" si="41"/>
        <v>93.75</v>
      </c>
    </row>
    <row r="1228" spans="2:10" ht="16.5" thickBot="1" x14ac:dyDescent="0.3">
      <c r="B1228" s="254" t="s">
        <v>632</v>
      </c>
      <c r="C1228" s="255" t="s">
        <v>731</v>
      </c>
      <c r="D1228" s="145" t="s">
        <v>788</v>
      </c>
      <c r="E1228" s="149">
        <v>0.98061599999999982</v>
      </c>
      <c r="F1228" s="149">
        <v>0.98061599999999982</v>
      </c>
      <c r="G1228" s="149">
        <v>0.98061599999999982</v>
      </c>
      <c r="H1228" s="149">
        <v>0.98061599999999982</v>
      </c>
      <c r="I1228" s="176">
        <v>0.98061599999999982</v>
      </c>
      <c r="J1228" s="148">
        <f t="shared" si="41"/>
        <v>4.9030799999999992</v>
      </c>
    </row>
    <row r="1229" spans="2:10" ht="16.5" thickBot="1" x14ac:dyDescent="0.3">
      <c r="B1229" s="254"/>
      <c r="C1229" s="256"/>
      <c r="D1229" s="146" t="s">
        <v>785</v>
      </c>
      <c r="E1229" s="144">
        <v>1.4248390078959149E-4</v>
      </c>
      <c r="F1229" s="144">
        <v>1.4248390078959149E-4</v>
      </c>
      <c r="G1229" s="144">
        <v>1.4248390078959149E-4</v>
      </c>
      <c r="H1229" s="144">
        <v>1.4248390078959149E-4</v>
      </c>
      <c r="I1229" s="177">
        <v>1.4248390078959149E-4</v>
      </c>
      <c r="J1229" s="178">
        <f t="shared" si="41"/>
        <v>7.1241950394795742E-4</v>
      </c>
    </row>
    <row r="1230" spans="2:10" ht="16.5" thickBot="1" x14ac:dyDescent="0.3">
      <c r="B1230" s="254"/>
      <c r="C1230" s="256"/>
      <c r="D1230" s="146" t="s">
        <v>786</v>
      </c>
      <c r="E1230" s="144">
        <v>1.0670507784390381E-4</v>
      </c>
      <c r="F1230" s="144">
        <v>1.0670507784390381E-4</v>
      </c>
      <c r="G1230" s="144">
        <v>1.0670507784390381E-4</v>
      </c>
      <c r="H1230" s="144">
        <v>1.0670507784390381E-4</v>
      </c>
      <c r="I1230" s="177">
        <v>1.0670507784390381E-4</v>
      </c>
      <c r="J1230" s="178">
        <f t="shared" si="41"/>
        <v>5.33525389219519E-4</v>
      </c>
    </row>
    <row r="1231" spans="2:10" ht="16.5" thickBot="1" x14ac:dyDescent="0.3">
      <c r="B1231" s="254"/>
      <c r="C1231" s="257"/>
      <c r="D1231" s="147" t="s">
        <v>789</v>
      </c>
      <c r="E1231" s="153">
        <v>2.5</v>
      </c>
      <c r="F1231" s="153">
        <v>2.5</v>
      </c>
      <c r="G1231" s="153">
        <v>2.5</v>
      </c>
      <c r="H1231" s="153">
        <v>2.5</v>
      </c>
      <c r="I1231" s="179">
        <v>2.5</v>
      </c>
      <c r="J1231" s="180">
        <f t="shared" si="41"/>
        <v>12.5</v>
      </c>
    </row>
    <row r="1232" spans="2:10" ht="16.5" thickBot="1" x14ac:dyDescent="0.3">
      <c r="B1232" s="254" t="s">
        <v>633</v>
      </c>
      <c r="C1232" s="255" t="s">
        <v>735</v>
      </c>
      <c r="D1232" s="145" t="s">
        <v>788</v>
      </c>
      <c r="E1232" s="149">
        <v>0.26002339999999996</v>
      </c>
      <c r="F1232" s="149">
        <v>0.26002339999999996</v>
      </c>
      <c r="G1232" s="149">
        <v>0.26002339999999996</v>
      </c>
      <c r="H1232" s="149">
        <v>0.26002339999999996</v>
      </c>
      <c r="I1232" s="176">
        <v>0.26002339999999996</v>
      </c>
      <c r="J1232" s="148">
        <f t="shared" si="41"/>
        <v>1.3001169999999997</v>
      </c>
    </row>
    <row r="1233" spans="2:10" ht="16.5" thickBot="1" x14ac:dyDescent="0.3">
      <c r="B1233" s="254"/>
      <c r="C1233" s="256"/>
      <c r="D1233" s="146" t="s">
        <v>785</v>
      </c>
      <c r="E1233" s="144">
        <v>3.7781505021917111E-5</v>
      </c>
      <c r="F1233" s="144">
        <v>3.7781505021917111E-5</v>
      </c>
      <c r="G1233" s="144">
        <v>3.7781505021917111E-5</v>
      </c>
      <c r="H1233" s="144">
        <v>3.7781505021917111E-5</v>
      </c>
      <c r="I1233" s="177">
        <v>3.7781505021917111E-5</v>
      </c>
      <c r="J1233" s="178">
        <f t="shared" si="41"/>
        <v>1.8890752510958555E-4</v>
      </c>
    </row>
    <row r="1234" spans="2:10" ht="16.5" thickBot="1" x14ac:dyDescent="0.3">
      <c r="B1234" s="254"/>
      <c r="C1234" s="256"/>
      <c r="D1234" s="146" t="s">
        <v>786</v>
      </c>
      <c r="E1234" s="144">
        <v>2.8294273332513995E-5</v>
      </c>
      <c r="F1234" s="144">
        <v>2.8294273332513995E-5</v>
      </c>
      <c r="G1234" s="144">
        <v>2.8294273332513995E-5</v>
      </c>
      <c r="H1234" s="144">
        <v>2.8294273332513995E-5</v>
      </c>
      <c r="I1234" s="177">
        <v>2.8294273332513995E-5</v>
      </c>
      <c r="J1234" s="178">
        <f t="shared" si="41"/>
        <v>1.4147136666256999E-4</v>
      </c>
    </row>
    <row r="1235" spans="2:10" ht="16.5" thickBot="1" x14ac:dyDescent="0.3">
      <c r="B1235" s="254"/>
      <c r="C1235" s="257"/>
      <c r="D1235" s="147" t="s">
        <v>789</v>
      </c>
      <c r="E1235" s="153">
        <v>2.5</v>
      </c>
      <c r="F1235" s="153">
        <v>2.5</v>
      </c>
      <c r="G1235" s="153">
        <v>2.5</v>
      </c>
      <c r="H1235" s="153">
        <v>2.5</v>
      </c>
      <c r="I1235" s="179">
        <v>2.5</v>
      </c>
      <c r="J1235" s="180">
        <f t="shared" si="41"/>
        <v>12.5</v>
      </c>
    </row>
    <row r="1236" spans="2:10" ht="16.5" thickBot="1" x14ac:dyDescent="0.3">
      <c r="B1236" s="254" t="s">
        <v>634</v>
      </c>
      <c r="C1236" s="255" t="s">
        <v>791</v>
      </c>
      <c r="D1236" s="145" t="s">
        <v>788</v>
      </c>
      <c r="E1236" s="149">
        <v>2.2142832000000005E-2</v>
      </c>
      <c r="F1236" s="149">
        <v>2.2142832000000005E-2</v>
      </c>
      <c r="G1236" s="149">
        <v>2.2142832000000005E-2</v>
      </c>
      <c r="H1236" s="149">
        <v>2.2142832000000005E-2</v>
      </c>
      <c r="I1236" s="176">
        <v>2.2142832000000005E-2</v>
      </c>
      <c r="J1236" s="148">
        <f t="shared" si="41"/>
        <v>0.11071416000000002</v>
      </c>
    </row>
    <row r="1237" spans="2:10" ht="16.5" thickBot="1" x14ac:dyDescent="0.3">
      <c r="B1237" s="254"/>
      <c r="C1237" s="256"/>
      <c r="D1237" s="146" t="s">
        <v>785</v>
      </c>
      <c r="E1237" s="144">
        <v>2.468862308770345E-6</v>
      </c>
      <c r="F1237" s="144">
        <v>2.468862308770345E-6</v>
      </c>
      <c r="G1237" s="144">
        <v>2.468862308770345E-6</v>
      </c>
      <c r="H1237" s="144">
        <v>2.468862308770345E-6</v>
      </c>
      <c r="I1237" s="177">
        <v>2.468862308770345E-6</v>
      </c>
      <c r="J1237" s="178">
        <f t="shared" si="41"/>
        <v>1.2344311543851725E-5</v>
      </c>
    </row>
    <row r="1238" spans="2:10" ht="16.5" thickBot="1" x14ac:dyDescent="0.3">
      <c r="B1238" s="254"/>
      <c r="C1238" s="256"/>
      <c r="D1238" s="146" t="s">
        <v>786</v>
      </c>
      <c r="E1238" s="144">
        <v>2.2502527491872149E-6</v>
      </c>
      <c r="F1238" s="144">
        <v>2.2502527491872149E-6</v>
      </c>
      <c r="G1238" s="144">
        <v>2.2502527491872149E-6</v>
      </c>
      <c r="H1238" s="144">
        <v>2.2502527491872149E-6</v>
      </c>
      <c r="I1238" s="177">
        <v>2.2502527491872149E-6</v>
      </c>
      <c r="J1238" s="178">
        <f t="shared" si="41"/>
        <v>1.1251263745936074E-5</v>
      </c>
    </row>
    <row r="1239" spans="2:10" ht="16.5" thickBot="1" x14ac:dyDescent="0.3">
      <c r="B1239" s="254"/>
      <c r="C1239" s="257"/>
      <c r="D1239" s="147" t="s">
        <v>789</v>
      </c>
      <c r="E1239" s="153">
        <v>1</v>
      </c>
      <c r="F1239" s="153">
        <v>1</v>
      </c>
      <c r="G1239" s="153">
        <v>1</v>
      </c>
      <c r="H1239" s="153">
        <v>1</v>
      </c>
      <c r="I1239" s="179">
        <v>1</v>
      </c>
      <c r="J1239" s="180">
        <f t="shared" si="41"/>
        <v>5</v>
      </c>
    </row>
    <row r="1240" spans="2:10" ht="16.5" thickBot="1" x14ac:dyDescent="0.3">
      <c r="B1240" s="254" t="s">
        <v>635</v>
      </c>
      <c r="C1240" s="255" t="s">
        <v>739</v>
      </c>
      <c r="D1240" s="145" t="s">
        <v>788</v>
      </c>
      <c r="E1240" s="149">
        <v>0.55872021325915622</v>
      </c>
      <c r="F1240" s="149">
        <v>0.55872021325915622</v>
      </c>
      <c r="G1240" s="149">
        <v>0.55872021325915622</v>
      </c>
      <c r="H1240" s="149">
        <v>0.55872021325915622</v>
      </c>
      <c r="I1240" s="176">
        <v>0.55872021325915622</v>
      </c>
      <c r="J1240" s="148">
        <f t="shared" si="41"/>
        <v>2.7936010662957811</v>
      </c>
    </row>
    <row r="1241" spans="2:10" ht="16.5" thickBot="1" x14ac:dyDescent="0.3">
      <c r="B1241" s="254"/>
      <c r="C1241" s="256"/>
      <c r="D1241" s="146" t="s">
        <v>785</v>
      </c>
      <c r="E1241" s="144">
        <v>8.8561477159318155E-5</v>
      </c>
      <c r="F1241" s="144">
        <v>8.8561477159318155E-5</v>
      </c>
      <c r="G1241" s="144">
        <v>8.8561477159318155E-5</v>
      </c>
      <c r="H1241" s="144">
        <v>8.8561477159318155E-5</v>
      </c>
      <c r="I1241" s="177">
        <v>8.8561477159318155E-5</v>
      </c>
      <c r="J1241" s="178">
        <f t="shared" si="41"/>
        <v>4.4280738579659078E-4</v>
      </c>
    </row>
    <row r="1242" spans="2:10" ht="16.5" thickBot="1" x14ac:dyDescent="0.3">
      <c r="B1242" s="254"/>
      <c r="C1242" s="256"/>
      <c r="D1242" s="146" t="s">
        <v>786</v>
      </c>
      <c r="E1242" s="144">
        <v>8.9098036996161525E-5</v>
      </c>
      <c r="F1242" s="144">
        <v>8.9098036996161525E-5</v>
      </c>
      <c r="G1242" s="144">
        <v>8.9098036996161525E-5</v>
      </c>
      <c r="H1242" s="144">
        <v>8.9098036996161525E-5</v>
      </c>
      <c r="I1242" s="177">
        <v>8.9098036996161525E-5</v>
      </c>
      <c r="J1242" s="178">
        <f t="shared" si="41"/>
        <v>4.4549018498080763E-4</v>
      </c>
    </row>
    <row r="1243" spans="2:10" ht="16.5" thickBot="1" x14ac:dyDescent="0.3">
      <c r="B1243" s="254"/>
      <c r="C1243" s="257"/>
      <c r="D1243" s="147" t="s">
        <v>789</v>
      </c>
      <c r="E1243" s="153">
        <v>5</v>
      </c>
      <c r="F1243" s="153">
        <v>5</v>
      </c>
      <c r="G1243" s="153">
        <v>5</v>
      </c>
      <c r="H1243" s="153">
        <v>5</v>
      </c>
      <c r="I1243" s="179">
        <v>5</v>
      </c>
      <c r="J1243" s="180">
        <f t="shared" si="41"/>
        <v>25</v>
      </c>
    </row>
    <row r="1244" spans="2:10" ht="16.5" thickBot="1" x14ac:dyDescent="0.3">
      <c r="B1244" s="254" t="s">
        <v>636</v>
      </c>
      <c r="C1244" s="255" t="s">
        <v>741</v>
      </c>
      <c r="D1244" s="145" t="s">
        <v>788</v>
      </c>
      <c r="E1244" s="149">
        <v>0.37182352941176472</v>
      </c>
      <c r="F1244" s="149">
        <v>0.37182352941176472</v>
      </c>
      <c r="G1244" s="149">
        <v>0.37182352941176472</v>
      </c>
      <c r="H1244" s="149">
        <v>0.37182352941176472</v>
      </c>
      <c r="I1244" s="176">
        <v>0.37182352941176472</v>
      </c>
      <c r="J1244" s="148">
        <f t="shared" ref="J1244:J1291" si="42">SUM(E1244:I1244)</f>
        <v>1.8591176470588235</v>
      </c>
    </row>
    <row r="1245" spans="2:10" ht="16.5" thickBot="1" x14ac:dyDescent="0.3">
      <c r="B1245" s="254"/>
      <c r="C1245" s="256"/>
      <c r="D1245" s="146" t="s">
        <v>785</v>
      </c>
      <c r="E1245" s="144">
        <v>5.3706262497283259E-5</v>
      </c>
      <c r="F1245" s="144">
        <v>5.3706262497283259E-5</v>
      </c>
      <c r="G1245" s="144">
        <v>5.3706262497283259E-5</v>
      </c>
      <c r="H1245" s="144">
        <v>5.3706262497283259E-5</v>
      </c>
      <c r="I1245" s="177">
        <v>5.3706262497283259E-5</v>
      </c>
      <c r="J1245" s="178">
        <f t="shared" si="42"/>
        <v>2.6853131248641632E-4</v>
      </c>
    </row>
    <row r="1246" spans="2:10" ht="16.5" thickBot="1" x14ac:dyDescent="0.3">
      <c r="B1246" s="254"/>
      <c r="C1246" s="256"/>
      <c r="D1246" s="146" t="s">
        <v>786</v>
      </c>
      <c r="E1246" s="144">
        <v>5.3883137869381512E-5</v>
      </c>
      <c r="F1246" s="144">
        <v>5.3883137869381512E-5</v>
      </c>
      <c r="G1246" s="144">
        <v>5.3883137869381512E-5</v>
      </c>
      <c r="H1246" s="144">
        <v>5.3883137869381512E-5</v>
      </c>
      <c r="I1246" s="177">
        <v>5.3883137869381512E-5</v>
      </c>
      <c r="J1246" s="178">
        <f t="shared" si="42"/>
        <v>2.6941568934690758E-4</v>
      </c>
    </row>
    <row r="1247" spans="2:10" ht="16.5" thickBot="1" x14ac:dyDescent="0.3">
      <c r="B1247" s="254"/>
      <c r="C1247" s="257"/>
      <c r="D1247" s="147" t="s">
        <v>789</v>
      </c>
      <c r="E1247" s="153">
        <v>5</v>
      </c>
      <c r="F1247" s="153">
        <v>5</v>
      </c>
      <c r="G1247" s="153">
        <v>5</v>
      </c>
      <c r="H1247" s="153">
        <v>5</v>
      </c>
      <c r="I1247" s="179">
        <v>5</v>
      </c>
      <c r="J1247" s="180">
        <f t="shared" si="42"/>
        <v>25</v>
      </c>
    </row>
    <row r="1248" spans="2:10" ht="16.5" thickBot="1" x14ac:dyDescent="0.3">
      <c r="B1248" s="254" t="s">
        <v>637</v>
      </c>
      <c r="C1248" s="255" t="s">
        <v>724</v>
      </c>
      <c r="D1248" s="145" t="s">
        <v>788</v>
      </c>
      <c r="E1248" s="149">
        <v>7.5147671568627462E-3</v>
      </c>
      <c r="F1248" s="149">
        <v>7.5147671568627462E-3</v>
      </c>
      <c r="G1248" s="149">
        <v>7.5147671568627462E-3</v>
      </c>
      <c r="H1248" s="149">
        <v>7.5147671568627462E-3</v>
      </c>
      <c r="I1248" s="176">
        <v>7.5147671568627462E-3</v>
      </c>
      <c r="J1248" s="148">
        <f t="shared" si="42"/>
        <v>3.7573835784313732E-2</v>
      </c>
    </row>
    <row r="1249" spans="2:10" ht="16.5" thickBot="1" x14ac:dyDescent="0.3">
      <c r="B1249" s="254"/>
      <c r="C1249" s="256"/>
      <c r="D1249" s="146" t="s">
        <v>785</v>
      </c>
      <c r="E1249" s="144">
        <v>1.0918987024842672E-6</v>
      </c>
      <c r="F1249" s="144">
        <v>1.0918987024842672E-6</v>
      </c>
      <c r="G1249" s="144">
        <v>1.0918987024842672E-6</v>
      </c>
      <c r="H1249" s="144">
        <v>1.0918987024842672E-6</v>
      </c>
      <c r="I1249" s="177">
        <v>1.0918987024842672E-6</v>
      </c>
      <c r="J1249" s="178">
        <f t="shared" si="42"/>
        <v>5.4594935124213364E-6</v>
      </c>
    </row>
    <row r="1250" spans="2:10" ht="16.5" thickBot="1" x14ac:dyDescent="0.3">
      <c r="B1250" s="254"/>
      <c r="C1250" s="256"/>
      <c r="D1250" s="146" t="s">
        <v>786</v>
      </c>
      <c r="E1250" s="144">
        <v>8.1771439019131957E-7</v>
      </c>
      <c r="F1250" s="144">
        <v>8.1771439019131957E-7</v>
      </c>
      <c r="G1250" s="144">
        <v>8.1771439019131957E-7</v>
      </c>
      <c r="H1250" s="144">
        <v>8.1771439019131957E-7</v>
      </c>
      <c r="I1250" s="177">
        <v>8.1771439019131957E-7</v>
      </c>
      <c r="J1250" s="178">
        <f t="shared" si="42"/>
        <v>4.0885719509565977E-6</v>
      </c>
    </row>
    <row r="1251" spans="2:10" ht="16.5" thickBot="1" x14ac:dyDescent="0.3">
      <c r="B1251" s="254"/>
      <c r="C1251" s="257"/>
      <c r="D1251" s="147" t="s">
        <v>789</v>
      </c>
      <c r="E1251" s="153">
        <v>1</v>
      </c>
      <c r="F1251" s="153">
        <v>1</v>
      </c>
      <c r="G1251" s="153">
        <v>1</v>
      </c>
      <c r="H1251" s="153">
        <v>1</v>
      </c>
      <c r="I1251" s="179">
        <v>1</v>
      </c>
      <c r="J1251" s="180">
        <f t="shared" si="42"/>
        <v>5</v>
      </c>
    </row>
    <row r="1252" spans="2:10" ht="16.5" thickBot="1" x14ac:dyDescent="0.3">
      <c r="B1252" s="254" t="s">
        <v>638</v>
      </c>
      <c r="C1252" s="255" t="s">
        <v>704</v>
      </c>
      <c r="D1252" s="145" t="s">
        <v>788</v>
      </c>
      <c r="E1252" s="149">
        <v>0.46200000000000002</v>
      </c>
      <c r="F1252" s="149">
        <v>0.46200000000000002</v>
      </c>
      <c r="G1252" s="149">
        <v>0.46200000000000002</v>
      </c>
      <c r="H1252" s="149">
        <v>0.46200000000000002</v>
      </c>
      <c r="I1252" s="176">
        <v>0.46200000000000002</v>
      </c>
      <c r="J1252" s="148">
        <f t="shared" si="42"/>
        <v>2.31</v>
      </c>
    </row>
    <row r="1253" spans="2:10" ht="16.5" thickBot="1" x14ac:dyDescent="0.3">
      <c r="B1253" s="254"/>
      <c r="C1253" s="256"/>
      <c r="D1253" s="146" t="s">
        <v>785</v>
      </c>
      <c r="E1253" s="144">
        <v>5.2368240075912625E-5</v>
      </c>
      <c r="F1253" s="144">
        <v>5.2368240075912625E-5</v>
      </c>
      <c r="G1253" s="144">
        <v>5.2368240075912625E-5</v>
      </c>
      <c r="H1253" s="144">
        <v>5.2368240075912625E-5</v>
      </c>
      <c r="I1253" s="177">
        <v>5.2368240075912625E-5</v>
      </c>
      <c r="J1253" s="178">
        <f t="shared" si="42"/>
        <v>2.6184120037956311E-4</v>
      </c>
    </row>
    <row r="1254" spans="2:10" ht="16.5" thickBot="1" x14ac:dyDescent="0.3">
      <c r="B1254" s="254"/>
      <c r="C1254" s="256"/>
      <c r="D1254" s="146" t="s">
        <v>786</v>
      </c>
      <c r="E1254" s="144">
        <v>8.7137317503362797E-5</v>
      </c>
      <c r="F1254" s="144">
        <v>8.7137317503362797E-5</v>
      </c>
      <c r="G1254" s="144">
        <v>8.7137317503362797E-5</v>
      </c>
      <c r="H1254" s="144">
        <v>8.7137317503362797E-5</v>
      </c>
      <c r="I1254" s="177">
        <v>8.7137317503362797E-5</v>
      </c>
      <c r="J1254" s="178">
        <f t="shared" si="42"/>
        <v>4.3568658751681397E-4</v>
      </c>
    </row>
    <row r="1255" spans="2:10" ht="16.5" thickBot="1" x14ac:dyDescent="0.3">
      <c r="B1255" s="254"/>
      <c r="C1255" s="257"/>
      <c r="D1255" s="147" t="s">
        <v>789</v>
      </c>
      <c r="E1255" s="153">
        <v>2</v>
      </c>
      <c r="F1255" s="153">
        <v>2</v>
      </c>
      <c r="G1255" s="153">
        <v>2</v>
      </c>
      <c r="H1255" s="153">
        <v>2</v>
      </c>
      <c r="I1255" s="179">
        <v>2</v>
      </c>
      <c r="J1255" s="180">
        <f t="shared" si="42"/>
        <v>10</v>
      </c>
    </row>
    <row r="1256" spans="2:10" ht="16.5" thickBot="1" x14ac:dyDescent="0.3">
      <c r="B1256" s="254" t="s">
        <v>639</v>
      </c>
      <c r="C1256" s="255" t="s">
        <v>727</v>
      </c>
      <c r="D1256" s="145" t="s">
        <v>788</v>
      </c>
      <c r="E1256" s="149">
        <v>1.0150000000000001E-2</v>
      </c>
      <c r="F1256" s="149">
        <v>1.0150000000000001E-2</v>
      </c>
      <c r="G1256" s="149">
        <v>1.0150000000000001E-2</v>
      </c>
      <c r="H1256" s="149">
        <v>1.0150000000000001E-2</v>
      </c>
      <c r="I1256" s="176">
        <v>1.0150000000000001E-2</v>
      </c>
      <c r="J1256" s="148">
        <f t="shared" si="42"/>
        <v>5.0750000000000003E-2</v>
      </c>
    </row>
    <row r="1257" spans="2:10" ht="16.5" thickBot="1" x14ac:dyDescent="0.3">
      <c r="B1257" s="254"/>
      <c r="C1257" s="256"/>
      <c r="D1257" s="146" t="s">
        <v>785</v>
      </c>
      <c r="E1257" s="144">
        <v>1.5107432422145528E-6</v>
      </c>
      <c r="F1257" s="144">
        <v>1.5107432422145528E-6</v>
      </c>
      <c r="G1257" s="144">
        <v>1.5107432422145528E-6</v>
      </c>
      <c r="H1257" s="144">
        <v>1.5107432422145528E-6</v>
      </c>
      <c r="I1257" s="177">
        <v>1.5107432422145528E-6</v>
      </c>
      <c r="J1257" s="178">
        <f t="shared" si="42"/>
        <v>7.5537162110727642E-6</v>
      </c>
    </row>
    <row r="1258" spans="2:10" ht="16.5" thickBot="1" x14ac:dyDescent="0.3">
      <c r="B1258" s="254"/>
      <c r="C1258" s="256"/>
      <c r="D1258" s="146" t="s">
        <v>786</v>
      </c>
      <c r="E1258" s="144">
        <v>1.087038035854451E-6</v>
      </c>
      <c r="F1258" s="144">
        <v>1.087038035854451E-6</v>
      </c>
      <c r="G1258" s="144">
        <v>1.087038035854451E-6</v>
      </c>
      <c r="H1258" s="144">
        <v>1.087038035854451E-6</v>
      </c>
      <c r="I1258" s="177">
        <v>1.087038035854451E-6</v>
      </c>
      <c r="J1258" s="178">
        <f t="shared" si="42"/>
        <v>5.4351901792722552E-6</v>
      </c>
    </row>
    <row r="1259" spans="2:10" ht="16.5" thickBot="1" x14ac:dyDescent="0.3">
      <c r="B1259" s="254"/>
      <c r="C1259" s="257"/>
      <c r="D1259" s="147" t="s">
        <v>789</v>
      </c>
      <c r="E1259" s="153">
        <v>1</v>
      </c>
      <c r="F1259" s="153">
        <v>1</v>
      </c>
      <c r="G1259" s="153">
        <v>1</v>
      </c>
      <c r="H1259" s="153">
        <v>1</v>
      </c>
      <c r="I1259" s="179">
        <v>1</v>
      </c>
      <c r="J1259" s="180">
        <f t="shared" si="42"/>
        <v>5</v>
      </c>
    </row>
    <row r="1260" spans="2:10" ht="16.5" thickBot="1" x14ac:dyDescent="0.3">
      <c r="B1260" s="254" t="s">
        <v>640</v>
      </c>
      <c r="C1260" s="255" t="s">
        <v>745</v>
      </c>
      <c r="D1260" s="145" t="s">
        <v>788</v>
      </c>
      <c r="E1260" s="149">
        <v>0.73931118314424626</v>
      </c>
      <c r="F1260" s="149">
        <v>0.73931118314424626</v>
      </c>
      <c r="G1260" s="149">
        <v>0.73931118314424626</v>
      </c>
      <c r="H1260" s="149">
        <v>0.73931118314424626</v>
      </c>
      <c r="I1260" s="176">
        <v>0.73931118314424626</v>
      </c>
      <c r="J1260" s="148">
        <f t="shared" si="42"/>
        <v>3.6965559157212313</v>
      </c>
    </row>
    <row r="1261" spans="2:10" ht="16.5" thickBot="1" x14ac:dyDescent="0.3">
      <c r="B1261" s="254"/>
      <c r="C1261" s="256"/>
      <c r="D1261" s="146" t="s">
        <v>785</v>
      </c>
      <c r="E1261" s="144">
        <v>1.4948104848434878E-4</v>
      </c>
      <c r="F1261" s="144">
        <v>1.4948104848434878E-4</v>
      </c>
      <c r="G1261" s="144">
        <v>1.4948104848434878E-4</v>
      </c>
      <c r="H1261" s="144">
        <v>1.4948104848434878E-4</v>
      </c>
      <c r="I1261" s="177">
        <v>1.4948104848434878E-4</v>
      </c>
      <c r="J1261" s="178">
        <f t="shared" si="42"/>
        <v>7.4740524242174395E-4</v>
      </c>
    </row>
    <row r="1262" spans="2:10" ht="16.5" thickBot="1" x14ac:dyDescent="0.3">
      <c r="B1262" s="254"/>
      <c r="C1262" s="256"/>
      <c r="D1262" s="146" t="s">
        <v>786</v>
      </c>
      <c r="E1262" s="144">
        <v>0</v>
      </c>
      <c r="F1262" s="144">
        <v>0</v>
      </c>
      <c r="G1262" s="144">
        <v>0</v>
      </c>
      <c r="H1262" s="144">
        <v>0</v>
      </c>
      <c r="I1262" s="177">
        <v>0</v>
      </c>
      <c r="J1262" s="178">
        <f t="shared" si="42"/>
        <v>0</v>
      </c>
    </row>
    <row r="1263" spans="2:10" ht="16.5" thickBot="1" x14ac:dyDescent="0.3">
      <c r="B1263" s="254"/>
      <c r="C1263" s="257"/>
      <c r="D1263" s="147" t="s">
        <v>789</v>
      </c>
      <c r="E1263" s="153">
        <v>5</v>
      </c>
      <c r="F1263" s="153">
        <v>5</v>
      </c>
      <c r="G1263" s="153">
        <v>5</v>
      </c>
      <c r="H1263" s="153">
        <v>5</v>
      </c>
      <c r="I1263" s="179">
        <v>5</v>
      </c>
      <c r="J1263" s="180">
        <f t="shared" si="42"/>
        <v>25</v>
      </c>
    </row>
    <row r="1264" spans="2:10" ht="16.5" thickBot="1" x14ac:dyDescent="0.3">
      <c r="B1264" s="254" t="s">
        <v>641</v>
      </c>
      <c r="C1264" s="255" t="s">
        <v>845</v>
      </c>
      <c r="D1264" s="145" t="s">
        <v>788</v>
      </c>
      <c r="E1264" s="149">
        <v>5.6807056489558256</v>
      </c>
      <c r="F1264" s="149">
        <v>5.6807056489558256</v>
      </c>
      <c r="G1264" s="149">
        <v>5.6807056489558256</v>
      </c>
      <c r="H1264" s="149">
        <v>5.6807056489558256</v>
      </c>
      <c r="I1264" s="176">
        <v>5.6807056489558256</v>
      </c>
      <c r="J1264" s="148">
        <f t="shared" si="42"/>
        <v>28.403528244779128</v>
      </c>
    </row>
    <row r="1265" spans="2:10" ht="16.5" thickBot="1" x14ac:dyDescent="0.3">
      <c r="B1265" s="254"/>
      <c r="C1265" s="256"/>
      <c r="D1265" s="146" t="s">
        <v>785</v>
      </c>
      <c r="E1265" s="144">
        <v>6.9589920003628564E-4</v>
      </c>
      <c r="F1265" s="144">
        <v>6.9589920003628564E-4</v>
      </c>
      <c r="G1265" s="144">
        <v>6.9589920003628564E-4</v>
      </c>
      <c r="H1265" s="144">
        <v>6.9589920003628564E-4</v>
      </c>
      <c r="I1265" s="177">
        <v>6.9589920003628564E-4</v>
      </c>
      <c r="J1265" s="178">
        <f t="shared" si="42"/>
        <v>3.4794960001814281E-3</v>
      </c>
    </row>
    <row r="1266" spans="2:10" ht="16.5" thickBot="1" x14ac:dyDescent="0.3">
      <c r="B1266" s="254"/>
      <c r="C1266" s="256"/>
      <c r="D1266" s="146" t="s">
        <v>786</v>
      </c>
      <c r="E1266" s="144">
        <v>6.9589920003628564E-4</v>
      </c>
      <c r="F1266" s="144">
        <v>6.9589920003628564E-4</v>
      </c>
      <c r="G1266" s="144">
        <v>6.9589920003628564E-4</v>
      </c>
      <c r="H1266" s="144">
        <v>6.9589920003628564E-4</v>
      </c>
      <c r="I1266" s="177">
        <v>6.9589920003628564E-4</v>
      </c>
      <c r="J1266" s="178">
        <f t="shared" si="42"/>
        <v>3.4794960001814281E-3</v>
      </c>
    </row>
    <row r="1267" spans="2:10" ht="16.5" thickBot="1" x14ac:dyDescent="0.3">
      <c r="B1267" s="254"/>
      <c r="C1267" s="257"/>
      <c r="D1267" s="147" t="s">
        <v>789</v>
      </c>
      <c r="E1267" s="153">
        <v>2</v>
      </c>
      <c r="F1267" s="153">
        <v>2</v>
      </c>
      <c r="G1267" s="153">
        <v>2</v>
      </c>
      <c r="H1267" s="153">
        <v>2</v>
      </c>
      <c r="I1267" s="179">
        <v>2</v>
      </c>
      <c r="J1267" s="180">
        <f t="shared" si="42"/>
        <v>10</v>
      </c>
    </row>
    <row r="1268" spans="2:10" ht="16.5" thickBot="1" x14ac:dyDescent="0.3">
      <c r="B1268" s="254" t="s">
        <v>642</v>
      </c>
      <c r="C1268" s="255">
        <v>1.17</v>
      </c>
      <c r="D1268" s="145" t="s">
        <v>788</v>
      </c>
      <c r="E1268" s="149">
        <v>11200</v>
      </c>
      <c r="F1268" s="149">
        <v>11200</v>
      </c>
      <c r="G1268" s="149">
        <v>11200</v>
      </c>
      <c r="H1268" s="149">
        <v>11200</v>
      </c>
      <c r="I1268" s="176">
        <v>11200</v>
      </c>
      <c r="J1268" s="148">
        <f t="shared" si="42"/>
        <v>56000</v>
      </c>
    </row>
    <row r="1269" spans="2:10" ht="16.5" thickBot="1" x14ac:dyDescent="0.3">
      <c r="B1269" s="254"/>
      <c r="C1269" s="256"/>
      <c r="D1269" s="146" t="s">
        <v>785</v>
      </c>
      <c r="E1269" s="144">
        <v>1.1669280415449481</v>
      </c>
      <c r="F1269" s="144">
        <v>1.1669280415449481</v>
      </c>
      <c r="G1269" s="144">
        <v>1.1669280415449481</v>
      </c>
      <c r="H1269" s="144">
        <v>1.1669280415449481</v>
      </c>
      <c r="I1269" s="177">
        <v>1.1669280415449481</v>
      </c>
      <c r="J1269" s="178">
        <f t="shared" si="42"/>
        <v>5.8346402077247408</v>
      </c>
    </row>
    <row r="1270" spans="2:10" ht="16.5" thickBot="1" x14ac:dyDescent="0.3">
      <c r="B1270" s="254"/>
      <c r="C1270" s="256"/>
      <c r="D1270" s="146" t="s">
        <v>786</v>
      </c>
      <c r="E1270" s="144">
        <v>1.0536239994237757</v>
      </c>
      <c r="F1270" s="144">
        <v>1.0536239994237757</v>
      </c>
      <c r="G1270" s="144">
        <v>1.0536239994237757</v>
      </c>
      <c r="H1270" s="144">
        <v>1.0536239994237757</v>
      </c>
      <c r="I1270" s="177">
        <v>1.0536239994237757</v>
      </c>
      <c r="J1270" s="178">
        <f t="shared" si="42"/>
        <v>5.2681199971188786</v>
      </c>
    </row>
    <row r="1271" spans="2:10" ht="16.5" thickBot="1" x14ac:dyDescent="0.3">
      <c r="B1271" s="254"/>
      <c r="C1271" s="257"/>
      <c r="D1271" s="147" t="s">
        <v>789</v>
      </c>
      <c r="E1271" s="153">
        <v>112</v>
      </c>
      <c r="F1271" s="153">
        <v>112</v>
      </c>
      <c r="G1271" s="153">
        <v>112</v>
      </c>
      <c r="H1271" s="153">
        <v>112</v>
      </c>
      <c r="I1271" s="179">
        <v>112</v>
      </c>
      <c r="J1271" s="180">
        <f t="shared" si="42"/>
        <v>560</v>
      </c>
    </row>
    <row r="1272" spans="2:10" ht="16.5" thickBot="1" x14ac:dyDescent="0.3">
      <c r="B1272" s="254" t="s">
        <v>643</v>
      </c>
      <c r="C1272" s="255" t="s">
        <v>807</v>
      </c>
      <c r="D1272" s="145" t="s">
        <v>788</v>
      </c>
      <c r="E1272" s="149">
        <v>1400</v>
      </c>
      <c r="F1272" s="149">
        <v>1400</v>
      </c>
      <c r="G1272" s="149">
        <v>1400</v>
      </c>
      <c r="H1272" s="149">
        <v>1400</v>
      </c>
      <c r="I1272" s="176">
        <v>1400</v>
      </c>
      <c r="J1272" s="148">
        <f t="shared" si="42"/>
        <v>7000</v>
      </c>
    </row>
    <row r="1273" spans="2:10" ht="16.5" thickBot="1" x14ac:dyDescent="0.3">
      <c r="B1273" s="254"/>
      <c r="C1273" s="256"/>
      <c r="D1273" s="146" t="s">
        <v>785</v>
      </c>
      <c r="E1273" s="144">
        <v>0.17150314419651005</v>
      </c>
      <c r="F1273" s="144">
        <v>0.17150314419651005</v>
      </c>
      <c r="G1273" s="144">
        <v>0.17150314419651005</v>
      </c>
      <c r="H1273" s="144">
        <v>0.17150314419651005</v>
      </c>
      <c r="I1273" s="177">
        <v>0.17150314419651005</v>
      </c>
      <c r="J1273" s="178">
        <f t="shared" si="42"/>
        <v>0.85751572098255024</v>
      </c>
    </row>
    <row r="1274" spans="2:10" ht="16.5" thickBot="1" x14ac:dyDescent="0.3">
      <c r="B1274" s="254"/>
      <c r="C1274" s="256"/>
      <c r="D1274" s="146" t="s">
        <v>786</v>
      </c>
      <c r="E1274" s="144">
        <v>0.17150314419651005</v>
      </c>
      <c r="F1274" s="144">
        <v>0.17150314419651005</v>
      </c>
      <c r="G1274" s="144">
        <v>0.17150314419651005</v>
      </c>
      <c r="H1274" s="144">
        <v>0.17150314419651005</v>
      </c>
      <c r="I1274" s="177">
        <v>0.17150314419651005</v>
      </c>
      <c r="J1274" s="178">
        <f t="shared" si="42"/>
        <v>0.85751572098255024</v>
      </c>
    </row>
    <row r="1275" spans="2:10" ht="16.5" thickBot="1" x14ac:dyDescent="0.3">
      <c r="B1275" s="254"/>
      <c r="C1275" s="257"/>
      <c r="D1275" s="147" t="s">
        <v>789</v>
      </c>
      <c r="E1275" s="153">
        <v>14</v>
      </c>
      <c r="F1275" s="153">
        <v>14</v>
      </c>
      <c r="G1275" s="153">
        <v>14</v>
      </c>
      <c r="H1275" s="153">
        <v>14</v>
      </c>
      <c r="I1275" s="179">
        <v>14</v>
      </c>
      <c r="J1275" s="180">
        <f t="shared" si="42"/>
        <v>70</v>
      </c>
    </row>
    <row r="1276" spans="2:10" ht="16.5" thickBot="1" x14ac:dyDescent="0.3">
      <c r="B1276" s="254" t="s">
        <v>644</v>
      </c>
      <c r="C1276" s="255" t="s">
        <v>846</v>
      </c>
      <c r="D1276" s="145" t="s">
        <v>788</v>
      </c>
      <c r="E1276" s="149">
        <v>1400</v>
      </c>
      <c r="F1276" s="149">
        <v>1400</v>
      </c>
      <c r="G1276" s="149">
        <v>1400</v>
      </c>
      <c r="H1276" s="149">
        <v>1400</v>
      </c>
      <c r="I1276" s="176">
        <v>1400</v>
      </c>
      <c r="J1276" s="148">
        <f t="shared" si="42"/>
        <v>7000</v>
      </c>
    </row>
    <row r="1277" spans="2:10" ht="16.5" thickBot="1" x14ac:dyDescent="0.3">
      <c r="B1277" s="254"/>
      <c r="C1277" s="256"/>
      <c r="D1277" s="146" t="s">
        <v>785</v>
      </c>
      <c r="E1277" s="144">
        <v>0.1420790633654791</v>
      </c>
      <c r="F1277" s="144">
        <v>0.1420790633654791</v>
      </c>
      <c r="G1277" s="144">
        <v>0.1420790633654791</v>
      </c>
      <c r="H1277" s="144">
        <v>0.1420790633654791</v>
      </c>
      <c r="I1277" s="177">
        <v>0.1420790633654791</v>
      </c>
      <c r="J1277" s="178">
        <f t="shared" si="42"/>
        <v>0.71039531682739554</v>
      </c>
    </row>
    <row r="1278" spans="2:10" ht="16.5" thickBot="1" x14ac:dyDescent="0.3">
      <c r="B1278" s="254"/>
      <c r="C1278" s="256"/>
      <c r="D1278" s="146" t="s">
        <v>786</v>
      </c>
      <c r="E1278" s="144">
        <v>0.1136632506923833</v>
      </c>
      <c r="F1278" s="144">
        <v>0.1136632506923833</v>
      </c>
      <c r="G1278" s="144">
        <v>0.1136632506923833</v>
      </c>
      <c r="H1278" s="144">
        <v>0.1136632506923833</v>
      </c>
      <c r="I1278" s="177">
        <v>0.1136632506923833</v>
      </c>
      <c r="J1278" s="178">
        <f t="shared" si="42"/>
        <v>0.5683162534619165</v>
      </c>
    </row>
    <row r="1279" spans="2:10" ht="16.5" thickBot="1" x14ac:dyDescent="0.3">
      <c r="B1279" s="254"/>
      <c r="C1279" s="257"/>
      <c r="D1279" s="147" t="s">
        <v>789</v>
      </c>
      <c r="E1279" s="153">
        <v>14</v>
      </c>
      <c r="F1279" s="153">
        <v>14</v>
      </c>
      <c r="G1279" s="153">
        <v>14</v>
      </c>
      <c r="H1279" s="153">
        <v>14</v>
      </c>
      <c r="I1279" s="179">
        <v>14</v>
      </c>
      <c r="J1279" s="180">
        <f t="shared" si="42"/>
        <v>70</v>
      </c>
    </row>
    <row r="1280" spans="2:10" ht="16.5" thickBot="1" x14ac:dyDescent="0.3">
      <c r="B1280" s="254" t="s">
        <v>645</v>
      </c>
      <c r="C1280" s="255">
        <v>1.17</v>
      </c>
      <c r="D1280" s="145" t="s">
        <v>788</v>
      </c>
      <c r="E1280" s="149">
        <v>10820.575000000001</v>
      </c>
      <c r="F1280" s="149">
        <v>10820.575000000001</v>
      </c>
      <c r="G1280" s="149">
        <v>10820.575000000001</v>
      </c>
      <c r="H1280" s="149">
        <v>10820.575000000001</v>
      </c>
      <c r="I1280" s="176">
        <v>10820.575000000001</v>
      </c>
      <c r="J1280" s="148">
        <f t="shared" si="42"/>
        <v>54102.875</v>
      </c>
    </row>
    <row r="1281" spans="2:10" ht="16.5" thickBot="1" x14ac:dyDescent="0.3">
      <c r="B1281" s="254"/>
      <c r="C1281" s="256"/>
      <c r="D1281" s="146" t="s">
        <v>785</v>
      </c>
      <c r="E1281" s="144">
        <v>2.8773444509728829</v>
      </c>
      <c r="F1281" s="144">
        <v>2.8773444509728829</v>
      </c>
      <c r="G1281" s="144">
        <v>2.8773444509728829</v>
      </c>
      <c r="H1281" s="144">
        <v>2.8773444509728829</v>
      </c>
      <c r="I1281" s="177">
        <v>2.8773444509728829</v>
      </c>
      <c r="J1281" s="178">
        <f t="shared" si="42"/>
        <v>14.386722254864415</v>
      </c>
    </row>
    <row r="1282" spans="2:10" ht="16.5" thickBot="1" x14ac:dyDescent="0.3">
      <c r="B1282" s="254"/>
      <c r="C1282" s="256"/>
      <c r="D1282" s="146" t="s">
        <v>786</v>
      </c>
      <c r="E1282" s="144">
        <v>0.41003481994927732</v>
      </c>
      <c r="F1282" s="144">
        <v>0.41003481994927732</v>
      </c>
      <c r="G1282" s="144">
        <v>0.41003481994927732</v>
      </c>
      <c r="H1282" s="144">
        <v>0.41003481994927732</v>
      </c>
      <c r="I1282" s="177">
        <v>0.41003481994927732</v>
      </c>
      <c r="J1282" s="178">
        <f t="shared" si="42"/>
        <v>2.0501740997463864</v>
      </c>
    </row>
    <row r="1283" spans="2:10" ht="16.5" thickBot="1" x14ac:dyDescent="0.3">
      <c r="B1283" s="254"/>
      <c r="C1283" s="257"/>
      <c r="D1283" s="147" t="s">
        <v>789</v>
      </c>
      <c r="E1283" s="153">
        <v>9400</v>
      </c>
      <c r="F1283" s="153">
        <v>9400</v>
      </c>
      <c r="G1283" s="153">
        <v>9400</v>
      </c>
      <c r="H1283" s="153">
        <v>9400</v>
      </c>
      <c r="I1283" s="179">
        <v>9400</v>
      </c>
      <c r="J1283" s="180">
        <f t="shared" si="42"/>
        <v>47000</v>
      </c>
    </row>
    <row r="1284" spans="2:10" ht="16.5" thickBot="1" x14ac:dyDescent="0.3">
      <c r="B1284" s="254" t="s">
        <v>646</v>
      </c>
      <c r="C1284" s="255" t="s">
        <v>847</v>
      </c>
      <c r="D1284" s="145" t="s">
        <v>788</v>
      </c>
      <c r="E1284" s="149">
        <v>15000.000004268797</v>
      </c>
      <c r="F1284" s="149">
        <v>15000.000004268797</v>
      </c>
      <c r="G1284" s="149">
        <v>15000.000004268797</v>
      </c>
      <c r="H1284" s="149">
        <v>15000.000004268797</v>
      </c>
      <c r="I1284" s="176">
        <v>15000.000004268797</v>
      </c>
      <c r="J1284" s="148">
        <f t="shared" si="42"/>
        <v>75000.000021343993</v>
      </c>
    </row>
    <row r="1285" spans="2:10" ht="16.5" thickBot="1" x14ac:dyDescent="0.3">
      <c r="B1285" s="254"/>
      <c r="C1285" s="256"/>
      <c r="D1285" s="146" t="s">
        <v>785</v>
      </c>
      <c r="E1285" s="144">
        <v>1.7934336988944448</v>
      </c>
      <c r="F1285" s="144">
        <v>1.7934336988944448</v>
      </c>
      <c r="G1285" s="144">
        <v>1.7934336988944448</v>
      </c>
      <c r="H1285" s="144">
        <v>1.7934336988944448</v>
      </c>
      <c r="I1285" s="177">
        <v>1.7934336988944448</v>
      </c>
      <c r="J1285" s="178">
        <f t="shared" si="42"/>
        <v>8.9671684944722241</v>
      </c>
    </row>
    <row r="1286" spans="2:10" ht="16.5" thickBot="1" x14ac:dyDescent="0.3">
      <c r="B1286" s="254"/>
      <c r="C1286" s="256"/>
      <c r="D1286" s="146" t="s">
        <v>786</v>
      </c>
      <c r="E1286" s="144">
        <v>1.7934336988944448</v>
      </c>
      <c r="F1286" s="144">
        <v>1.7934336988944448</v>
      </c>
      <c r="G1286" s="144">
        <v>1.7934336988944448</v>
      </c>
      <c r="H1286" s="144">
        <v>1.7934336988944448</v>
      </c>
      <c r="I1286" s="177">
        <v>1.7934336988944448</v>
      </c>
      <c r="J1286" s="178">
        <f t="shared" si="42"/>
        <v>8.9671684944722241</v>
      </c>
    </row>
    <row r="1287" spans="2:10" ht="16.5" thickBot="1" x14ac:dyDescent="0.3">
      <c r="B1287" s="254"/>
      <c r="C1287" s="257"/>
      <c r="D1287" s="147" t="s">
        <v>789</v>
      </c>
      <c r="E1287" s="153">
        <v>1.5</v>
      </c>
      <c r="F1287" s="153">
        <v>1.5</v>
      </c>
      <c r="G1287" s="153">
        <v>1.5</v>
      </c>
      <c r="H1287" s="153">
        <v>1.5</v>
      </c>
      <c r="I1287" s="179">
        <v>1.5</v>
      </c>
      <c r="J1287" s="180">
        <f t="shared" si="42"/>
        <v>7.5</v>
      </c>
    </row>
    <row r="1288" spans="2:10" ht="16.5" thickBot="1" x14ac:dyDescent="0.3">
      <c r="B1288" s="254" t="s">
        <v>647</v>
      </c>
      <c r="C1288" s="255" t="s">
        <v>848</v>
      </c>
      <c r="D1288" s="145" t="s">
        <v>788</v>
      </c>
      <c r="E1288" s="149">
        <v>6000</v>
      </c>
      <c r="F1288" s="149">
        <v>6000</v>
      </c>
      <c r="G1288" s="149">
        <v>6000</v>
      </c>
      <c r="H1288" s="149">
        <v>6000</v>
      </c>
      <c r="I1288" s="176">
        <v>6000</v>
      </c>
      <c r="J1288" s="148">
        <f t="shared" si="42"/>
        <v>30000</v>
      </c>
    </row>
    <row r="1289" spans="2:10" ht="16.5" thickBot="1" x14ac:dyDescent="0.3">
      <c r="B1289" s="254"/>
      <c r="C1289" s="256"/>
      <c r="D1289" s="146" t="s">
        <v>785</v>
      </c>
      <c r="E1289" s="144">
        <v>0.90142052589685673</v>
      </c>
      <c r="F1289" s="144">
        <v>0.90142052589685673</v>
      </c>
      <c r="G1289" s="144">
        <v>0.90142052589685673</v>
      </c>
      <c r="H1289" s="144">
        <v>0.90142052589685673</v>
      </c>
      <c r="I1289" s="177">
        <v>0.90142052589685673</v>
      </c>
      <c r="J1289" s="178">
        <f t="shared" si="42"/>
        <v>4.507102629484284</v>
      </c>
    </row>
    <row r="1290" spans="2:10" ht="16.5" thickBot="1" x14ac:dyDescent="0.3">
      <c r="B1290" s="254"/>
      <c r="C1290" s="256"/>
      <c r="D1290" s="146" t="s">
        <v>786</v>
      </c>
      <c r="E1290" s="144">
        <v>0.70825898463324466</v>
      </c>
      <c r="F1290" s="144">
        <v>0.70825898463324466</v>
      </c>
      <c r="G1290" s="144">
        <v>0.70825898463324466</v>
      </c>
      <c r="H1290" s="144">
        <v>0.70825898463324466</v>
      </c>
      <c r="I1290" s="177">
        <v>0.70825898463324466</v>
      </c>
      <c r="J1290" s="178">
        <f t="shared" si="42"/>
        <v>3.5412949231662232</v>
      </c>
    </row>
    <row r="1291" spans="2:10" ht="16.5" thickBot="1" x14ac:dyDescent="0.3">
      <c r="B1291" s="254"/>
      <c r="C1291" s="257"/>
      <c r="D1291" s="147" t="s">
        <v>789</v>
      </c>
      <c r="E1291" s="153">
        <v>60</v>
      </c>
      <c r="F1291" s="153">
        <v>60</v>
      </c>
      <c r="G1291" s="153">
        <v>60</v>
      </c>
      <c r="H1291" s="153">
        <v>60</v>
      </c>
      <c r="I1291" s="179">
        <v>60</v>
      </c>
      <c r="J1291" s="180">
        <f t="shared" si="42"/>
        <v>300</v>
      </c>
    </row>
    <row r="1292" spans="2:10" ht="16.5" thickBot="1" x14ac:dyDescent="0.3">
      <c r="B1292" s="254" t="s">
        <v>650</v>
      </c>
      <c r="C1292" s="255" t="s">
        <v>848</v>
      </c>
      <c r="D1292" s="145" t="s">
        <v>788</v>
      </c>
      <c r="E1292" s="149">
        <v>1000</v>
      </c>
      <c r="F1292" s="149">
        <v>1000</v>
      </c>
      <c r="G1292" s="149">
        <v>1000</v>
      </c>
      <c r="H1292" s="149">
        <v>1000</v>
      </c>
      <c r="I1292" s="176">
        <v>1000</v>
      </c>
      <c r="J1292" s="148">
        <f t="shared" ref="J1292:J1311" si="43">SUM(E1292:I1292)</f>
        <v>5000</v>
      </c>
    </row>
    <row r="1293" spans="2:10" ht="16.5" thickBot="1" x14ac:dyDescent="0.3">
      <c r="B1293" s="254"/>
      <c r="C1293" s="256"/>
      <c r="D1293" s="146" t="s">
        <v>785</v>
      </c>
      <c r="E1293" s="144">
        <v>0.12245464605481444</v>
      </c>
      <c r="F1293" s="144">
        <v>0.12245464605481444</v>
      </c>
      <c r="G1293" s="144">
        <v>0.12245464605481444</v>
      </c>
      <c r="H1293" s="144">
        <v>0.12245464605481444</v>
      </c>
      <c r="I1293" s="177">
        <v>0.12245464605481444</v>
      </c>
      <c r="J1293" s="178">
        <f t="shared" si="43"/>
        <v>0.61227323027407221</v>
      </c>
    </row>
    <row r="1294" spans="2:10" ht="16.5" thickBot="1" x14ac:dyDescent="0.3">
      <c r="B1294" s="254"/>
      <c r="C1294" s="256"/>
      <c r="D1294" s="146" t="s">
        <v>786</v>
      </c>
      <c r="E1294" s="144">
        <v>2.4490929210962888E-2</v>
      </c>
      <c r="F1294" s="144">
        <v>2.4490929210962888E-2</v>
      </c>
      <c r="G1294" s="144">
        <v>2.4490929210962888E-2</v>
      </c>
      <c r="H1294" s="144">
        <v>2.4490929210962888E-2</v>
      </c>
      <c r="I1294" s="177">
        <v>2.4490929210962888E-2</v>
      </c>
      <c r="J1294" s="178">
        <f t="shared" si="43"/>
        <v>0.12245464605481443</v>
      </c>
    </row>
    <row r="1295" spans="2:10" ht="16.5" thickBot="1" x14ac:dyDescent="0.3">
      <c r="B1295" s="254"/>
      <c r="C1295" s="257"/>
      <c r="D1295" s="147" t="s">
        <v>789</v>
      </c>
      <c r="E1295" s="153">
        <v>10</v>
      </c>
      <c r="F1295" s="153">
        <v>10</v>
      </c>
      <c r="G1295" s="153">
        <v>10</v>
      </c>
      <c r="H1295" s="153">
        <v>10</v>
      </c>
      <c r="I1295" s="179">
        <v>10</v>
      </c>
      <c r="J1295" s="180">
        <f t="shared" si="43"/>
        <v>50</v>
      </c>
    </row>
    <row r="1296" spans="2:10" ht="16.5" thickBot="1" x14ac:dyDescent="0.3">
      <c r="B1296" s="254" t="s">
        <v>651</v>
      </c>
      <c r="C1296" s="255" t="s">
        <v>296</v>
      </c>
      <c r="D1296" s="145" t="s">
        <v>788</v>
      </c>
      <c r="E1296" s="149">
        <v>0</v>
      </c>
      <c r="F1296" s="149">
        <v>0</v>
      </c>
      <c r="G1296" s="149">
        <v>0</v>
      </c>
      <c r="H1296" s="149">
        <v>0</v>
      </c>
      <c r="I1296" s="176">
        <v>0</v>
      </c>
      <c r="J1296" s="148">
        <f t="shared" si="43"/>
        <v>0</v>
      </c>
    </row>
    <row r="1297" spans="2:10" ht="16.5" thickBot="1" x14ac:dyDescent="0.3">
      <c r="B1297" s="254"/>
      <c r="C1297" s="256"/>
      <c r="D1297" s="146" t="s">
        <v>785</v>
      </c>
      <c r="E1297" s="144">
        <v>0</v>
      </c>
      <c r="F1297" s="144">
        <v>0</v>
      </c>
      <c r="G1297" s="144">
        <v>0</v>
      </c>
      <c r="H1297" s="144">
        <v>0</v>
      </c>
      <c r="I1297" s="177">
        <v>0</v>
      </c>
      <c r="J1297" s="178">
        <f t="shared" si="43"/>
        <v>0</v>
      </c>
    </row>
    <row r="1298" spans="2:10" ht="16.5" thickBot="1" x14ac:dyDescent="0.3">
      <c r="B1298" s="254"/>
      <c r="C1298" s="256"/>
      <c r="D1298" s="146" t="s">
        <v>786</v>
      </c>
      <c r="E1298" s="144">
        <v>0</v>
      </c>
      <c r="F1298" s="144">
        <v>0</v>
      </c>
      <c r="G1298" s="144">
        <v>0</v>
      </c>
      <c r="H1298" s="144">
        <v>0</v>
      </c>
      <c r="I1298" s="177">
        <v>0</v>
      </c>
      <c r="J1298" s="178">
        <f t="shared" si="43"/>
        <v>0</v>
      </c>
    </row>
    <row r="1299" spans="2:10" ht="16.5" thickBot="1" x14ac:dyDescent="0.3">
      <c r="B1299" s="254"/>
      <c r="C1299" s="257"/>
      <c r="D1299" s="147" t="s">
        <v>789</v>
      </c>
      <c r="E1299" s="153">
        <v>10</v>
      </c>
      <c r="F1299" s="153">
        <v>10</v>
      </c>
      <c r="G1299" s="153">
        <v>10</v>
      </c>
      <c r="H1299" s="153">
        <v>10</v>
      </c>
      <c r="I1299" s="179">
        <v>10</v>
      </c>
      <c r="J1299" s="180">
        <f t="shared" si="43"/>
        <v>50</v>
      </c>
    </row>
    <row r="1300" spans="2:10" ht="16.5" thickBot="1" x14ac:dyDescent="0.3">
      <c r="B1300" s="254" t="s">
        <v>653</v>
      </c>
      <c r="C1300" s="255">
        <v>1.17</v>
      </c>
      <c r="D1300" s="145" t="s">
        <v>788</v>
      </c>
      <c r="E1300" s="149">
        <v>100</v>
      </c>
      <c r="F1300" s="149">
        <v>100</v>
      </c>
      <c r="G1300" s="149">
        <v>100</v>
      </c>
      <c r="H1300" s="149">
        <v>100</v>
      </c>
      <c r="I1300" s="176">
        <v>100</v>
      </c>
      <c r="J1300" s="148">
        <f t="shared" si="43"/>
        <v>500</v>
      </c>
    </row>
    <row r="1301" spans="2:10" ht="16.5" thickBot="1" x14ac:dyDescent="0.3">
      <c r="B1301" s="254"/>
      <c r="C1301" s="256"/>
      <c r="D1301" s="146" t="s">
        <v>785</v>
      </c>
      <c r="E1301" s="144">
        <v>8.5849573894938736E-3</v>
      </c>
      <c r="F1301" s="144">
        <v>8.5849573894938736E-3</v>
      </c>
      <c r="G1301" s="144">
        <v>8.5849573894938736E-3</v>
      </c>
      <c r="H1301" s="144">
        <v>8.5849573894938736E-3</v>
      </c>
      <c r="I1301" s="177">
        <v>8.5849573894938736E-3</v>
      </c>
      <c r="J1301" s="178">
        <f t="shared" si="43"/>
        <v>4.2924786947469366E-2</v>
      </c>
    </row>
    <row r="1302" spans="2:10" ht="16.5" thickBot="1" x14ac:dyDescent="0.3">
      <c r="B1302" s="254"/>
      <c r="C1302" s="256"/>
      <c r="D1302" s="146" t="s">
        <v>786</v>
      </c>
      <c r="E1302" s="144">
        <v>7.1541311579115608E-3</v>
      </c>
      <c r="F1302" s="144">
        <v>7.1541311579115608E-3</v>
      </c>
      <c r="G1302" s="144">
        <v>7.1541311579115608E-3</v>
      </c>
      <c r="H1302" s="144">
        <v>7.1541311579115608E-3</v>
      </c>
      <c r="I1302" s="177">
        <v>7.1541311579115608E-3</v>
      </c>
      <c r="J1302" s="178">
        <f t="shared" si="43"/>
        <v>3.5770655789557806E-2</v>
      </c>
    </row>
    <row r="1303" spans="2:10" ht="16.5" thickBot="1" x14ac:dyDescent="0.3">
      <c r="B1303" s="254"/>
      <c r="C1303" s="257"/>
      <c r="D1303" s="147" t="s">
        <v>789</v>
      </c>
      <c r="E1303" s="153">
        <v>10</v>
      </c>
      <c r="F1303" s="153">
        <v>10</v>
      </c>
      <c r="G1303" s="153">
        <v>10</v>
      </c>
      <c r="H1303" s="153">
        <v>10</v>
      </c>
      <c r="I1303" s="179">
        <v>10</v>
      </c>
      <c r="J1303" s="180">
        <f t="shared" si="43"/>
        <v>50</v>
      </c>
    </row>
    <row r="1304" spans="2:10" ht="16.5" thickBot="1" x14ac:dyDescent="0.3">
      <c r="B1304" s="254" t="s">
        <v>654</v>
      </c>
      <c r="C1304" s="255">
        <v>1.17</v>
      </c>
      <c r="D1304" s="145" t="s">
        <v>788</v>
      </c>
      <c r="E1304" s="149">
        <v>100</v>
      </c>
      <c r="F1304" s="149">
        <v>100</v>
      </c>
      <c r="G1304" s="149">
        <v>100</v>
      </c>
      <c r="H1304" s="149">
        <v>100</v>
      </c>
      <c r="I1304" s="176">
        <v>100</v>
      </c>
      <c r="J1304" s="148">
        <f t="shared" si="43"/>
        <v>500</v>
      </c>
    </row>
    <row r="1305" spans="2:10" ht="16.5" thickBot="1" x14ac:dyDescent="0.3">
      <c r="B1305" s="254"/>
      <c r="C1305" s="256"/>
      <c r="D1305" s="146" t="s">
        <v>785</v>
      </c>
      <c r="E1305" s="144">
        <v>8.5849573894938736E-3</v>
      </c>
      <c r="F1305" s="144">
        <v>8.5849573894938736E-3</v>
      </c>
      <c r="G1305" s="144">
        <v>8.5849573894938736E-3</v>
      </c>
      <c r="H1305" s="144">
        <v>8.5849573894938736E-3</v>
      </c>
      <c r="I1305" s="177">
        <v>8.5849573894938736E-3</v>
      </c>
      <c r="J1305" s="178">
        <f t="shared" si="43"/>
        <v>4.2924786947469366E-2</v>
      </c>
    </row>
    <row r="1306" spans="2:10" ht="16.5" thickBot="1" x14ac:dyDescent="0.3">
      <c r="B1306" s="254"/>
      <c r="C1306" s="256"/>
      <c r="D1306" s="146" t="s">
        <v>786</v>
      </c>
      <c r="E1306" s="144">
        <v>7.1541311579115608E-3</v>
      </c>
      <c r="F1306" s="144">
        <v>7.1541311579115608E-3</v>
      </c>
      <c r="G1306" s="144">
        <v>7.1541311579115608E-3</v>
      </c>
      <c r="H1306" s="144">
        <v>7.1541311579115608E-3</v>
      </c>
      <c r="I1306" s="177">
        <v>7.1541311579115608E-3</v>
      </c>
      <c r="J1306" s="178">
        <f t="shared" si="43"/>
        <v>3.5770655789557806E-2</v>
      </c>
    </row>
    <row r="1307" spans="2:10" ht="16.5" thickBot="1" x14ac:dyDescent="0.3">
      <c r="B1307" s="254"/>
      <c r="C1307" s="257"/>
      <c r="D1307" s="147" t="s">
        <v>789</v>
      </c>
      <c r="E1307" s="153">
        <v>1</v>
      </c>
      <c r="F1307" s="153">
        <v>1</v>
      </c>
      <c r="G1307" s="153">
        <v>1</v>
      </c>
      <c r="H1307" s="153">
        <v>1</v>
      </c>
      <c r="I1307" s="179">
        <v>1</v>
      </c>
      <c r="J1307" s="180">
        <f t="shared" si="43"/>
        <v>5</v>
      </c>
    </row>
    <row r="1308" spans="2:10" ht="16.5" thickBot="1" x14ac:dyDescent="0.3">
      <c r="B1308" s="254" t="s">
        <v>655</v>
      </c>
      <c r="C1308" s="255" t="s">
        <v>850</v>
      </c>
      <c r="D1308" s="145" t="s">
        <v>788</v>
      </c>
      <c r="E1308" s="149">
        <v>500</v>
      </c>
      <c r="F1308" s="149">
        <v>500</v>
      </c>
      <c r="G1308" s="149">
        <v>500</v>
      </c>
      <c r="H1308" s="149">
        <v>500</v>
      </c>
      <c r="I1308" s="176">
        <v>500</v>
      </c>
      <c r="J1308" s="148">
        <f t="shared" si="43"/>
        <v>2500</v>
      </c>
    </row>
    <row r="1309" spans="2:10" ht="16.5" thickBot="1" x14ac:dyDescent="0.3">
      <c r="B1309" s="254"/>
      <c r="C1309" s="256"/>
      <c r="D1309" s="146" t="s">
        <v>785</v>
      </c>
      <c r="E1309" s="144">
        <v>7.1541311579115613E-2</v>
      </c>
      <c r="F1309" s="144">
        <v>7.1541311579115613E-2</v>
      </c>
      <c r="G1309" s="144">
        <v>7.1541311579115613E-2</v>
      </c>
      <c r="H1309" s="144">
        <v>7.1541311579115613E-2</v>
      </c>
      <c r="I1309" s="177">
        <v>7.1541311579115613E-2</v>
      </c>
      <c r="J1309" s="178">
        <f t="shared" si="43"/>
        <v>0.35770655789557804</v>
      </c>
    </row>
    <row r="1310" spans="2:10" ht="16.5" thickBot="1" x14ac:dyDescent="0.3">
      <c r="B1310" s="254"/>
      <c r="C1310" s="256"/>
      <c r="D1310" s="146" t="s">
        <v>786</v>
      </c>
      <c r="E1310" s="144">
        <v>3.5770655789557806E-2</v>
      </c>
      <c r="F1310" s="144">
        <v>3.5770655789557806E-2</v>
      </c>
      <c r="G1310" s="144">
        <v>3.5770655789557806E-2</v>
      </c>
      <c r="H1310" s="144">
        <v>3.5770655789557806E-2</v>
      </c>
      <c r="I1310" s="177">
        <v>3.5770655789557806E-2</v>
      </c>
      <c r="J1310" s="178">
        <f t="shared" si="43"/>
        <v>0.17885327894778902</v>
      </c>
    </row>
    <row r="1311" spans="2:10" ht="16.5" thickBot="1" x14ac:dyDescent="0.3">
      <c r="B1311" s="254"/>
      <c r="C1311" s="257"/>
      <c r="D1311" s="147" t="s">
        <v>789</v>
      </c>
      <c r="E1311" s="153">
        <v>10</v>
      </c>
      <c r="F1311" s="153">
        <v>10</v>
      </c>
      <c r="G1311" s="153">
        <v>10</v>
      </c>
      <c r="H1311" s="153">
        <v>10</v>
      </c>
      <c r="I1311" s="179">
        <v>10</v>
      </c>
      <c r="J1311" s="180">
        <f t="shared" si="43"/>
        <v>50</v>
      </c>
    </row>
    <row r="1312" spans="2:10" ht="16.5" thickBot="1" x14ac:dyDescent="0.3">
      <c r="B1312" s="254" t="s">
        <v>656</v>
      </c>
      <c r="C1312" s="255" t="s">
        <v>296</v>
      </c>
      <c r="D1312" s="145" t="s">
        <v>788</v>
      </c>
      <c r="E1312" s="149">
        <v>0</v>
      </c>
      <c r="F1312" s="149">
        <v>0</v>
      </c>
      <c r="G1312" s="149">
        <v>0</v>
      </c>
      <c r="H1312" s="149">
        <v>0</v>
      </c>
      <c r="I1312" s="176">
        <v>0</v>
      </c>
      <c r="J1312" s="148">
        <f t="shared" ref="J1312:J1335" si="44">SUM(E1312:I1312)</f>
        <v>0</v>
      </c>
    </row>
    <row r="1313" spans="2:10" ht="16.5" thickBot="1" x14ac:dyDescent="0.3">
      <c r="B1313" s="254"/>
      <c r="C1313" s="256"/>
      <c r="D1313" s="146" t="s">
        <v>785</v>
      </c>
      <c r="E1313" s="144">
        <v>0</v>
      </c>
      <c r="F1313" s="144">
        <v>0</v>
      </c>
      <c r="G1313" s="144">
        <v>0</v>
      </c>
      <c r="H1313" s="144">
        <v>0</v>
      </c>
      <c r="I1313" s="177">
        <v>0</v>
      </c>
      <c r="J1313" s="178">
        <f t="shared" si="44"/>
        <v>0</v>
      </c>
    </row>
    <row r="1314" spans="2:10" ht="16.5" thickBot="1" x14ac:dyDescent="0.3">
      <c r="B1314" s="254"/>
      <c r="C1314" s="256"/>
      <c r="D1314" s="146" t="s">
        <v>786</v>
      </c>
      <c r="E1314" s="144">
        <v>0</v>
      </c>
      <c r="F1314" s="144">
        <v>0</v>
      </c>
      <c r="G1314" s="144">
        <v>0</v>
      </c>
      <c r="H1314" s="144">
        <v>0</v>
      </c>
      <c r="I1314" s="177">
        <v>0</v>
      </c>
      <c r="J1314" s="178">
        <f t="shared" si="44"/>
        <v>0</v>
      </c>
    </row>
    <row r="1315" spans="2:10" ht="16.5" thickBot="1" x14ac:dyDescent="0.3">
      <c r="B1315" s="254"/>
      <c r="C1315" s="257"/>
      <c r="D1315" s="147" t="s">
        <v>789</v>
      </c>
      <c r="E1315" s="153">
        <v>10</v>
      </c>
      <c r="F1315" s="153">
        <v>10</v>
      </c>
      <c r="G1315" s="153">
        <v>10</v>
      </c>
      <c r="H1315" s="153">
        <v>10</v>
      </c>
      <c r="I1315" s="179">
        <v>10</v>
      </c>
      <c r="J1315" s="180">
        <f t="shared" si="44"/>
        <v>50</v>
      </c>
    </row>
    <row r="1316" spans="2:10" ht="16.5" thickBot="1" x14ac:dyDescent="0.3">
      <c r="B1316" s="254" t="s">
        <v>657</v>
      </c>
      <c r="C1316" s="255" t="s">
        <v>296</v>
      </c>
      <c r="D1316" s="145" t="s">
        <v>788</v>
      </c>
      <c r="E1316" s="149">
        <v>0</v>
      </c>
      <c r="F1316" s="149">
        <v>0</v>
      </c>
      <c r="G1316" s="149">
        <v>0</v>
      </c>
      <c r="H1316" s="149">
        <v>0</v>
      </c>
      <c r="I1316" s="176">
        <v>0</v>
      </c>
      <c r="J1316" s="148">
        <f t="shared" si="44"/>
        <v>0</v>
      </c>
    </row>
    <row r="1317" spans="2:10" ht="16.5" thickBot="1" x14ac:dyDescent="0.3">
      <c r="B1317" s="254"/>
      <c r="C1317" s="256"/>
      <c r="D1317" s="146" t="s">
        <v>785</v>
      </c>
      <c r="E1317" s="144">
        <v>0</v>
      </c>
      <c r="F1317" s="144">
        <v>0</v>
      </c>
      <c r="G1317" s="144">
        <v>0</v>
      </c>
      <c r="H1317" s="144">
        <v>0</v>
      </c>
      <c r="I1317" s="177">
        <v>0</v>
      </c>
      <c r="J1317" s="178">
        <f t="shared" si="44"/>
        <v>0</v>
      </c>
    </row>
    <row r="1318" spans="2:10" ht="16.5" thickBot="1" x14ac:dyDescent="0.3">
      <c r="B1318" s="254"/>
      <c r="C1318" s="256"/>
      <c r="D1318" s="146" t="s">
        <v>786</v>
      </c>
      <c r="E1318" s="144">
        <v>0</v>
      </c>
      <c r="F1318" s="144">
        <v>0</v>
      </c>
      <c r="G1318" s="144">
        <v>0</v>
      </c>
      <c r="H1318" s="144">
        <v>0</v>
      </c>
      <c r="I1318" s="177">
        <v>0</v>
      </c>
      <c r="J1318" s="178">
        <f t="shared" si="44"/>
        <v>0</v>
      </c>
    </row>
    <row r="1319" spans="2:10" ht="16.5" thickBot="1" x14ac:dyDescent="0.3">
      <c r="B1319" s="254"/>
      <c r="C1319" s="257"/>
      <c r="D1319" s="147" t="s">
        <v>789</v>
      </c>
      <c r="E1319" s="153">
        <v>10</v>
      </c>
      <c r="F1319" s="153">
        <v>10</v>
      </c>
      <c r="G1319" s="153">
        <v>10</v>
      </c>
      <c r="H1319" s="153">
        <v>10</v>
      </c>
      <c r="I1319" s="179">
        <v>10</v>
      </c>
      <c r="J1319" s="180">
        <f t="shared" si="44"/>
        <v>50</v>
      </c>
    </row>
    <row r="1320" spans="2:10" ht="16.5" thickBot="1" x14ac:dyDescent="0.3">
      <c r="B1320" s="254" t="s">
        <v>658</v>
      </c>
      <c r="C1320" s="255" t="s">
        <v>296</v>
      </c>
      <c r="D1320" s="145" t="s">
        <v>788</v>
      </c>
      <c r="E1320" s="149">
        <v>0</v>
      </c>
      <c r="F1320" s="149">
        <v>0</v>
      </c>
      <c r="G1320" s="149">
        <v>0</v>
      </c>
      <c r="H1320" s="149">
        <v>0</v>
      </c>
      <c r="I1320" s="176">
        <v>0</v>
      </c>
      <c r="J1320" s="148">
        <f t="shared" si="44"/>
        <v>0</v>
      </c>
    </row>
    <row r="1321" spans="2:10" ht="16.5" thickBot="1" x14ac:dyDescent="0.3">
      <c r="B1321" s="254"/>
      <c r="C1321" s="256"/>
      <c r="D1321" s="146" t="s">
        <v>785</v>
      </c>
      <c r="E1321" s="144">
        <v>0</v>
      </c>
      <c r="F1321" s="144">
        <v>0</v>
      </c>
      <c r="G1321" s="144">
        <v>0</v>
      </c>
      <c r="H1321" s="144">
        <v>0</v>
      </c>
      <c r="I1321" s="177">
        <v>0</v>
      </c>
      <c r="J1321" s="178">
        <f t="shared" si="44"/>
        <v>0</v>
      </c>
    </row>
    <row r="1322" spans="2:10" ht="16.5" thickBot="1" x14ac:dyDescent="0.3">
      <c r="B1322" s="254"/>
      <c r="C1322" s="256"/>
      <c r="D1322" s="146" t="s">
        <v>786</v>
      </c>
      <c r="E1322" s="144">
        <v>0</v>
      </c>
      <c r="F1322" s="144">
        <v>0</v>
      </c>
      <c r="G1322" s="144">
        <v>0</v>
      </c>
      <c r="H1322" s="144">
        <v>0</v>
      </c>
      <c r="I1322" s="177">
        <v>0</v>
      </c>
      <c r="J1322" s="178">
        <f t="shared" si="44"/>
        <v>0</v>
      </c>
    </row>
    <row r="1323" spans="2:10" ht="16.5" thickBot="1" x14ac:dyDescent="0.3">
      <c r="B1323" s="254"/>
      <c r="C1323" s="257"/>
      <c r="D1323" s="147" t="s">
        <v>789</v>
      </c>
      <c r="E1323" s="153">
        <v>10</v>
      </c>
      <c r="F1323" s="153">
        <v>10</v>
      </c>
      <c r="G1323" s="153">
        <v>10</v>
      </c>
      <c r="H1323" s="153">
        <v>10</v>
      </c>
      <c r="I1323" s="179">
        <v>10</v>
      </c>
      <c r="J1323" s="180">
        <f t="shared" si="44"/>
        <v>50</v>
      </c>
    </row>
    <row r="1324" spans="2:10" ht="16.5" thickBot="1" x14ac:dyDescent="0.3">
      <c r="B1324" s="254" t="s">
        <v>325</v>
      </c>
      <c r="C1324" s="255" t="s">
        <v>851</v>
      </c>
      <c r="D1324" s="145" t="s">
        <v>788</v>
      </c>
      <c r="E1324" s="149">
        <v>0</v>
      </c>
      <c r="F1324" s="149">
        <v>0</v>
      </c>
      <c r="G1324" s="149">
        <v>0</v>
      </c>
      <c r="H1324" s="149">
        <v>0</v>
      </c>
      <c r="I1324" s="176">
        <v>0</v>
      </c>
      <c r="J1324" s="148">
        <f t="shared" si="44"/>
        <v>0</v>
      </c>
    </row>
    <row r="1325" spans="2:10" ht="16.5" thickBot="1" x14ac:dyDescent="0.3">
      <c r="B1325" s="254"/>
      <c r="C1325" s="256"/>
      <c r="D1325" s="146" t="s">
        <v>785</v>
      </c>
      <c r="E1325" s="144">
        <v>9.6580770631806076E-3</v>
      </c>
      <c r="F1325" s="144">
        <v>1.0731196736867342E-2</v>
      </c>
      <c r="G1325" s="144">
        <v>1.2877436084240811E-2</v>
      </c>
      <c r="H1325" s="144">
        <v>1.5023675431614278E-2</v>
      </c>
      <c r="I1325" s="177">
        <v>1.7169914778987747E-2</v>
      </c>
      <c r="J1325" s="178">
        <f t="shared" si="44"/>
        <v>6.5460300094890789E-2</v>
      </c>
    </row>
    <row r="1326" spans="2:10" ht="16.5" thickBot="1" x14ac:dyDescent="0.3">
      <c r="B1326" s="254"/>
      <c r="C1326" s="256"/>
      <c r="D1326" s="146" t="s">
        <v>786</v>
      </c>
      <c r="E1326" s="144">
        <v>9.6580770631806076E-3</v>
      </c>
      <c r="F1326" s="144">
        <v>1.0731196736867342E-2</v>
      </c>
      <c r="G1326" s="144">
        <v>1.2877436084240811E-2</v>
      </c>
      <c r="H1326" s="144">
        <v>1.5023675431614278E-2</v>
      </c>
      <c r="I1326" s="177">
        <v>1.7169914778987747E-2</v>
      </c>
      <c r="J1326" s="178">
        <f t="shared" si="44"/>
        <v>6.5460300094890789E-2</v>
      </c>
    </row>
    <row r="1327" spans="2:10" ht="16.5" thickBot="1" x14ac:dyDescent="0.3">
      <c r="B1327" s="254"/>
      <c r="C1327" s="257"/>
      <c r="D1327" s="147" t="s">
        <v>789</v>
      </c>
      <c r="E1327" s="153">
        <v>45</v>
      </c>
      <c r="F1327" s="153">
        <v>50</v>
      </c>
      <c r="G1327" s="153">
        <v>60</v>
      </c>
      <c r="H1327" s="153">
        <v>70</v>
      </c>
      <c r="I1327" s="179">
        <v>80</v>
      </c>
      <c r="J1327" s="180">
        <f t="shared" si="44"/>
        <v>305</v>
      </c>
    </row>
    <row r="1328" spans="2:10" ht="16.5" thickBot="1" x14ac:dyDescent="0.3">
      <c r="B1328" s="254" t="s">
        <v>327</v>
      </c>
      <c r="C1328" s="255" t="s">
        <v>851</v>
      </c>
      <c r="D1328" s="145" t="s">
        <v>788</v>
      </c>
      <c r="E1328" s="149">
        <v>0</v>
      </c>
      <c r="F1328" s="149">
        <v>0</v>
      </c>
      <c r="G1328" s="149">
        <v>0</v>
      </c>
      <c r="H1328" s="149">
        <v>0</v>
      </c>
      <c r="I1328" s="176">
        <v>0</v>
      </c>
      <c r="J1328" s="148">
        <f t="shared" si="44"/>
        <v>0</v>
      </c>
    </row>
    <row r="1329" spans="2:10" ht="16.5" thickBot="1" x14ac:dyDescent="0.3">
      <c r="B1329" s="254"/>
      <c r="C1329" s="256"/>
      <c r="D1329" s="146" t="s">
        <v>785</v>
      </c>
      <c r="E1329" s="144">
        <v>5.0436624663276503E-2</v>
      </c>
      <c r="F1329" s="144">
        <v>5.8002118362767981E-2</v>
      </c>
      <c r="G1329" s="144">
        <v>6.3045780829095621E-2</v>
      </c>
      <c r="H1329" s="144">
        <v>7.0611274528587106E-2</v>
      </c>
      <c r="I1329" s="177">
        <v>7.5654936994914768E-2</v>
      </c>
      <c r="J1329" s="178">
        <f t="shared" si="44"/>
        <v>0.31775073537864196</v>
      </c>
    </row>
    <row r="1330" spans="2:10" ht="16.5" thickBot="1" x14ac:dyDescent="0.3">
      <c r="B1330" s="254"/>
      <c r="C1330" s="256"/>
      <c r="D1330" s="146" t="s">
        <v>786</v>
      </c>
      <c r="E1330" s="144">
        <v>0.10087324932655301</v>
      </c>
      <c r="F1330" s="144">
        <v>0.11600423672553596</v>
      </c>
      <c r="G1330" s="144">
        <v>0.12609156165819124</v>
      </c>
      <c r="H1330" s="144">
        <v>0.14122254905717421</v>
      </c>
      <c r="I1330" s="177">
        <v>0.15130987398982954</v>
      </c>
      <c r="J1330" s="178">
        <f t="shared" si="44"/>
        <v>0.63550147075728391</v>
      </c>
    </row>
    <row r="1331" spans="2:10" ht="16.5" thickBot="1" x14ac:dyDescent="0.3">
      <c r="B1331" s="254"/>
      <c r="C1331" s="257"/>
      <c r="D1331" s="147" t="s">
        <v>789</v>
      </c>
      <c r="E1331" s="153">
        <v>20</v>
      </c>
      <c r="F1331" s="153">
        <v>23</v>
      </c>
      <c r="G1331" s="153">
        <v>25</v>
      </c>
      <c r="H1331" s="153">
        <v>28</v>
      </c>
      <c r="I1331" s="179">
        <v>30</v>
      </c>
      <c r="J1331" s="180">
        <f t="shared" si="44"/>
        <v>126</v>
      </c>
    </row>
    <row r="1332" spans="2:10" ht="16.5" thickBot="1" x14ac:dyDescent="0.3">
      <c r="B1332" s="254" t="s">
        <v>660</v>
      </c>
      <c r="C1332" s="255" t="s">
        <v>851</v>
      </c>
      <c r="D1332" s="145" t="s">
        <v>788</v>
      </c>
      <c r="E1332" s="149">
        <v>0</v>
      </c>
      <c r="F1332" s="149">
        <v>0</v>
      </c>
      <c r="G1332" s="149">
        <v>0</v>
      </c>
      <c r="H1332" s="149">
        <v>0</v>
      </c>
      <c r="I1332" s="176">
        <v>0</v>
      </c>
      <c r="J1332" s="148">
        <f t="shared" si="44"/>
        <v>0</v>
      </c>
    </row>
    <row r="1333" spans="2:10" ht="16.5" thickBot="1" x14ac:dyDescent="0.3">
      <c r="B1333" s="254"/>
      <c r="C1333" s="256"/>
      <c r="D1333" s="146" t="s">
        <v>785</v>
      </c>
      <c r="E1333" s="144">
        <v>2.1462393473734682</v>
      </c>
      <c r="F1333" s="144">
        <v>2.1462393473734682</v>
      </c>
      <c r="G1333" s="144">
        <v>2.1462393473734682</v>
      </c>
      <c r="H1333" s="144">
        <v>2.1462393473734682</v>
      </c>
      <c r="I1333" s="177">
        <v>2.1462393473734682</v>
      </c>
      <c r="J1333" s="178">
        <f t="shared" si="44"/>
        <v>10.731196736867341</v>
      </c>
    </row>
    <row r="1334" spans="2:10" ht="16.5" thickBot="1" x14ac:dyDescent="0.3">
      <c r="B1334" s="254"/>
      <c r="C1334" s="256"/>
      <c r="D1334" s="146" t="s">
        <v>786</v>
      </c>
      <c r="E1334" s="144">
        <v>2.1462393473734682</v>
      </c>
      <c r="F1334" s="144">
        <v>2.1462393473734682</v>
      </c>
      <c r="G1334" s="144">
        <v>2.1462393473734682</v>
      </c>
      <c r="H1334" s="144">
        <v>2.1462393473734682</v>
      </c>
      <c r="I1334" s="177">
        <v>2.1462393473734682</v>
      </c>
      <c r="J1334" s="178">
        <f t="shared" si="44"/>
        <v>10.731196736867341</v>
      </c>
    </row>
    <row r="1335" spans="2:10" ht="16.5" thickBot="1" x14ac:dyDescent="0.3">
      <c r="B1335" s="254"/>
      <c r="C1335" s="257"/>
      <c r="D1335" s="147" t="s">
        <v>789</v>
      </c>
      <c r="E1335" s="153">
        <v>10</v>
      </c>
      <c r="F1335" s="153">
        <v>10</v>
      </c>
      <c r="G1335" s="153">
        <v>10</v>
      </c>
      <c r="H1335" s="153">
        <v>10</v>
      </c>
      <c r="I1335" s="179">
        <v>10</v>
      </c>
      <c r="J1335" s="180">
        <f t="shared" si="44"/>
        <v>50</v>
      </c>
    </row>
    <row r="1336" spans="2:10" ht="16.5" thickBot="1" x14ac:dyDescent="0.3">
      <c r="B1336" s="254" t="s">
        <v>662</v>
      </c>
      <c r="C1336" s="255">
        <v>1.17</v>
      </c>
      <c r="D1336" s="145" t="s">
        <v>788</v>
      </c>
      <c r="E1336" s="149">
        <v>0</v>
      </c>
      <c r="F1336" s="149">
        <v>0</v>
      </c>
      <c r="G1336" s="149">
        <v>0</v>
      </c>
      <c r="H1336" s="149">
        <v>0</v>
      </c>
      <c r="I1336" s="176">
        <v>0</v>
      </c>
      <c r="J1336" s="148">
        <f t="shared" ref="J1336:J1339" si="45">SUM(E1336:I1336)</f>
        <v>0</v>
      </c>
    </row>
    <row r="1337" spans="2:10" ht="16.5" thickBot="1" x14ac:dyDescent="0.3">
      <c r="B1337" s="254"/>
      <c r="C1337" s="256"/>
      <c r="D1337" s="146" t="s">
        <v>785</v>
      </c>
      <c r="E1337" s="144">
        <v>0</v>
      </c>
      <c r="F1337" s="144">
        <v>0</v>
      </c>
      <c r="G1337" s="144">
        <v>0</v>
      </c>
      <c r="H1337" s="144">
        <v>0</v>
      </c>
      <c r="I1337" s="177">
        <v>0</v>
      </c>
      <c r="J1337" s="178">
        <f t="shared" si="45"/>
        <v>0</v>
      </c>
    </row>
    <row r="1338" spans="2:10" ht="16.5" thickBot="1" x14ac:dyDescent="0.3">
      <c r="B1338" s="254"/>
      <c r="C1338" s="256"/>
      <c r="D1338" s="146" t="s">
        <v>786</v>
      </c>
      <c r="E1338" s="144">
        <v>0</v>
      </c>
      <c r="F1338" s="144">
        <v>0</v>
      </c>
      <c r="G1338" s="144">
        <v>0</v>
      </c>
      <c r="H1338" s="144">
        <v>0</v>
      </c>
      <c r="I1338" s="177">
        <v>0</v>
      </c>
      <c r="J1338" s="178">
        <f t="shared" si="45"/>
        <v>0</v>
      </c>
    </row>
    <row r="1339" spans="2:10" ht="16.5" thickBot="1" x14ac:dyDescent="0.3">
      <c r="B1339" s="254"/>
      <c r="C1339" s="257"/>
      <c r="D1339" s="147" t="s">
        <v>789</v>
      </c>
      <c r="E1339" s="153">
        <v>1</v>
      </c>
      <c r="F1339" s="153">
        <v>1</v>
      </c>
      <c r="G1339" s="153">
        <v>1</v>
      </c>
      <c r="H1339" s="153">
        <v>1</v>
      </c>
      <c r="I1339" s="179">
        <v>1</v>
      </c>
      <c r="J1339" s="180">
        <f t="shared" si="45"/>
        <v>5</v>
      </c>
    </row>
    <row r="1340" spans="2:10" ht="14.45" customHeight="1" x14ac:dyDescent="0.25">
      <c r="B1340" s="238" t="s">
        <v>852</v>
      </c>
      <c r="C1340" s="238"/>
      <c r="D1340" s="238"/>
      <c r="E1340" s="238"/>
      <c r="F1340" s="238"/>
      <c r="G1340" s="238"/>
      <c r="H1340" s="238"/>
      <c r="I1340" s="238"/>
      <c r="J1340" s="238"/>
    </row>
    <row r="1341" spans="2:10" x14ac:dyDescent="0.25">
      <c r="B1341" s="229"/>
      <c r="C1341" s="229"/>
      <c r="D1341" s="229"/>
      <c r="E1341" s="229"/>
      <c r="F1341" s="229"/>
      <c r="G1341" s="229"/>
      <c r="H1341" s="229"/>
      <c r="I1341" s="229"/>
      <c r="J1341" s="229"/>
    </row>
    <row r="1342" spans="2:10" x14ac:dyDescent="0.25">
      <c r="B1342" s="229"/>
      <c r="C1342" s="229"/>
      <c r="D1342" s="229"/>
      <c r="E1342" s="229"/>
      <c r="F1342" s="229"/>
      <c r="G1342" s="229"/>
      <c r="H1342" s="229"/>
      <c r="I1342" s="229"/>
      <c r="J1342" s="229"/>
    </row>
    <row r="1343" spans="2:10" ht="36.950000000000003" customHeight="1" x14ac:dyDescent="0.25">
      <c r="B1343" s="229"/>
      <c r="C1343" s="229"/>
      <c r="D1343" s="229"/>
      <c r="E1343" s="229"/>
      <c r="F1343" s="229"/>
      <c r="G1343" s="229"/>
      <c r="H1343" s="229"/>
      <c r="I1343" s="229"/>
      <c r="J1343" s="229"/>
    </row>
    <row r="1344" spans="2:10" x14ac:dyDescent="0.25">
      <c r="B1344" s="229"/>
      <c r="C1344" s="229"/>
      <c r="D1344" s="229"/>
      <c r="E1344" s="229"/>
      <c r="F1344" s="229"/>
      <c r="G1344" s="229"/>
      <c r="H1344" s="229"/>
      <c r="I1344" s="229"/>
      <c r="J1344" s="229"/>
    </row>
  </sheetData>
  <autoFilter ref="B3:J1339" xr:uid="{00000000-0001-0000-0700-000000000000}"/>
  <customSheetViews>
    <customSheetView guid="{E40B4055-4557-4836-8946-1AFB7A4606E7}" showGridLines="0">
      <selection activeCell="A3" sqref="A3:XFD3"/>
      <pageMargins left="0" right="0" top="0" bottom="0" header="0" footer="0"/>
      <pageSetup orientation="portrait" horizontalDpi="300" verticalDpi="300" r:id="rId1"/>
    </customSheetView>
  </customSheetViews>
  <mergeCells count="669">
    <mergeCell ref="B72:B75"/>
    <mergeCell ref="B36:B39"/>
    <mergeCell ref="B40:B43"/>
    <mergeCell ref="B44:B47"/>
    <mergeCell ref="B48:B51"/>
    <mergeCell ref="B52:B55"/>
    <mergeCell ref="B12:B15"/>
    <mergeCell ref="B8:B11"/>
    <mergeCell ref="B32:B35"/>
    <mergeCell ref="B20:B23"/>
    <mergeCell ref="B24:B27"/>
    <mergeCell ref="B56:B59"/>
    <mergeCell ref="B60:B63"/>
    <mergeCell ref="B64:B67"/>
    <mergeCell ref="C12:C15"/>
    <mergeCell ref="C8:C11"/>
    <mergeCell ref="C4:C7"/>
    <mergeCell ref="B16:B19"/>
    <mergeCell ref="C16:C19"/>
    <mergeCell ref="B28:B31"/>
    <mergeCell ref="B4:B7"/>
    <mergeCell ref="C28:C31"/>
    <mergeCell ref="C68:C71"/>
    <mergeCell ref="B68:B71"/>
    <mergeCell ref="C32:C35"/>
    <mergeCell ref="C36:C39"/>
    <mergeCell ref="C20:C23"/>
    <mergeCell ref="C24:C27"/>
    <mergeCell ref="C64:C67"/>
    <mergeCell ref="C72:C75"/>
    <mergeCell ref="C52:C55"/>
    <mergeCell ref="C56:C59"/>
    <mergeCell ref="C60:C63"/>
    <mergeCell ref="C40:C43"/>
    <mergeCell ref="C44:C47"/>
    <mergeCell ref="C48:C51"/>
    <mergeCell ref="C148:C151"/>
    <mergeCell ref="C136:C139"/>
    <mergeCell ref="C140:C143"/>
    <mergeCell ref="C144:C147"/>
    <mergeCell ref="C124:C127"/>
    <mergeCell ref="C128:C131"/>
    <mergeCell ref="C132:C135"/>
    <mergeCell ref="C76:C79"/>
    <mergeCell ref="C80:C83"/>
    <mergeCell ref="C84:C87"/>
    <mergeCell ref="C112:C115"/>
    <mergeCell ref="C116:C119"/>
    <mergeCell ref="C120:C123"/>
    <mergeCell ref="C104:C107"/>
    <mergeCell ref="C108:C111"/>
    <mergeCell ref="C100:C103"/>
    <mergeCell ref="C88:C91"/>
    <mergeCell ref="C92:C95"/>
    <mergeCell ref="C96:C99"/>
    <mergeCell ref="C168:C171"/>
    <mergeCell ref="C172:C175"/>
    <mergeCell ref="C164:C167"/>
    <mergeCell ref="C152:C155"/>
    <mergeCell ref="C156:C159"/>
    <mergeCell ref="C160:C163"/>
    <mergeCell ref="C220:C223"/>
    <mergeCell ref="C268:C271"/>
    <mergeCell ref="C256:C259"/>
    <mergeCell ref="C260:C263"/>
    <mergeCell ref="C252:C255"/>
    <mergeCell ref="C248:C251"/>
    <mergeCell ref="C244:C247"/>
    <mergeCell ref="C240:C243"/>
    <mergeCell ref="C176:C179"/>
    <mergeCell ref="C180:C183"/>
    <mergeCell ref="C236:C239"/>
    <mergeCell ref="C232:C235"/>
    <mergeCell ref="C264:C267"/>
    <mergeCell ref="C224:C227"/>
    <mergeCell ref="C228:C231"/>
    <mergeCell ref="C216:C219"/>
    <mergeCell ref="C204:C207"/>
    <mergeCell ref="C208:C211"/>
    <mergeCell ref="C212:C215"/>
    <mergeCell ref="C196:C199"/>
    <mergeCell ref="C200:C203"/>
    <mergeCell ref="C184:C187"/>
    <mergeCell ref="C188:C191"/>
    <mergeCell ref="C192:C195"/>
    <mergeCell ref="C364:C367"/>
    <mergeCell ref="C368:C371"/>
    <mergeCell ref="C360:C363"/>
    <mergeCell ref="C328:C331"/>
    <mergeCell ref="C324:C327"/>
    <mergeCell ref="C320:C323"/>
    <mergeCell ref="C312:C315"/>
    <mergeCell ref="C316:C319"/>
    <mergeCell ref="C356:C359"/>
    <mergeCell ref="C352:C355"/>
    <mergeCell ref="C344:C347"/>
    <mergeCell ref="C348:C351"/>
    <mergeCell ref="C332:C335"/>
    <mergeCell ref="C336:C339"/>
    <mergeCell ref="C340:C343"/>
    <mergeCell ref="C480:C483"/>
    <mergeCell ref="C436:C439"/>
    <mergeCell ref="C440:C443"/>
    <mergeCell ref="C444:C447"/>
    <mergeCell ref="C432:C435"/>
    <mergeCell ref="C412:C415"/>
    <mergeCell ref="C396:C399"/>
    <mergeCell ref="C400:C403"/>
    <mergeCell ref="C392:C395"/>
    <mergeCell ref="C304:C307"/>
    <mergeCell ref="C308:C311"/>
    <mergeCell ref="C284:C287"/>
    <mergeCell ref="C288:C291"/>
    <mergeCell ref="C292:C295"/>
    <mergeCell ref="C280:C283"/>
    <mergeCell ref="C272:C275"/>
    <mergeCell ref="C276:C279"/>
    <mergeCell ref="C296:C299"/>
    <mergeCell ref="C300:C303"/>
    <mergeCell ref="B136:B139"/>
    <mergeCell ref="B140:B143"/>
    <mergeCell ref="B144:B147"/>
    <mergeCell ref="B152:B155"/>
    <mergeCell ref="B148:B151"/>
    <mergeCell ref="C476:C479"/>
    <mergeCell ref="C464:C467"/>
    <mergeCell ref="C468:C471"/>
    <mergeCell ref="C472:C475"/>
    <mergeCell ref="C452:C455"/>
    <mergeCell ref="C456:C459"/>
    <mergeCell ref="C460:C463"/>
    <mergeCell ref="C448:C451"/>
    <mergeCell ref="C428:C431"/>
    <mergeCell ref="C380:C383"/>
    <mergeCell ref="C384:C387"/>
    <mergeCell ref="C388:C391"/>
    <mergeCell ref="C372:C375"/>
    <mergeCell ref="C376:C379"/>
    <mergeCell ref="C416:C419"/>
    <mergeCell ref="C420:C423"/>
    <mergeCell ref="C424:C427"/>
    <mergeCell ref="C404:C407"/>
    <mergeCell ref="C408:C411"/>
    <mergeCell ref="B88:B91"/>
    <mergeCell ref="B92:B95"/>
    <mergeCell ref="B96:B99"/>
    <mergeCell ref="B100:B103"/>
    <mergeCell ref="B76:B79"/>
    <mergeCell ref="B80:B83"/>
    <mergeCell ref="B84:B87"/>
    <mergeCell ref="B128:B131"/>
    <mergeCell ref="B132:B135"/>
    <mergeCell ref="B120:B123"/>
    <mergeCell ref="B124:B127"/>
    <mergeCell ref="B104:B107"/>
    <mergeCell ref="B108:B111"/>
    <mergeCell ref="B112:B115"/>
    <mergeCell ref="B116:B119"/>
    <mergeCell ref="B220:B223"/>
    <mergeCell ref="B224:B227"/>
    <mergeCell ref="B228:B231"/>
    <mergeCell ref="B256:B259"/>
    <mergeCell ref="B260:B263"/>
    <mergeCell ref="B264:B267"/>
    <mergeCell ref="B168:B171"/>
    <mergeCell ref="B156:B159"/>
    <mergeCell ref="B160:B163"/>
    <mergeCell ref="B164:B167"/>
    <mergeCell ref="B212:B215"/>
    <mergeCell ref="B216:B219"/>
    <mergeCell ref="B196:B199"/>
    <mergeCell ref="B200:B203"/>
    <mergeCell ref="B204:B207"/>
    <mergeCell ref="B208:B211"/>
    <mergeCell ref="B176:B179"/>
    <mergeCell ref="B180:B183"/>
    <mergeCell ref="B184:B187"/>
    <mergeCell ref="B188:B191"/>
    <mergeCell ref="B192:B195"/>
    <mergeCell ref="B172:B175"/>
    <mergeCell ref="B292:B295"/>
    <mergeCell ref="B296:B299"/>
    <mergeCell ref="B276:B279"/>
    <mergeCell ref="B272:B275"/>
    <mergeCell ref="B300:B303"/>
    <mergeCell ref="B232:B235"/>
    <mergeCell ref="B320:B323"/>
    <mergeCell ref="B304:B307"/>
    <mergeCell ref="B308:B311"/>
    <mergeCell ref="B312:B315"/>
    <mergeCell ref="B316:B319"/>
    <mergeCell ref="B268:B271"/>
    <mergeCell ref="B252:B255"/>
    <mergeCell ref="B244:B247"/>
    <mergeCell ref="B248:B251"/>
    <mergeCell ref="B236:B239"/>
    <mergeCell ref="B240:B243"/>
    <mergeCell ref="B280:B283"/>
    <mergeCell ref="B284:B287"/>
    <mergeCell ref="B288:B291"/>
    <mergeCell ref="B376:B379"/>
    <mergeCell ref="B380:B383"/>
    <mergeCell ref="B384:B387"/>
    <mergeCell ref="B364:B367"/>
    <mergeCell ref="B368:B371"/>
    <mergeCell ref="B436:B439"/>
    <mergeCell ref="B324:B327"/>
    <mergeCell ref="B328:B331"/>
    <mergeCell ref="B396:B399"/>
    <mergeCell ref="B400:B403"/>
    <mergeCell ref="B404:B407"/>
    <mergeCell ref="B408:B411"/>
    <mergeCell ref="B360:B363"/>
    <mergeCell ref="B356:B359"/>
    <mergeCell ref="B344:B347"/>
    <mergeCell ref="B348:B351"/>
    <mergeCell ref="B352:B355"/>
    <mergeCell ref="B332:B335"/>
    <mergeCell ref="B336:B339"/>
    <mergeCell ref="B340:B343"/>
    <mergeCell ref="B372:B375"/>
    <mergeCell ref="B460:B463"/>
    <mergeCell ref="B464:B467"/>
    <mergeCell ref="B468:B471"/>
    <mergeCell ref="B472:B475"/>
    <mergeCell ref="B388:B391"/>
    <mergeCell ref="B392:B395"/>
    <mergeCell ref="B476:B479"/>
    <mergeCell ref="B448:B451"/>
    <mergeCell ref="B452:B455"/>
    <mergeCell ref="B456:B459"/>
    <mergeCell ref="B440:B443"/>
    <mergeCell ref="B444:B447"/>
    <mergeCell ref="B432:B435"/>
    <mergeCell ref="B412:B415"/>
    <mergeCell ref="B416:B419"/>
    <mergeCell ref="B420:B423"/>
    <mergeCell ref="B424:B427"/>
    <mergeCell ref="B428:B431"/>
    <mergeCell ref="B480:B483"/>
    <mergeCell ref="B520:B523"/>
    <mergeCell ref="B524:B527"/>
    <mergeCell ref="B508:B511"/>
    <mergeCell ref="B512:B515"/>
    <mergeCell ref="B516:B519"/>
    <mergeCell ref="B504:B507"/>
    <mergeCell ref="B496:B499"/>
    <mergeCell ref="B500:B503"/>
    <mergeCell ref="B532:B535"/>
    <mergeCell ref="C532:C535"/>
    <mergeCell ref="B536:B539"/>
    <mergeCell ref="C536:C539"/>
    <mergeCell ref="B528:B531"/>
    <mergeCell ref="C528:C531"/>
    <mergeCell ref="B484:B487"/>
    <mergeCell ref="B488:B491"/>
    <mergeCell ref="B492:B495"/>
    <mergeCell ref="C520:C523"/>
    <mergeCell ref="C524:C527"/>
    <mergeCell ref="C508:C511"/>
    <mergeCell ref="C512:C515"/>
    <mergeCell ref="C516:C519"/>
    <mergeCell ref="C504:C507"/>
    <mergeCell ref="C500:C503"/>
    <mergeCell ref="C496:C499"/>
    <mergeCell ref="C484:C487"/>
    <mergeCell ref="C488:C491"/>
    <mergeCell ref="C492:C495"/>
    <mergeCell ref="B544:B547"/>
    <mergeCell ref="C544:C547"/>
    <mergeCell ref="B540:B543"/>
    <mergeCell ref="C540:C543"/>
    <mergeCell ref="B548:B551"/>
    <mergeCell ref="C548:C551"/>
    <mergeCell ref="B556:B559"/>
    <mergeCell ref="C556:C559"/>
    <mergeCell ref="B552:B555"/>
    <mergeCell ref="C552:C555"/>
    <mergeCell ref="B600:B603"/>
    <mergeCell ref="C600:C603"/>
    <mergeCell ref="B588:B591"/>
    <mergeCell ref="C588:C591"/>
    <mergeCell ref="B592:B595"/>
    <mergeCell ref="C592:C595"/>
    <mergeCell ref="B580:B583"/>
    <mergeCell ref="C580:C583"/>
    <mergeCell ref="B584:B587"/>
    <mergeCell ref="C584:C587"/>
    <mergeCell ref="B568:B571"/>
    <mergeCell ref="C568:C571"/>
    <mergeCell ref="B560:B563"/>
    <mergeCell ref="C560:C563"/>
    <mergeCell ref="B572:B575"/>
    <mergeCell ref="C572:C575"/>
    <mergeCell ref="B576:B579"/>
    <mergeCell ref="C576:C579"/>
    <mergeCell ref="B596:B599"/>
    <mergeCell ref="C596:C599"/>
    <mergeCell ref="B564:B567"/>
    <mergeCell ref="C564:C567"/>
    <mergeCell ref="B620:B623"/>
    <mergeCell ref="C620:C623"/>
    <mergeCell ref="B624:B627"/>
    <mergeCell ref="C624:C627"/>
    <mergeCell ref="B612:B615"/>
    <mergeCell ref="C612:C615"/>
    <mergeCell ref="B616:B619"/>
    <mergeCell ref="C616:C619"/>
    <mergeCell ref="B604:B607"/>
    <mergeCell ref="C604:C607"/>
    <mergeCell ref="B608:B611"/>
    <mergeCell ref="C608:C611"/>
    <mergeCell ref="B644:B647"/>
    <mergeCell ref="C644:C647"/>
    <mergeCell ref="B648:B651"/>
    <mergeCell ref="C648:C651"/>
    <mergeCell ref="B636:B639"/>
    <mergeCell ref="C636:C639"/>
    <mergeCell ref="B640:B643"/>
    <mergeCell ref="C640:C643"/>
    <mergeCell ref="B628:B631"/>
    <mergeCell ref="C628:C631"/>
    <mergeCell ref="B632:B635"/>
    <mergeCell ref="C632:C635"/>
    <mergeCell ref="B668:B671"/>
    <mergeCell ref="C668:C671"/>
    <mergeCell ref="B688:B691"/>
    <mergeCell ref="C688:C691"/>
    <mergeCell ref="B652:B655"/>
    <mergeCell ref="C652:C655"/>
    <mergeCell ref="B656:B659"/>
    <mergeCell ref="C656:C659"/>
    <mergeCell ref="B660:B663"/>
    <mergeCell ref="C660:C663"/>
    <mergeCell ref="B664:B667"/>
    <mergeCell ref="C664:C667"/>
    <mergeCell ref="B680:B683"/>
    <mergeCell ref="C680:C683"/>
    <mergeCell ref="B672:B675"/>
    <mergeCell ref="C672:C675"/>
    <mergeCell ref="B692:B695"/>
    <mergeCell ref="C692:C695"/>
    <mergeCell ref="B684:B687"/>
    <mergeCell ref="C684:C687"/>
    <mergeCell ref="B700:B703"/>
    <mergeCell ref="C700:C703"/>
    <mergeCell ref="B676:B679"/>
    <mergeCell ref="C676:C679"/>
    <mergeCell ref="B704:B707"/>
    <mergeCell ref="C704:C707"/>
    <mergeCell ref="B696:B699"/>
    <mergeCell ref="C696:C699"/>
    <mergeCell ref="B712:B715"/>
    <mergeCell ref="C712:C715"/>
    <mergeCell ref="B724:B727"/>
    <mergeCell ref="C724:C727"/>
    <mergeCell ref="B716:B719"/>
    <mergeCell ref="C716:C719"/>
    <mergeCell ref="B720:B723"/>
    <mergeCell ref="C720:C723"/>
    <mergeCell ref="B708:B711"/>
    <mergeCell ref="C708:C711"/>
    <mergeCell ref="B744:B747"/>
    <mergeCell ref="C744:C747"/>
    <mergeCell ref="B736:B739"/>
    <mergeCell ref="C736:C739"/>
    <mergeCell ref="B740:B743"/>
    <mergeCell ref="C740:C743"/>
    <mergeCell ref="B728:B731"/>
    <mergeCell ref="C728:C731"/>
    <mergeCell ref="B732:B735"/>
    <mergeCell ref="C732:C735"/>
    <mergeCell ref="B752:B755"/>
    <mergeCell ref="C752:C755"/>
    <mergeCell ref="B756:B759"/>
    <mergeCell ref="C756:C759"/>
    <mergeCell ref="B748:B751"/>
    <mergeCell ref="C748:C751"/>
    <mergeCell ref="B768:B771"/>
    <mergeCell ref="C768:C771"/>
    <mergeCell ref="B760:B763"/>
    <mergeCell ref="C760:C763"/>
    <mergeCell ref="B764:B767"/>
    <mergeCell ref="C764:C767"/>
    <mergeCell ref="B784:B787"/>
    <mergeCell ref="C784:C787"/>
    <mergeCell ref="B788:B791"/>
    <mergeCell ref="C788:C791"/>
    <mergeCell ref="B776:B779"/>
    <mergeCell ref="C776:C779"/>
    <mergeCell ref="B780:B783"/>
    <mergeCell ref="C780:C783"/>
    <mergeCell ref="B772:B775"/>
    <mergeCell ref="C772:C775"/>
    <mergeCell ref="B824:B827"/>
    <mergeCell ref="C824:C827"/>
    <mergeCell ref="B832:B835"/>
    <mergeCell ref="C832:C835"/>
    <mergeCell ref="B828:B831"/>
    <mergeCell ref="C828:C831"/>
    <mergeCell ref="B820:B823"/>
    <mergeCell ref="C820:C823"/>
    <mergeCell ref="B792:B795"/>
    <mergeCell ref="C792:C795"/>
    <mergeCell ref="B796:B799"/>
    <mergeCell ref="C796:C799"/>
    <mergeCell ref="B800:B803"/>
    <mergeCell ref="C800:C803"/>
    <mergeCell ref="B804:B807"/>
    <mergeCell ref="C804:C807"/>
    <mergeCell ref="B816:B819"/>
    <mergeCell ref="C816:C819"/>
    <mergeCell ref="B808:B811"/>
    <mergeCell ref="C808:C811"/>
    <mergeCell ref="B812:B815"/>
    <mergeCell ref="C812:C815"/>
    <mergeCell ref="B840:B843"/>
    <mergeCell ref="C840:C843"/>
    <mergeCell ref="B836:B839"/>
    <mergeCell ref="C836:C839"/>
    <mergeCell ref="B852:B855"/>
    <mergeCell ref="C852:C855"/>
    <mergeCell ref="B844:B847"/>
    <mergeCell ref="C844:C847"/>
    <mergeCell ref="B848:B851"/>
    <mergeCell ref="C848:C851"/>
    <mergeCell ref="B856:B859"/>
    <mergeCell ref="C856:C859"/>
    <mergeCell ref="B860:B863"/>
    <mergeCell ref="C860:C863"/>
    <mergeCell ref="B872:B875"/>
    <mergeCell ref="C872:C875"/>
    <mergeCell ref="B868:B871"/>
    <mergeCell ref="C868:C871"/>
    <mergeCell ref="B864:B867"/>
    <mergeCell ref="C864:C867"/>
    <mergeCell ref="B900:B903"/>
    <mergeCell ref="C900:C903"/>
    <mergeCell ref="B904:B907"/>
    <mergeCell ref="C904:C907"/>
    <mergeCell ref="B876:B879"/>
    <mergeCell ref="C876:C879"/>
    <mergeCell ref="B880:B883"/>
    <mergeCell ref="C880:C883"/>
    <mergeCell ref="B884:B887"/>
    <mergeCell ref="C884:C887"/>
    <mergeCell ref="B896:B899"/>
    <mergeCell ref="C896:C899"/>
    <mergeCell ref="B888:B891"/>
    <mergeCell ref="C888:C891"/>
    <mergeCell ref="B892:B895"/>
    <mergeCell ref="C892:C895"/>
    <mergeCell ref="B920:B923"/>
    <mergeCell ref="C920:C923"/>
    <mergeCell ref="B924:B927"/>
    <mergeCell ref="C924:C927"/>
    <mergeCell ref="B908:B911"/>
    <mergeCell ref="C908:C911"/>
    <mergeCell ref="B912:B915"/>
    <mergeCell ref="C912:C915"/>
    <mergeCell ref="B916:B919"/>
    <mergeCell ref="C916:C919"/>
    <mergeCell ref="B944:B947"/>
    <mergeCell ref="C944:C947"/>
    <mergeCell ref="B940:B943"/>
    <mergeCell ref="C940:C943"/>
    <mergeCell ref="B928:B931"/>
    <mergeCell ref="C928:C931"/>
    <mergeCell ref="B932:B935"/>
    <mergeCell ref="C932:C935"/>
    <mergeCell ref="B936:B939"/>
    <mergeCell ref="C936:C939"/>
    <mergeCell ref="B960:B963"/>
    <mergeCell ref="C960:C963"/>
    <mergeCell ref="B964:B967"/>
    <mergeCell ref="C964:C967"/>
    <mergeCell ref="B956:B959"/>
    <mergeCell ref="C956:C959"/>
    <mergeCell ref="B948:B951"/>
    <mergeCell ref="C948:C951"/>
    <mergeCell ref="B952:B955"/>
    <mergeCell ref="C952:C955"/>
    <mergeCell ref="B992:B995"/>
    <mergeCell ref="C992:C995"/>
    <mergeCell ref="B984:B987"/>
    <mergeCell ref="C984:C987"/>
    <mergeCell ref="B988:B991"/>
    <mergeCell ref="C988:C991"/>
    <mergeCell ref="B968:B971"/>
    <mergeCell ref="C968:C971"/>
    <mergeCell ref="B972:B975"/>
    <mergeCell ref="C972:C975"/>
    <mergeCell ref="B976:B979"/>
    <mergeCell ref="C976:C979"/>
    <mergeCell ref="B980:B983"/>
    <mergeCell ref="C980:C983"/>
    <mergeCell ref="B996:B999"/>
    <mergeCell ref="C996:C999"/>
    <mergeCell ref="B1000:B1003"/>
    <mergeCell ref="C1000:C1003"/>
    <mergeCell ref="B1004:B1007"/>
    <mergeCell ref="C1004:C1007"/>
    <mergeCell ref="B1008:B1011"/>
    <mergeCell ref="C1008:C1011"/>
    <mergeCell ref="B1012:B1015"/>
    <mergeCell ref="C1012:C1015"/>
    <mergeCell ref="B1016:B1019"/>
    <mergeCell ref="C1016:C1019"/>
    <mergeCell ref="B1020:B1023"/>
    <mergeCell ref="C1020:C1023"/>
    <mergeCell ref="B1024:B1027"/>
    <mergeCell ref="C1024:C1027"/>
    <mergeCell ref="B1028:B1031"/>
    <mergeCell ref="C1028:C1031"/>
    <mergeCell ref="B1032:B1035"/>
    <mergeCell ref="C1032:C1035"/>
    <mergeCell ref="B1056:B1059"/>
    <mergeCell ref="C1056:C1059"/>
    <mergeCell ref="B1060:B1063"/>
    <mergeCell ref="C1060:C1063"/>
    <mergeCell ref="B1064:B1067"/>
    <mergeCell ref="C1064:C1067"/>
    <mergeCell ref="B1068:B1071"/>
    <mergeCell ref="C1068:C1071"/>
    <mergeCell ref="B1036:B1039"/>
    <mergeCell ref="C1036:C1039"/>
    <mergeCell ref="B1040:B1043"/>
    <mergeCell ref="C1040:C1043"/>
    <mergeCell ref="B1044:B1047"/>
    <mergeCell ref="C1044:C1047"/>
    <mergeCell ref="B1048:B1051"/>
    <mergeCell ref="C1048:C1051"/>
    <mergeCell ref="B1052:B1055"/>
    <mergeCell ref="C1052:C1055"/>
    <mergeCell ref="B1080:B1083"/>
    <mergeCell ref="C1080:C1083"/>
    <mergeCell ref="B1084:B1087"/>
    <mergeCell ref="C1084:C1087"/>
    <mergeCell ref="B1088:B1091"/>
    <mergeCell ref="C1088:C1091"/>
    <mergeCell ref="B1092:B1095"/>
    <mergeCell ref="C1092:C1095"/>
    <mergeCell ref="B1072:B1075"/>
    <mergeCell ref="C1072:C1075"/>
    <mergeCell ref="B1076:B1079"/>
    <mergeCell ref="C1076:C1079"/>
    <mergeCell ref="B1116:B1119"/>
    <mergeCell ref="C1116:C1119"/>
    <mergeCell ref="B1096:B1099"/>
    <mergeCell ref="C1096:C1099"/>
    <mergeCell ref="B1100:B1103"/>
    <mergeCell ref="C1100:C1103"/>
    <mergeCell ref="B1104:B1107"/>
    <mergeCell ref="C1104:C1107"/>
    <mergeCell ref="B1108:B1111"/>
    <mergeCell ref="C1108:C1111"/>
    <mergeCell ref="B1112:B1115"/>
    <mergeCell ref="C1112:C1115"/>
    <mergeCell ref="B1136:B1139"/>
    <mergeCell ref="C1136:C1139"/>
    <mergeCell ref="B1140:B1143"/>
    <mergeCell ref="C1140:C1143"/>
    <mergeCell ref="B1144:B1147"/>
    <mergeCell ref="C1144:C1147"/>
    <mergeCell ref="B1120:B1123"/>
    <mergeCell ref="C1120:C1123"/>
    <mergeCell ref="B1124:B1127"/>
    <mergeCell ref="C1124:C1127"/>
    <mergeCell ref="B1128:B1131"/>
    <mergeCell ref="C1128:C1131"/>
    <mergeCell ref="B1132:B1135"/>
    <mergeCell ref="C1132:C1135"/>
    <mergeCell ref="B1148:B1151"/>
    <mergeCell ref="C1148:C1151"/>
    <mergeCell ref="B1152:B1155"/>
    <mergeCell ref="C1152:C1155"/>
    <mergeCell ref="B1156:B1159"/>
    <mergeCell ref="C1156:C1159"/>
    <mergeCell ref="B1160:B1163"/>
    <mergeCell ref="C1160:C1163"/>
    <mergeCell ref="B1164:B1167"/>
    <mergeCell ref="C1164:C1167"/>
    <mergeCell ref="B1168:B1171"/>
    <mergeCell ref="C1168:C1171"/>
    <mergeCell ref="B1172:B1175"/>
    <mergeCell ref="C1172:C1175"/>
    <mergeCell ref="B1176:B1179"/>
    <mergeCell ref="C1176:C1179"/>
    <mergeCell ref="B1180:B1183"/>
    <mergeCell ref="C1180:C1183"/>
    <mergeCell ref="B1184:B1187"/>
    <mergeCell ref="C1184:C1187"/>
    <mergeCell ref="B1208:B1211"/>
    <mergeCell ref="C1208:C1211"/>
    <mergeCell ref="B1188:B1191"/>
    <mergeCell ref="C1188:C1191"/>
    <mergeCell ref="B1192:B1195"/>
    <mergeCell ref="C1192:C1195"/>
    <mergeCell ref="B1196:B1199"/>
    <mergeCell ref="C1196:C1199"/>
    <mergeCell ref="B1200:B1203"/>
    <mergeCell ref="C1200:C1203"/>
    <mergeCell ref="B1204:B1207"/>
    <mergeCell ref="C1204:C1207"/>
    <mergeCell ref="B1232:B1235"/>
    <mergeCell ref="C1232:C1235"/>
    <mergeCell ref="B1212:B1215"/>
    <mergeCell ref="C1212:C1215"/>
    <mergeCell ref="B1216:B1219"/>
    <mergeCell ref="C1216:C1219"/>
    <mergeCell ref="B1220:B1223"/>
    <mergeCell ref="C1220:C1223"/>
    <mergeCell ref="B1224:B1227"/>
    <mergeCell ref="C1224:C1227"/>
    <mergeCell ref="B1228:B1231"/>
    <mergeCell ref="C1228:C1231"/>
    <mergeCell ref="B1236:B1239"/>
    <mergeCell ref="C1236:C1239"/>
    <mergeCell ref="B1240:B1243"/>
    <mergeCell ref="C1240:C1243"/>
    <mergeCell ref="B1244:B1247"/>
    <mergeCell ref="C1244:C1247"/>
    <mergeCell ref="B1248:B1251"/>
    <mergeCell ref="C1248:C1251"/>
    <mergeCell ref="B1252:B1255"/>
    <mergeCell ref="C1252:C1255"/>
    <mergeCell ref="B1256:B1259"/>
    <mergeCell ref="C1256:C1259"/>
    <mergeCell ref="B1260:B1263"/>
    <mergeCell ref="C1260:C1263"/>
    <mergeCell ref="B1264:B1267"/>
    <mergeCell ref="C1264:C1267"/>
    <mergeCell ref="B1268:B1271"/>
    <mergeCell ref="C1268:C1271"/>
    <mergeCell ref="B1272:B1275"/>
    <mergeCell ref="C1272:C1275"/>
    <mergeCell ref="B1300:B1303"/>
    <mergeCell ref="C1300:C1303"/>
    <mergeCell ref="B1288:B1291"/>
    <mergeCell ref="C1288:C1291"/>
    <mergeCell ref="B1292:B1295"/>
    <mergeCell ref="C1292:C1295"/>
    <mergeCell ref="B1296:B1299"/>
    <mergeCell ref="C1296:C1299"/>
    <mergeCell ref="B1276:B1279"/>
    <mergeCell ref="C1276:C1279"/>
    <mergeCell ref="B1280:B1283"/>
    <mergeCell ref="C1280:C1283"/>
    <mergeCell ref="B1284:B1287"/>
    <mergeCell ref="C1284:C1287"/>
    <mergeCell ref="B1312:B1315"/>
    <mergeCell ref="C1312:C1315"/>
    <mergeCell ref="B1316:B1319"/>
    <mergeCell ref="C1316:C1319"/>
    <mergeCell ref="B1320:B1323"/>
    <mergeCell ref="C1320:C1323"/>
    <mergeCell ref="B1308:B1311"/>
    <mergeCell ref="C1308:C1311"/>
    <mergeCell ref="B1304:B1307"/>
    <mergeCell ref="C1304:C1307"/>
    <mergeCell ref="B1340:J1344"/>
    <mergeCell ref="B1336:B1339"/>
    <mergeCell ref="C1336:C1339"/>
    <mergeCell ref="B1332:B1335"/>
    <mergeCell ref="C1332:C1335"/>
    <mergeCell ref="B1324:B1327"/>
    <mergeCell ref="C1324:C1327"/>
    <mergeCell ref="B1328:B1331"/>
    <mergeCell ref="C1328:C1331"/>
  </mergeCells>
  <phoneticPr fontId="3" type="noConversion"/>
  <pageMargins left="0.7" right="0.7" top="0.75" bottom="0.75" header="0.3" footer="0.3"/>
  <pageSetup scale="55" fitToHeight="0" orientation="landscape" horizontalDpi="300" verticalDpi="300" r:id="rId2"/>
  <headerFooter>
    <oddFooter>&amp;L&amp;"Times New Roman,Regular"Appendix B, Table 9: Estimated Savings and Participation&amp;R&amp;"Times New Roman,Regular"&amp;P</oddFooter>
  </headerFooter>
  <rowBreaks count="28" manualBreakCount="28">
    <brk id="51" min="1" max="9" man="1"/>
    <brk id="99" min="1" max="9" man="1"/>
    <brk id="143" min="1" max="9" man="1"/>
    <brk id="187" min="1" max="9" man="1"/>
    <brk id="235" min="1" max="9" man="1"/>
    <brk id="279" min="1" max="9" man="1"/>
    <brk id="327" min="1" max="9" man="1"/>
    <brk id="371" min="1" max="9" man="1"/>
    <brk id="419" min="1" max="9" man="1"/>
    <brk id="467" min="1" max="9" man="1"/>
    <brk id="515" min="1" max="9" man="1"/>
    <brk id="563" min="1" max="9" man="1"/>
    <brk id="603" min="1" max="9" man="1"/>
    <brk id="651" min="1" max="9" man="1"/>
    <brk id="699" min="1" max="9" man="1"/>
    <brk id="747" min="1" max="9" man="1"/>
    <brk id="795" min="1" max="9" man="1"/>
    <brk id="843" min="1" max="9" man="1"/>
    <brk id="883" min="1" max="9" man="1"/>
    <brk id="931" min="1" max="9" man="1"/>
    <brk id="979" min="1" max="9" man="1"/>
    <brk id="1027" min="1" max="9" man="1"/>
    <brk id="1075" min="1" max="9" man="1"/>
    <brk id="1123" min="1" max="9" man="1"/>
    <brk id="1171" min="1" max="9" man="1"/>
    <brk id="1219" min="1" max="9" man="1"/>
    <brk id="1267" min="1" max="9" man="1"/>
    <brk id="1315" min="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15A73-0FEF-443E-9E13-E2934392D1C1}">
  <sheetPr>
    <pageSetUpPr fitToPage="1"/>
  </sheetPr>
  <dimension ref="B2:K107"/>
  <sheetViews>
    <sheetView topLeftCell="C1" zoomScale="70" zoomScaleNormal="70" zoomScaleSheetLayoutView="70" workbookViewId="0">
      <selection activeCell="K69" sqref="K69"/>
    </sheetView>
  </sheetViews>
  <sheetFormatPr defaultColWidth="9.140625" defaultRowHeight="15" x14ac:dyDescent="0.25"/>
  <cols>
    <col min="1" max="1" width="4.85546875" style="6" customWidth="1"/>
    <col min="2" max="2" width="24.5703125" style="6" bestFit="1" customWidth="1"/>
    <col min="3" max="3" width="36.7109375" style="6" customWidth="1"/>
    <col min="4" max="8" width="12.85546875" style="6" customWidth="1"/>
    <col min="9" max="9" width="14" style="6" customWidth="1"/>
    <col min="10" max="16384" width="9.140625" style="6"/>
  </cols>
  <sheetData>
    <row r="2" spans="2:11" ht="15.75" x14ac:dyDescent="0.25">
      <c r="C2" s="5"/>
    </row>
    <row r="3" spans="2:11" ht="16.5" thickBot="1" x14ac:dyDescent="0.3">
      <c r="B3" s="5" t="s">
        <v>853</v>
      </c>
      <c r="C3" s="5"/>
    </row>
    <row r="4" spans="2:11" ht="16.5" thickBot="1" x14ac:dyDescent="0.3">
      <c r="B4" s="215" t="s">
        <v>854</v>
      </c>
      <c r="C4" s="107" t="s">
        <v>120</v>
      </c>
      <c r="D4" s="108"/>
      <c r="E4" s="108"/>
      <c r="F4" s="108"/>
      <c r="G4" s="108"/>
      <c r="H4" s="108"/>
      <c r="I4" s="108"/>
    </row>
    <row r="5" spans="2:11" ht="37.5" customHeight="1" thickBot="1" x14ac:dyDescent="0.3">
      <c r="B5" s="225" t="s">
        <v>855</v>
      </c>
      <c r="C5" s="225"/>
      <c r="D5" s="215" t="s">
        <v>36</v>
      </c>
      <c r="E5" s="215" t="s">
        <v>37</v>
      </c>
      <c r="F5" s="215" t="s">
        <v>38</v>
      </c>
      <c r="G5" s="215" t="s">
        <v>39</v>
      </c>
      <c r="H5" s="215" t="s">
        <v>40</v>
      </c>
      <c r="I5" s="215" t="s">
        <v>856</v>
      </c>
      <c r="K5" s="138"/>
    </row>
    <row r="6" spans="2:11" ht="16.5" thickBot="1" x14ac:dyDescent="0.3">
      <c r="B6" s="244" t="s">
        <v>857</v>
      </c>
      <c r="C6" s="244"/>
      <c r="D6" s="128">
        <f>IFERROR(D12+D21,0)</f>
        <v>25128.823190560295</v>
      </c>
      <c r="E6" s="128">
        <f t="shared" ref="E6:H6" si="0">IFERROR(E12+E21,0)</f>
        <v>24977.254484649839</v>
      </c>
      <c r="F6" s="128">
        <f t="shared" si="0"/>
        <v>24417.568928277076</v>
      </c>
      <c r="G6" s="128">
        <f t="shared" si="0"/>
        <v>22058.811337334333</v>
      </c>
      <c r="H6" s="128">
        <f t="shared" si="0"/>
        <v>22345.538692916252</v>
      </c>
      <c r="I6" s="103">
        <f>SUM(D6:H6)</f>
        <v>118927.9966337378</v>
      </c>
    </row>
    <row r="7" spans="2:11" ht="16.5" thickBot="1" x14ac:dyDescent="0.3">
      <c r="B7" s="244" t="s">
        <v>858</v>
      </c>
      <c r="C7" s="109" t="s">
        <v>859</v>
      </c>
      <c r="D7" s="80">
        <v>10470.877635174968</v>
      </c>
      <c r="E7" s="80">
        <v>10561.377635174968</v>
      </c>
      <c r="F7" s="80">
        <v>10703.127635174968</v>
      </c>
      <c r="G7" s="80">
        <v>8723.1476351749679</v>
      </c>
      <c r="H7" s="80">
        <v>8886.1476351749679</v>
      </c>
      <c r="I7" s="14">
        <f>SUM(D7:H7)</f>
        <v>49344.678175874833</v>
      </c>
    </row>
    <row r="8" spans="2:11" ht="16.5" thickBot="1" x14ac:dyDescent="0.3">
      <c r="B8" s="244"/>
      <c r="C8" s="109" t="s">
        <v>860</v>
      </c>
      <c r="D8" s="80">
        <v>0</v>
      </c>
      <c r="E8" s="80">
        <v>0</v>
      </c>
      <c r="F8" s="80">
        <v>0</v>
      </c>
      <c r="G8" s="80">
        <v>0</v>
      </c>
      <c r="H8" s="80">
        <v>0</v>
      </c>
      <c r="I8" s="14">
        <f t="shared" ref="I8:I11" si="1">SUM(D8:H8)</f>
        <v>0</v>
      </c>
    </row>
    <row r="9" spans="2:11" ht="16.5" thickBot="1" x14ac:dyDescent="0.3">
      <c r="B9" s="244"/>
      <c r="C9" s="109" t="s">
        <v>861</v>
      </c>
      <c r="D9" s="80">
        <v>0</v>
      </c>
      <c r="E9" s="80">
        <v>0</v>
      </c>
      <c r="F9" s="80">
        <v>0</v>
      </c>
      <c r="G9" s="80">
        <v>0</v>
      </c>
      <c r="H9" s="80">
        <v>0</v>
      </c>
      <c r="I9" s="14">
        <f t="shared" si="1"/>
        <v>0</v>
      </c>
    </row>
    <row r="10" spans="2:11" ht="16.5" thickBot="1" x14ac:dyDescent="0.3">
      <c r="B10" s="244"/>
      <c r="C10" s="109" t="s">
        <v>862</v>
      </c>
      <c r="D10" s="80">
        <v>58</v>
      </c>
      <c r="E10" s="80">
        <v>58</v>
      </c>
      <c r="F10" s="80">
        <v>58</v>
      </c>
      <c r="G10" s="80">
        <v>58</v>
      </c>
      <c r="H10" s="80">
        <v>58</v>
      </c>
      <c r="I10" s="14">
        <f t="shared" si="1"/>
        <v>290</v>
      </c>
    </row>
    <row r="11" spans="2:11" ht="16.5" thickBot="1" x14ac:dyDescent="0.3">
      <c r="B11" s="244"/>
      <c r="C11" s="109" t="s">
        <v>863</v>
      </c>
      <c r="D11" s="80">
        <v>414.76789090223008</v>
      </c>
      <c r="E11" s="80">
        <v>380.30389090223002</v>
      </c>
      <c r="F11" s="80">
        <v>380.07233841625026</v>
      </c>
      <c r="G11" s="80">
        <v>291.18702032486038</v>
      </c>
      <c r="H11" s="80">
        <v>291.18702032486038</v>
      </c>
      <c r="I11" s="14">
        <f t="shared" si="1"/>
        <v>1757.5181608704313</v>
      </c>
    </row>
    <row r="12" spans="2:11" ht="16.5" thickBot="1" x14ac:dyDescent="0.3">
      <c r="B12" s="244"/>
      <c r="C12" s="218" t="s">
        <v>864</v>
      </c>
      <c r="D12" s="103">
        <f t="shared" ref="D12:H12" si="2">SUM(D7:D11)</f>
        <v>10943.645526077198</v>
      </c>
      <c r="E12" s="103">
        <f t="shared" si="2"/>
        <v>10999.681526077198</v>
      </c>
      <c r="F12" s="103">
        <f t="shared" si="2"/>
        <v>11141.199973591218</v>
      </c>
      <c r="G12" s="103">
        <f t="shared" si="2"/>
        <v>9072.3346554998279</v>
      </c>
      <c r="H12" s="103">
        <f t="shared" si="2"/>
        <v>9235.3346554998279</v>
      </c>
      <c r="I12" s="103">
        <f>SUM(D12:H12)</f>
        <v>51392.19633674527</v>
      </c>
    </row>
    <row r="13" spans="2:11" ht="16.5" thickBot="1" x14ac:dyDescent="0.3">
      <c r="B13" s="244" t="s">
        <v>865</v>
      </c>
      <c r="C13" s="109" t="s">
        <v>866</v>
      </c>
      <c r="D13" s="139">
        <v>402.96138619916758</v>
      </c>
      <c r="E13" s="139">
        <v>172.41939614505949</v>
      </c>
      <c r="F13" s="139">
        <v>167.76248264555568</v>
      </c>
      <c r="G13" s="139">
        <v>165.78182689684854</v>
      </c>
      <c r="H13" s="139">
        <v>166.47485985590745</v>
      </c>
      <c r="I13" s="14">
        <f t="shared" ref="I13:I20" si="3">SUM(D13:H13)</f>
        <v>1075.3999517425389</v>
      </c>
    </row>
    <row r="14" spans="2:11" ht="16.5" thickBot="1" x14ac:dyDescent="0.3">
      <c r="B14" s="244"/>
      <c r="C14" s="109" t="s">
        <v>867</v>
      </c>
      <c r="D14" s="139">
        <v>1326.4037378798221</v>
      </c>
      <c r="E14" s="139">
        <v>1420.4891858358128</v>
      </c>
      <c r="F14" s="139">
        <v>1211.3711042937739</v>
      </c>
      <c r="G14" s="139">
        <v>1200.5977145369102</v>
      </c>
      <c r="H14" s="139">
        <v>1294.234633174143</v>
      </c>
      <c r="I14" s="14">
        <f t="shared" si="3"/>
        <v>6453.0963757204618</v>
      </c>
    </row>
    <row r="15" spans="2:11" ht="16.5" thickBot="1" x14ac:dyDescent="0.3">
      <c r="B15" s="244"/>
      <c r="C15" s="109" t="s">
        <v>868</v>
      </c>
      <c r="D15" s="139">
        <v>0</v>
      </c>
      <c r="E15" s="139">
        <v>0</v>
      </c>
      <c r="F15" s="139">
        <v>0</v>
      </c>
      <c r="G15" s="139">
        <v>0</v>
      </c>
      <c r="H15" s="139">
        <v>0</v>
      </c>
      <c r="I15" s="14">
        <f t="shared" si="3"/>
        <v>0</v>
      </c>
    </row>
    <row r="16" spans="2:11" ht="16.5" thickBot="1" x14ac:dyDescent="0.3">
      <c r="B16" s="244"/>
      <c r="C16" s="109" t="s">
        <v>869</v>
      </c>
      <c r="D16" s="139">
        <v>10458.113403010584</v>
      </c>
      <c r="E16" s="139">
        <v>10471.283403010584</v>
      </c>
      <c r="F16" s="139">
        <v>10009.0284383047</v>
      </c>
      <c r="G16" s="139">
        <v>9796.1490506234168</v>
      </c>
      <c r="H16" s="139">
        <v>9816.4690506234165</v>
      </c>
      <c r="I16" s="14">
        <f t="shared" si="3"/>
        <v>50551.043345572703</v>
      </c>
    </row>
    <row r="17" spans="2:11" ht="16.5" thickBot="1" x14ac:dyDescent="0.3">
      <c r="B17" s="244"/>
      <c r="C17" s="109" t="s">
        <v>870</v>
      </c>
      <c r="D17" s="139">
        <v>1234.8137752462756</v>
      </c>
      <c r="E17" s="139">
        <v>1249.6574769029933</v>
      </c>
      <c r="F17" s="139">
        <v>1239.0131031898413</v>
      </c>
      <c r="G17" s="139">
        <v>1234.4858900499396</v>
      </c>
      <c r="H17" s="139">
        <v>1236.0699653849313</v>
      </c>
      <c r="I17" s="14">
        <f t="shared" si="3"/>
        <v>6194.040210773981</v>
      </c>
    </row>
    <row r="18" spans="2:11" ht="16.5" thickBot="1" x14ac:dyDescent="0.3">
      <c r="B18" s="244"/>
      <c r="C18" s="109" t="s">
        <v>871</v>
      </c>
      <c r="D18" s="139">
        <v>668.07091833567995</v>
      </c>
      <c r="E18" s="139">
        <v>663.7234966781914</v>
      </c>
      <c r="F18" s="139">
        <v>649.19382625198693</v>
      </c>
      <c r="G18" s="139">
        <v>589.46219972738902</v>
      </c>
      <c r="H18" s="139">
        <v>596.95552837802654</v>
      </c>
      <c r="I18" s="14">
        <f t="shared" si="3"/>
        <v>3167.4059693712738</v>
      </c>
    </row>
    <row r="19" spans="2:11" ht="16.5" thickBot="1" x14ac:dyDescent="0.3">
      <c r="B19" s="244"/>
      <c r="C19" s="109" t="s">
        <v>872</v>
      </c>
      <c r="D19" s="139">
        <v>0</v>
      </c>
      <c r="E19" s="139">
        <v>0</v>
      </c>
      <c r="F19" s="139">
        <v>0</v>
      </c>
      <c r="G19" s="139">
        <v>0</v>
      </c>
      <c r="H19" s="139">
        <v>0</v>
      </c>
      <c r="I19" s="14">
        <f t="shared" si="3"/>
        <v>0</v>
      </c>
    </row>
    <row r="20" spans="2:11" ht="16.5" thickBot="1" x14ac:dyDescent="0.3">
      <c r="B20" s="244"/>
      <c r="C20" s="109" t="s">
        <v>873</v>
      </c>
      <c r="D20" s="139">
        <v>94.814443811568864</v>
      </c>
      <c r="E20" s="139">
        <v>0</v>
      </c>
      <c r="F20" s="139">
        <v>0</v>
      </c>
      <c r="G20" s="139">
        <v>0</v>
      </c>
      <c r="H20" s="139">
        <v>0</v>
      </c>
      <c r="I20" s="14">
        <f t="shared" si="3"/>
        <v>94.814443811568864</v>
      </c>
    </row>
    <row r="21" spans="2:11" ht="16.5" thickBot="1" x14ac:dyDescent="0.3">
      <c r="B21" s="244"/>
      <c r="C21" s="218" t="s">
        <v>874</v>
      </c>
      <c r="D21" s="111">
        <f>SUM(D13:D20)</f>
        <v>14185.177664483097</v>
      </c>
      <c r="E21" s="111">
        <f t="shared" ref="E21:H21" si="4">SUM(E13:E20)</f>
        <v>13977.57295857264</v>
      </c>
      <c r="F21" s="111">
        <f t="shared" si="4"/>
        <v>13276.368954685859</v>
      </c>
      <c r="G21" s="111">
        <f t="shared" si="4"/>
        <v>12986.476681834505</v>
      </c>
      <c r="H21" s="111">
        <f t="shared" si="4"/>
        <v>13110.204037416424</v>
      </c>
      <c r="I21" s="111">
        <f>SUM(D21:H21)</f>
        <v>67535.800296992529</v>
      </c>
    </row>
    <row r="22" spans="2:11" ht="16.5" thickBot="1" x14ac:dyDescent="0.3">
      <c r="B22" s="244" t="s">
        <v>875</v>
      </c>
      <c r="C22" s="244"/>
      <c r="D22" s="102">
        <f>IFERROR(D12/D6,0)</f>
        <v>0.43550171224047635</v>
      </c>
      <c r="E22" s="102">
        <f t="shared" ref="E22:I22" si="5">IFERROR(E12/E6,0)</f>
        <v>0.44038793506456941</v>
      </c>
      <c r="F22" s="102">
        <f t="shared" si="5"/>
        <v>0.45627801876250706</v>
      </c>
      <c r="G22" s="102">
        <f t="shared" si="5"/>
        <v>0.41127939836653782</v>
      </c>
      <c r="H22" s="102">
        <f t="shared" si="5"/>
        <v>0.41329657711172191</v>
      </c>
      <c r="I22" s="102">
        <f t="shared" si="5"/>
        <v>0.4321286643297092</v>
      </c>
    </row>
    <row r="23" spans="2:11" ht="42.95" customHeight="1" x14ac:dyDescent="0.25">
      <c r="B23" s="258" t="s">
        <v>876</v>
      </c>
      <c r="C23" s="258"/>
      <c r="D23" s="258"/>
      <c r="E23" s="258"/>
      <c r="F23" s="258"/>
      <c r="G23" s="258"/>
      <c r="H23" s="258"/>
      <c r="I23" s="110"/>
    </row>
    <row r="24" spans="2:11" ht="15.75" thickBot="1" x14ac:dyDescent="0.3"/>
    <row r="25" spans="2:11" ht="32.25" thickBot="1" x14ac:dyDescent="0.3">
      <c r="B25" s="215" t="s">
        <v>854</v>
      </c>
      <c r="C25" s="107" t="s">
        <v>126</v>
      </c>
      <c r="D25" s="108"/>
      <c r="E25" s="108"/>
      <c r="F25" s="108"/>
      <c r="G25" s="108"/>
      <c r="H25" s="108"/>
      <c r="I25" s="108"/>
    </row>
    <row r="26" spans="2:11" ht="16.5" thickBot="1" x14ac:dyDescent="0.3">
      <c r="B26" s="225" t="s">
        <v>855</v>
      </c>
      <c r="C26" s="225"/>
      <c r="D26" s="215" t="s">
        <v>36</v>
      </c>
      <c r="E26" s="215" t="s">
        <v>37</v>
      </c>
      <c r="F26" s="215" t="s">
        <v>38</v>
      </c>
      <c r="G26" s="215" t="s">
        <v>39</v>
      </c>
      <c r="H26" s="215" t="s">
        <v>40</v>
      </c>
      <c r="I26" s="215" t="s">
        <v>856</v>
      </c>
      <c r="K26" s="138"/>
    </row>
    <row r="27" spans="2:11" ht="16.5" thickBot="1" x14ac:dyDescent="0.3">
      <c r="B27" s="244" t="s">
        <v>857</v>
      </c>
      <c r="C27" s="244"/>
      <c r="D27" s="128">
        <f>IFERROR(D33+D42,0)</f>
        <v>11128.202001741371</v>
      </c>
      <c r="E27" s="128">
        <f t="shared" ref="E27:H27" si="6">IFERROR(E33+E42,0)</f>
        <v>10826.017906766026</v>
      </c>
      <c r="F27" s="128">
        <f t="shared" si="6"/>
        <v>10840.417449593577</v>
      </c>
      <c r="G27" s="128">
        <f t="shared" si="6"/>
        <v>10767.494069780096</v>
      </c>
      <c r="H27" s="128">
        <f t="shared" si="6"/>
        <v>10684.263832416847</v>
      </c>
      <c r="I27" s="103">
        <f>SUM(D27:H27)</f>
        <v>54246.395260297912</v>
      </c>
    </row>
    <row r="28" spans="2:11" ht="16.5" thickBot="1" x14ac:dyDescent="0.3">
      <c r="B28" s="244" t="s">
        <v>858</v>
      </c>
      <c r="C28" s="109" t="s">
        <v>859</v>
      </c>
      <c r="D28" s="80">
        <v>874.62760000000003</v>
      </c>
      <c r="E28" s="80">
        <v>874.62760000000003</v>
      </c>
      <c r="F28" s="80">
        <v>874.62760000000003</v>
      </c>
      <c r="G28" s="80">
        <v>818.37259999999992</v>
      </c>
      <c r="H28" s="80">
        <v>818.37259999999992</v>
      </c>
      <c r="I28" s="14">
        <f>SUM(D28:H28)</f>
        <v>4260.6279999999997</v>
      </c>
    </row>
    <row r="29" spans="2:11" ht="16.5" thickBot="1" x14ac:dyDescent="0.3">
      <c r="B29" s="244"/>
      <c r="C29" s="109" t="s">
        <v>860</v>
      </c>
      <c r="D29" s="80">
        <v>0</v>
      </c>
      <c r="E29" s="80">
        <v>0</v>
      </c>
      <c r="F29" s="80">
        <v>0</v>
      </c>
      <c r="G29" s="80">
        <v>0</v>
      </c>
      <c r="H29" s="80">
        <v>0</v>
      </c>
      <c r="I29" s="14">
        <f t="shared" ref="I29:I32" si="7">SUM(D29:H29)</f>
        <v>0</v>
      </c>
    </row>
    <row r="30" spans="2:11" ht="16.5" thickBot="1" x14ac:dyDescent="0.3">
      <c r="B30" s="244"/>
      <c r="C30" s="109" t="s">
        <v>861</v>
      </c>
      <c r="D30" s="80">
        <v>200</v>
      </c>
      <c r="E30" s="80">
        <v>200</v>
      </c>
      <c r="F30" s="80">
        <v>200</v>
      </c>
      <c r="G30" s="80">
        <v>200</v>
      </c>
      <c r="H30" s="80">
        <v>200</v>
      </c>
      <c r="I30" s="14">
        <f t="shared" si="7"/>
        <v>1000</v>
      </c>
    </row>
    <row r="31" spans="2:11" ht="16.5" thickBot="1" x14ac:dyDescent="0.3">
      <c r="B31" s="244"/>
      <c r="C31" s="109" t="s">
        <v>862</v>
      </c>
      <c r="D31" s="80">
        <v>5524</v>
      </c>
      <c r="E31" s="80">
        <v>5524</v>
      </c>
      <c r="F31" s="80">
        <v>5524</v>
      </c>
      <c r="G31" s="80">
        <v>5524</v>
      </c>
      <c r="H31" s="80">
        <v>5524</v>
      </c>
      <c r="I31" s="14">
        <f t="shared" si="7"/>
        <v>27620</v>
      </c>
    </row>
    <row r="32" spans="2:11" ht="16.5" thickBot="1" x14ac:dyDescent="0.3">
      <c r="B32" s="244"/>
      <c r="C32" s="109" t="s">
        <v>863</v>
      </c>
      <c r="D32" s="80">
        <v>130.16377562057085</v>
      </c>
      <c r="E32" s="80">
        <v>124.16377562057085</v>
      </c>
      <c r="F32" s="80">
        <v>124.17871417488533</v>
      </c>
      <c r="G32" s="80">
        <v>127.55313094814736</v>
      </c>
      <c r="H32" s="80">
        <v>127.55313094814736</v>
      </c>
      <c r="I32" s="14">
        <f t="shared" si="7"/>
        <v>633.61252731232173</v>
      </c>
    </row>
    <row r="33" spans="2:11" ht="16.5" thickBot="1" x14ac:dyDescent="0.3">
      <c r="B33" s="244"/>
      <c r="C33" s="218" t="s">
        <v>864</v>
      </c>
      <c r="D33" s="103">
        <f t="shared" ref="D33:H33" si="8">SUM(D28:D32)</f>
        <v>6728.7913756205708</v>
      </c>
      <c r="E33" s="103">
        <f t="shared" si="8"/>
        <v>6722.7913756205708</v>
      </c>
      <c r="F33" s="103">
        <f t="shared" si="8"/>
        <v>6722.8063141748853</v>
      </c>
      <c r="G33" s="103">
        <f t="shared" si="8"/>
        <v>6669.9257309481472</v>
      </c>
      <c r="H33" s="103">
        <f t="shared" si="8"/>
        <v>6669.9257309481472</v>
      </c>
      <c r="I33" s="103">
        <f>SUM(D33:H33)</f>
        <v>33514.240527312322</v>
      </c>
    </row>
    <row r="34" spans="2:11" ht="16.5" thickBot="1" x14ac:dyDescent="0.3">
      <c r="B34" s="244" t="s">
        <v>865</v>
      </c>
      <c r="C34" s="109" t="s">
        <v>866</v>
      </c>
      <c r="D34" s="139">
        <v>113.35265511313384</v>
      </c>
      <c r="E34" s="139">
        <v>45.513984231304654</v>
      </c>
      <c r="F34" s="139">
        <v>46.88147798418359</v>
      </c>
      <c r="G34" s="139">
        <v>46.945251579472036</v>
      </c>
      <c r="H34" s="139">
        <v>45.623012577509854</v>
      </c>
      <c r="I34" s="14">
        <f t="shared" ref="I34:I41" si="9">SUM(D34:H34)</f>
        <v>298.31638148560398</v>
      </c>
    </row>
    <row r="35" spans="2:11" ht="16.5" thickBot="1" x14ac:dyDescent="0.3">
      <c r="B35" s="244"/>
      <c r="C35" s="109" t="s">
        <v>867</v>
      </c>
      <c r="D35" s="139">
        <v>370.30312084488236</v>
      </c>
      <c r="E35" s="139">
        <v>372.3303990030613</v>
      </c>
      <c r="F35" s="139">
        <v>335.72496119873654</v>
      </c>
      <c r="G35" s="150">
        <v>337.14738391474555</v>
      </c>
      <c r="H35" s="139">
        <v>351.94895416936185</v>
      </c>
      <c r="I35" s="14">
        <f t="shared" si="9"/>
        <v>1767.4548191307877</v>
      </c>
    </row>
    <row r="36" spans="2:11" ht="16.5" thickBot="1" x14ac:dyDescent="0.3">
      <c r="B36" s="244"/>
      <c r="C36" s="109" t="s">
        <v>868</v>
      </c>
      <c r="D36" s="139">
        <v>0</v>
      </c>
      <c r="E36" s="139">
        <v>0</v>
      </c>
      <c r="F36" s="139">
        <v>0</v>
      </c>
      <c r="G36" s="139">
        <v>0</v>
      </c>
      <c r="H36" s="139">
        <v>0</v>
      </c>
      <c r="I36" s="14">
        <f t="shared" si="9"/>
        <v>0</v>
      </c>
    </row>
    <row r="37" spans="2:11" ht="16.5" thickBot="1" x14ac:dyDescent="0.3">
      <c r="B37" s="244"/>
      <c r="C37" s="109" t="s">
        <v>869</v>
      </c>
      <c r="D37" s="139">
        <v>2976.3392669151335</v>
      </c>
      <c r="E37" s="139">
        <v>2783.7892669151338</v>
      </c>
      <c r="F37" s="139">
        <v>2829.9392669151339</v>
      </c>
      <c r="G37" s="139">
        <v>2810.1102813969101</v>
      </c>
      <c r="H37" s="139">
        <v>2718.5202813969099</v>
      </c>
      <c r="I37" s="14">
        <f t="shared" si="9"/>
        <v>14118.698363539221</v>
      </c>
    </row>
    <row r="38" spans="2:11" ht="16.5" thickBot="1" x14ac:dyDescent="0.3">
      <c r="B38" s="244"/>
      <c r="C38" s="109" t="s">
        <v>870</v>
      </c>
      <c r="D38" s="139">
        <v>626.23485187118479</v>
      </c>
      <c r="E38" s="139">
        <v>623.58196395726782</v>
      </c>
      <c r="F38" s="139">
        <v>626.70766396384829</v>
      </c>
      <c r="G38" s="139">
        <v>626.85343218165042</v>
      </c>
      <c r="H38" s="139">
        <v>623.83117160573681</v>
      </c>
      <c r="I38" s="14">
        <f t="shared" si="9"/>
        <v>3127.209083579688</v>
      </c>
    </row>
    <row r="39" spans="2:11" ht="16.5" thickBot="1" x14ac:dyDescent="0.3">
      <c r="B39" s="244"/>
      <c r="C39" s="109" t="s">
        <v>871</v>
      </c>
      <c r="D39" s="139">
        <v>286.50951840866901</v>
      </c>
      <c r="E39" s="139">
        <v>278.01091703868826</v>
      </c>
      <c r="F39" s="139">
        <v>278.35776535678849</v>
      </c>
      <c r="G39" s="139">
        <v>276.51198975916952</v>
      </c>
      <c r="H39" s="139">
        <v>274.41468171918268</v>
      </c>
      <c r="I39" s="14">
        <f t="shared" si="9"/>
        <v>1393.8048722824979</v>
      </c>
    </row>
    <row r="40" spans="2:11" ht="16.5" thickBot="1" x14ac:dyDescent="0.3">
      <c r="B40" s="244"/>
      <c r="C40" s="109" t="s">
        <v>872</v>
      </c>
      <c r="D40" s="139">
        <v>0</v>
      </c>
      <c r="E40" s="139">
        <v>0</v>
      </c>
      <c r="F40" s="139">
        <v>0</v>
      </c>
      <c r="G40" s="139">
        <v>0</v>
      </c>
      <c r="H40" s="139">
        <v>0</v>
      </c>
      <c r="I40" s="14">
        <f t="shared" si="9"/>
        <v>0</v>
      </c>
    </row>
    <row r="41" spans="2:11" ht="16.5" thickBot="1" x14ac:dyDescent="0.3">
      <c r="B41" s="244"/>
      <c r="C41" s="109" t="s">
        <v>873</v>
      </c>
      <c r="D41" s="139">
        <v>26.67121296779619</v>
      </c>
      <c r="E41" s="139">
        <v>0</v>
      </c>
      <c r="F41" s="139">
        <v>0</v>
      </c>
      <c r="G41" s="139">
        <v>0</v>
      </c>
      <c r="H41" s="139">
        <v>0</v>
      </c>
      <c r="I41" s="14">
        <f t="shared" si="9"/>
        <v>26.67121296779619</v>
      </c>
    </row>
    <row r="42" spans="2:11" ht="16.5" thickBot="1" x14ac:dyDescent="0.3">
      <c r="B42" s="244"/>
      <c r="C42" s="218" t="s">
        <v>874</v>
      </c>
      <c r="D42" s="111">
        <f>SUM(D34:D41)</f>
        <v>4399.4106261207999</v>
      </c>
      <c r="E42" s="111">
        <f t="shared" ref="E42:H42" si="10">SUM(E34:E41)</f>
        <v>4103.2265311454557</v>
      </c>
      <c r="F42" s="111">
        <f t="shared" si="10"/>
        <v>4117.6111354186905</v>
      </c>
      <c r="G42" s="111">
        <f t="shared" si="10"/>
        <v>4097.5683388319476</v>
      </c>
      <c r="H42" s="111">
        <f t="shared" si="10"/>
        <v>4014.3381014687011</v>
      </c>
      <c r="I42" s="111">
        <f>SUM(D42:H42)</f>
        <v>20732.154732985593</v>
      </c>
    </row>
    <row r="43" spans="2:11" ht="16.5" thickBot="1" x14ac:dyDescent="0.3">
      <c r="B43" s="244" t="s">
        <v>875</v>
      </c>
      <c r="C43" s="244"/>
      <c r="D43" s="102">
        <f>IFERROR(D33/D27,0)</f>
        <v>0.60466114602948717</v>
      </c>
      <c r="E43" s="102">
        <f t="shared" ref="E43:I43" si="11">IFERROR(E33/E27,0)</f>
        <v>0.62098469017116364</v>
      </c>
      <c r="F43" s="102">
        <f t="shared" si="11"/>
        <v>0.62016120185730794</v>
      </c>
      <c r="G43" s="102">
        <f t="shared" si="11"/>
        <v>0.61945014204074389</v>
      </c>
      <c r="H43" s="102">
        <f t="shared" si="11"/>
        <v>0.62427564833349569</v>
      </c>
      <c r="I43" s="102">
        <f t="shared" si="11"/>
        <v>0.61781507078021225</v>
      </c>
    </row>
    <row r="44" spans="2:11" ht="47.1" customHeight="1" x14ac:dyDescent="0.25">
      <c r="B44" s="258" t="s">
        <v>876</v>
      </c>
      <c r="C44" s="258"/>
      <c r="D44" s="258"/>
      <c r="E44" s="258"/>
      <c r="F44" s="258"/>
      <c r="G44" s="258"/>
      <c r="H44" s="258"/>
      <c r="I44" s="110"/>
    </row>
    <row r="45" spans="2:11" ht="15.75" thickBot="1" x14ac:dyDescent="0.3"/>
    <row r="46" spans="2:11" ht="16.5" thickBot="1" x14ac:dyDescent="0.3">
      <c r="B46" s="215" t="s">
        <v>854</v>
      </c>
      <c r="C46" s="107" t="s">
        <v>130</v>
      </c>
      <c r="D46" s="108"/>
      <c r="E46" s="108"/>
      <c r="F46" s="108"/>
      <c r="G46" s="108"/>
      <c r="H46" s="108"/>
      <c r="I46" s="108"/>
    </row>
    <row r="47" spans="2:11" ht="16.5" thickBot="1" x14ac:dyDescent="0.3">
      <c r="B47" s="225" t="s">
        <v>855</v>
      </c>
      <c r="C47" s="225"/>
      <c r="D47" s="215" t="s">
        <v>36</v>
      </c>
      <c r="E47" s="215" t="s">
        <v>37</v>
      </c>
      <c r="F47" s="215" t="s">
        <v>38</v>
      </c>
      <c r="G47" s="215" t="s">
        <v>39</v>
      </c>
      <c r="H47" s="215" t="s">
        <v>40</v>
      </c>
      <c r="I47" s="215" t="s">
        <v>856</v>
      </c>
    </row>
    <row r="48" spans="2:11" ht="16.5" thickBot="1" x14ac:dyDescent="0.3">
      <c r="B48" s="244" t="s">
        <v>857</v>
      </c>
      <c r="C48" s="244"/>
      <c r="D48" s="128">
        <f>IFERROR(D54+D63,0)</f>
        <v>24331.395451313834</v>
      </c>
      <c r="E48" s="128">
        <f t="shared" ref="E48:H48" si="12">IFERROR(E54+E63,0)</f>
        <v>23467.181611087755</v>
      </c>
      <c r="F48" s="128">
        <f t="shared" si="12"/>
        <v>23368.941207862092</v>
      </c>
      <c r="G48" s="128">
        <f t="shared" si="12"/>
        <v>23407.452003460883</v>
      </c>
      <c r="H48" s="128">
        <f t="shared" si="12"/>
        <v>23499.294361361051</v>
      </c>
      <c r="I48" s="103">
        <f>SUM(D48:H48)</f>
        <v>118074.26463508562</v>
      </c>
      <c r="K48" s="138"/>
    </row>
    <row r="49" spans="2:9" ht="16.5" thickBot="1" x14ac:dyDescent="0.3">
      <c r="B49" s="244" t="s">
        <v>858</v>
      </c>
      <c r="C49" s="109" t="s">
        <v>859</v>
      </c>
      <c r="D49" s="80">
        <v>4879.5493900035381</v>
      </c>
      <c r="E49" s="80">
        <v>4884.4243900035381</v>
      </c>
      <c r="F49" s="80">
        <v>4891.5843900035379</v>
      </c>
      <c r="G49" s="80">
        <v>4900.1393900035382</v>
      </c>
      <c r="H49" s="80">
        <v>4907.8843900035381</v>
      </c>
      <c r="I49" s="14">
        <f>SUM(D49:H49)</f>
        <v>24463.581950017691</v>
      </c>
    </row>
    <row r="50" spans="2:9" ht="16.5" thickBot="1" x14ac:dyDescent="0.3">
      <c r="B50" s="244"/>
      <c r="C50" s="109" t="s">
        <v>860</v>
      </c>
      <c r="D50" s="80">
        <v>959.04778751999993</v>
      </c>
      <c r="E50" s="80">
        <v>959.04778751999993</v>
      </c>
      <c r="F50" s="80">
        <v>959.04778751999993</v>
      </c>
      <c r="G50" s="80">
        <v>959.04778751999993</v>
      </c>
      <c r="H50" s="80">
        <v>959.04778751999993</v>
      </c>
      <c r="I50" s="14">
        <f t="shared" ref="I50:I53" si="13">SUM(D50:H50)</f>
        <v>4795.2389375999992</v>
      </c>
    </row>
    <row r="51" spans="2:9" ht="16.5" thickBot="1" x14ac:dyDescent="0.3">
      <c r="B51" s="244"/>
      <c r="C51" s="109" t="s">
        <v>861</v>
      </c>
      <c r="D51" s="80">
        <v>0</v>
      </c>
      <c r="E51" s="80">
        <v>0</v>
      </c>
      <c r="F51" s="80">
        <v>0</v>
      </c>
      <c r="G51" s="80">
        <v>0</v>
      </c>
      <c r="H51" s="80">
        <v>0</v>
      </c>
      <c r="I51" s="14">
        <f t="shared" si="13"/>
        <v>0</v>
      </c>
    </row>
    <row r="52" spans="2:9" ht="16.5" thickBot="1" x14ac:dyDescent="0.3">
      <c r="B52" s="244"/>
      <c r="C52" s="109" t="s">
        <v>862</v>
      </c>
      <c r="D52" s="80">
        <v>6265.4698472046894</v>
      </c>
      <c r="E52" s="80">
        <v>6265.4698472046894</v>
      </c>
      <c r="F52" s="80">
        <v>6265.4698472046894</v>
      </c>
      <c r="G52" s="80">
        <v>6265.4698472046894</v>
      </c>
      <c r="H52" s="80">
        <v>6265.4698472046894</v>
      </c>
      <c r="I52" s="14">
        <f t="shared" si="13"/>
        <v>31327.349236023445</v>
      </c>
    </row>
    <row r="53" spans="2:9" ht="16.5" thickBot="1" x14ac:dyDescent="0.3">
      <c r="B53" s="244"/>
      <c r="C53" s="109" t="s">
        <v>863</v>
      </c>
      <c r="D53" s="80">
        <v>335.93508570519441</v>
      </c>
      <c r="E53" s="80">
        <v>308.61158570519439</v>
      </c>
      <c r="F53" s="80">
        <v>308.63356789938973</v>
      </c>
      <c r="G53" s="80">
        <v>313.73490184868359</v>
      </c>
      <c r="H53" s="80">
        <v>313.73490184868359</v>
      </c>
      <c r="I53" s="14">
        <f t="shared" si="13"/>
        <v>1580.6500430071458</v>
      </c>
    </row>
    <row r="54" spans="2:9" ht="16.5" thickBot="1" x14ac:dyDescent="0.3">
      <c r="B54" s="244"/>
      <c r="C54" s="218" t="s">
        <v>864</v>
      </c>
      <c r="D54" s="103">
        <f t="shared" ref="D54:H54" si="14">SUM(D49:D53)</f>
        <v>12440.002110433421</v>
      </c>
      <c r="E54" s="103">
        <f t="shared" si="14"/>
        <v>12417.553610433421</v>
      </c>
      <c r="F54" s="103">
        <f t="shared" si="14"/>
        <v>12424.735592627616</v>
      </c>
      <c r="G54" s="103">
        <f t="shared" si="14"/>
        <v>12438.391926576911</v>
      </c>
      <c r="H54" s="103">
        <f t="shared" si="14"/>
        <v>12446.136926576912</v>
      </c>
      <c r="I54" s="103">
        <f>SUM(D54:H54)</f>
        <v>62166.820166648271</v>
      </c>
    </row>
    <row r="55" spans="2:9" ht="16.5" thickBot="1" x14ac:dyDescent="0.3">
      <c r="B55" s="244" t="s">
        <v>865</v>
      </c>
      <c r="C55" s="109" t="s">
        <v>866</v>
      </c>
      <c r="D55" s="139">
        <v>312.26548019578144</v>
      </c>
      <c r="E55" s="139">
        <v>125.40888632195542</v>
      </c>
      <c r="F55" s="139">
        <v>127.32776064681029</v>
      </c>
      <c r="G55" s="139">
        <v>128.46864341195217</v>
      </c>
      <c r="H55" s="139">
        <v>128.86348277614127</v>
      </c>
      <c r="I55" s="14">
        <f t="shared" ref="I55:I62" si="15">SUM(D55:H55)</f>
        <v>822.33425335264053</v>
      </c>
    </row>
    <row r="56" spans="2:9" ht="16.5" thickBot="1" x14ac:dyDescent="0.3">
      <c r="B56" s="244"/>
      <c r="C56" s="109" t="s">
        <v>867</v>
      </c>
      <c r="D56" s="139">
        <v>1030.1162181266423</v>
      </c>
      <c r="E56" s="139">
        <v>1035.9163523343509</v>
      </c>
      <c r="F56" s="139">
        <v>921.81228367190113</v>
      </c>
      <c r="G56" s="139">
        <v>932.62509165795143</v>
      </c>
      <c r="H56" s="139">
        <v>1004.0897242730897</v>
      </c>
      <c r="I56" s="14">
        <f t="shared" si="15"/>
        <v>4924.5596700639353</v>
      </c>
    </row>
    <row r="57" spans="2:9" ht="16.5" thickBot="1" x14ac:dyDescent="0.3">
      <c r="B57" s="244"/>
      <c r="C57" s="109" t="s">
        <v>868</v>
      </c>
      <c r="D57" s="139">
        <v>0</v>
      </c>
      <c r="E57" s="139">
        <v>0</v>
      </c>
      <c r="F57" s="139">
        <v>0</v>
      </c>
      <c r="G57" s="139">
        <v>0</v>
      </c>
      <c r="H57" s="139">
        <v>0</v>
      </c>
      <c r="I57" s="14">
        <f t="shared" si="15"/>
        <v>0</v>
      </c>
    </row>
    <row r="58" spans="2:9" ht="16.5" thickBot="1" x14ac:dyDescent="0.3">
      <c r="B58" s="244"/>
      <c r="C58" s="109" t="s">
        <v>869</v>
      </c>
      <c r="D58" s="139">
        <v>8219.4980817686483</v>
      </c>
      <c r="E58" s="139">
        <v>7690.7880817686473</v>
      </c>
      <c r="F58" s="139">
        <v>7698.1980817686481</v>
      </c>
      <c r="G58" s="139">
        <v>7706.5180817686478</v>
      </c>
      <c r="H58" s="139">
        <v>7713.1480817686479</v>
      </c>
      <c r="I58" s="14">
        <f t="shared" si="15"/>
        <v>39028.150408843241</v>
      </c>
    </row>
    <row r="59" spans="2:9" ht="16.5" thickBot="1" x14ac:dyDescent="0.3">
      <c r="B59" s="244"/>
      <c r="C59" s="109" t="s">
        <v>870</v>
      </c>
      <c r="D59" s="139">
        <v>928.296922537206</v>
      </c>
      <c r="E59" s="139">
        <v>921.04888302161237</v>
      </c>
      <c r="F59" s="139">
        <v>925.43488147842356</v>
      </c>
      <c r="G59" s="139">
        <v>928.04261351303364</v>
      </c>
      <c r="H59" s="139">
        <v>928.94510348832284</v>
      </c>
      <c r="I59" s="14">
        <f t="shared" si="15"/>
        <v>4631.7684040385984</v>
      </c>
    </row>
    <row r="60" spans="2:9" ht="16.5" thickBot="1" x14ac:dyDescent="0.3">
      <c r="B60" s="244"/>
      <c r="C60" s="109" t="s">
        <v>871</v>
      </c>
      <c r="D60" s="139">
        <v>1246.5800326100064</v>
      </c>
      <c r="E60" s="139">
        <v>1202.3034221999421</v>
      </c>
      <c r="F60" s="139">
        <v>1197.270232660866</v>
      </c>
      <c r="G60" s="139">
        <v>1199.2432715245614</v>
      </c>
      <c r="H60" s="139">
        <v>1203.9486674701111</v>
      </c>
      <c r="I60" s="14">
        <f t="shared" si="15"/>
        <v>6049.3456264654869</v>
      </c>
    </row>
    <row r="61" spans="2:9" ht="16.5" thickBot="1" x14ac:dyDescent="0.3">
      <c r="B61" s="244"/>
      <c r="C61" s="109" t="s">
        <v>872</v>
      </c>
      <c r="D61" s="139">
        <v>81.162375007826142</v>
      </c>
      <c r="E61" s="139">
        <v>74.162375007826142</v>
      </c>
      <c r="F61" s="139">
        <v>74.162375007826142</v>
      </c>
      <c r="G61" s="139">
        <v>74.162375007826142</v>
      </c>
      <c r="H61" s="139">
        <v>74.162375007826142</v>
      </c>
      <c r="I61" s="14">
        <f t="shared" si="15"/>
        <v>377.81187503913071</v>
      </c>
    </row>
    <row r="62" spans="2:9" ht="16.5" thickBot="1" x14ac:dyDescent="0.3">
      <c r="B62" s="244"/>
      <c r="C62" s="109" t="s">
        <v>873</v>
      </c>
      <c r="D62" s="139">
        <v>73.474230634301506</v>
      </c>
      <c r="E62" s="139">
        <v>0</v>
      </c>
      <c r="F62" s="139">
        <v>0</v>
      </c>
      <c r="G62" s="139">
        <v>0</v>
      </c>
      <c r="H62" s="139">
        <v>0</v>
      </c>
      <c r="I62" s="14">
        <f t="shared" si="15"/>
        <v>73.474230634301506</v>
      </c>
    </row>
    <row r="63" spans="2:9" ht="16.5" thickBot="1" x14ac:dyDescent="0.3">
      <c r="B63" s="244"/>
      <c r="C63" s="218" t="s">
        <v>874</v>
      </c>
      <c r="D63" s="111">
        <f>SUM(D55:D62)</f>
        <v>11891.393340880413</v>
      </c>
      <c r="E63" s="111">
        <f t="shared" ref="E63:H63" si="16">SUM(E55:E62)</f>
        <v>11049.628000654335</v>
      </c>
      <c r="F63" s="111">
        <f t="shared" si="16"/>
        <v>10944.205615234476</v>
      </c>
      <c r="G63" s="111">
        <f t="shared" si="16"/>
        <v>10969.060076883972</v>
      </c>
      <c r="H63" s="111">
        <f t="shared" si="16"/>
        <v>11053.15743478414</v>
      </c>
      <c r="I63" s="111">
        <f>SUM(D63:H63)</f>
        <v>55907.44446843733</v>
      </c>
    </row>
    <row r="64" spans="2:9" ht="16.5" thickBot="1" x14ac:dyDescent="0.3">
      <c r="B64" s="244" t="s">
        <v>875</v>
      </c>
      <c r="C64" s="244"/>
      <c r="D64" s="102">
        <f>IFERROR(D54/D48,0)</f>
        <v>0.51127368076053736</v>
      </c>
      <c r="E64" s="102">
        <f t="shared" ref="E64:I64" si="17">IFERROR(E54/E48,0)</f>
        <v>0.52914550269497995</v>
      </c>
      <c r="F64" s="102">
        <f t="shared" si="17"/>
        <v>0.53167730117133083</v>
      </c>
      <c r="G64" s="102">
        <f t="shared" si="17"/>
        <v>0.53138598446075402</v>
      </c>
      <c r="H64" s="102">
        <f t="shared" si="17"/>
        <v>0.52963875149551709</v>
      </c>
      <c r="I64" s="102">
        <f t="shared" si="17"/>
        <v>0.52650609647053837</v>
      </c>
    </row>
    <row r="65" spans="2:11" ht="47.1" customHeight="1" x14ac:dyDescent="0.25">
      <c r="B65" s="258" t="s">
        <v>876</v>
      </c>
      <c r="C65" s="258"/>
      <c r="D65" s="258"/>
      <c r="E65" s="258"/>
      <c r="F65" s="258"/>
      <c r="G65" s="258"/>
      <c r="H65" s="258"/>
      <c r="I65" s="110"/>
    </row>
    <row r="66" spans="2:11" ht="15.75" thickBot="1" x14ac:dyDescent="0.3"/>
    <row r="67" spans="2:11" ht="16.5" thickBot="1" x14ac:dyDescent="0.3">
      <c r="B67" s="215" t="s">
        <v>854</v>
      </c>
      <c r="C67" s="107" t="s">
        <v>135</v>
      </c>
      <c r="D67" s="108"/>
      <c r="E67" s="108"/>
      <c r="F67" s="108"/>
      <c r="G67" s="108"/>
      <c r="H67" s="108"/>
      <c r="I67" s="108"/>
    </row>
    <row r="68" spans="2:11" ht="16.5" thickBot="1" x14ac:dyDescent="0.3">
      <c r="B68" s="225" t="s">
        <v>855</v>
      </c>
      <c r="C68" s="225"/>
      <c r="D68" s="215" t="s">
        <v>36</v>
      </c>
      <c r="E68" s="215" t="s">
        <v>37</v>
      </c>
      <c r="F68" s="215" t="s">
        <v>38</v>
      </c>
      <c r="G68" s="215" t="s">
        <v>39</v>
      </c>
      <c r="H68" s="215" t="s">
        <v>40</v>
      </c>
      <c r="I68" s="215" t="s">
        <v>856</v>
      </c>
    </row>
    <row r="69" spans="2:11" ht="16.5" thickBot="1" x14ac:dyDescent="0.3">
      <c r="B69" s="244" t="s">
        <v>857</v>
      </c>
      <c r="C69" s="244"/>
      <c r="D69" s="128">
        <f>IFERROR(D75+D84,0)</f>
        <v>20335.634795834882</v>
      </c>
      <c r="E69" s="128">
        <f t="shared" ref="E69:H69" si="18">IFERROR(E75+E84,0)</f>
        <v>19717.19002742364</v>
      </c>
      <c r="F69" s="128">
        <f t="shared" si="18"/>
        <v>19635.566100344015</v>
      </c>
      <c r="G69" s="128">
        <f t="shared" si="18"/>
        <v>19660.641527598709</v>
      </c>
      <c r="H69" s="128">
        <f t="shared" si="18"/>
        <v>19721.833542819688</v>
      </c>
      <c r="I69" s="103">
        <f>SUM(D69:H69)</f>
        <v>99070.865994020933</v>
      </c>
      <c r="K69" s="138"/>
    </row>
    <row r="70" spans="2:11" ht="16.5" thickBot="1" x14ac:dyDescent="0.3">
      <c r="B70" s="244" t="s">
        <v>858</v>
      </c>
      <c r="C70" s="109" t="s">
        <v>859</v>
      </c>
      <c r="D70" s="80">
        <v>10548.303927385658</v>
      </c>
      <c r="E70" s="80">
        <v>10551.508927385657</v>
      </c>
      <c r="F70" s="80">
        <v>10554.678927385658</v>
      </c>
      <c r="G70" s="80">
        <v>10558.658927385659</v>
      </c>
      <c r="H70" s="80">
        <v>10561.828927385657</v>
      </c>
      <c r="I70" s="14">
        <f>SUM(D70:H70)</f>
        <v>52774.979636928285</v>
      </c>
    </row>
    <row r="71" spans="2:11" ht="16.5" thickBot="1" x14ac:dyDescent="0.3">
      <c r="B71" s="244"/>
      <c r="C71" s="109" t="s">
        <v>860</v>
      </c>
      <c r="D71" s="80">
        <v>481.68863999999996</v>
      </c>
      <c r="E71" s="80">
        <v>481.68863999999996</v>
      </c>
      <c r="F71" s="80">
        <v>481.68863999999996</v>
      </c>
      <c r="G71" s="80">
        <v>481.68863999999996</v>
      </c>
      <c r="H71" s="80">
        <v>481.68863999999996</v>
      </c>
      <c r="I71" s="14">
        <f t="shared" ref="I71:I74" si="19">SUM(D71:H71)</f>
        <v>2408.4431999999997</v>
      </c>
    </row>
    <row r="72" spans="2:11" ht="16.5" thickBot="1" x14ac:dyDescent="0.3">
      <c r="B72" s="244"/>
      <c r="C72" s="109" t="s">
        <v>861</v>
      </c>
      <c r="D72" s="80">
        <v>0</v>
      </c>
      <c r="E72" s="80">
        <v>0</v>
      </c>
      <c r="F72" s="80">
        <v>0</v>
      </c>
      <c r="G72" s="80">
        <v>0</v>
      </c>
      <c r="H72" s="80">
        <v>0</v>
      </c>
      <c r="I72" s="14">
        <f t="shared" si="19"/>
        <v>0</v>
      </c>
    </row>
    <row r="73" spans="2:11" ht="16.5" thickBot="1" x14ac:dyDescent="0.3">
      <c r="B73" s="244"/>
      <c r="C73" s="109" t="s">
        <v>862</v>
      </c>
      <c r="D73" s="80">
        <v>3.65</v>
      </c>
      <c r="E73" s="80">
        <v>3.65</v>
      </c>
      <c r="F73" s="80">
        <v>3.65</v>
      </c>
      <c r="G73" s="80">
        <v>3.65</v>
      </c>
      <c r="H73" s="80">
        <v>3.65</v>
      </c>
      <c r="I73" s="14">
        <f t="shared" si="19"/>
        <v>18.25</v>
      </c>
    </row>
    <row r="74" spans="2:11" ht="16.5" thickBot="1" x14ac:dyDescent="0.3">
      <c r="B74" s="244"/>
      <c r="C74" s="109" t="s">
        <v>863</v>
      </c>
      <c r="D74" s="80">
        <v>289.9498190206242</v>
      </c>
      <c r="E74" s="80">
        <v>279.21356902062422</v>
      </c>
      <c r="F74" s="80">
        <v>279.25070428750593</v>
      </c>
      <c r="G74" s="80">
        <v>287.86856090256555</v>
      </c>
      <c r="H74" s="80">
        <v>287.86856090256555</v>
      </c>
      <c r="I74" s="14">
        <f t="shared" si="19"/>
        <v>1424.1512141338856</v>
      </c>
    </row>
    <row r="75" spans="2:11" ht="16.5" thickBot="1" x14ac:dyDescent="0.3">
      <c r="B75" s="244"/>
      <c r="C75" s="218" t="s">
        <v>864</v>
      </c>
      <c r="D75" s="103">
        <f t="shared" ref="D75:H75" si="20">SUM(D70:D74)</f>
        <v>11323.592386406282</v>
      </c>
      <c r="E75" s="103">
        <f t="shared" si="20"/>
        <v>11316.061136406282</v>
      </c>
      <c r="F75" s="103">
        <f t="shared" si="20"/>
        <v>11319.268271673163</v>
      </c>
      <c r="G75" s="103">
        <f t="shared" si="20"/>
        <v>11331.866128288224</v>
      </c>
      <c r="H75" s="103">
        <f t="shared" si="20"/>
        <v>11335.036128288222</v>
      </c>
      <c r="I75" s="103">
        <f>SUM(D75:H75)</f>
        <v>56625.824051062176</v>
      </c>
    </row>
    <row r="76" spans="2:11" ht="16.5" thickBot="1" x14ac:dyDescent="0.3">
      <c r="B76" s="244" t="s">
        <v>865</v>
      </c>
      <c r="C76" s="109" t="s">
        <v>866</v>
      </c>
      <c r="D76" s="139">
        <v>233.9204784919169</v>
      </c>
      <c r="E76" s="139">
        <v>94.157733301680281</v>
      </c>
      <c r="F76" s="139">
        <v>95.528278723450313</v>
      </c>
      <c r="G76" s="139">
        <v>96.304278111727086</v>
      </c>
      <c r="H76" s="139">
        <v>96.538644790441353</v>
      </c>
      <c r="I76" s="14">
        <f t="shared" ref="I76:I83" si="21">SUM(D76:H76)</f>
        <v>616.44941341921594</v>
      </c>
    </row>
    <row r="77" spans="2:11" ht="16.5" thickBot="1" x14ac:dyDescent="0.3">
      <c r="B77" s="244"/>
      <c r="C77" s="109" t="s">
        <v>867</v>
      </c>
      <c r="D77" s="139">
        <v>774.17692314865269</v>
      </c>
      <c r="E77" s="139">
        <v>780.26406282677431</v>
      </c>
      <c r="F77" s="139">
        <v>694.09165083558833</v>
      </c>
      <c r="G77" s="139">
        <v>701.62980989039193</v>
      </c>
      <c r="H77" s="139">
        <v>754.72668838340485</v>
      </c>
      <c r="I77" s="14">
        <f t="shared" si="21"/>
        <v>3704.8891350848121</v>
      </c>
    </row>
    <row r="78" spans="2:11" ht="16.5" thickBot="1" x14ac:dyDescent="0.3">
      <c r="B78" s="244"/>
      <c r="C78" s="109" t="s">
        <v>868</v>
      </c>
      <c r="D78" s="139">
        <v>0</v>
      </c>
      <c r="E78" s="139">
        <v>0</v>
      </c>
      <c r="F78" s="139">
        <v>0</v>
      </c>
      <c r="G78" s="139">
        <v>0</v>
      </c>
      <c r="H78" s="139">
        <v>0</v>
      </c>
      <c r="I78" s="14">
        <f t="shared" si="21"/>
        <v>0</v>
      </c>
    </row>
    <row r="79" spans="2:11" ht="16.5" thickBot="1" x14ac:dyDescent="0.3">
      <c r="B79" s="244"/>
      <c r="C79" s="109" t="s">
        <v>869</v>
      </c>
      <c r="D79" s="139">
        <v>6045.624221303272</v>
      </c>
      <c r="E79" s="139">
        <v>5663.5542213032722</v>
      </c>
      <c r="F79" s="139">
        <v>5664.5742213032718</v>
      </c>
      <c r="G79" s="139">
        <v>5665.6792213032722</v>
      </c>
      <c r="H79" s="139">
        <v>5666.6992213032718</v>
      </c>
      <c r="I79" s="14">
        <f t="shared" si="21"/>
        <v>28706.131106516357</v>
      </c>
    </row>
    <row r="80" spans="2:11" ht="16.5" thickBot="1" x14ac:dyDescent="0.3">
      <c r="B80" s="244"/>
      <c r="C80" s="109" t="s">
        <v>870</v>
      </c>
      <c r="D80" s="139">
        <v>742.16045034533352</v>
      </c>
      <c r="E80" s="139">
        <v>737.21767611812641</v>
      </c>
      <c r="F80" s="139">
        <v>740.35035136788645</v>
      </c>
      <c r="G80" s="139">
        <v>742.1240642553762</v>
      </c>
      <c r="H80" s="139">
        <v>742.65975952100882</v>
      </c>
      <c r="I80" s="14">
        <f t="shared" si="21"/>
        <v>3704.5123016077314</v>
      </c>
    </row>
    <row r="81" spans="2:9" ht="16.5" thickBot="1" x14ac:dyDescent="0.3">
      <c r="B81" s="244"/>
      <c r="C81" s="109" t="s">
        <v>871</v>
      </c>
      <c r="D81" s="139">
        <v>1041.8636422913507</v>
      </c>
      <c r="E81" s="139">
        <v>1010.1786162057654</v>
      </c>
      <c r="F81" s="139">
        <v>1005.9967451789155</v>
      </c>
      <c r="G81" s="139">
        <v>1007.2814444879798</v>
      </c>
      <c r="H81" s="139">
        <v>1010.4165192715968</v>
      </c>
      <c r="I81" s="14">
        <f t="shared" si="21"/>
        <v>5075.7369674356087</v>
      </c>
    </row>
    <row r="82" spans="2:9" ht="16.5" thickBot="1" x14ac:dyDescent="0.3">
      <c r="B82" s="244"/>
      <c r="C82" s="109" t="s">
        <v>872</v>
      </c>
      <c r="D82" s="139">
        <v>119.2565812617392</v>
      </c>
      <c r="E82" s="139">
        <v>115.7565812617392</v>
      </c>
      <c r="F82" s="139">
        <v>115.7565812617392</v>
      </c>
      <c r="G82" s="139">
        <v>115.7565812617392</v>
      </c>
      <c r="H82" s="139">
        <v>115.7565812617392</v>
      </c>
      <c r="I82" s="14">
        <f t="shared" si="21"/>
        <v>582.28290630869606</v>
      </c>
    </row>
    <row r="83" spans="2:9" ht="16.5" thickBot="1" x14ac:dyDescent="0.3">
      <c r="B83" s="244"/>
      <c r="C83" s="109" t="s">
        <v>873</v>
      </c>
      <c r="D83" s="139">
        <v>55.040112586333393</v>
      </c>
      <c r="E83" s="139">
        <v>0</v>
      </c>
      <c r="F83" s="139">
        <v>0</v>
      </c>
      <c r="G83" s="139">
        <v>0</v>
      </c>
      <c r="H83" s="139">
        <v>0</v>
      </c>
      <c r="I83" s="14">
        <f t="shared" si="21"/>
        <v>55.040112586333393</v>
      </c>
    </row>
    <row r="84" spans="2:9" ht="16.5" thickBot="1" x14ac:dyDescent="0.3">
      <c r="B84" s="244"/>
      <c r="C84" s="218" t="s">
        <v>874</v>
      </c>
      <c r="D84" s="111">
        <f>SUM(D76:D83)</f>
        <v>9012.0424094285991</v>
      </c>
      <c r="E84" s="111">
        <f t="shared" ref="E84:H84" si="22">SUM(E76:E83)</f>
        <v>8401.1288910173589</v>
      </c>
      <c r="F84" s="111">
        <f t="shared" si="22"/>
        <v>8316.2978286708512</v>
      </c>
      <c r="G84" s="111">
        <f t="shared" si="22"/>
        <v>8328.775399310487</v>
      </c>
      <c r="H84" s="111">
        <f t="shared" si="22"/>
        <v>8386.7974145314638</v>
      </c>
      <c r="I84" s="111">
        <f>SUM(D84:H84)</f>
        <v>42445.041942958764</v>
      </c>
    </row>
    <row r="85" spans="2:9" ht="16.5" thickBot="1" x14ac:dyDescent="0.3">
      <c r="B85" s="244" t="s">
        <v>875</v>
      </c>
      <c r="C85" s="244"/>
      <c r="D85" s="102">
        <f>IFERROR(D75/D69,0)</f>
        <v>0.55683495991605658</v>
      </c>
      <c r="E85" s="102">
        <f t="shared" ref="E85:I85" si="23">IFERROR(E75/E69,0)</f>
        <v>0.57391855130814007</v>
      </c>
      <c r="F85" s="102">
        <f t="shared" si="23"/>
        <v>0.57646763092177156</v>
      </c>
      <c r="G85" s="102">
        <f t="shared" si="23"/>
        <v>0.57637316220740142</v>
      </c>
      <c r="H85" s="102">
        <f t="shared" si="23"/>
        <v>0.57474555312911435</v>
      </c>
      <c r="I85" s="102">
        <f t="shared" si="23"/>
        <v>0.57156888135488415</v>
      </c>
    </row>
    <row r="86" spans="2:9" ht="42.6" customHeight="1" x14ac:dyDescent="0.25">
      <c r="B86" s="258" t="s">
        <v>876</v>
      </c>
      <c r="C86" s="258"/>
      <c r="D86" s="258"/>
      <c r="E86" s="258"/>
      <c r="F86" s="258"/>
      <c r="G86" s="258"/>
      <c r="H86" s="258"/>
      <c r="I86" s="110"/>
    </row>
    <row r="87" spans="2:9" ht="15.75" thickBot="1" x14ac:dyDescent="0.3"/>
    <row r="88" spans="2:9" ht="16.5" thickBot="1" x14ac:dyDescent="0.3">
      <c r="B88" s="215" t="s">
        <v>854</v>
      </c>
      <c r="C88" s="107" t="s">
        <v>32</v>
      </c>
      <c r="D88" s="108"/>
      <c r="E88" s="108"/>
      <c r="F88" s="108"/>
      <c r="G88" s="108"/>
      <c r="H88" s="108"/>
      <c r="I88" s="108"/>
    </row>
    <row r="89" spans="2:9" ht="16.5" thickBot="1" x14ac:dyDescent="0.3">
      <c r="B89" s="225" t="s">
        <v>855</v>
      </c>
      <c r="C89" s="225"/>
      <c r="D89" s="215" t="s">
        <v>36</v>
      </c>
      <c r="E89" s="215" t="s">
        <v>37</v>
      </c>
      <c r="F89" s="215" t="s">
        <v>38</v>
      </c>
      <c r="G89" s="215" t="s">
        <v>39</v>
      </c>
      <c r="H89" s="215" t="s">
        <v>40</v>
      </c>
      <c r="I89" s="215" t="s">
        <v>856</v>
      </c>
    </row>
    <row r="90" spans="2:9" ht="16.5" thickBot="1" x14ac:dyDescent="0.3">
      <c r="B90" s="244" t="s">
        <v>857</v>
      </c>
      <c r="C90" s="244"/>
      <c r="D90" s="128">
        <f>IFERROR(D96+D105,0)</f>
        <v>80924.055439450385</v>
      </c>
      <c r="E90" s="128">
        <f t="shared" ref="E90:H90" si="24">IFERROR(E96+E105,0)</f>
        <v>78987.644029927265</v>
      </c>
      <c r="F90" s="128">
        <f t="shared" si="24"/>
        <v>78262.493686076763</v>
      </c>
      <c r="G90" s="128">
        <f t="shared" si="24"/>
        <v>75894.398938174039</v>
      </c>
      <c r="H90" s="128">
        <f t="shared" si="24"/>
        <v>76250.930429513828</v>
      </c>
      <c r="I90" s="103">
        <f>SUM(D90:H90)</f>
        <v>390319.52252314228</v>
      </c>
    </row>
    <row r="91" spans="2:9" ht="16.5" thickBot="1" x14ac:dyDescent="0.3">
      <c r="B91" s="244" t="s">
        <v>858</v>
      </c>
      <c r="C91" s="109" t="s">
        <v>859</v>
      </c>
      <c r="D91" s="80">
        <v>26773.358552564161</v>
      </c>
      <c r="E91" s="80">
        <v>26871.938552564163</v>
      </c>
      <c r="F91" s="80">
        <v>27024.018552564165</v>
      </c>
      <c r="G91" s="80">
        <v>25000.318552564167</v>
      </c>
      <c r="H91" s="80">
        <v>25174.233552564165</v>
      </c>
      <c r="I91" s="14">
        <f>SUM(D91:H91)</f>
        <v>130843.86776282082</v>
      </c>
    </row>
    <row r="92" spans="2:9" ht="16.5" thickBot="1" x14ac:dyDescent="0.3">
      <c r="B92" s="244"/>
      <c r="C92" s="109" t="s">
        <v>860</v>
      </c>
      <c r="D92" s="80">
        <v>1440.7364275199998</v>
      </c>
      <c r="E92" s="80">
        <v>1440.7364275199998</v>
      </c>
      <c r="F92" s="80">
        <v>1440.7364275199998</v>
      </c>
      <c r="G92" s="80">
        <v>1440.7364275199998</v>
      </c>
      <c r="H92" s="80">
        <v>1440.7364275199998</v>
      </c>
      <c r="I92" s="14">
        <f t="shared" ref="I92:I95" si="25">SUM(D92:H92)</f>
        <v>7203.6821375999989</v>
      </c>
    </row>
    <row r="93" spans="2:9" ht="16.5" thickBot="1" x14ac:dyDescent="0.3">
      <c r="B93" s="244"/>
      <c r="C93" s="109" t="s">
        <v>861</v>
      </c>
      <c r="D93" s="80">
        <v>200</v>
      </c>
      <c r="E93" s="80">
        <v>200</v>
      </c>
      <c r="F93" s="80">
        <v>200</v>
      </c>
      <c r="G93" s="80">
        <v>200</v>
      </c>
      <c r="H93" s="80">
        <v>200</v>
      </c>
      <c r="I93" s="14">
        <f t="shared" si="25"/>
        <v>1000</v>
      </c>
    </row>
    <row r="94" spans="2:9" ht="16.5" thickBot="1" x14ac:dyDescent="0.3">
      <c r="B94" s="244"/>
      <c r="C94" s="109" t="s">
        <v>862</v>
      </c>
      <c r="D94" s="80">
        <v>11851.119847204689</v>
      </c>
      <c r="E94" s="80">
        <v>11851.119847204689</v>
      </c>
      <c r="F94" s="80">
        <v>11851.119847204689</v>
      </c>
      <c r="G94" s="80">
        <v>11851.119847204689</v>
      </c>
      <c r="H94" s="80">
        <v>11851.119847204689</v>
      </c>
      <c r="I94" s="14">
        <f t="shared" si="25"/>
        <v>59255.599236023445</v>
      </c>
    </row>
    <row r="95" spans="2:9" ht="16.5" thickBot="1" x14ac:dyDescent="0.3">
      <c r="B95" s="244"/>
      <c r="C95" s="109" t="s">
        <v>863</v>
      </c>
      <c r="D95" s="80">
        <v>1170.8165712486195</v>
      </c>
      <c r="E95" s="80">
        <v>1092.2928212486195</v>
      </c>
      <c r="F95" s="80">
        <v>1092.1353247780312</v>
      </c>
      <c r="G95" s="80">
        <v>1020.3436140242568</v>
      </c>
      <c r="H95" s="80">
        <v>1020.3436140242568</v>
      </c>
      <c r="I95" s="14">
        <f t="shared" si="25"/>
        <v>5395.931945323784</v>
      </c>
    </row>
    <row r="96" spans="2:9" ht="16.5" thickBot="1" x14ac:dyDescent="0.3">
      <c r="B96" s="244"/>
      <c r="C96" s="218" t="s">
        <v>864</v>
      </c>
      <c r="D96" s="103">
        <f t="shared" ref="D96:H96" si="26">SUM(D91:D95)</f>
        <v>41436.031398537474</v>
      </c>
      <c r="E96" s="103">
        <f t="shared" si="26"/>
        <v>41456.087648537476</v>
      </c>
      <c r="F96" s="103">
        <f t="shared" si="26"/>
        <v>41608.010152066883</v>
      </c>
      <c r="G96" s="103">
        <f t="shared" si="26"/>
        <v>39512.518441313114</v>
      </c>
      <c r="H96" s="103">
        <f t="shared" si="26"/>
        <v>39686.433441313107</v>
      </c>
      <c r="I96" s="103">
        <f>SUM(D96:H96)</f>
        <v>203699.08108176806</v>
      </c>
    </row>
    <row r="97" spans="2:9" ht="16.5" thickBot="1" x14ac:dyDescent="0.3">
      <c r="B97" s="244" t="s">
        <v>865</v>
      </c>
      <c r="C97" s="109" t="s">
        <v>866</v>
      </c>
      <c r="D97" s="139">
        <v>1062.4999999999995</v>
      </c>
      <c r="E97" s="139">
        <v>437.49999999999989</v>
      </c>
      <c r="F97" s="139">
        <v>437.49999999999989</v>
      </c>
      <c r="G97" s="139">
        <v>437.49999999999983</v>
      </c>
      <c r="H97" s="139">
        <v>437.49999999999989</v>
      </c>
      <c r="I97" s="14">
        <f t="shared" ref="I97:I104" si="27">SUM(D97:H97)</f>
        <v>2812.4999999999995</v>
      </c>
    </row>
    <row r="98" spans="2:9" ht="16.5" thickBot="1" x14ac:dyDescent="0.3">
      <c r="B98" s="244"/>
      <c r="C98" s="109" t="s">
        <v>867</v>
      </c>
      <c r="D98" s="139">
        <v>3500.9999999999995</v>
      </c>
      <c r="E98" s="139">
        <v>3608.9999999999995</v>
      </c>
      <c r="F98" s="139">
        <v>3163</v>
      </c>
      <c r="G98" s="139">
        <v>3171.9999999999991</v>
      </c>
      <c r="H98" s="139">
        <v>3404.9999999999991</v>
      </c>
      <c r="I98" s="14">
        <f t="shared" si="27"/>
        <v>16850</v>
      </c>
    </row>
    <row r="99" spans="2:9" ht="16.5" thickBot="1" x14ac:dyDescent="0.3">
      <c r="B99" s="244"/>
      <c r="C99" s="109" t="s">
        <v>868</v>
      </c>
      <c r="D99" s="139">
        <v>0</v>
      </c>
      <c r="E99" s="139">
        <v>0</v>
      </c>
      <c r="F99" s="139">
        <v>0</v>
      </c>
      <c r="G99" s="139">
        <v>0</v>
      </c>
      <c r="H99" s="139">
        <v>0</v>
      </c>
      <c r="I99" s="14">
        <f t="shared" si="27"/>
        <v>0</v>
      </c>
    </row>
    <row r="100" spans="2:9" ht="16.5" thickBot="1" x14ac:dyDescent="0.3">
      <c r="B100" s="244"/>
      <c r="C100" s="109" t="s">
        <v>869</v>
      </c>
      <c r="D100" s="139">
        <v>27699.574972997638</v>
      </c>
      <c r="E100" s="139">
        <v>26609.414972997638</v>
      </c>
      <c r="F100" s="139">
        <v>26201.740008291756</v>
      </c>
      <c r="G100" s="139">
        <v>25978.456635092247</v>
      </c>
      <c r="H100" s="139">
        <v>25914.836635092244</v>
      </c>
      <c r="I100" s="14">
        <f t="shared" si="27"/>
        <v>132404.02322447152</v>
      </c>
    </row>
    <row r="101" spans="2:9" ht="16.5" thickBot="1" x14ac:dyDescent="0.3">
      <c r="B101" s="244"/>
      <c r="C101" s="109" t="s">
        <v>870</v>
      </c>
      <c r="D101" s="139">
        <v>3531.5059999999994</v>
      </c>
      <c r="E101" s="139">
        <v>3531.5059999999994</v>
      </c>
      <c r="F101" s="139">
        <v>3531.5059999999999</v>
      </c>
      <c r="G101" s="139">
        <v>3531.5060000000003</v>
      </c>
      <c r="H101" s="139">
        <v>3531.5059999999994</v>
      </c>
      <c r="I101" s="14">
        <f t="shared" si="27"/>
        <v>17657.53</v>
      </c>
    </row>
    <row r="102" spans="2:9" ht="16.5" thickBot="1" x14ac:dyDescent="0.3">
      <c r="B102" s="244"/>
      <c r="C102" s="109" t="s">
        <v>871</v>
      </c>
      <c r="D102" s="139">
        <v>3243.0241116457059</v>
      </c>
      <c r="E102" s="139">
        <v>3154.2164521225868</v>
      </c>
      <c r="F102" s="139">
        <v>3130.8185694485569</v>
      </c>
      <c r="G102" s="139">
        <v>3072.4989054990992</v>
      </c>
      <c r="H102" s="139">
        <v>3085.735396838917</v>
      </c>
      <c r="I102" s="14">
        <f t="shared" si="27"/>
        <v>15686.293435554868</v>
      </c>
    </row>
    <row r="103" spans="2:9" ht="16.5" thickBot="1" x14ac:dyDescent="0.3">
      <c r="B103" s="244"/>
      <c r="C103" s="109" t="s">
        <v>872</v>
      </c>
      <c r="D103" s="139">
        <v>200.41895626956534</v>
      </c>
      <c r="E103" s="139">
        <v>189.91895626956534</v>
      </c>
      <c r="F103" s="139">
        <v>189.91895626956534</v>
      </c>
      <c r="G103" s="139">
        <v>189.91895626956534</v>
      </c>
      <c r="H103" s="139">
        <v>189.91895626956534</v>
      </c>
      <c r="I103" s="14">
        <f t="shared" si="27"/>
        <v>960.09478134782671</v>
      </c>
    </row>
    <row r="104" spans="2:9" ht="16.5" thickBot="1" x14ac:dyDescent="0.3">
      <c r="B104" s="244"/>
      <c r="C104" s="109" t="s">
        <v>873</v>
      </c>
      <c r="D104" s="139">
        <v>249.99999999999994</v>
      </c>
      <c r="E104" s="139">
        <v>0</v>
      </c>
      <c r="F104" s="139">
        <v>0</v>
      </c>
      <c r="G104" s="139">
        <v>0</v>
      </c>
      <c r="H104" s="139">
        <v>0</v>
      </c>
      <c r="I104" s="14">
        <f t="shared" si="27"/>
        <v>249.99999999999994</v>
      </c>
    </row>
    <row r="105" spans="2:9" ht="16.5" thickBot="1" x14ac:dyDescent="0.3">
      <c r="B105" s="244"/>
      <c r="C105" s="218" t="s">
        <v>874</v>
      </c>
      <c r="D105" s="111">
        <f>SUM(D97:D104)</f>
        <v>39488.024040912911</v>
      </c>
      <c r="E105" s="111">
        <f t="shared" ref="E105:H105" si="28">SUM(E97:E104)</f>
        <v>37531.55638138979</v>
      </c>
      <c r="F105" s="111">
        <f t="shared" si="28"/>
        <v>36654.48353400988</v>
      </c>
      <c r="G105" s="111">
        <f t="shared" si="28"/>
        <v>36381.880496860918</v>
      </c>
      <c r="H105" s="111">
        <f t="shared" si="28"/>
        <v>36564.496988200728</v>
      </c>
      <c r="I105" s="111">
        <f>SUM(D105:H105)</f>
        <v>186620.44144137422</v>
      </c>
    </row>
    <row r="106" spans="2:9" ht="16.5" thickBot="1" x14ac:dyDescent="0.3">
      <c r="B106" s="244" t="s">
        <v>875</v>
      </c>
      <c r="C106" s="244"/>
      <c r="D106" s="102">
        <f>IFERROR(D96/D90,0)</f>
        <v>0.51203602159485273</v>
      </c>
      <c r="E106" s="102">
        <f t="shared" ref="E106:I106" si="29">IFERROR(E96/E90,0)</f>
        <v>0.52484269100152381</v>
      </c>
      <c r="F106" s="102">
        <f t="shared" si="29"/>
        <v>0.53164687441423975</v>
      </c>
      <c r="G106" s="102">
        <f t="shared" si="29"/>
        <v>0.52062496039399764</v>
      </c>
      <c r="H106" s="102">
        <f t="shared" si="29"/>
        <v>0.52047146464657434</v>
      </c>
      <c r="I106" s="102">
        <f t="shared" si="29"/>
        <v>0.52187776764276661</v>
      </c>
    </row>
    <row r="107" spans="2:9" ht="45.6" customHeight="1" x14ac:dyDescent="0.25">
      <c r="B107" s="258" t="s">
        <v>876</v>
      </c>
      <c r="C107" s="258"/>
      <c r="D107" s="258"/>
      <c r="E107" s="258"/>
      <c r="F107" s="258"/>
      <c r="G107" s="258"/>
      <c r="H107" s="258"/>
      <c r="I107" s="258"/>
    </row>
  </sheetData>
  <mergeCells count="30">
    <mergeCell ref="B44:H44"/>
    <mergeCell ref="B5:C5"/>
    <mergeCell ref="B6:C6"/>
    <mergeCell ref="B7:B12"/>
    <mergeCell ref="B13:B21"/>
    <mergeCell ref="B22:C22"/>
    <mergeCell ref="B23:H23"/>
    <mergeCell ref="B26:C26"/>
    <mergeCell ref="B27:C27"/>
    <mergeCell ref="B28:B33"/>
    <mergeCell ref="B34:B42"/>
    <mergeCell ref="B43:C43"/>
    <mergeCell ref="B86:H86"/>
    <mergeCell ref="B47:C47"/>
    <mergeCell ref="B48:C48"/>
    <mergeCell ref="B49:B54"/>
    <mergeCell ref="B55:B63"/>
    <mergeCell ref="B64:C64"/>
    <mergeCell ref="B65:H65"/>
    <mergeCell ref="B68:C68"/>
    <mergeCell ref="B69:C69"/>
    <mergeCell ref="B70:B75"/>
    <mergeCell ref="B76:B84"/>
    <mergeCell ref="B85:C85"/>
    <mergeCell ref="B107:I107"/>
    <mergeCell ref="B89:C89"/>
    <mergeCell ref="B90:C90"/>
    <mergeCell ref="B91:B96"/>
    <mergeCell ref="B97:B105"/>
    <mergeCell ref="B106:C106"/>
  </mergeCells>
  <conditionalFormatting sqref="I22">
    <cfRule type="cellIs" dxfId="4" priority="5" operator="between">
      <formula>0.5</formula>
      <formula>1</formula>
    </cfRule>
  </conditionalFormatting>
  <conditionalFormatting sqref="I43">
    <cfRule type="cellIs" dxfId="3" priority="4" operator="between">
      <formula>0.5</formula>
      <formula>1</formula>
    </cfRule>
  </conditionalFormatting>
  <conditionalFormatting sqref="I64">
    <cfRule type="cellIs" dxfId="2" priority="3" operator="between">
      <formula>0.5</formula>
      <formula>1</formula>
    </cfRule>
  </conditionalFormatting>
  <conditionalFormatting sqref="I85">
    <cfRule type="cellIs" dxfId="1" priority="2" operator="between">
      <formula>0.5</formula>
      <formula>1</formula>
    </cfRule>
  </conditionalFormatting>
  <conditionalFormatting sqref="I106">
    <cfRule type="cellIs" dxfId="0" priority="1" operator="between">
      <formula>0.5</formula>
      <formula>1</formula>
    </cfRule>
  </conditionalFormatting>
  <pageMargins left="0.7" right="0.7" top="0.75" bottom="0.75" header="0.3" footer="0.3"/>
  <pageSetup scale="87" fitToHeight="0" orientation="landscape" r:id="rId1"/>
  <headerFooter>
    <oddFooter>&amp;L&amp;"Times New Roman,Regular"Appendix B, Table 10: Budget by Program&amp;R&amp;"Times New Roman,Regular"&amp;P</oddFooter>
  </headerFooter>
  <rowBreaks count="4" manualBreakCount="4">
    <brk id="24" min="1" max="8" man="1"/>
    <brk id="45" min="1" max="8" man="1"/>
    <brk id="66" min="1" max="8" man="1"/>
    <brk id="87" min="1" max="8" man="1"/>
  </rowBreaks>
  <ignoredErrors>
    <ignoredError sqref="D6:I6 D27:I27 D48:H48 D69:H69 D12:I12 I7:I11 D21:I22 I13:I20 D33:I33 I28:I32 D42:I43 I34:I41 D54:H54 D63:H64 D75:H75 D84:H85"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22"/>
  <sheetViews>
    <sheetView showGridLines="0" zoomScale="70" zoomScaleNormal="70" workbookViewId="0">
      <selection activeCell="S4" sqref="S4:AG28"/>
    </sheetView>
  </sheetViews>
  <sheetFormatPr defaultColWidth="8.140625" defaultRowHeight="13.5" x14ac:dyDescent="0.25"/>
  <cols>
    <col min="1" max="1" width="8.140625" style="112"/>
    <col min="2" max="3" width="4.85546875" style="112" customWidth="1"/>
    <col min="4" max="4" width="35.42578125" style="112" bestFit="1" customWidth="1"/>
    <col min="5" max="6" width="13.85546875" style="112" customWidth="1"/>
    <col min="7" max="7" width="14.42578125" style="112" customWidth="1"/>
    <col min="8" max="13" width="13.85546875" style="112" customWidth="1"/>
    <col min="14" max="14" width="14.140625" style="112" customWidth="1"/>
    <col min="15" max="15" width="14.42578125" style="112" customWidth="1"/>
    <col min="16" max="17" width="11.5703125" style="112" customWidth="1"/>
    <col min="18" max="238" width="8.140625" style="112"/>
    <col min="239" max="239" width="2.140625" style="112" customWidth="1"/>
    <col min="240" max="240" width="28.28515625" style="112" customWidth="1"/>
    <col min="241" max="246" width="13.140625" style="112" customWidth="1"/>
    <col min="247" max="247" width="16.140625" style="112" customWidth="1"/>
    <col min="248" max="494" width="8.140625" style="112"/>
    <col min="495" max="495" width="2.140625" style="112" customWidth="1"/>
    <col min="496" max="496" width="28.28515625" style="112" customWidth="1"/>
    <col min="497" max="502" width="13.140625" style="112" customWidth="1"/>
    <col min="503" max="503" width="16.140625" style="112" customWidth="1"/>
    <col min="504" max="750" width="8.140625" style="112"/>
    <col min="751" max="751" width="2.140625" style="112" customWidth="1"/>
    <col min="752" max="752" width="28.28515625" style="112" customWidth="1"/>
    <col min="753" max="758" width="13.140625" style="112" customWidth="1"/>
    <col min="759" max="759" width="16.140625" style="112" customWidth="1"/>
    <col min="760" max="1006" width="8.140625" style="112"/>
    <col min="1007" max="1007" width="2.140625" style="112" customWidth="1"/>
    <col min="1008" max="1008" width="28.28515625" style="112" customWidth="1"/>
    <col min="1009" max="1014" width="13.140625" style="112" customWidth="1"/>
    <col min="1015" max="1015" width="16.140625" style="112" customWidth="1"/>
    <col min="1016" max="1262" width="8.140625" style="112"/>
    <col min="1263" max="1263" width="2.140625" style="112" customWidth="1"/>
    <col min="1264" max="1264" width="28.28515625" style="112" customWidth="1"/>
    <col min="1265" max="1270" width="13.140625" style="112" customWidth="1"/>
    <col min="1271" max="1271" width="16.140625" style="112" customWidth="1"/>
    <col min="1272" max="1518" width="8.140625" style="112"/>
    <col min="1519" max="1519" width="2.140625" style="112" customWidth="1"/>
    <col min="1520" max="1520" width="28.28515625" style="112" customWidth="1"/>
    <col min="1521" max="1526" width="13.140625" style="112" customWidth="1"/>
    <col min="1527" max="1527" width="16.140625" style="112" customWidth="1"/>
    <col min="1528" max="1774" width="8.140625" style="112"/>
    <col min="1775" max="1775" width="2.140625" style="112" customWidth="1"/>
    <col min="1776" max="1776" width="28.28515625" style="112" customWidth="1"/>
    <col min="1777" max="1782" width="13.140625" style="112" customWidth="1"/>
    <col min="1783" max="1783" width="16.140625" style="112" customWidth="1"/>
    <col min="1784" max="2030" width="8.140625" style="112"/>
    <col min="2031" max="2031" width="2.140625" style="112" customWidth="1"/>
    <col min="2032" max="2032" width="28.28515625" style="112" customWidth="1"/>
    <col min="2033" max="2038" width="13.140625" style="112" customWidth="1"/>
    <col min="2039" max="2039" width="16.140625" style="112" customWidth="1"/>
    <col min="2040" max="2286" width="8.140625" style="112"/>
    <col min="2287" max="2287" width="2.140625" style="112" customWidth="1"/>
    <col min="2288" max="2288" width="28.28515625" style="112" customWidth="1"/>
    <col min="2289" max="2294" width="13.140625" style="112" customWidth="1"/>
    <col min="2295" max="2295" width="16.140625" style="112" customWidth="1"/>
    <col min="2296" max="2542" width="8.140625" style="112"/>
    <col min="2543" max="2543" width="2.140625" style="112" customWidth="1"/>
    <col min="2544" max="2544" width="28.28515625" style="112" customWidth="1"/>
    <col min="2545" max="2550" width="13.140625" style="112" customWidth="1"/>
    <col min="2551" max="2551" width="16.140625" style="112" customWidth="1"/>
    <col min="2552" max="2798" width="8.140625" style="112"/>
    <col min="2799" max="2799" width="2.140625" style="112" customWidth="1"/>
    <col min="2800" max="2800" width="28.28515625" style="112" customWidth="1"/>
    <col min="2801" max="2806" width="13.140625" style="112" customWidth="1"/>
    <col min="2807" max="2807" width="16.140625" style="112" customWidth="1"/>
    <col min="2808" max="3054" width="8.140625" style="112"/>
    <col min="3055" max="3055" width="2.140625" style="112" customWidth="1"/>
    <col min="3056" max="3056" width="28.28515625" style="112" customWidth="1"/>
    <col min="3057" max="3062" width="13.140625" style="112" customWidth="1"/>
    <col min="3063" max="3063" width="16.140625" style="112" customWidth="1"/>
    <col min="3064" max="3310" width="8.140625" style="112"/>
    <col min="3311" max="3311" width="2.140625" style="112" customWidth="1"/>
    <col min="3312" max="3312" width="28.28515625" style="112" customWidth="1"/>
    <col min="3313" max="3318" width="13.140625" style="112" customWidth="1"/>
    <col min="3319" max="3319" width="16.140625" style="112" customWidth="1"/>
    <col min="3320" max="3566" width="8.140625" style="112"/>
    <col min="3567" max="3567" width="2.140625" style="112" customWidth="1"/>
    <col min="3568" max="3568" width="28.28515625" style="112" customWidth="1"/>
    <col min="3569" max="3574" width="13.140625" style="112" customWidth="1"/>
    <col min="3575" max="3575" width="16.140625" style="112" customWidth="1"/>
    <col min="3576" max="3822" width="8.140625" style="112"/>
    <col min="3823" max="3823" width="2.140625" style="112" customWidth="1"/>
    <col min="3824" max="3824" width="28.28515625" style="112" customWidth="1"/>
    <col min="3825" max="3830" width="13.140625" style="112" customWidth="1"/>
    <col min="3831" max="3831" width="16.140625" style="112" customWidth="1"/>
    <col min="3832" max="4078" width="8.140625" style="112"/>
    <col min="4079" max="4079" width="2.140625" style="112" customWidth="1"/>
    <col min="4080" max="4080" width="28.28515625" style="112" customWidth="1"/>
    <col min="4081" max="4086" width="13.140625" style="112" customWidth="1"/>
    <col min="4087" max="4087" width="16.140625" style="112" customWidth="1"/>
    <col min="4088" max="4334" width="8.140625" style="112"/>
    <col min="4335" max="4335" width="2.140625" style="112" customWidth="1"/>
    <col min="4336" max="4336" width="28.28515625" style="112" customWidth="1"/>
    <col min="4337" max="4342" width="13.140625" style="112" customWidth="1"/>
    <col min="4343" max="4343" width="16.140625" style="112" customWidth="1"/>
    <col min="4344" max="4590" width="8.140625" style="112"/>
    <col min="4591" max="4591" width="2.140625" style="112" customWidth="1"/>
    <col min="4592" max="4592" width="28.28515625" style="112" customWidth="1"/>
    <col min="4593" max="4598" width="13.140625" style="112" customWidth="1"/>
    <col min="4599" max="4599" width="16.140625" style="112" customWidth="1"/>
    <col min="4600" max="4846" width="8.140625" style="112"/>
    <col min="4847" max="4847" width="2.140625" style="112" customWidth="1"/>
    <col min="4848" max="4848" width="28.28515625" style="112" customWidth="1"/>
    <col min="4849" max="4854" width="13.140625" style="112" customWidth="1"/>
    <col min="4855" max="4855" width="16.140625" style="112" customWidth="1"/>
    <col min="4856" max="5102" width="8.140625" style="112"/>
    <col min="5103" max="5103" width="2.140625" style="112" customWidth="1"/>
    <col min="5104" max="5104" width="28.28515625" style="112" customWidth="1"/>
    <col min="5105" max="5110" width="13.140625" style="112" customWidth="1"/>
    <col min="5111" max="5111" width="16.140625" style="112" customWidth="1"/>
    <col min="5112" max="5358" width="8.140625" style="112"/>
    <col min="5359" max="5359" width="2.140625" style="112" customWidth="1"/>
    <col min="5360" max="5360" width="28.28515625" style="112" customWidth="1"/>
    <col min="5361" max="5366" width="13.140625" style="112" customWidth="1"/>
    <col min="5367" max="5367" width="16.140625" style="112" customWidth="1"/>
    <col min="5368" max="5614" width="8.140625" style="112"/>
    <col min="5615" max="5615" width="2.140625" style="112" customWidth="1"/>
    <col min="5616" max="5616" width="28.28515625" style="112" customWidth="1"/>
    <col min="5617" max="5622" width="13.140625" style="112" customWidth="1"/>
    <col min="5623" max="5623" width="16.140625" style="112" customWidth="1"/>
    <col min="5624" max="5870" width="8.140625" style="112"/>
    <col min="5871" max="5871" width="2.140625" style="112" customWidth="1"/>
    <col min="5872" max="5872" width="28.28515625" style="112" customWidth="1"/>
    <col min="5873" max="5878" width="13.140625" style="112" customWidth="1"/>
    <col min="5879" max="5879" width="16.140625" style="112" customWidth="1"/>
    <col min="5880" max="6126" width="8.140625" style="112"/>
    <col min="6127" max="6127" width="2.140625" style="112" customWidth="1"/>
    <col min="6128" max="6128" width="28.28515625" style="112" customWidth="1"/>
    <col min="6129" max="6134" width="13.140625" style="112" customWidth="1"/>
    <col min="6135" max="6135" width="16.140625" style="112" customWidth="1"/>
    <col min="6136" max="6382" width="8.140625" style="112"/>
    <col min="6383" max="6383" width="2.140625" style="112" customWidth="1"/>
    <col min="6384" max="6384" width="28.28515625" style="112" customWidth="1"/>
    <col min="6385" max="6390" width="13.140625" style="112" customWidth="1"/>
    <col min="6391" max="6391" width="16.140625" style="112" customWidth="1"/>
    <col min="6392" max="6638" width="8.140625" style="112"/>
    <col min="6639" max="6639" width="2.140625" style="112" customWidth="1"/>
    <col min="6640" max="6640" width="28.28515625" style="112" customWidth="1"/>
    <col min="6641" max="6646" width="13.140625" style="112" customWidth="1"/>
    <col min="6647" max="6647" width="16.140625" style="112" customWidth="1"/>
    <col min="6648" max="6894" width="8.140625" style="112"/>
    <col min="6895" max="6895" width="2.140625" style="112" customWidth="1"/>
    <col min="6896" max="6896" width="28.28515625" style="112" customWidth="1"/>
    <col min="6897" max="6902" width="13.140625" style="112" customWidth="1"/>
    <col min="6903" max="6903" width="16.140625" style="112" customWidth="1"/>
    <col min="6904" max="7150" width="8.140625" style="112"/>
    <col min="7151" max="7151" width="2.140625" style="112" customWidth="1"/>
    <col min="7152" max="7152" width="28.28515625" style="112" customWidth="1"/>
    <col min="7153" max="7158" width="13.140625" style="112" customWidth="1"/>
    <col min="7159" max="7159" width="16.140625" style="112" customWidth="1"/>
    <col min="7160" max="7406" width="8.140625" style="112"/>
    <col min="7407" max="7407" width="2.140625" style="112" customWidth="1"/>
    <col min="7408" max="7408" width="28.28515625" style="112" customWidth="1"/>
    <col min="7409" max="7414" width="13.140625" style="112" customWidth="1"/>
    <col min="7415" max="7415" width="16.140625" style="112" customWidth="1"/>
    <col min="7416" max="7662" width="8.140625" style="112"/>
    <col min="7663" max="7663" width="2.140625" style="112" customWidth="1"/>
    <col min="7664" max="7664" width="28.28515625" style="112" customWidth="1"/>
    <col min="7665" max="7670" width="13.140625" style="112" customWidth="1"/>
    <col min="7671" max="7671" width="16.140625" style="112" customWidth="1"/>
    <col min="7672" max="7918" width="8.140625" style="112"/>
    <col min="7919" max="7919" width="2.140625" style="112" customWidth="1"/>
    <col min="7920" max="7920" width="28.28515625" style="112" customWidth="1"/>
    <col min="7921" max="7926" width="13.140625" style="112" customWidth="1"/>
    <col min="7927" max="7927" width="16.140625" style="112" customWidth="1"/>
    <col min="7928" max="8174" width="8.140625" style="112"/>
    <col min="8175" max="8175" width="2.140625" style="112" customWidth="1"/>
    <col min="8176" max="8176" width="28.28515625" style="112" customWidth="1"/>
    <col min="8177" max="8182" width="13.140625" style="112" customWidth="1"/>
    <col min="8183" max="8183" width="16.140625" style="112" customWidth="1"/>
    <col min="8184" max="8430" width="8.140625" style="112"/>
    <col min="8431" max="8431" width="2.140625" style="112" customWidth="1"/>
    <col min="8432" max="8432" width="28.28515625" style="112" customWidth="1"/>
    <col min="8433" max="8438" width="13.140625" style="112" customWidth="1"/>
    <col min="8439" max="8439" width="16.140625" style="112" customWidth="1"/>
    <col min="8440" max="8686" width="8.140625" style="112"/>
    <col min="8687" max="8687" width="2.140625" style="112" customWidth="1"/>
    <col min="8688" max="8688" width="28.28515625" style="112" customWidth="1"/>
    <col min="8689" max="8694" width="13.140625" style="112" customWidth="1"/>
    <col min="8695" max="8695" width="16.140625" style="112" customWidth="1"/>
    <col min="8696" max="8942" width="8.140625" style="112"/>
    <col min="8943" max="8943" width="2.140625" style="112" customWidth="1"/>
    <col min="8944" max="8944" width="28.28515625" style="112" customWidth="1"/>
    <col min="8945" max="8950" width="13.140625" style="112" customWidth="1"/>
    <col min="8951" max="8951" width="16.140625" style="112" customWidth="1"/>
    <col min="8952" max="9198" width="8.140625" style="112"/>
    <col min="9199" max="9199" width="2.140625" style="112" customWidth="1"/>
    <col min="9200" max="9200" width="28.28515625" style="112" customWidth="1"/>
    <col min="9201" max="9206" width="13.140625" style="112" customWidth="1"/>
    <col min="9207" max="9207" width="16.140625" style="112" customWidth="1"/>
    <col min="9208" max="9454" width="8.140625" style="112"/>
    <col min="9455" max="9455" width="2.140625" style="112" customWidth="1"/>
    <col min="9456" max="9456" width="28.28515625" style="112" customWidth="1"/>
    <col min="9457" max="9462" width="13.140625" style="112" customWidth="1"/>
    <col min="9463" max="9463" width="16.140625" style="112" customWidth="1"/>
    <col min="9464" max="9710" width="8.140625" style="112"/>
    <col min="9711" max="9711" width="2.140625" style="112" customWidth="1"/>
    <col min="9712" max="9712" width="28.28515625" style="112" customWidth="1"/>
    <col min="9713" max="9718" width="13.140625" style="112" customWidth="1"/>
    <col min="9719" max="9719" width="16.140625" style="112" customWidth="1"/>
    <col min="9720" max="9966" width="8.140625" style="112"/>
    <col min="9967" max="9967" width="2.140625" style="112" customWidth="1"/>
    <col min="9968" max="9968" width="28.28515625" style="112" customWidth="1"/>
    <col min="9969" max="9974" width="13.140625" style="112" customWidth="1"/>
    <col min="9975" max="9975" width="16.140625" style="112" customWidth="1"/>
    <col min="9976" max="10222" width="8.140625" style="112"/>
    <col min="10223" max="10223" width="2.140625" style="112" customWidth="1"/>
    <col min="10224" max="10224" width="28.28515625" style="112" customWidth="1"/>
    <col min="10225" max="10230" width="13.140625" style="112" customWidth="1"/>
    <col min="10231" max="10231" width="16.140625" style="112" customWidth="1"/>
    <col min="10232" max="10478" width="8.140625" style="112"/>
    <col min="10479" max="10479" width="2.140625" style="112" customWidth="1"/>
    <col min="10480" max="10480" width="28.28515625" style="112" customWidth="1"/>
    <col min="10481" max="10486" width="13.140625" style="112" customWidth="1"/>
    <col min="10487" max="10487" width="16.140625" style="112" customWidth="1"/>
    <col min="10488" max="10734" width="8.140625" style="112"/>
    <col min="10735" max="10735" width="2.140625" style="112" customWidth="1"/>
    <col min="10736" max="10736" width="28.28515625" style="112" customWidth="1"/>
    <col min="10737" max="10742" width="13.140625" style="112" customWidth="1"/>
    <col min="10743" max="10743" width="16.140625" style="112" customWidth="1"/>
    <col min="10744" max="10990" width="8.140625" style="112"/>
    <col min="10991" max="10991" width="2.140625" style="112" customWidth="1"/>
    <col min="10992" max="10992" width="28.28515625" style="112" customWidth="1"/>
    <col min="10993" max="10998" width="13.140625" style="112" customWidth="1"/>
    <col min="10999" max="10999" width="16.140625" style="112" customWidth="1"/>
    <col min="11000" max="11246" width="8.140625" style="112"/>
    <col min="11247" max="11247" width="2.140625" style="112" customWidth="1"/>
    <col min="11248" max="11248" width="28.28515625" style="112" customWidth="1"/>
    <col min="11249" max="11254" width="13.140625" style="112" customWidth="1"/>
    <col min="11255" max="11255" width="16.140625" style="112" customWidth="1"/>
    <col min="11256" max="11502" width="8.140625" style="112"/>
    <col min="11503" max="11503" width="2.140625" style="112" customWidth="1"/>
    <col min="11504" max="11504" width="28.28515625" style="112" customWidth="1"/>
    <col min="11505" max="11510" width="13.140625" style="112" customWidth="1"/>
    <col min="11511" max="11511" width="16.140625" style="112" customWidth="1"/>
    <col min="11512" max="11758" width="8.140625" style="112"/>
    <col min="11759" max="11759" width="2.140625" style="112" customWidth="1"/>
    <col min="11760" max="11760" width="28.28515625" style="112" customWidth="1"/>
    <col min="11761" max="11766" width="13.140625" style="112" customWidth="1"/>
    <col min="11767" max="11767" width="16.140625" style="112" customWidth="1"/>
    <col min="11768" max="12014" width="8.140625" style="112"/>
    <col min="12015" max="12015" width="2.140625" style="112" customWidth="1"/>
    <col min="12016" max="12016" width="28.28515625" style="112" customWidth="1"/>
    <col min="12017" max="12022" width="13.140625" style="112" customWidth="1"/>
    <col min="12023" max="12023" width="16.140625" style="112" customWidth="1"/>
    <col min="12024" max="12270" width="8.140625" style="112"/>
    <col min="12271" max="12271" width="2.140625" style="112" customWidth="1"/>
    <col min="12272" max="12272" width="28.28515625" style="112" customWidth="1"/>
    <col min="12273" max="12278" width="13.140625" style="112" customWidth="1"/>
    <col min="12279" max="12279" width="16.140625" style="112" customWidth="1"/>
    <col min="12280" max="12526" width="8.140625" style="112"/>
    <col min="12527" max="12527" width="2.140625" style="112" customWidth="1"/>
    <col min="12528" max="12528" width="28.28515625" style="112" customWidth="1"/>
    <col min="12529" max="12534" width="13.140625" style="112" customWidth="1"/>
    <col min="12535" max="12535" width="16.140625" style="112" customWidth="1"/>
    <col min="12536" max="12782" width="8.140625" style="112"/>
    <col min="12783" max="12783" width="2.140625" style="112" customWidth="1"/>
    <col min="12784" max="12784" width="28.28515625" style="112" customWidth="1"/>
    <col min="12785" max="12790" width="13.140625" style="112" customWidth="1"/>
    <col min="12791" max="12791" width="16.140625" style="112" customWidth="1"/>
    <col min="12792" max="13038" width="8.140625" style="112"/>
    <col min="13039" max="13039" width="2.140625" style="112" customWidth="1"/>
    <col min="13040" max="13040" width="28.28515625" style="112" customWidth="1"/>
    <col min="13041" max="13046" width="13.140625" style="112" customWidth="1"/>
    <col min="13047" max="13047" width="16.140625" style="112" customWidth="1"/>
    <col min="13048" max="13294" width="8.140625" style="112"/>
    <col min="13295" max="13295" width="2.140625" style="112" customWidth="1"/>
    <col min="13296" max="13296" width="28.28515625" style="112" customWidth="1"/>
    <col min="13297" max="13302" width="13.140625" style="112" customWidth="1"/>
    <col min="13303" max="13303" width="16.140625" style="112" customWidth="1"/>
    <col min="13304" max="13550" width="8.140625" style="112"/>
    <col min="13551" max="13551" width="2.140625" style="112" customWidth="1"/>
    <col min="13552" max="13552" width="28.28515625" style="112" customWidth="1"/>
    <col min="13553" max="13558" width="13.140625" style="112" customWidth="1"/>
    <col min="13559" max="13559" width="16.140625" style="112" customWidth="1"/>
    <col min="13560" max="13806" width="8.140625" style="112"/>
    <col min="13807" max="13807" width="2.140625" style="112" customWidth="1"/>
    <col min="13808" max="13808" width="28.28515625" style="112" customWidth="1"/>
    <col min="13809" max="13814" width="13.140625" style="112" customWidth="1"/>
    <col min="13815" max="13815" width="16.140625" style="112" customWidth="1"/>
    <col min="13816" max="14062" width="8.140625" style="112"/>
    <col min="14063" max="14063" width="2.140625" style="112" customWidth="1"/>
    <col min="14064" max="14064" width="28.28515625" style="112" customWidth="1"/>
    <col min="14065" max="14070" width="13.140625" style="112" customWidth="1"/>
    <col min="14071" max="14071" width="16.140625" style="112" customWidth="1"/>
    <col min="14072" max="14318" width="8.140625" style="112"/>
    <col min="14319" max="14319" width="2.140625" style="112" customWidth="1"/>
    <col min="14320" max="14320" width="28.28515625" style="112" customWidth="1"/>
    <col min="14321" max="14326" width="13.140625" style="112" customWidth="1"/>
    <col min="14327" max="14327" width="16.140625" style="112" customWidth="1"/>
    <col min="14328" max="14574" width="8.140625" style="112"/>
    <col min="14575" max="14575" width="2.140625" style="112" customWidth="1"/>
    <col min="14576" max="14576" width="28.28515625" style="112" customWidth="1"/>
    <col min="14577" max="14582" width="13.140625" style="112" customWidth="1"/>
    <col min="14583" max="14583" width="16.140625" style="112" customWidth="1"/>
    <col min="14584" max="14830" width="8.140625" style="112"/>
    <col min="14831" max="14831" width="2.140625" style="112" customWidth="1"/>
    <col min="14832" max="14832" width="28.28515625" style="112" customWidth="1"/>
    <col min="14833" max="14838" width="13.140625" style="112" customWidth="1"/>
    <col min="14839" max="14839" width="16.140625" style="112" customWidth="1"/>
    <col min="14840" max="15086" width="8.140625" style="112"/>
    <col min="15087" max="15087" width="2.140625" style="112" customWidth="1"/>
    <col min="15088" max="15088" width="28.28515625" style="112" customWidth="1"/>
    <col min="15089" max="15094" width="13.140625" style="112" customWidth="1"/>
    <col min="15095" max="15095" width="16.140625" style="112" customWidth="1"/>
    <col min="15096" max="15342" width="8.140625" style="112"/>
    <col min="15343" max="15343" width="2.140625" style="112" customWidth="1"/>
    <col min="15344" max="15344" width="28.28515625" style="112" customWidth="1"/>
    <col min="15345" max="15350" width="13.140625" style="112" customWidth="1"/>
    <col min="15351" max="15351" width="16.140625" style="112" customWidth="1"/>
    <col min="15352" max="15598" width="8.140625" style="112"/>
    <col min="15599" max="15599" width="2.140625" style="112" customWidth="1"/>
    <col min="15600" max="15600" width="28.28515625" style="112" customWidth="1"/>
    <col min="15601" max="15606" width="13.140625" style="112" customWidth="1"/>
    <col min="15607" max="15607" width="16.140625" style="112" customWidth="1"/>
    <col min="15608" max="15854" width="8.140625" style="112"/>
    <col min="15855" max="15855" width="2.140625" style="112" customWidth="1"/>
    <col min="15856" max="15856" width="28.28515625" style="112" customWidth="1"/>
    <col min="15857" max="15862" width="13.140625" style="112" customWidth="1"/>
    <col min="15863" max="15863" width="16.140625" style="112" customWidth="1"/>
    <col min="15864" max="16110" width="8.140625" style="112"/>
    <col min="16111" max="16111" width="2.140625" style="112" customWidth="1"/>
    <col min="16112" max="16112" width="28.28515625" style="112" customWidth="1"/>
    <col min="16113" max="16118" width="13.140625" style="112" customWidth="1"/>
    <col min="16119" max="16119" width="16.140625" style="112" customWidth="1"/>
    <col min="16120" max="16384" width="8.140625" style="112"/>
  </cols>
  <sheetData>
    <row r="2" spans="2:17" ht="15" x14ac:dyDescent="0.25">
      <c r="E2" s="45"/>
      <c r="F2" s="45"/>
      <c r="G2" s="45"/>
      <c r="H2" s="45"/>
      <c r="I2" s="45"/>
      <c r="J2" s="45"/>
      <c r="K2" s="45"/>
      <c r="L2" s="45"/>
      <c r="M2" s="45"/>
      <c r="N2" s="45"/>
    </row>
    <row r="3" spans="2:17" ht="16.5" thickBot="1" x14ac:dyDescent="0.3">
      <c r="B3" s="44" t="s">
        <v>877</v>
      </c>
      <c r="D3" s="45"/>
      <c r="E3" s="45"/>
      <c r="F3" s="45"/>
      <c r="G3" s="45"/>
      <c r="H3" s="45"/>
      <c r="I3" s="45"/>
      <c r="J3" s="45"/>
      <c r="K3" s="45"/>
      <c r="L3" s="45"/>
      <c r="M3" s="45"/>
      <c r="N3" s="45"/>
    </row>
    <row r="4" spans="2:17" ht="16.5" thickBot="1" x14ac:dyDescent="0.3">
      <c r="B4" s="267" t="s">
        <v>23</v>
      </c>
      <c r="C4" s="267"/>
      <c r="D4" s="260" t="s">
        <v>878</v>
      </c>
      <c r="E4" s="262" t="s">
        <v>879</v>
      </c>
      <c r="F4" s="262"/>
      <c r="G4" s="262"/>
      <c r="H4" s="262"/>
      <c r="I4" s="262"/>
      <c r="J4" s="262"/>
      <c r="K4" s="262"/>
      <c r="L4" s="262"/>
      <c r="M4" s="262"/>
      <c r="N4" s="262" t="s">
        <v>880</v>
      </c>
      <c r="O4" s="259" t="s">
        <v>881</v>
      </c>
      <c r="P4" s="265" t="s">
        <v>882</v>
      </c>
      <c r="Q4" s="259" t="s">
        <v>883</v>
      </c>
    </row>
    <row r="5" spans="2:17" ht="47.85" customHeight="1" thickBot="1" x14ac:dyDescent="0.3">
      <c r="B5" s="267"/>
      <c r="C5" s="267"/>
      <c r="D5" s="261"/>
      <c r="E5" s="263" t="s">
        <v>884</v>
      </c>
      <c r="F5" s="263" t="s">
        <v>866</v>
      </c>
      <c r="G5" s="263" t="s">
        <v>867</v>
      </c>
      <c r="H5" s="263" t="s">
        <v>868</v>
      </c>
      <c r="I5" s="263" t="s">
        <v>869</v>
      </c>
      <c r="J5" s="263" t="s">
        <v>870</v>
      </c>
      <c r="K5" s="263" t="s">
        <v>871</v>
      </c>
      <c r="L5" s="270" t="s">
        <v>885</v>
      </c>
      <c r="M5" s="263" t="s">
        <v>873</v>
      </c>
      <c r="N5" s="262"/>
      <c r="O5" s="259"/>
      <c r="P5" s="265"/>
      <c r="Q5" s="259"/>
    </row>
    <row r="6" spans="2:17" ht="15" customHeight="1" thickBot="1" x14ac:dyDescent="0.3">
      <c r="B6" s="267"/>
      <c r="C6" s="267"/>
      <c r="D6" s="261"/>
      <c r="E6" s="264"/>
      <c r="F6" s="263"/>
      <c r="G6" s="263"/>
      <c r="H6" s="263"/>
      <c r="I6" s="263"/>
      <c r="J6" s="263"/>
      <c r="K6" s="263"/>
      <c r="L6" s="271"/>
      <c r="M6" s="263"/>
      <c r="N6" s="262"/>
      <c r="O6" s="259"/>
      <c r="P6" s="265"/>
      <c r="Q6" s="259"/>
    </row>
    <row r="7" spans="2:17" s="113" customFormat="1" ht="18.75" customHeight="1" thickBot="1" x14ac:dyDescent="0.3">
      <c r="B7" s="268" t="s">
        <v>886</v>
      </c>
      <c r="C7" s="268"/>
      <c r="D7" s="140" t="s">
        <v>120</v>
      </c>
      <c r="E7" s="121">
        <v>51392196.33674527</v>
      </c>
      <c r="F7" s="121">
        <v>0</v>
      </c>
      <c r="G7" s="121">
        <v>0</v>
      </c>
      <c r="H7" s="121">
        <v>0</v>
      </c>
      <c r="I7" s="121">
        <v>50551043.345572703</v>
      </c>
      <c r="J7" s="121">
        <v>6194040.2107739812</v>
      </c>
      <c r="K7" s="121">
        <v>3167405.9693712736</v>
      </c>
      <c r="L7" s="121">
        <v>0</v>
      </c>
      <c r="M7" s="121">
        <v>0</v>
      </c>
      <c r="N7" s="19">
        <f>SUM(E7:M7)</f>
        <v>111304685.86246322</v>
      </c>
      <c r="O7" s="141">
        <v>381.20457108114471</v>
      </c>
      <c r="P7" s="141">
        <v>0.10759176114207672</v>
      </c>
      <c r="Q7" s="121">
        <v>2136622.0023133182</v>
      </c>
    </row>
    <row r="8" spans="2:17" s="113" customFormat="1" ht="18.75" customHeight="1" thickBot="1" x14ac:dyDescent="0.3">
      <c r="B8" s="268"/>
      <c r="C8" s="268"/>
      <c r="D8" s="140" t="s">
        <v>126</v>
      </c>
      <c r="E8" s="121">
        <v>33514240.527312323</v>
      </c>
      <c r="F8" s="121">
        <v>0</v>
      </c>
      <c r="G8" s="121">
        <v>0</v>
      </c>
      <c r="H8" s="121">
        <v>0</v>
      </c>
      <c r="I8" s="121">
        <v>14118698.363539221</v>
      </c>
      <c r="J8" s="121">
        <v>3127209.0835796879</v>
      </c>
      <c r="K8" s="121">
        <v>1393804.8722824978</v>
      </c>
      <c r="L8" s="121">
        <v>0</v>
      </c>
      <c r="M8" s="121">
        <v>0</v>
      </c>
      <c r="N8" s="19">
        <f t="shared" ref="N8:N11" si="0">SUM(E8:M8)</f>
        <v>52153952.846713729</v>
      </c>
      <c r="O8" s="141">
        <v>739.91936905860359</v>
      </c>
      <c r="P8" s="141">
        <v>0.14190203739731883</v>
      </c>
      <c r="Q8" s="121">
        <v>3453207.8736555623</v>
      </c>
    </row>
    <row r="9" spans="2:17" s="113" customFormat="1" ht="18.75" customHeight="1" thickBot="1" x14ac:dyDescent="0.3">
      <c r="B9" s="268"/>
      <c r="C9" s="268"/>
      <c r="D9" s="120"/>
      <c r="E9" s="121"/>
      <c r="F9" s="121"/>
      <c r="G9" s="121"/>
      <c r="H9" s="121"/>
      <c r="I9" s="121"/>
      <c r="J9" s="121"/>
      <c r="K9" s="121"/>
      <c r="L9" s="121"/>
      <c r="M9" s="121"/>
      <c r="N9" s="19">
        <f t="shared" si="0"/>
        <v>0</v>
      </c>
      <c r="O9" s="121"/>
      <c r="P9" s="121"/>
      <c r="Q9" s="121"/>
    </row>
    <row r="10" spans="2:17" s="113" customFormat="1" ht="18.75" customHeight="1" thickBot="1" x14ac:dyDescent="0.3">
      <c r="B10" s="268"/>
      <c r="C10" s="268"/>
      <c r="D10" s="120"/>
      <c r="E10" s="121"/>
      <c r="F10" s="121"/>
      <c r="G10" s="121"/>
      <c r="H10" s="121"/>
      <c r="I10" s="121"/>
      <c r="J10" s="121"/>
      <c r="K10" s="121"/>
      <c r="L10" s="121"/>
      <c r="M10" s="121"/>
      <c r="N10" s="19">
        <f t="shared" si="0"/>
        <v>0</v>
      </c>
      <c r="O10" s="121"/>
      <c r="P10" s="121"/>
      <c r="Q10" s="121"/>
    </row>
    <row r="11" spans="2:17" s="113" customFormat="1" ht="18.75" customHeight="1" thickBot="1" x14ac:dyDescent="0.3">
      <c r="B11" s="268"/>
      <c r="C11" s="268"/>
      <c r="D11" s="220" t="s">
        <v>887</v>
      </c>
      <c r="E11" s="122">
        <f>SUM(E7:E10)</f>
        <v>84906436.8640576</v>
      </c>
      <c r="F11" s="122">
        <f t="shared" ref="F11:M11" si="1">SUM(F7:F10)</f>
        <v>0</v>
      </c>
      <c r="G11" s="122">
        <f t="shared" si="1"/>
        <v>0</v>
      </c>
      <c r="H11" s="122">
        <f t="shared" si="1"/>
        <v>0</v>
      </c>
      <c r="I11" s="122">
        <f t="shared" si="1"/>
        <v>64669741.709111921</v>
      </c>
      <c r="J11" s="122">
        <f t="shared" si="1"/>
        <v>9321249.2943536695</v>
      </c>
      <c r="K11" s="122">
        <f t="shared" si="1"/>
        <v>4561210.8416537717</v>
      </c>
      <c r="L11" s="122">
        <f>SUM(L7:L10)</f>
        <v>0</v>
      </c>
      <c r="M11" s="122">
        <f t="shared" si="1"/>
        <v>0</v>
      </c>
      <c r="N11" s="122">
        <f t="shared" si="0"/>
        <v>163458638.70917696</v>
      </c>
      <c r="O11" s="122">
        <f>SUM(O7:O10)</f>
        <v>1121.1239401397484</v>
      </c>
      <c r="P11" s="191">
        <f>SUM(P7:P10)</f>
        <v>0.24949379853939554</v>
      </c>
      <c r="Q11" s="122">
        <f t="shared" ref="Q11" si="2">SUM(Q7:Q10)</f>
        <v>5589829.875968881</v>
      </c>
    </row>
    <row r="12" spans="2:17" ht="16.5" thickBot="1" x14ac:dyDescent="0.3">
      <c r="B12" s="269" t="s">
        <v>888</v>
      </c>
      <c r="C12" s="269"/>
      <c r="D12" s="140" t="s">
        <v>130</v>
      </c>
      <c r="E12" s="121">
        <v>62166820.166648269</v>
      </c>
      <c r="F12" s="121">
        <v>0</v>
      </c>
      <c r="G12" s="121">
        <v>0</v>
      </c>
      <c r="H12" s="121">
        <v>0</v>
      </c>
      <c r="I12" s="121">
        <v>39028150.408843242</v>
      </c>
      <c r="J12" s="121">
        <v>4631768.4040385988</v>
      </c>
      <c r="K12" s="121">
        <v>6049345.6264654873</v>
      </c>
      <c r="L12" s="121">
        <v>377811.87503913074</v>
      </c>
      <c r="M12" s="121">
        <v>0</v>
      </c>
      <c r="N12" s="19">
        <f>SUM(E12:M12)</f>
        <v>112253896.48103473</v>
      </c>
      <c r="O12" s="141">
        <v>309.89249652678404</v>
      </c>
      <c r="P12" s="141">
        <v>7.8989656313359496E-2</v>
      </c>
      <c r="Q12" s="121">
        <v>2189028.984277348</v>
      </c>
    </row>
    <row r="13" spans="2:17" ht="16.5" thickBot="1" x14ac:dyDescent="0.3">
      <c r="B13" s="269"/>
      <c r="C13" s="269"/>
      <c r="D13" s="120"/>
      <c r="E13" s="121"/>
      <c r="F13" s="121"/>
      <c r="G13" s="121"/>
      <c r="H13" s="121"/>
      <c r="I13" s="121"/>
      <c r="J13" s="121"/>
      <c r="K13" s="121"/>
      <c r="L13" s="121"/>
      <c r="M13" s="121"/>
      <c r="N13" s="19">
        <f t="shared" ref="N13:N16" si="3">SUM(E13:M13)</f>
        <v>0</v>
      </c>
      <c r="O13" s="121"/>
      <c r="P13" s="121"/>
      <c r="Q13" s="121"/>
    </row>
    <row r="14" spans="2:17" ht="16.5" thickBot="1" x14ac:dyDescent="0.3">
      <c r="B14" s="269"/>
      <c r="C14" s="269"/>
      <c r="D14" s="120"/>
      <c r="E14" s="121"/>
      <c r="F14" s="121"/>
      <c r="G14" s="121"/>
      <c r="H14" s="121"/>
      <c r="I14" s="121"/>
      <c r="J14" s="121"/>
      <c r="K14" s="121"/>
      <c r="L14" s="121"/>
      <c r="M14" s="121"/>
      <c r="N14" s="19">
        <f t="shared" si="3"/>
        <v>0</v>
      </c>
      <c r="O14" s="121"/>
      <c r="P14" s="121"/>
      <c r="Q14" s="121"/>
    </row>
    <row r="15" spans="2:17" ht="16.5" thickBot="1" x14ac:dyDescent="0.3">
      <c r="B15" s="269"/>
      <c r="C15" s="269"/>
      <c r="D15" s="120"/>
      <c r="E15" s="121"/>
      <c r="F15" s="121"/>
      <c r="G15" s="121"/>
      <c r="H15" s="121"/>
      <c r="I15" s="121"/>
      <c r="J15" s="121"/>
      <c r="K15" s="121"/>
      <c r="L15" s="121"/>
      <c r="M15" s="121"/>
      <c r="N15" s="19">
        <f t="shared" si="3"/>
        <v>0</v>
      </c>
      <c r="O15" s="121"/>
      <c r="P15" s="121"/>
      <c r="Q15" s="121"/>
    </row>
    <row r="16" spans="2:17" ht="16.5" thickBot="1" x14ac:dyDescent="0.3">
      <c r="B16" s="269"/>
      <c r="C16" s="269"/>
      <c r="D16" s="220" t="s">
        <v>889</v>
      </c>
      <c r="E16" s="122">
        <f>SUM(E12:E15)</f>
        <v>62166820.166648269</v>
      </c>
      <c r="F16" s="122">
        <f t="shared" ref="F16" si="4">SUM(F12:F15)</f>
        <v>0</v>
      </c>
      <c r="G16" s="122">
        <f t="shared" ref="G16" si="5">SUM(G12:G15)</f>
        <v>0</v>
      </c>
      <c r="H16" s="122">
        <f t="shared" ref="H16" si="6">SUM(H12:H15)</f>
        <v>0</v>
      </c>
      <c r="I16" s="122">
        <f t="shared" ref="I16" si="7">SUM(I12:I15)</f>
        <v>39028150.408843242</v>
      </c>
      <c r="J16" s="122">
        <f t="shared" ref="J16" si="8">SUM(J12:J15)</f>
        <v>4631768.4040385988</v>
      </c>
      <c r="K16" s="122">
        <f t="shared" ref="K16" si="9">SUM(K12:K15)</f>
        <v>6049345.6264654873</v>
      </c>
      <c r="L16" s="122">
        <f>SUM(L12:L15)</f>
        <v>377811.87503913074</v>
      </c>
      <c r="M16" s="122">
        <f t="shared" ref="M16" si="10">SUM(M12:M15)</f>
        <v>0</v>
      </c>
      <c r="N16" s="122">
        <f t="shared" si="3"/>
        <v>112253896.48103473</v>
      </c>
      <c r="O16" s="122">
        <f>SUM(O12:O15)</f>
        <v>309.89249652678404</v>
      </c>
      <c r="P16" s="191">
        <f t="shared" ref="P16:Q16" si="11">SUM(P12:P15)</f>
        <v>7.8989656313359496E-2</v>
      </c>
      <c r="Q16" s="122">
        <f t="shared" si="11"/>
        <v>2189028.984277348</v>
      </c>
    </row>
    <row r="17" spans="2:17" ht="16.5" thickBot="1" x14ac:dyDescent="0.3">
      <c r="B17" s="269" t="s">
        <v>105</v>
      </c>
      <c r="C17" s="269"/>
      <c r="D17" s="140" t="s">
        <v>135</v>
      </c>
      <c r="E17" s="121">
        <v>56625824.051062174</v>
      </c>
      <c r="F17" s="121">
        <v>0</v>
      </c>
      <c r="G17" s="121">
        <v>0</v>
      </c>
      <c r="H17" s="121">
        <v>0</v>
      </c>
      <c r="I17" s="121">
        <v>28706131.106516358</v>
      </c>
      <c r="J17" s="121">
        <v>3704512.3016077313</v>
      </c>
      <c r="K17" s="121">
        <v>5075736.9674356086</v>
      </c>
      <c r="L17" s="121">
        <v>582282.90630869602</v>
      </c>
      <c r="M17" s="121">
        <v>0</v>
      </c>
      <c r="N17" s="19">
        <f>SUM(E17:M17)</f>
        <v>94694487.332930565</v>
      </c>
      <c r="O17" s="141">
        <v>240.14090490282689</v>
      </c>
      <c r="P17" s="141">
        <v>6.6817704051149021E-2</v>
      </c>
      <c r="Q17" s="121">
        <v>1769778.8359010627</v>
      </c>
    </row>
    <row r="18" spans="2:17" ht="16.5" thickBot="1" x14ac:dyDescent="0.3">
      <c r="B18" s="269"/>
      <c r="C18" s="269"/>
      <c r="D18" s="120"/>
      <c r="E18" s="121"/>
      <c r="F18" s="121"/>
      <c r="G18" s="121"/>
      <c r="H18" s="121"/>
      <c r="I18" s="121"/>
      <c r="J18" s="121"/>
      <c r="K18" s="121"/>
      <c r="L18" s="121"/>
      <c r="M18" s="121"/>
      <c r="N18" s="19">
        <f t="shared" ref="N18:N21" si="12">SUM(E18:M18)</f>
        <v>0</v>
      </c>
      <c r="O18" s="121"/>
      <c r="P18" s="121"/>
      <c r="Q18" s="121"/>
    </row>
    <row r="19" spans="2:17" ht="16.5" thickBot="1" x14ac:dyDescent="0.3">
      <c r="B19" s="269"/>
      <c r="C19" s="269"/>
      <c r="D19" s="120"/>
      <c r="E19" s="121"/>
      <c r="F19" s="121"/>
      <c r="G19" s="121"/>
      <c r="H19" s="121"/>
      <c r="I19" s="121"/>
      <c r="J19" s="121"/>
      <c r="K19" s="121"/>
      <c r="L19" s="121"/>
      <c r="M19" s="121"/>
      <c r="N19" s="19">
        <f t="shared" si="12"/>
        <v>0</v>
      </c>
      <c r="O19" s="121"/>
      <c r="P19" s="121"/>
      <c r="Q19" s="121"/>
    </row>
    <row r="20" spans="2:17" ht="16.5" thickBot="1" x14ac:dyDescent="0.3">
      <c r="B20" s="269"/>
      <c r="C20" s="269"/>
      <c r="D20" s="120"/>
      <c r="E20" s="121"/>
      <c r="F20" s="121"/>
      <c r="G20" s="121"/>
      <c r="H20" s="121"/>
      <c r="I20" s="121"/>
      <c r="J20" s="121"/>
      <c r="K20" s="121"/>
      <c r="L20" s="121"/>
      <c r="M20" s="121"/>
      <c r="N20" s="19">
        <f t="shared" si="12"/>
        <v>0</v>
      </c>
      <c r="O20" s="121"/>
      <c r="P20" s="121"/>
      <c r="Q20" s="121"/>
    </row>
    <row r="21" spans="2:17" ht="16.5" thickBot="1" x14ac:dyDescent="0.3">
      <c r="B21" s="269"/>
      <c r="C21" s="269"/>
      <c r="D21" s="220" t="s">
        <v>889</v>
      </c>
      <c r="E21" s="122">
        <f>SUM(E17:E20)</f>
        <v>56625824.051062174</v>
      </c>
      <c r="F21" s="122">
        <f t="shared" ref="F21" si="13">SUM(F17:F20)</f>
        <v>0</v>
      </c>
      <c r="G21" s="122">
        <f t="shared" ref="G21" si="14">SUM(G17:G20)</f>
        <v>0</v>
      </c>
      <c r="H21" s="122">
        <f t="shared" ref="H21" si="15">SUM(H17:H20)</f>
        <v>0</v>
      </c>
      <c r="I21" s="122">
        <f t="shared" ref="I21" si="16">SUM(I17:I20)</f>
        <v>28706131.106516358</v>
      </c>
      <c r="J21" s="122">
        <f t="shared" ref="J21" si="17">SUM(J17:J20)</f>
        <v>3704512.3016077313</v>
      </c>
      <c r="K21" s="122">
        <f t="shared" ref="K21" si="18">SUM(K17:K20)</f>
        <v>5075736.9674356086</v>
      </c>
      <c r="L21" s="122">
        <f>SUM(L17:L20)</f>
        <v>582282.90630869602</v>
      </c>
      <c r="M21" s="122">
        <f t="shared" ref="M21" si="19">SUM(M17:M20)</f>
        <v>0</v>
      </c>
      <c r="N21" s="122">
        <f t="shared" si="12"/>
        <v>94694487.332930565</v>
      </c>
      <c r="O21" s="122">
        <f>SUM(O17:O20)</f>
        <v>240.14090490282689</v>
      </c>
      <c r="P21" s="191">
        <f t="shared" ref="P21:Q21" si="20">SUM(P17:P20)</f>
        <v>6.6817704051149021E-2</v>
      </c>
      <c r="Q21" s="122">
        <f t="shared" si="20"/>
        <v>1769778.8359010627</v>
      </c>
    </row>
    <row r="22" spans="2:17" ht="81.599999999999994" customHeight="1" x14ac:dyDescent="0.25">
      <c r="B22" s="266" t="s">
        <v>890</v>
      </c>
      <c r="C22" s="266"/>
      <c r="D22" s="266"/>
      <c r="E22" s="266"/>
      <c r="F22" s="266"/>
      <c r="G22" s="266"/>
      <c r="H22" s="266"/>
      <c r="I22" s="266"/>
      <c r="J22" s="266"/>
      <c r="K22" s="266"/>
      <c r="L22" s="266"/>
      <c r="M22" s="266"/>
      <c r="N22" s="266"/>
      <c r="O22" s="266"/>
      <c r="P22" s="266"/>
      <c r="Q22" s="7"/>
    </row>
  </sheetData>
  <customSheetViews>
    <customSheetView guid="{E40B4055-4557-4836-8946-1AFB7A4606E7}" showGridLines="0">
      <pageMargins left="0" right="0" top="0" bottom="0" header="0" footer="0"/>
      <pageSetup orientation="portrait" horizontalDpi="300" verticalDpi="300" r:id="rId1"/>
    </customSheetView>
  </customSheetViews>
  <mergeCells count="20">
    <mergeCell ref="B22:P22"/>
    <mergeCell ref="B4:C6"/>
    <mergeCell ref="B7:C11"/>
    <mergeCell ref="B12:C16"/>
    <mergeCell ref="B17:C21"/>
    <mergeCell ref="O4:O6"/>
    <mergeCell ref="L5:L6"/>
    <mergeCell ref="Q4:Q6"/>
    <mergeCell ref="D4:D6"/>
    <mergeCell ref="E4:M4"/>
    <mergeCell ref="N4:N6"/>
    <mergeCell ref="E5:E6"/>
    <mergeCell ref="F5:F6"/>
    <mergeCell ref="G5:G6"/>
    <mergeCell ref="H5:H6"/>
    <mergeCell ref="J5:J6"/>
    <mergeCell ref="K5:K6"/>
    <mergeCell ref="I5:I6"/>
    <mergeCell ref="M5:M6"/>
    <mergeCell ref="P4:P6"/>
  </mergeCells>
  <pageMargins left="0.7" right="0.7" top="0.75" bottom="0.75" header="0.3" footer="0.3"/>
  <pageSetup scale="55" orientation="landscape" horizontalDpi="300" verticalDpi="300" r:id="rId2"/>
  <headerFooter>
    <oddFooter>&amp;L&amp;"Times New Roman,Regular"Appendix B, Table 11: Summary of EE Costs by Sector and Program&amp;C &amp;R&amp;"Times New Roman,Regular"&amp;P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G17"/>
  <sheetViews>
    <sheetView showGridLines="0" zoomScaleNormal="100" workbookViewId="0">
      <selection activeCell="B17" sqref="B17:G17"/>
    </sheetView>
  </sheetViews>
  <sheetFormatPr defaultColWidth="8.140625" defaultRowHeight="13.5" x14ac:dyDescent="0.25"/>
  <cols>
    <col min="1" max="1" width="4.85546875" style="7" customWidth="1"/>
    <col min="2" max="2" width="24.85546875" style="7" customWidth="1"/>
    <col min="3" max="3" width="12.140625" style="7" customWidth="1"/>
    <col min="4" max="4" width="75.7109375" style="7" bestFit="1" customWidth="1"/>
    <col min="5" max="7" width="14.85546875" style="7" customWidth="1"/>
    <col min="8" max="256" width="8.140625" style="7"/>
    <col min="257" max="257" width="26" style="7" customWidth="1"/>
    <col min="258" max="258" width="13.85546875" style="7" customWidth="1"/>
    <col min="259" max="259" width="16.28515625" style="7" customWidth="1"/>
    <col min="260" max="263" width="16.85546875" style="7" customWidth="1"/>
    <col min="264" max="512" width="8.140625" style="7"/>
    <col min="513" max="513" width="26" style="7" customWidth="1"/>
    <col min="514" max="514" width="13.85546875" style="7" customWidth="1"/>
    <col min="515" max="515" width="16.28515625" style="7" customWidth="1"/>
    <col min="516" max="519" width="16.85546875" style="7" customWidth="1"/>
    <col min="520" max="768" width="8.140625" style="7"/>
    <col min="769" max="769" width="26" style="7" customWidth="1"/>
    <col min="770" max="770" width="13.85546875" style="7" customWidth="1"/>
    <col min="771" max="771" width="16.28515625" style="7" customWidth="1"/>
    <col min="772" max="775" width="16.85546875" style="7" customWidth="1"/>
    <col min="776" max="1024" width="8.140625" style="7"/>
    <col min="1025" max="1025" width="26" style="7" customWidth="1"/>
    <col min="1026" max="1026" width="13.85546875" style="7" customWidth="1"/>
    <col min="1027" max="1027" width="16.28515625" style="7" customWidth="1"/>
    <col min="1028" max="1031" width="16.85546875" style="7" customWidth="1"/>
    <col min="1032" max="1280" width="8.140625" style="7"/>
    <col min="1281" max="1281" width="26" style="7" customWidth="1"/>
    <col min="1282" max="1282" width="13.85546875" style="7" customWidth="1"/>
    <col min="1283" max="1283" width="16.28515625" style="7" customWidth="1"/>
    <col min="1284" max="1287" width="16.85546875" style="7" customWidth="1"/>
    <col min="1288" max="1536" width="8.140625" style="7"/>
    <col min="1537" max="1537" width="26" style="7" customWidth="1"/>
    <col min="1538" max="1538" width="13.85546875" style="7" customWidth="1"/>
    <col min="1539" max="1539" width="16.28515625" style="7" customWidth="1"/>
    <col min="1540" max="1543" width="16.85546875" style="7" customWidth="1"/>
    <col min="1544" max="1792" width="8.140625" style="7"/>
    <col min="1793" max="1793" width="26" style="7" customWidth="1"/>
    <col min="1794" max="1794" width="13.85546875" style="7" customWidth="1"/>
    <col min="1795" max="1795" width="16.28515625" style="7" customWidth="1"/>
    <col min="1796" max="1799" width="16.85546875" style="7" customWidth="1"/>
    <col min="1800" max="2048" width="8.140625" style="7"/>
    <col min="2049" max="2049" width="26" style="7" customWidth="1"/>
    <col min="2050" max="2050" width="13.85546875" style="7" customWidth="1"/>
    <col min="2051" max="2051" width="16.28515625" style="7" customWidth="1"/>
    <col min="2052" max="2055" width="16.85546875" style="7" customWidth="1"/>
    <col min="2056" max="2304" width="8.140625" style="7"/>
    <col min="2305" max="2305" width="26" style="7" customWidth="1"/>
    <col min="2306" max="2306" width="13.85546875" style="7" customWidth="1"/>
    <col min="2307" max="2307" width="16.28515625" style="7" customWidth="1"/>
    <col min="2308" max="2311" width="16.85546875" style="7" customWidth="1"/>
    <col min="2312" max="2560" width="8.140625" style="7"/>
    <col min="2561" max="2561" width="26" style="7" customWidth="1"/>
    <col min="2562" max="2562" width="13.85546875" style="7" customWidth="1"/>
    <col min="2563" max="2563" width="16.28515625" style="7" customWidth="1"/>
    <col min="2564" max="2567" width="16.85546875" style="7" customWidth="1"/>
    <col min="2568" max="2816" width="8.140625" style="7"/>
    <col min="2817" max="2817" width="26" style="7" customWidth="1"/>
    <col min="2818" max="2818" width="13.85546875" style="7" customWidth="1"/>
    <col min="2819" max="2819" width="16.28515625" style="7" customWidth="1"/>
    <col min="2820" max="2823" width="16.85546875" style="7" customWidth="1"/>
    <col min="2824" max="3072" width="8.140625" style="7"/>
    <col min="3073" max="3073" width="26" style="7" customWidth="1"/>
    <col min="3074" max="3074" width="13.85546875" style="7" customWidth="1"/>
    <col min="3075" max="3075" width="16.28515625" style="7" customWidth="1"/>
    <col min="3076" max="3079" width="16.85546875" style="7" customWidth="1"/>
    <col min="3080" max="3328" width="8.140625" style="7"/>
    <col min="3329" max="3329" width="26" style="7" customWidth="1"/>
    <col min="3330" max="3330" width="13.85546875" style="7" customWidth="1"/>
    <col min="3331" max="3331" width="16.28515625" style="7" customWidth="1"/>
    <col min="3332" max="3335" width="16.85546875" style="7" customWidth="1"/>
    <col min="3336" max="3584" width="8.140625" style="7"/>
    <col min="3585" max="3585" width="26" style="7" customWidth="1"/>
    <col min="3586" max="3586" width="13.85546875" style="7" customWidth="1"/>
    <col min="3587" max="3587" width="16.28515625" style="7" customWidth="1"/>
    <col min="3588" max="3591" width="16.85546875" style="7" customWidth="1"/>
    <col min="3592" max="3840" width="8.140625" style="7"/>
    <col min="3841" max="3841" width="26" style="7" customWidth="1"/>
    <col min="3842" max="3842" width="13.85546875" style="7" customWidth="1"/>
    <col min="3843" max="3843" width="16.28515625" style="7" customWidth="1"/>
    <col min="3844" max="3847" width="16.85546875" style="7" customWidth="1"/>
    <col min="3848" max="4096" width="8.140625" style="7"/>
    <col min="4097" max="4097" width="26" style="7" customWidth="1"/>
    <col min="4098" max="4098" width="13.85546875" style="7" customWidth="1"/>
    <col min="4099" max="4099" width="16.28515625" style="7" customWidth="1"/>
    <col min="4100" max="4103" width="16.85546875" style="7" customWidth="1"/>
    <col min="4104" max="4352" width="8.140625" style="7"/>
    <col min="4353" max="4353" width="26" style="7" customWidth="1"/>
    <col min="4354" max="4354" width="13.85546875" style="7" customWidth="1"/>
    <col min="4355" max="4355" width="16.28515625" style="7" customWidth="1"/>
    <col min="4356" max="4359" width="16.85546875" style="7" customWidth="1"/>
    <col min="4360" max="4608" width="8.140625" style="7"/>
    <col min="4609" max="4609" width="26" style="7" customWidth="1"/>
    <col min="4610" max="4610" width="13.85546875" style="7" customWidth="1"/>
    <col min="4611" max="4611" width="16.28515625" style="7" customWidth="1"/>
    <col min="4612" max="4615" width="16.85546875" style="7" customWidth="1"/>
    <col min="4616" max="4864" width="8.140625" style="7"/>
    <col min="4865" max="4865" width="26" style="7" customWidth="1"/>
    <col min="4866" max="4866" width="13.85546875" style="7" customWidth="1"/>
    <col min="4867" max="4867" width="16.28515625" style="7" customWidth="1"/>
    <col min="4868" max="4871" width="16.85546875" style="7" customWidth="1"/>
    <col min="4872" max="5120" width="8.140625" style="7"/>
    <col min="5121" max="5121" width="26" style="7" customWidth="1"/>
    <col min="5122" max="5122" width="13.85546875" style="7" customWidth="1"/>
    <col min="5123" max="5123" width="16.28515625" style="7" customWidth="1"/>
    <col min="5124" max="5127" width="16.85546875" style="7" customWidth="1"/>
    <col min="5128" max="5376" width="8.140625" style="7"/>
    <col min="5377" max="5377" width="26" style="7" customWidth="1"/>
    <col min="5378" max="5378" width="13.85546875" style="7" customWidth="1"/>
    <col min="5379" max="5379" width="16.28515625" style="7" customWidth="1"/>
    <col min="5380" max="5383" width="16.85546875" style="7" customWidth="1"/>
    <col min="5384" max="5632" width="8.140625" style="7"/>
    <col min="5633" max="5633" width="26" style="7" customWidth="1"/>
    <col min="5634" max="5634" width="13.85546875" style="7" customWidth="1"/>
    <col min="5635" max="5635" width="16.28515625" style="7" customWidth="1"/>
    <col min="5636" max="5639" width="16.85546875" style="7" customWidth="1"/>
    <col min="5640" max="5888" width="8.140625" style="7"/>
    <col min="5889" max="5889" width="26" style="7" customWidth="1"/>
    <col min="5890" max="5890" width="13.85546875" style="7" customWidth="1"/>
    <col min="5891" max="5891" width="16.28515625" style="7" customWidth="1"/>
    <col min="5892" max="5895" width="16.85546875" style="7" customWidth="1"/>
    <col min="5896" max="6144" width="8.140625" style="7"/>
    <col min="6145" max="6145" width="26" style="7" customWidth="1"/>
    <col min="6146" max="6146" width="13.85546875" style="7" customWidth="1"/>
    <col min="6147" max="6147" width="16.28515625" style="7" customWidth="1"/>
    <col min="6148" max="6151" width="16.85546875" style="7" customWidth="1"/>
    <col min="6152" max="6400" width="8.140625" style="7"/>
    <col min="6401" max="6401" width="26" style="7" customWidth="1"/>
    <col min="6402" max="6402" width="13.85546875" style="7" customWidth="1"/>
    <col min="6403" max="6403" width="16.28515625" style="7" customWidth="1"/>
    <col min="6404" max="6407" width="16.85546875" style="7" customWidth="1"/>
    <col min="6408" max="6656" width="8.140625" style="7"/>
    <col min="6657" max="6657" width="26" style="7" customWidth="1"/>
    <col min="6658" max="6658" width="13.85546875" style="7" customWidth="1"/>
    <col min="6659" max="6659" width="16.28515625" style="7" customWidth="1"/>
    <col min="6660" max="6663" width="16.85546875" style="7" customWidth="1"/>
    <col min="6664" max="6912" width="8.140625" style="7"/>
    <col min="6913" max="6913" width="26" style="7" customWidth="1"/>
    <col min="6914" max="6914" width="13.85546875" style="7" customWidth="1"/>
    <col min="6915" max="6915" width="16.28515625" style="7" customWidth="1"/>
    <col min="6916" max="6919" width="16.85546875" style="7" customWidth="1"/>
    <col min="6920" max="7168" width="8.140625" style="7"/>
    <col min="7169" max="7169" width="26" style="7" customWidth="1"/>
    <col min="7170" max="7170" width="13.85546875" style="7" customWidth="1"/>
    <col min="7171" max="7171" width="16.28515625" style="7" customWidth="1"/>
    <col min="7172" max="7175" width="16.85546875" style="7" customWidth="1"/>
    <col min="7176" max="7424" width="8.140625" style="7"/>
    <col min="7425" max="7425" width="26" style="7" customWidth="1"/>
    <col min="7426" max="7426" width="13.85546875" style="7" customWidth="1"/>
    <col min="7427" max="7427" width="16.28515625" style="7" customWidth="1"/>
    <col min="7428" max="7431" width="16.85546875" style="7" customWidth="1"/>
    <col min="7432" max="7680" width="8.140625" style="7"/>
    <col min="7681" max="7681" width="26" style="7" customWidth="1"/>
    <col min="7682" max="7682" width="13.85546875" style="7" customWidth="1"/>
    <col min="7683" max="7683" width="16.28515625" style="7" customWidth="1"/>
    <col min="7684" max="7687" width="16.85546875" style="7" customWidth="1"/>
    <col min="7688" max="7936" width="8.140625" style="7"/>
    <col min="7937" max="7937" width="26" style="7" customWidth="1"/>
    <col min="7938" max="7938" width="13.85546875" style="7" customWidth="1"/>
    <col min="7939" max="7939" width="16.28515625" style="7" customWidth="1"/>
    <col min="7940" max="7943" width="16.85546875" style="7" customWidth="1"/>
    <col min="7944" max="8192" width="8.140625" style="7"/>
    <col min="8193" max="8193" width="26" style="7" customWidth="1"/>
    <col min="8194" max="8194" width="13.85546875" style="7" customWidth="1"/>
    <col min="8195" max="8195" width="16.28515625" style="7" customWidth="1"/>
    <col min="8196" max="8199" width="16.85546875" style="7" customWidth="1"/>
    <col min="8200" max="8448" width="8.140625" style="7"/>
    <col min="8449" max="8449" width="26" style="7" customWidth="1"/>
    <col min="8450" max="8450" width="13.85546875" style="7" customWidth="1"/>
    <col min="8451" max="8451" width="16.28515625" style="7" customWidth="1"/>
    <col min="8452" max="8455" width="16.85546875" style="7" customWidth="1"/>
    <col min="8456" max="8704" width="8.140625" style="7"/>
    <col min="8705" max="8705" width="26" style="7" customWidth="1"/>
    <col min="8706" max="8706" width="13.85546875" style="7" customWidth="1"/>
    <col min="8707" max="8707" width="16.28515625" style="7" customWidth="1"/>
    <col min="8708" max="8711" width="16.85546875" style="7" customWidth="1"/>
    <col min="8712" max="8960" width="8.140625" style="7"/>
    <col min="8961" max="8961" width="26" style="7" customWidth="1"/>
    <col min="8962" max="8962" width="13.85546875" style="7" customWidth="1"/>
    <col min="8963" max="8963" width="16.28515625" style="7" customWidth="1"/>
    <col min="8964" max="8967" width="16.85546875" style="7" customWidth="1"/>
    <col min="8968" max="9216" width="8.140625" style="7"/>
    <col min="9217" max="9217" width="26" style="7" customWidth="1"/>
    <col min="9218" max="9218" width="13.85546875" style="7" customWidth="1"/>
    <col min="9219" max="9219" width="16.28515625" style="7" customWidth="1"/>
    <col min="9220" max="9223" width="16.85546875" style="7" customWidth="1"/>
    <col min="9224" max="9472" width="8.140625" style="7"/>
    <col min="9473" max="9473" width="26" style="7" customWidth="1"/>
    <col min="9474" max="9474" width="13.85546875" style="7" customWidth="1"/>
    <col min="9475" max="9475" width="16.28515625" style="7" customWidth="1"/>
    <col min="9476" max="9479" width="16.85546875" style="7" customWidth="1"/>
    <col min="9480" max="9728" width="8.140625" style="7"/>
    <col min="9729" max="9729" width="26" style="7" customWidth="1"/>
    <col min="9730" max="9730" width="13.85546875" style="7" customWidth="1"/>
    <col min="9731" max="9731" width="16.28515625" style="7" customWidth="1"/>
    <col min="9732" max="9735" width="16.85546875" style="7" customWidth="1"/>
    <col min="9736" max="9984" width="8.140625" style="7"/>
    <col min="9985" max="9985" width="26" style="7" customWidth="1"/>
    <col min="9986" max="9986" width="13.85546875" style="7" customWidth="1"/>
    <col min="9987" max="9987" width="16.28515625" style="7" customWidth="1"/>
    <col min="9988" max="9991" width="16.85546875" style="7" customWidth="1"/>
    <col min="9992" max="10240" width="8.140625" style="7"/>
    <col min="10241" max="10241" width="26" style="7" customWidth="1"/>
    <col min="10242" max="10242" width="13.85546875" style="7" customWidth="1"/>
    <col min="10243" max="10243" width="16.28515625" style="7" customWidth="1"/>
    <col min="10244" max="10247" width="16.85546875" style="7" customWidth="1"/>
    <col min="10248" max="10496" width="8.140625" style="7"/>
    <col min="10497" max="10497" width="26" style="7" customWidth="1"/>
    <col min="10498" max="10498" width="13.85546875" style="7" customWidth="1"/>
    <col min="10499" max="10499" width="16.28515625" style="7" customWidth="1"/>
    <col min="10500" max="10503" width="16.85546875" style="7" customWidth="1"/>
    <col min="10504" max="10752" width="8.140625" style="7"/>
    <col min="10753" max="10753" width="26" style="7" customWidth="1"/>
    <col min="10754" max="10754" width="13.85546875" style="7" customWidth="1"/>
    <col min="10755" max="10755" width="16.28515625" style="7" customWidth="1"/>
    <col min="10756" max="10759" width="16.85546875" style="7" customWidth="1"/>
    <col min="10760" max="11008" width="8.140625" style="7"/>
    <col min="11009" max="11009" width="26" style="7" customWidth="1"/>
    <col min="11010" max="11010" width="13.85546875" style="7" customWidth="1"/>
    <col min="11011" max="11011" width="16.28515625" style="7" customWidth="1"/>
    <col min="11012" max="11015" width="16.85546875" style="7" customWidth="1"/>
    <col min="11016" max="11264" width="8.140625" style="7"/>
    <col min="11265" max="11265" width="26" style="7" customWidth="1"/>
    <col min="11266" max="11266" width="13.85546875" style="7" customWidth="1"/>
    <col min="11267" max="11267" width="16.28515625" style="7" customWidth="1"/>
    <col min="11268" max="11271" width="16.85546875" style="7" customWidth="1"/>
    <col min="11272" max="11520" width="8.140625" style="7"/>
    <col min="11521" max="11521" width="26" style="7" customWidth="1"/>
    <col min="11522" max="11522" width="13.85546875" style="7" customWidth="1"/>
    <col min="11523" max="11523" width="16.28515625" style="7" customWidth="1"/>
    <col min="11524" max="11527" width="16.85546875" style="7" customWidth="1"/>
    <col min="11528" max="11776" width="8.140625" style="7"/>
    <col min="11777" max="11777" width="26" style="7" customWidth="1"/>
    <col min="11778" max="11778" width="13.85546875" style="7" customWidth="1"/>
    <col min="11779" max="11779" width="16.28515625" style="7" customWidth="1"/>
    <col min="11780" max="11783" width="16.85546875" style="7" customWidth="1"/>
    <col min="11784" max="12032" width="8.140625" style="7"/>
    <col min="12033" max="12033" width="26" style="7" customWidth="1"/>
    <col min="12034" max="12034" width="13.85546875" style="7" customWidth="1"/>
    <col min="12035" max="12035" width="16.28515625" style="7" customWidth="1"/>
    <col min="12036" max="12039" width="16.85546875" style="7" customWidth="1"/>
    <col min="12040" max="12288" width="8.140625" style="7"/>
    <col min="12289" max="12289" width="26" style="7" customWidth="1"/>
    <col min="12290" max="12290" width="13.85546875" style="7" customWidth="1"/>
    <col min="12291" max="12291" width="16.28515625" style="7" customWidth="1"/>
    <col min="12292" max="12295" width="16.85546875" style="7" customWidth="1"/>
    <col min="12296" max="12544" width="8.140625" style="7"/>
    <col min="12545" max="12545" width="26" style="7" customWidth="1"/>
    <col min="12546" max="12546" width="13.85546875" style="7" customWidth="1"/>
    <col min="12547" max="12547" width="16.28515625" style="7" customWidth="1"/>
    <col min="12548" max="12551" width="16.85546875" style="7" customWidth="1"/>
    <col min="12552" max="12800" width="8.140625" style="7"/>
    <col min="12801" max="12801" width="26" style="7" customWidth="1"/>
    <col min="12802" max="12802" width="13.85546875" style="7" customWidth="1"/>
    <col min="12803" max="12803" width="16.28515625" style="7" customWidth="1"/>
    <col min="12804" max="12807" width="16.85546875" style="7" customWidth="1"/>
    <col min="12808" max="13056" width="8.140625" style="7"/>
    <col min="13057" max="13057" width="26" style="7" customWidth="1"/>
    <col min="13058" max="13058" width="13.85546875" style="7" customWidth="1"/>
    <col min="13059" max="13059" width="16.28515625" style="7" customWidth="1"/>
    <col min="13060" max="13063" width="16.85546875" style="7" customWidth="1"/>
    <col min="13064" max="13312" width="8.140625" style="7"/>
    <col min="13313" max="13313" width="26" style="7" customWidth="1"/>
    <col min="13314" max="13314" width="13.85546875" style="7" customWidth="1"/>
    <col min="13315" max="13315" width="16.28515625" style="7" customWidth="1"/>
    <col min="13316" max="13319" width="16.85546875" style="7" customWidth="1"/>
    <col min="13320" max="13568" width="8.140625" style="7"/>
    <col min="13569" max="13569" width="26" style="7" customWidth="1"/>
    <col min="13570" max="13570" width="13.85546875" style="7" customWidth="1"/>
    <col min="13571" max="13571" width="16.28515625" style="7" customWidth="1"/>
    <col min="13572" max="13575" width="16.85546875" style="7" customWidth="1"/>
    <col min="13576" max="13824" width="8.140625" style="7"/>
    <col min="13825" max="13825" width="26" style="7" customWidth="1"/>
    <col min="13826" max="13826" width="13.85546875" style="7" customWidth="1"/>
    <col min="13827" max="13827" width="16.28515625" style="7" customWidth="1"/>
    <col min="13828" max="13831" width="16.85546875" style="7" customWidth="1"/>
    <col min="13832" max="14080" width="8.140625" style="7"/>
    <col min="14081" max="14081" width="26" style="7" customWidth="1"/>
    <col min="14082" max="14082" width="13.85546875" style="7" customWidth="1"/>
    <col min="14083" max="14083" width="16.28515625" style="7" customWidth="1"/>
    <col min="14084" max="14087" width="16.85546875" style="7" customWidth="1"/>
    <col min="14088" max="14336" width="8.140625" style="7"/>
    <col min="14337" max="14337" width="26" style="7" customWidth="1"/>
    <col min="14338" max="14338" width="13.85546875" style="7" customWidth="1"/>
    <col min="14339" max="14339" width="16.28515625" style="7" customWidth="1"/>
    <col min="14340" max="14343" width="16.85546875" style="7" customWidth="1"/>
    <col min="14344" max="14592" width="8.140625" style="7"/>
    <col min="14593" max="14593" width="26" style="7" customWidth="1"/>
    <col min="14594" max="14594" width="13.85546875" style="7" customWidth="1"/>
    <col min="14595" max="14595" width="16.28515625" style="7" customWidth="1"/>
    <col min="14596" max="14599" width="16.85546875" style="7" customWidth="1"/>
    <col min="14600" max="14848" width="8.140625" style="7"/>
    <col min="14849" max="14849" width="26" style="7" customWidth="1"/>
    <col min="14850" max="14850" width="13.85546875" style="7" customWidth="1"/>
    <col min="14851" max="14851" width="16.28515625" style="7" customWidth="1"/>
    <col min="14852" max="14855" width="16.85546875" style="7" customWidth="1"/>
    <col min="14856" max="15104" width="8.140625" style="7"/>
    <col min="15105" max="15105" width="26" style="7" customWidth="1"/>
    <col min="15106" max="15106" width="13.85546875" style="7" customWidth="1"/>
    <col min="15107" max="15107" width="16.28515625" style="7" customWidth="1"/>
    <col min="15108" max="15111" width="16.85546875" style="7" customWidth="1"/>
    <col min="15112" max="15360" width="8.140625" style="7"/>
    <col min="15361" max="15361" width="26" style="7" customWidth="1"/>
    <col min="15362" max="15362" width="13.85546875" style="7" customWidth="1"/>
    <col min="15363" max="15363" width="16.28515625" style="7" customWidth="1"/>
    <col min="15364" max="15367" width="16.85546875" style="7" customWidth="1"/>
    <col min="15368" max="15616" width="8.140625" style="7"/>
    <col min="15617" max="15617" width="26" style="7" customWidth="1"/>
    <col min="15618" max="15618" width="13.85546875" style="7" customWidth="1"/>
    <col min="15619" max="15619" width="16.28515625" style="7" customWidth="1"/>
    <col min="15620" max="15623" width="16.85546875" style="7" customWidth="1"/>
    <col min="15624" max="15872" width="8.140625" style="7"/>
    <col min="15873" max="15873" width="26" style="7" customWidth="1"/>
    <col min="15874" max="15874" width="13.85546875" style="7" customWidth="1"/>
    <col min="15875" max="15875" width="16.28515625" style="7" customWidth="1"/>
    <col min="15876" max="15879" width="16.85546875" style="7" customWidth="1"/>
    <col min="15880" max="16128" width="8.140625" style="7"/>
    <col min="16129" max="16129" width="26" style="7" customWidth="1"/>
    <col min="16130" max="16130" width="13.85546875" style="7" customWidth="1"/>
    <col min="16131" max="16131" width="16.28515625" style="7" customWidth="1"/>
    <col min="16132" max="16135" width="16.85546875" style="7" customWidth="1"/>
    <col min="16136" max="16384" width="8.140625" style="7"/>
  </cols>
  <sheetData>
    <row r="1" spans="2:7" ht="15" x14ac:dyDescent="0.25">
      <c r="B1" s="2"/>
      <c r="C1" s="2"/>
      <c r="D1" s="2"/>
      <c r="E1" s="2"/>
      <c r="F1" s="2"/>
      <c r="G1" s="2"/>
    </row>
    <row r="2" spans="2:7" ht="15" x14ac:dyDescent="0.25">
      <c r="C2" s="2"/>
      <c r="D2" s="2"/>
      <c r="E2" s="2"/>
      <c r="F2" s="2"/>
      <c r="G2" s="2"/>
    </row>
    <row r="3" spans="2:7" ht="16.5" thickBot="1" x14ac:dyDescent="0.3">
      <c r="B3" s="1" t="s">
        <v>891</v>
      </c>
      <c r="C3" s="2"/>
      <c r="D3" s="2"/>
      <c r="E3" s="2"/>
      <c r="F3" s="2"/>
      <c r="G3" s="2"/>
    </row>
    <row r="4" spans="2:7" ht="16.5" thickBot="1" x14ac:dyDescent="0.3">
      <c r="B4" s="259" t="s">
        <v>892</v>
      </c>
      <c r="C4" s="259" t="s">
        <v>893</v>
      </c>
      <c r="D4" s="259" t="s">
        <v>894</v>
      </c>
      <c r="E4" s="262" t="s">
        <v>895</v>
      </c>
      <c r="F4" s="273"/>
      <c r="G4" s="273"/>
    </row>
    <row r="5" spans="2:7" ht="12.75" customHeight="1" thickBot="1" x14ac:dyDescent="0.3">
      <c r="B5" s="259"/>
      <c r="C5" s="259"/>
      <c r="D5" s="273"/>
      <c r="E5" s="274" t="s">
        <v>896</v>
      </c>
      <c r="F5" s="264" t="s">
        <v>104</v>
      </c>
      <c r="G5" s="264" t="s">
        <v>105</v>
      </c>
    </row>
    <row r="6" spans="2:7" ht="29.25" customHeight="1" thickBot="1" x14ac:dyDescent="0.3">
      <c r="B6" s="259"/>
      <c r="C6" s="259"/>
      <c r="D6" s="273"/>
      <c r="E6" s="274"/>
      <c r="F6" s="264"/>
      <c r="G6" s="264"/>
    </row>
    <row r="7" spans="2:7" ht="16.5" thickBot="1" x14ac:dyDescent="0.3">
      <c r="B7" s="114" t="s">
        <v>866</v>
      </c>
      <c r="C7" s="115">
        <v>2812499.9999999995</v>
      </c>
      <c r="D7" s="142" t="s">
        <v>897</v>
      </c>
      <c r="E7" s="115">
        <v>1373716.3332281429</v>
      </c>
      <c r="F7" s="115">
        <v>822334.25335264055</v>
      </c>
      <c r="G7" s="115">
        <v>616449.41341921594</v>
      </c>
    </row>
    <row r="8" spans="2:7" ht="16.5" thickBot="1" x14ac:dyDescent="0.3">
      <c r="B8" s="114" t="s">
        <v>867</v>
      </c>
      <c r="C8" s="115">
        <v>16849999.999999996</v>
      </c>
      <c r="D8" s="142" t="s">
        <v>897</v>
      </c>
      <c r="E8" s="115">
        <v>8220551.1948512495</v>
      </c>
      <c r="F8" s="115">
        <v>4924559.6700639352</v>
      </c>
      <c r="G8" s="115">
        <v>3704889.1350848121</v>
      </c>
    </row>
    <row r="9" spans="2:7" ht="16.5" thickBot="1" x14ac:dyDescent="0.3">
      <c r="B9" s="114" t="s">
        <v>873</v>
      </c>
      <c r="C9" s="115">
        <v>249999.99999999997</v>
      </c>
      <c r="D9" s="142" t="s">
        <v>898</v>
      </c>
      <c r="E9" s="115">
        <v>121485.65677936506</v>
      </c>
      <c r="F9" s="115">
        <v>73474.230634301508</v>
      </c>
      <c r="G9" s="115">
        <v>55040.112586333395</v>
      </c>
    </row>
    <row r="10" spans="2:7" ht="16.5" thickBot="1" x14ac:dyDescent="0.3">
      <c r="B10" s="114"/>
      <c r="C10" s="115"/>
      <c r="D10" s="114"/>
      <c r="E10" s="115"/>
      <c r="F10" s="115"/>
      <c r="G10" s="115"/>
    </row>
    <row r="11" spans="2:7" ht="16.5" thickBot="1" x14ac:dyDescent="0.3">
      <c r="B11" s="114"/>
      <c r="C11" s="115"/>
      <c r="D11" s="114"/>
      <c r="E11" s="115"/>
      <c r="F11" s="115"/>
      <c r="G11" s="115"/>
    </row>
    <row r="12" spans="2:7" ht="16.5" thickBot="1" x14ac:dyDescent="0.3">
      <c r="B12" s="114"/>
      <c r="C12" s="115"/>
      <c r="D12" s="114"/>
      <c r="E12" s="115"/>
      <c r="F12" s="115"/>
      <c r="G12" s="115"/>
    </row>
    <row r="13" spans="2:7" ht="16.5" thickBot="1" x14ac:dyDescent="0.3">
      <c r="B13" s="114"/>
      <c r="C13" s="115"/>
      <c r="D13" s="114"/>
      <c r="E13" s="115"/>
      <c r="F13" s="115"/>
      <c r="G13" s="115"/>
    </row>
    <row r="14" spans="2:7" ht="16.5" thickBot="1" x14ac:dyDescent="0.3">
      <c r="B14" s="114"/>
      <c r="C14" s="115"/>
      <c r="D14" s="114"/>
      <c r="E14" s="115"/>
      <c r="F14" s="115"/>
      <c r="G14" s="115"/>
    </row>
    <row r="15" spans="2:7" ht="16.5" thickBot="1" x14ac:dyDescent="0.3">
      <c r="B15" s="220" t="s">
        <v>899</v>
      </c>
      <c r="C15" s="116">
        <f>SUM(C7:C14)</f>
        <v>19912499.999999996</v>
      </c>
      <c r="D15" s="117"/>
      <c r="E15" s="116">
        <f>SUM(E7:E14)</f>
        <v>9715753.184858758</v>
      </c>
      <c r="F15" s="116">
        <f>SUM(F7:F14)</f>
        <v>5820368.1540508773</v>
      </c>
      <c r="G15" s="116">
        <f t="shared" ref="G15" si="0">SUM(G7:G14)</f>
        <v>4376378.6610903619</v>
      </c>
    </row>
    <row r="16" spans="2:7" ht="16.5" thickBot="1" x14ac:dyDescent="0.3">
      <c r="B16" s="16" t="s">
        <v>900</v>
      </c>
      <c r="C16" s="118">
        <v>4000000</v>
      </c>
      <c r="D16" s="119"/>
      <c r="E16" s="118"/>
      <c r="F16" s="118"/>
      <c r="G16" s="118"/>
    </row>
    <row r="17" spans="2:7" ht="95.45" customHeight="1" x14ac:dyDescent="0.25">
      <c r="B17" s="266" t="s">
        <v>901</v>
      </c>
      <c r="C17" s="272"/>
      <c r="D17" s="272"/>
      <c r="E17" s="272"/>
      <c r="F17" s="272"/>
      <c r="G17" s="272"/>
    </row>
  </sheetData>
  <customSheetViews>
    <customSheetView guid="{E40B4055-4557-4836-8946-1AFB7A4606E7}" showGridLines="0">
      <selection activeCell="B18" sqref="B18:G18"/>
      <pageMargins left="0" right="0" top="0" bottom="0" header="0" footer="0"/>
    </customSheetView>
  </customSheetViews>
  <mergeCells count="8">
    <mergeCell ref="B17:G17"/>
    <mergeCell ref="B4:B6"/>
    <mergeCell ref="C4:C6"/>
    <mergeCell ref="D4:D6"/>
    <mergeCell ref="E4:G4"/>
    <mergeCell ref="E5:E6"/>
    <mergeCell ref="F5:F6"/>
    <mergeCell ref="G5:G6"/>
  </mergeCells>
  <dataValidations count="1">
    <dataValidation type="list" allowBlank="1" showInputMessage="1" showErrorMessage="1" sqref="B7:B14" xr:uid="{28496698-8D25-43F7-8761-2085CC71C130}">
      <formula1>"SWE, Program Design, Administrative, EDC Delivery Costs, CSP Delivery Fees, Marketing, EM&amp;V, Other (Describe)"</formula1>
    </dataValidation>
  </dataValidations>
  <pageMargins left="0.7" right="0.7" top="0.75" bottom="0.75" header="0.3" footer="0.3"/>
  <pageSetup scale="77" orientation="landscape" horizontalDpi="1200" verticalDpi="1200" r:id="rId1"/>
  <headerFooter>
    <oddFooter>&amp;L&amp;"Times New Roman,Regular"Appendix B, Table 12: Allocation of Common Costs to Applicable Customer Sector&amp;R&amp;"Times New Roman,Regular"&amp;P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F13"/>
  <sheetViews>
    <sheetView showGridLines="0" zoomScaleNormal="100" workbookViewId="0">
      <selection activeCell="B9" sqref="B9"/>
    </sheetView>
  </sheetViews>
  <sheetFormatPr defaultColWidth="8.140625" defaultRowHeight="13.5" x14ac:dyDescent="0.25"/>
  <cols>
    <col min="1" max="1" width="4.85546875" style="7" customWidth="1"/>
    <col min="2" max="2" width="36.28515625" style="7" customWidth="1"/>
    <col min="3" max="3" width="20.140625" style="7" customWidth="1"/>
    <col min="4" max="4" width="19.7109375" style="7" bestFit="1" customWidth="1"/>
    <col min="5" max="5" width="20.140625" style="7" customWidth="1"/>
    <col min="6" max="256" width="8.140625" style="7"/>
    <col min="257" max="257" width="3.140625" style="7" customWidth="1"/>
    <col min="258" max="258" width="34.140625" style="7" customWidth="1"/>
    <col min="259" max="261" width="22.85546875" style="7" customWidth="1"/>
    <col min="262" max="512" width="8.140625" style="7"/>
    <col min="513" max="513" width="3.140625" style="7" customWidth="1"/>
    <col min="514" max="514" width="34.140625" style="7" customWidth="1"/>
    <col min="515" max="517" width="22.85546875" style="7" customWidth="1"/>
    <col min="518" max="768" width="8.140625" style="7"/>
    <col min="769" max="769" width="3.140625" style="7" customWidth="1"/>
    <col min="770" max="770" width="34.140625" style="7" customWidth="1"/>
    <col min="771" max="773" width="22.85546875" style="7" customWidth="1"/>
    <col min="774" max="1024" width="8.140625" style="7"/>
    <col min="1025" max="1025" width="3.140625" style="7" customWidth="1"/>
    <col min="1026" max="1026" width="34.140625" style="7" customWidth="1"/>
    <col min="1027" max="1029" width="22.85546875" style="7" customWidth="1"/>
    <col min="1030" max="1280" width="8.140625" style="7"/>
    <col min="1281" max="1281" width="3.140625" style="7" customWidth="1"/>
    <col min="1282" max="1282" width="34.140625" style="7" customWidth="1"/>
    <col min="1283" max="1285" width="22.85546875" style="7" customWidth="1"/>
    <col min="1286" max="1536" width="8.140625" style="7"/>
    <col min="1537" max="1537" width="3.140625" style="7" customWidth="1"/>
    <col min="1538" max="1538" width="34.140625" style="7" customWidth="1"/>
    <col min="1539" max="1541" width="22.85546875" style="7" customWidth="1"/>
    <col min="1542" max="1792" width="8.140625" style="7"/>
    <col min="1793" max="1793" width="3.140625" style="7" customWidth="1"/>
    <col min="1794" max="1794" width="34.140625" style="7" customWidth="1"/>
    <col min="1795" max="1797" width="22.85546875" style="7" customWidth="1"/>
    <col min="1798" max="2048" width="8.140625" style="7"/>
    <col min="2049" max="2049" width="3.140625" style="7" customWidth="1"/>
    <col min="2050" max="2050" width="34.140625" style="7" customWidth="1"/>
    <col min="2051" max="2053" width="22.85546875" style="7" customWidth="1"/>
    <col min="2054" max="2304" width="8.140625" style="7"/>
    <col min="2305" max="2305" width="3.140625" style="7" customWidth="1"/>
    <col min="2306" max="2306" width="34.140625" style="7" customWidth="1"/>
    <col min="2307" max="2309" width="22.85546875" style="7" customWidth="1"/>
    <col min="2310" max="2560" width="8.140625" style="7"/>
    <col min="2561" max="2561" width="3.140625" style="7" customWidth="1"/>
    <col min="2562" max="2562" width="34.140625" style="7" customWidth="1"/>
    <col min="2563" max="2565" width="22.85546875" style="7" customWidth="1"/>
    <col min="2566" max="2816" width="8.140625" style="7"/>
    <col min="2817" max="2817" width="3.140625" style="7" customWidth="1"/>
    <col min="2818" max="2818" width="34.140625" style="7" customWidth="1"/>
    <col min="2819" max="2821" width="22.85546875" style="7" customWidth="1"/>
    <col min="2822" max="3072" width="8.140625" style="7"/>
    <col min="3073" max="3073" width="3.140625" style="7" customWidth="1"/>
    <col min="3074" max="3074" width="34.140625" style="7" customWidth="1"/>
    <col min="3075" max="3077" width="22.85546875" style="7" customWidth="1"/>
    <col min="3078" max="3328" width="8.140625" style="7"/>
    <col min="3329" max="3329" width="3.140625" style="7" customWidth="1"/>
    <col min="3330" max="3330" width="34.140625" style="7" customWidth="1"/>
    <col min="3331" max="3333" width="22.85546875" style="7" customWidth="1"/>
    <col min="3334" max="3584" width="8.140625" style="7"/>
    <col min="3585" max="3585" width="3.140625" style="7" customWidth="1"/>
    <col min="3586" max="3586" width="34.140625" style="7" customWidth="1"/>
    <col min="3587" max="3589" width="22.85546875" style="7" customWidth="1"/>
    <col min="3590" max="3840" width="8.140625" style="7"/>
    <col min="3841" max="3841" width="3.140625" style="7" customWidth="1"/>
    <col min="3842" max="3842" width="34.140625" style="7" customWidth="1"/>
    <col min="3843" max="3845" width="22.85546875" style="7" customWidth="1"/>
    <col min="3846" max="4096" width="8.140625" style="7"/>
    <col min="4097" max="4097" width="3.140625" style="7" customWidth="1"/>
    <col min="4098" max="4098" width="34.140625" style="7" customWidth="1"/>
    <col min="4099" max="4101" width="22.85546875" style="7" customWidth="1"/>
    <col min="4102" max="4352" width="8.140625" style="7"/>
    <col min="4353" max="4353" width="3.140625" style="7" customWidth="1"/>
    <col min="4354" max="4354" width="34.140625" style="7" customWidth="1"/>
    <col min="4355" max="4357" width="22.85546875" style="7" customWidth="1"/>
    <col min="4358" max="4608" width="8.140625" style="7"/>
    <col min="4609" max="4609" width="3.140625" style="7" customWidth="1"/>
    <col min="4610" max="4610" width="34.140625" style="7" customWidth="1"/>
    <col min="4611" max="4613" width="22.85546875" style="7" customWidth="1"/>
    <col min="4614" max="4864" width="8.140625" style="7"/>
    <col min="4865" max="4865" width="3.140625" style="7" customWidth="1"/>
    <col min="4866" max="4866" width="34.140625" style="7" customWidth="1"/>
    <col min="4867" max="4869" width="22.85546875" style="7" customWidth="1"/>
    <col min="4870" max="5120" width="8.140625" style="7"/>
    <col min="5121" max="5121" width="3.140625" style="7" customWidth="1"/>
    <col min="5122" max="5122" width="34.140625" style="7" customWidth="1"/>
    <col min="5123" max="5125" width="22.85546875" style="7" customWidth="1"/>
    <col min="5126" max="5376" width="8.140625" style="7"/>
    <col min="5377" max="5377" width="3.140625" style="7" customWidth="1"/>
    <col min="5378" max="5378" width="34.140625" style="7" customWidth="1"/>
    <col min="5379" max="5381" width="22.85546875" style="7" customWidth="1"/>
    <col min="5382" max="5632" width="8.140625" style="7"/>
    <col min="5633" max="5633" width="3.140625" style="7" customWidth="1"/>
    <col min="5634" max="5634" width="34.140625" style="7" customWidth="1"/>
    <col min="5635" max="5637" width="22.85546875" style="7" customWidth="1"/>
    <col min="5638" max="5888" width="8.140625" style="7"/>
    <col min="5889" max="5889" width="3.140625" style="7" customWidth="1"/>
    <col min="5890" max="5890" width="34.140625" style="7" customWidth="1"/>
    <col min="5891" max="5893" width="22.85546875" style="7" customWidth="1"/>
    <col min="5894" max="6144" width="8.140625" style="7"/>
    <col min="6145" max="6145" width="3.140625" style="7" customWidth="1"/>
    <col min="6146" max="6146" width="34.140625" style="7" customWidth="1"/>
    <col min="6147" max="6149" width="22.85546875" style="7" customWidth="1"/>
    <col min="6150" max="6400" width="8.140625" style="7"/>
    <col min="6401" max="6401" width="3.140625" style="7" customWidth="1"/>
    <col min="6402" max="6402" width="34.140625" style="7" customWidth="1"/>
    <col min="6403" max="6405" width="22.85546875" style="7" customWidth="1"/>
    <col min="6406" max="6656" width="8.140625" style="7"/>
    <col min="6657" max="6657" width="3.140625" style="7" customWidth="1"/>
    <col min="6658" max="6658" width="34.140625" style="7" customWidth="1"/>
    <col min="6659" max="6661" width="22.85546875" style="7" customWidth="1"/>
    <col min="6662" max="6912" width="8.140625" style="7"/>
    <col min="6913" max="6913" width="3.140625" style="7" customWidth="1"/>
    <col min="6914" max="6914" width="34.140625" style="7" customWidth="1"/>
    <col min="6915" max="6917" width="22.85546875" style="7" customWidth="1"/>
    <col min="6918" max="7168" width="8.140625" style="7"/>
    <col min="7169" max="7169" width="3.140625" style="7" customWidth="1"/>
    <col min="7170" max="7170" width="34.140625" style="7" customWidth="1"/>
    <col min="7171" max="7173" width="22.85546875" style="7" customWidth="1"/>
    <col min="7174" max="7424" width="8.140625" style="7"/>
    <col min="7425" max="7425" width="3.140625" style="7" customWidth="1"/>
    <col min="7426" max="7426" width="34.140625" style="7" customWidth="1"/>
    <col min="7427" max="7429" width="22.85546875" style="7" customWidth="1"/>
    <col min="7430" max="7680" width="8.140625" style="7"/>
    <col min="7681" max="7681" width="3.140625" style="7" customWidth="1"/>
    <col min="7682" max="7682" width="34.140625" style="7" customWidth="1"/>
    <col min="7683" max="7685" width="22.85546875" style="7" customWidth="1"/>
    <col min="7686" max="7936" width="8.140625" style="7"/>
    <col min="7937" max="7937" width="3.140625" style="7" customWidth="1"/>
    <col min="7938" max="7938" width="34.140625" style="7" customWidth="1"/>
    <col min="7939" max="7941" width="22.85546875" style="7" customWidth="1"/>
    <col min="7942" max="8192" width="8.140625" style="7"/>
    <col min="8193" max="8193" width="3.140625" style="7" customWidth="1"/>
    <col min="8194" max="8194" width="34.140625" style="7" customWidth="1"/>
    <col min="8195" max="8197" width="22.85546875" style="7" customWidth="1"/>
    <col min="8198" max="8448" width="8.140625" style="7"/>
    <col min="8449" max="8449" width="3.140625" style="7" customWidth="1"/>
    <col min="8450" max="8450" width="34.140625" style="7" customWidth="1"/>
    <col min="8451" max="8453" width="22.85546875" style="7" customWidth="1"/>
    <col min="8454" max="8704" width="8.140625" style="7"/>
    <col min="8705" max="8705" width="3.140625" style="7" customWidth="1"/>
    <col min="8706" max="8706" width="34.140625" style="7" customWidth="1"/>
    <col min="8707" max="8709" width="22.85546875" style="7" customWidth="1"/>
    <col min="8710" max="8960" width="8.140625" style="7"/>
    <col min="8961" max="8961" width="3.140625" style="7" customWidth="1"/>
    <col min="8962" max="8962" width="34.140625" style="7" customWidth="1"/>
    <col min="8963" max="8965" width="22.85546875" style="7" customWidth="1"/>
    <col min="8966" max="9216" width="8.140625" style="7"/>
    <col min="9217" max="9217" width="3.140625" style="7" customWidth="1"/>
    <col min="9218" max="9218" width="34.140625" style="7" customWidth="1"/>
    <col min="9219" max="9221" width="22.85546875" style="7" customWidth="1"/>
    <col min="9222" max="9472" width="8.140625" style="7"/>
    <col min="9473" max="9473" width="3.140625" style="7" customWidth="1"/>
    <col min="9474" max="9474" width="34.140625" style="7" customWidth="1"/>
    <col min="9475" max="9477" width="22.85546875" style="7" customWidth="1"/>
    <col min="9478" max="9728" width="8.140625" style="7"/>
    <col min="9729" max="9729" width="3.140625" style="7" customWidth="1"/>
    <col min="9730" max="9730" width="34.140625" style="7" customWidth="1"/>
    <col min="9731" max="9733" width="22.85546875" style="7" customWidth="1"/>
    <col min="9734" max="9984" width="8.140625" style="7"/>
    <col min="9985" max="9985" width="3.140625" style="7" customWidth="1"/>
    <col min="9986" max="9986" width="34.140625" style="7" customWidth="1"/>
    <col min="9987" max="9989" width="22.85546875" style="7" customWidth="1"/>
    <col min="9990" max="10240" width="8.140625" style="7"/>
    <col min="10241" max="10241" width="3.140625" style="7" customWidth="1"/>
    <col min="10242" max="10242" width="34.140625" style="7" customWidth="1"/>
    <col min="10243" max="10245" width="22.85546875" style="7" customWidth="1"/>
    <col min="10246" max="10496" width="8.140625" style="7"/>
    <col min="10497" max="10497" width="3.140625" style="7" customWidth="1"/>
    <col min="10498" max="10498" width="34.140625" style="7" customWidth="1"/>
    <col min="10499" max="10501" width="22.85546875" style="7" customWidth="1"/>
    <col min="10502" max="10752" width="8.140625" style="7"/>
    <col min="10753" max="10753" width="3.140625" style="7" customWidth="1"/>
    <col min="10754" max="10754" width="34.140625" style="7" customWidth="1"/>
    <col min="10755" max="10757" width="22.85546875" style="7" customWidth="1"/>
    <col min="10758" max="11008" width="8.140625" style="7"/>
    <col min="11009" max="11009" width="3.140625" style="7" customWidth="1"/>
    <col min="11010" max="11010" width="34.140625" style="7" customWidth="1"/>
    <col min="11011" max="11013" width="22.85546875" style="7" customWidth="1"/>
    <col min="11014" max="11264" width="8.140625" style="7"/>
    <col min="11265" max="11265" width="3.140625" style="7" customWidth="1"/>
    <col min="11266" max="11266" width="34.140625" style="7" customWidth="1"/>
    <col min="11267" max="11269" width="22.85546875" style="7" customWidth="1"/>
    <col min="11270" max="11520" width="8.140625" style="7"/>
    <col min="11521" max="11521" width="3.140625" style="7" customWidth="1"/>
    <col min="11522" max="11522" width="34.140625" style="7" customWidth="1"/>
    <col min="11523" max="11525" width="22.85546875" style="7" customWidth="1"/>
    <col min="11526" max="11776" width="8.140625" style="7"/>
    <col min="11777" max="11777" width="3.140625" style="7" customWidth="1"/>
    <col min="11778" max="11778" width="34.140625" style="7" customWidth="1"/>
    <col min="11779" max="11781" width="22.85546875" style="7" customWidth="1"/>
    <col min="11782" max="12032" width="8.140625" style="7"/>
    <col min="12033" max="12033" width="3.140625" style="7" customWidth="1"/>
    <col min="12034" max="12034" width="34.140625" style="7" customWidth="1"/>
    <col min="12035" max="12037" width="22.85546875" style="7" customWidth="1"/>
    <col min="12038" max="12288" width="8.140625" style="7"/>
    <col min="12289" max="12289" width="3.140625" style="7" customWidth="1"/>
    <col min="12290" max="12290" width="34.140625" style="7" customWidth="1"/>
    <col min="12291" max="12293" width="22.85546875" style="7" customWidth="1"/>
    <col min="12294" max="12544" width="8.140625" style="7"/>
    <col min="12545" max="12545" width="3.140625" style="7" customWidth="1"/>
    <col min="12546" max="12546" width="34.140625" style="7" customWidth="1"/>
    <col min="12547" max="12549" width="22.85546875" style="7" customWidth="1"/>
    <col min="12550" max="12800" width="8.140625" style="7"/>
    <col min="12801" max="12801" width="3.140625" style="7" customWidth="1"/>
    <col min="12802" max="12802" width="34.140625" style="7" customWidth="1"/>
    <col min="12803" max="12805" width="22.85546875" style="7" customWidth="1"/>
    <col min="12806" max="13056" width="8.140625" style="7"/>
    <col min="13057" max="13057" width="3.140625" style="7" customWidth="1"/>
    <col min="13058" max="13058" width="34.140625" style="7" customWidth="1"/>
    <col min="13059" max="13061" width="22.85546875" style="7" customWidth="1"/>
    <col min="13062" max="13312" width="8.140625" style="7"/>
    <col min="13313" max="13313" width="3.140625" style="7" customWidth="1"/>
    <col min="13314" max="13314" width="34.140625" style="7" customWidth="1"/>
    <col min="13315" max="13317" width="22.85546875" style="7" customWidth="1"/>
    <col min="13318" max="13568" width="8.140625" style="7"/>
    <col min="13569" max="13569" width="3.140625" style="7" customWidth="1"/>
    <col min="13570" max="13570" width="34.140625" style="7" customWidth="1"/>
    <col min="13571" max="13573" width="22.85546875" style="7" customWidth="1"/>
    <col min="13574" max="13824" width="8.140625" style="7"/>
    <col min="13825" max="13825" width="3.140625" style="7" customWidth="1"/>
    <col min="13826" max="13826" width="34.140625" style="7" customWidth="1"/>
    <col min="13827" max="13829" width="22.85546875" style="7" customWidth="1"/>
    <col min="13830" max="14080" width="8.140625" style="7"/>
    <col min="14081" max="14081" width="3.140625" style="7" customWidth="1"/>
    <col min="14082" max="14082" width="34.140625" style="7" customWidth="1"/>
    <col min="14083" max="14085" width="22.85546875" style="7" customWidth="1"/>
    <col min="14086" max="14336" width="8.140625" style="7"/>
    <col min="14337" max="14337" width="3.140625" style="7" customWidth="1"/>
    <col min="14338" max="14338" width="34.140625" style="7" customWidth="1"/>
    <col min="14339" max="14341" width="22.85546875" style="7" customWidth="1"/>
    <col min="14342" max="14592" width="8.140625" style="7"/>
    <col min="14593" max="14593" width="3.140625" style="7" customWidth="1"/>
    <col min="14594" max="14594" width="34.140625" style="7" customWidth="1"/>
    <col min="14595" max="14597" width="22.85546875" style="7" customWidth="1"/>
    <col min="14598" max="14848" width="8.140625" style="7"/>
    <col min="14849" max="14849" width="3.140625" style="7" customWidth="1"/>
    <col min="14850" max="14850" width="34.140625" style="7" customWidth="1"/>
    <col min="14851" max="14853" width="22.85546875" style="7" customWidth="1"/>
    <col min="14854" max="15104" width="8.140625" style="7"/>
    <col min="15105" max="15105" width="3.140625" style="7" customWidth="1"/>
    <col min="15106" max="15106" width="34.140625" style="7" customWidth="1"/>
    <col min="15107" max="15109" width="22.85546875" style="7" customWidth="1"/>
    <col min="15110" max="15360" width="8.140625" style="7"/>
    <col min="15361" max="15361" width="3.140625" style="7" customWidth="1"/>
    <col min="15362" max="15362" width="34.140625" style="7" customWidth="1"/>
    <col min="15363" max="15365" width="22.85546875" style="7" customWidth="1"/>
    <col min="15366" max="15616" width="8.140625" style="7"/>
    <col min="15617" max="15617" width="3.140625" style="7" customWidth="1"/>
    <col min="15618" max="15618" width="34.140625" style="7" customWidth="1"/>
    <col min="15619" max="15621" width="22.85546875" style="7" customWidth="1"/>
    <col min="15622" max="15872" width="8.140625" style="7"/>
    <col min="15873" max="15873" width="3.140625" style="7" customWidth="1"/>
    <col min="15874" max="15874" width="34.140625" style="7" customWidth="1"/>
    <col min="15875" max="15877" width="22.85546875" style="7" customWidth="1"/>
    <col min="15878" max="16128" width="8.140625" style="7"/>
    <col min="16129" max="16129" width="3.140625" style="7" customWidth="1"/>
    <col min="16130" max="16130" width="34.140625" style="7" customWidth="1"/>
    <col min="16131" max="16133" width="22.85546875" style="7" customWidth="1"/>
    <col min="16134" max="16384" width="8.140625" style="7"/>
  </cols>
  <sheetData>
    <row r="1" spans="2:6" ht="15" x14ac:dyDescent="0.25">
      <c r="B1" s="2"/>
      <c r="C1" s="2"/>
      <c r="D1" s="2"/>
      <c r="E1" s="2"/>
    </row>
    <row r="2" spans="2:6" ht="15.75" x14ac:dyDescent="0.25">
      <c r="B2" s="1" t="s">
        <v>902</v>
      </c>
      <c r="C2" s="2"/>
      <c r="D2" s="2"/>
      <c r="E2" s="2"/>
      <c r="F2" s="8"/>
    </row>
    <row r="3" spans="2:6" ht="15.75" thickBot="1" x14ac:dyDescent="0.3">
      <c r="B3" s="2"/>
      <c r="C3" s="2"/>
      <c r="D3" s="2"/>
      <c r="E3" s="2"/>
      <c r="F3" s="8"/>
    </row>
    <row r="4" spans="2:6" ht="14.25" thickBot="1" x14ac:dyDescent="0.3">
      <c r="B4" s="259" t="s">
        <v>903</v>
      </c>
      <c r="C4" s="259" t="s">
        <v>904</v>
      </c>
      <c r="D4" s="259" t="s">
        <v>905</v>
      </c>
      <c r="E4" s="259" t="s">
        <v>906</v>
      </c>
      <c r="F4" s="8"/>
    </row>
    <row r="5" spans="2:6" ht="14.25" thickBot="1" x14ac:dyDescent="0.3">
      <c r="B5" s="259"/>
      <c r="C5" s="259"/>
      <c r="D5" s="259"/>
      <c r="E5" s="259"/>
      <c r="F5" s="8"/>
    </row>
    <row r="6" spans="2:6" ht="20.25" customHeight="1" thickBot="1" x14ac:dyDescent="0.3">
      <c r="B6" s="259"/>
      <c r="C6" s="259"/>
      <c r="D6" s="259"/>
      <c r="E6" s="259"/>
      <c r="F6" s="8"/>
    </row>
    <row r="7" spans="2:6" ht="20.100000000000001" customHeight="1" thickBot="1" x14ac:dyDescent="0.3">
      <c r="B7" s="12" t="s">
        <v>907</v>
      </c>
      <c r="C7" s="20">
        <f>'Table 11'!N11</f>
        <v>163458638.70917696</v>
      </c>
      <c r="D7" s="20">
        <f>'Table 12'!E15</f>
        <v>9715753.184858758</v>
      </c>
      <c r="E7" s="19">
        <f>SUM(C7:D7)</f>
        <v>173174391.89403573</v>
      </c>
      <c r="F7" s="8"/>
    </row>
    <row r="8" spans="2:6" ht="20.100000000000001" customHeight="1" thickBot="1" x14ac:dyDescent="0.3">
      <c r="B8" s="12" t="s">
        <v>104</v>
      </c>
      <c r="C8" s="20">
        <f>'Table 11'!N16</f>
        <v>112253896.48103473</v>
      </c>
      <c r="D8" s="20">
        <f>'Table 12'!F15</f>
        <v>5820368.1540508773</v>
      </c>
      <c r="E8" s="19">
        <f t="shared" ref="E8:E9" si="0">SUM(C8:D8)</f>
        <v>118074264.6350856</v>
      </c>
      <c r="F8" s="8"/>
    </row>
    <row r="9" spans="2:6" ht="20.100000000000001" customHeight="1" thickBot="1" x14ac:dyDescent="0.3">
      <c r="B9" s="12" t="s">
        <v>105</v>
      </c>
      <c r="C9" s="20">
        <f>'Table 11'!N21</f>
        <v>94694487.332930565</v>
      </c>
      <c r="D9" s="20">
        <f>'Table 12'!G15</f>
        <v>4376378.6610903619</v>
      </c>
      <c r="E9" s="19">
        <f t="shared" si="0"/>
        <v>99070865.994020924</v>
      </c>
      <c r="F9" s="8"/>
    </row>
    <row r="10" spans="2:6" ht="20.100000000000001" customHeight="1" thickBot="1" x14ac:dyDescent="0.3">
      <c r="B10" s="16" t="s">
        <v>899</v>
      </c>
      <c r="C10" s="21">
        <f>SUM(C7:C9)</f>
        <v>370407022.52314222</v>
      </c>
      <c r="D10" s="21">
        <f t="shared" ref="D10:E10" si="1">SUM(D7:D9)</f>
        <v>19912499.999999996</v>
      </c>
      <c r="E10" s="21">
        <f t="shared" si="1"/>
        <v>390319522.52314228</v>
      </c>
      <c r="F10" s="8"/>
    </row>
    <row r="11" spans="2:6" ht="36.6" customHeight="1" x14ac:dyDescent="0.25">
      <c r="B11" s="266" t="s">
        <v>908</v>
      </c>
      <c r="C11" s="272"/>
      <c r="D11" s="272"/>
      <c r="E11" s="272"/>
      <c r="F11" s="8"/>
    </row>
    <row r="12" spans="2:6" ht="15" x14ac:dyDescent="0.25">
      <c r="B12" s="2"/>
      <c r="C12" s="2"/>
      <c r="D12" s="2"/>
      <c r="E12" s="2"/>
    </row>
    <row r="13" spans="2:6" ht="15" x14ac:dyDescent="0.25">
      <c r="B13" s="2"/>
      <c r="C13" s="2"/>
      <c r="D13" s="2"/>
      <c r="E13" s="2"/>
    </row>
  </sheetData>
  <sheetProtection algorithmName="SHA-512" hashValue="/T/vjo4ZKOXKFvRmbK9/1Y51YBxoR5GEbJBn7BBUEQthM9ipyBV6roB5zdTNn1kSn6VUlk9JEafDB8B/EPW4EQ==" saltValue="l6728pBW7qtZm7Lpyt6Awg==" spinCount="100000" sheet="1" objects="1" scenarios="1"/>
  <customSheetViews>
    <customSheetView guid="{E40B4055-4557-4836-8946-1AFB7A4606E7}" showGridLines="0">
      <selection activeCell="A10" sqref="A10:XFD10"/>
      <pageMargins left="0" right="0" top="0" bottom="0" header="0" footer="0"/>
    </customSheetView>
  </customSheetViews>
  <mergeCells count="5">
    <mergeCell ref="B11:E11"/>
    <mergeCell ref="B4:B6"/>
    <mergeCell ref="C4:C6"/>
    <mergeCell ref="D4:D6"/>
    <mergeCell ref="E4:E6"/>
  </mergeCells>
  <pageMargins left="0.7" right="0.7" top="0.75" bottom="0.75" header="0.3" footer="0.3"/>
  <pageSetup orientation="landscape" horizontalDpi="1200" verticalDpi="1200" r:id="rId1"/>
  <headerFooter>
    <oddFooter>&amp;L&amp;"Times New Roman,Regular"Appendix B, Table 13: Summary of Portfolio EE Costs&amp;R&amp;"Times New Roman,Regular"&amp;P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O41"/>
  <sheetViews>
    <sheetView showGridLines="0" topLeftCell="I1" zoomScale="80" zoomScaleNormal="80" workbookViewId="0">
      <selection activeCell="E32" sqref="E32"/>
    </sheetView>
  </sheetViews>
  <sheetFormatPr defaultRowHeight="15.75" x14ac:dyDescent="0.25"/>
  <cols>
    <col min="1" max="1" width="4.85546875" style="4" customWidth="1"/>
    <col min="2" max="2" width="9.140625" style="4"/>
    <col min="3" max="3" width="30.85546875" style="4" customWidth="1"/>
    <col min="4" max="4" width="8.85546875" style="4" customWidth="1"/>
    <col min="5" max="5" width="7.85546875" style="4" customWidth="1"/>
    <col min="6" max="6" width="7.140625" style="4" customWidth="1"/>
    <col min="7" max="10" width="14.85546875" style="4" customWidth="1"/>
    <col min="11" max="12" width="13.85546875" style="4" customWidth="1"/>
    <col min="13" max="13" width="17.140625" style="4" customWidth="1"/>
    <col min="14" max="15" width="13.85546875" style="4" customWidth="1"/>
    <col min="16" max="165" width="9.140625" style="4"/>
    <col min="166" max="257" width="10.140625" style="4"/>
    <col min="258" max="258" width="8.85546875" style="4" customWidth="1"/>
    <col min="259" max="259" width="8.140625" style="4" customWidth="1"/>
    <col min="260" max="260" width="8.85546875" style="4" customWidth="1"/>
    <col min="261" max="261" width="10.140625" style="4"/>
    <col min="262" max="262" width="13.28515625" style="4" customWidth="1"/>
    <col min="263" max="263" width="12.140625" style="4" customWidth="1"/>
    <col min="264" max="265" width="10.140625" style="4"/>
    <col min="266" max="266" width="13.5703125" style="4" customWidth="1"/>
    <col min="267" max="513" width="10.140625" style="4"/>
    <col min="514" max="514" width="8.85546875" style="4" customWidth="1"/>
    <col min="515" max="515" width="8.140625" style="4" customWidth="1"/>
    <col min="516" max="516" width="8.85546875" style="4" customWidth="1"/>
    <col min="517" max="517" width="10.140625" style="4"/>
    <col min="518" max="518" width="13.28515625" style="4" customWidth="1"/>
    <col min="519" max="519" width="12.140625" style="4" customWidth="1"/>
    <col min="520" max="521" width="10.140625" style="4"/>
    <col min="522" max="522" width="13.5703125" style="4" customWidth="1"/>
    <col min="523" max="769" width="10.140625" style="4"/>
    <col min="770" max="770" width="8.85546875" style="4" customWidth="1"/>
    <col min="771" max="771" width="8.140625" style="4" customWidth="1"/>
    <col min="772" max="772" width="8.85546875" style="4" customWidth="1"/>
    <col min="773" max="773" width="10.140625" style="4"/>
    <col min="774" max="774" width="13.28515625" style="4" customWidth="1"/>
    <col min="775" max="775" width="12.140625" style="4" customWidth="1"/>
    <col min="776" max="777" width="10.140625" style="4"/>
    <col min="778" max="778" width="13.5703125" style="4" customWidth="1"/>
    <col min="779" max="1025" width="9.140625" style="4"/>
    <col min="1026" max="1026" width="8.85546875" style="4" customWidth="1"/>
    <col min="1027" max="1027" width="8.140625" style="4" customWidth="1"/>
    <col min="1028" max="1028" width="8.85546875" style="4" customWidth="1"/>
    <col min="1029" max="1029" width="10.140625" style="4"/>
    <col min="1030" max="1030" width="13.28515625" style="4" customWidth="1"/>
    <col min="1031" max="1031" width="12.140625" style="4" customWidth="1"/>
    <col min="1032" max="1033" width="10.140625" style="4"/>
    <col min="1034" max="1034" width="13.5703125" style="4" customWidth="1"/>
    <col min="1035" max="1281" width="10.140625" style="4"/>
    <col min="1282" max="1282" width="8.85546875" style="4" customWidth="1"/>
    <col min="1283" max="1283" width="8.140625" style="4" customWidth="1"/>
    <col min="1284" max="1284" width="8.85546875" style="4" customWidth="1"/>
    <col min="1285" max="1285" width="10.140625" style="4"/>
    <col min="1286" max="1286" width="13.28515625" style="4" customWidth="1"/>
    <col min="1287" max="1287" width="12.140625" style="4" customWidth="1"/>
    <col min="1288" max="1289" width="10.140625" style="4"/>
    <col min="1290" max="1290" width="13.5703125" style="4" customWidth="1"/>
    <col min="1291" max="1537" width="10.140625" style="4"/>
    <col min="1538" max="1538" width="8.85546875" style="4" customWidth="1"/>
    <col min="1539" max="1539" width="8.140625" style="4" customWidth="1"/>
    <col min="1540" max="1540" width="8.85546875" style="4" customWidth="1"/>
    <col min="1541" max="1541" width="10.140625" style="4"/>
    <col min="1542" max="1542" width="13.28515625" style="4" customWidth="1"/>
    <col min="1543" max="1543" width="12.140625" style="4" customWidth="1"/>
    <col min="1544" max="1545" width="10.140625" style="4"/>
    <col min="1546" max="1546" width="13.5703125" style="4" customWidth="1"/>
    <col min="1547" max="1793" width="10.140625" style="4"/>
    <col min="1794" max="1794" width="8.85546875" style="4" customWidth="1"/>
    <col min="1795" max="1795" width="8.140625" style="4" customWidth="1"/>
    <col min="1796" max="1796" width="8.85546875" style="4" customWidth="1"/>
    <col min="1797" max="1797" width="10.140625" style="4"/>
    <col min="1798" max="1798" width="13.28515625" style="4" customWidth="1"/>
    <col min="1799" max="1799" width="12.140625" style="4" customWidth="1"/>
    <col min="1800" max="1801" width="10.140625" style="4"/>
    <col min="1802" max="1802" width="13.5703125" style="4" customWidth="1"/>
    <col min="1803" max="2049" width="9.140625" style="4"/>
    <col min="2050" max="2050" width="8.85546875" style="4" customWidth="1"/>
    <col min="2051" max="2051" width="8.140625" style="4" customWidth="1"/>
    <col min="2052" max="2052" width="8.85546875" style="4" customWidth="1"/>
    <col min="2053" max="2053" width="10.140625" style="4"/>
    <col min="2054" max="2054" width="13.28515625" style="4" customWidth="1"/>
    <col min="2055" max="2055" width="12.140625" style="4" customWidth="1"/>
    <col min="2056" max="2057" width="10.140625" style="4"/>
    <col min="2058" max="2058" width="13.5703125" style="4" customWidth="1"/>
    <col min="2059" max="2305" width="10.140625" style="4"/>
    <col min="2306" max="2306" width="8.85546875" style="4" customWidth="1"/>
    <col min="2307" max="2307" width="8.140625" style="4" customWidth="1"/>
    <col min="2308" max="2308" width="8.85546875" style="4" customWidth="1"/>
    <col min="2309" max="2309" width="10.140625" style="4"/>
    <col min="2310" max="2310" width="13.28515625" style="4" customWidth="1"/>
    <col min="2311" max="2311" width="12.140625" style="4" customWidth="1"/>
    <col min="2312" max="2313" width="10.140625" style="4"/>
    <col min="2314" max="2314" width="13.5703125" style="4" customWidth="1"/>
    <col min="2315" max="2561" width="10.140625" style="4"/>
    <col min="2562" max="2562" width="8.85546875" style="4" customWidth="1"/>
    <col min="2563" max="2563" width="8.140625" style="4" customWidth="1"/>
    <col min="2564" max="2564" width="8.85546875" style="4" customWidth="1"/>
    <col min="2565" max="2565" width="10.140625" style="4"/>
    <col min="2566" max="2566" width="13.28515625" style="4" customWidth="1"/>
    <col min="2567" max="2567" width="12.140625" style="4" customWidth="1"/>
    <col min="2568" max="2569" width="10.140625" style="4"/>
    <col min="2570" max="2570" width="13.5703125" style="4" customWidth="1"/>
    <col min="2571" max="2817" width="10.140625" style="4"/>
    <col min="2818" max="2818" width="8.85546875" style="4" customWidth="1"/>
    <col min="2819" max="2819" width="8.140625" style="4" customWidth="1"/>
    <col min="2820" max="2820" width="8.85546875" style="4" customWidth="1"/>
    <col min="2821" max="2821" width="10.140625" style="4"/>
    <col min="2822" max="2822" width="13.28515625" style="4" customWidth="1"/>
    <col min="2823" max="2823" width="12.140625" style="4" customWidth="1"/>
    <col min="2824" max="2825" width="10.140625" style="4"/>
    <col min="2826" max="2826" width="13.5703125" style="4" customWidth="1"/>
    <col min="2827" max="3073" width="9.140625" style="4"/>
    <col min="3074" max="3074" width="8.85546875" style="4" customWidth="1"/>
    <col min="3075" max="3075" width="8.140625" style="4" customWidth="1"/>
    <col min="3076" max="3076" width="8.85546875" style="4" customWidth="1"/>
    <col min="3077" max="3077" width="10.140625" style="4"/>
    <col min="3078" max="3078" width="13.28515625" style="4" customWidth="1"/>
    <col min="3079" max="3079" width="12.140625" style="4" customWidth="1"/>
    <col min="3080" max="3081" width="10.140625" style="4"/>
    <col min="3082" max="3082" width="13.5703125" style="4" customWidth="1"/>
    <col min="3083" max="3329" width="10.140625" style="4"/>
    <col min="3330" max="3330" width="8.85546875" style="4" customWidth="1"/>
    <col min="3331" max="3331" width="8.140625" style="4" customWidth="1"/>
    <col min="3332" max="3332" width="8.85546875" style="4" customWidth="1"/>
    <col min="3333" max="3333" width="10.140625" style="4"/>
    <col min="3334" max="3334" width="13.28515625" style="4" customWidth="1"/>
    <col min="3335" max="3335" width="12.140625" style="4" customWidth="1"/>
    <col min="3336" max="3337" width="10.140625" style="4"/>
    <col min="3338" max="3338" width="13.5703125" style="4" customWidth="1"/>
    <col min="3339" max="3585" width="10.140625" style="4"/>
    <col min="3586" max="3586" width="8.85546875" style="4" customWidth="1"/>
    <col min="3587" max="3587" width="8.140625" style="4" customWidth="1"/>
    <col min="3588" max="3588" width="8.85546875" style="4" customWidth="1"/>
    <col min="3589" max="3589" width="10.140625" style="4"/>
    <col min="3590" max="3590" width="13.28515625" style="4" customWidth="1"/>
    <col min="3591" max="3591" width="12.140625" style="4" customWidth="1"/>
    <col min="3592" max="3593" width="10.140625" style="4"/>
    <col min="3594" max="3594" width="13.5703125" style="4" customWidth="1"/>
    <col min="3595" max="3841" width="10.140625" style="4"/>
    <col min="3842" max="3842" width="8.85546875" style="4" customWidth="1"/>
    <col min="3843" max="3843" width="8.140625" style="4" customWidth="1"/>
    <col min="3844" max="3844" width="8.85546875" style="4" customWidth="1"/>
    <col min="3845" max="3845" width="10.140625" style="4"/>
    <col min="3846" max="3846" width="13.28515625" style="4" customWidth="1"/>
    <col min="3847" max="3847" width="12.140625" style="4" customWidth="1"/>
    <col min="3848" max="3849" width="10.140625" style="4"/>
    <col min="3850" max="3850" width="13.5703125" style="4" customWidth="1"/>
    <col min="3851" max="4097" width="9.140625" style="4"/>
    <col min="4098" max="4098" width="8.85546875" style="4" customWidth="1"/>
    <col min="4099" max="4099" width="8.140625" style="4" customWidth="1"/>
    <col min="4100" max="4100" width="8.85546875" style="4" customWidth="1"/>
    <col min="4101" max="4101" width="10.140625" style="4"/>
    <col min="4102" max="4102" width="13.28515625" style="4" customWidth="1"/>
    <col min="4103" max="4103" width="12.140625" style="4" customWidth="1"/>
    <col min="4104" max="4105" width="10.140625" style="4"/>
    <col min="4106" max="4106" width="13.5703125" style="4" customWidth="1"/>
    <col min="4107" max="4353" width="10.140625" style="4"/>
    <col min="4354" max="4354" width="8.85546875" style="4" customWidth="1"/>
    <col min="4355" max="4355" width="8.140625" style="4" customWidth="1"/>
    <col min="4356" max="4356" width="8.85546875" style="4" customWidth="1"/>
    <col min="4357" max="4357" width="10.140625" style="4"/>
    <col min="4358" max="4358" width="13.28515625" style="4" customWidth="1"/>
    <col min="4359" max="4359" width="12.140625" style="4" customWidth="1"/>
    <col min="4360" max="4361" width="10.140625" style="4"/>
    <col min="4362" max="4362" width="13.5703125" style="4" customWidth="1"/>
    <col min="4363" max="4609" width="10.140625" style="4"/>
    <col min="4610" max="4610" width="8.85546875" style="4" customWidth="1"/>
    <col min="4611" max="4611" width="8.140625" style="4" customWidth="1"/>
    <col min="4612" max="4612" width="8.85546875" style="4" customWidth="1"/>
    <col min="4613" max="4613" width="10.140625" style="4"/>
    <col min="4614" max="4614" width="13.28515625" style="4" customWidth="1"/>
    <col min="4615" max="4615" width="12.140625" style="4" customWidth="1"/>
    <col min="4616" max="4617" width="10.140625" style="4"/>
    <col min="4618" max="4618" width="13.5703125" style="4" customWidth="1"/>
    <col min="4619" max="4865" width="10.140625" style="4"/>
    <col min="4866" max="4866" width="8.85546875" style="4" customWidth="1"/>
    <col min="4867" max="4867" width="8.140625" style="4" customWidth="1"/>
    <col min="4868" max="4868" width="8.85546875" style="4" customWidth="1"/>
    <col min="4869" max="4869" width="10.140625" style="4"/>
    <col min="4870" max="4870" width="13.28515625" style="4" customWidth="1"/>
    <col min="4871" max="4871" width="12.140625" style="4" customWidth="1"/>
    <col min="4872" max="4873" width="10.140625" style="4"/>
    <col min="4874" max="4874" width="13.5703125" style="4" customWidth="1"/>
    <col min="4875" max="5121" width="9.140625" style="4"/>
    <col min="5122" max="5122" width="8.85546875" style="4" customWidth="1"/>
    <col min="5123" max="5123" width="8.140625" style="4" customWidth="1"/>
    <col min="5124" max="5124" width="8.85546875" style="4" customWidth="1"/>
    <col min="5125" max="5125" width="10.140625" style="4"/>
    <col min="5126" max="5126" width="13.28515625" style="4" customWidth="1"/>
    <col min="5127" max="5127" width="12.140625" style="4" customWidth="1"/>
    <col min="5128" max="5129" width="10.140625" style="4"/>
    <col min="5130" max="5130" width="13.5703125" style="4" customWidth="1"/>
    <col min="5131" max="5377" width="10.140625" style="4"/>
    <col min="5378" max="5378" width="8.85546875" style="4" customWidth="1"/>
    <col min="5379" max="5379" width="8.140625" style="4" customWidth="1"/>
    <col min="5380" max="5380" width="8.85546875" style="4" customWidth="1"/>
    <col min="5381" max="5381" width="10.140625" style="4"/>
    <col min="5382" max="5382" width="13.28515625" style="4" customWidth="1"/>
    <col min="5383" max="5383" width="12.140625" style="4" customWidth="1"/>
    <col min="5384" max="5385" width="10.140625" style="4"/>
    <col min="5386" max="5386" width="13.5703125" style="4" customWidth="1"/>
    <col min="5387" max="5633" width="10.140625" style="4"/>
    <col min="5634" max="5634" width="8.85546875" style="4" customWidth="1"/>
    <col min="5635" max="5635" width="8.140625" style="4" customWidth="1"/>
    <col min="5636" max="5636" width="8.85546875" style="4" customWidth="1"/>
    <col min="5637" max="5637" width="10.140625" style="4"/>
    <col min="5638" max="5638" width="13.28515625" style="4" customWidth="1"/>
    <col min="5639" max="5639" width="12.140625" style="4" customWidth="1"/>
    <col min="5640" max="5641" width="10.140625" style="4"/>
    <col min="5642" max="5642" width="13.5703125" style="4" customWidth="1"/>
    <col min="5643" max="5889" width="10.140625" style="4"/>
    <col min="5890" max="5890" width="8.85546875" style="4" customWidth="1"/>
    <col min="5891" max="5891" width="8.140625" style="4" customWidth="1"/>
    <col min="5892" max="5892" width="8.85546875" style="4" customWidth="1"/>
    <col min="5893" max="5893" width="10.140625" style="4"/>
    <col min="5894" max="5894" width="13.28515625" style="4" customWidth="1"/>
    <col min="5895" max="5895" width="12.140625" style="4" customWidth="1"/>
    <col min="5896" max="5897" width="10.140625" style="4"/>
    <col min="5898" max="5898" width="13.5703125" style="4" customWidth="1"/>
    <col min="5899" max="6145" width="9.140625" style="4"/>
    <col min="6146" max="6146" width="8.85546875" style="4" customWidth="1"/>
    <col min="6147" max="6147" width="8.140625" style="4" customWidth="1"/>
    <col min="6148" max="6148" width="8.85546875" style="4" customWidth="1"/>
    <col min="6149" max="6149" width="10.140625" style="4"/>
    <col min="6150" max="6150" width="13.28515625" style="4" customWidth="1"/>
    <col min="6151" max="6151" width="12.140625" style="4" customWidth="1"/>
    <col min="6152" max="6153" width="10.140625" style="4"/>
    <col min="6154" max="6154" width="13.5703125" style="4" customWidth="1"/>
    <col min="6155" max="6401" width="10.140625" style="4"/>
    <col min="6402" max="6402" width="8.85546875" style="4" customWidth="1"/>
    <col min="6403" max="6403" width="8.140625" style="4" customWidth="1"/>
    <col min="6404" max="6404" width="8.85546875" style="4" customWidth="1"/>
    <col min="6405" max="6405" width="10.140625" style="4"/>
    <col min="6406" max="6406" width="13.28515625" style="4" customWidth="1"/>
    <col min="6407" max="6407" width="12.140625" style="4" customWidth="1"/>
    <col min="6408" max="6409" width="10.140625" style="4"/>
    <col min="6410" max="6410" width="13.5703125" style="4" customWidth="1"/>
    <col min="6411" max="6657" width="10.140625" style="4"/>
    <col min="6658" max="6658" width="8.85546875" style="4" customWidth="1"/>
    <col min="6659" max="6659" width="8.140625" style="4" customWidth="1"/>
    <col min="6660" max="6660" width="8.85546875" style="4" customWidth="1"/>
    <col min="6661" max="6661" width="10.140625" style="4"/>
    <col min="6662" max="6662" width="13.28515625" style="4" customWidth="1"/>
    <col min="6663" max="6663" width="12.140625" style="4" customWidth="1"/>
    <col min="6664" max="6665" width="10.140625" style="4"/>
    <col min="6666" max="6666" width="13.5703125" style="4" customWidth="1"/>
    <col min="6667" max="6913" width="10.140625" style="4"/>
    <col min="6914" max="6914" width="8.85546875" style="4" customWidth="1"/>
    <col min="6915" max="6915" width="8.140625" style="4" customWidth="1"/>
    <col min="6916" max="6916" width="8.85546875" style="4" customWidth="1"/>
    <col min="6917" max="6917" width="10.140625" style="4"/>
    <col min="6918" max="6918" width="13.28515625" style="4" customWidth="1"/>
    <col min="6919" max="6919" width="12.140625" style="4" customWidth="1"/>
    <col min="6920" max="6921" width="10.140625" style="4"/>
    <col min="6922" max="6922" width="13.5703125" style="4" customWidth="1"/>
    <col min="6923" max="7169" width="9.140625" style="4"/>
    <col min="7170" max="7170" width="8.85546875" style="4" customWidth="1"/>
    <col min="7171" max="7171" width="8.140625" style="4" customWidth="1"/>
    <col min="7172" max="7172" width="8.85546875" style="4" customWidth="1"/>
    <col min="7173" max="7173" width="10.140625" style="4"/>
    <col min="7174" max="7174" width="13.28515625" style="4" customWidth="1"/>
    <col min="7175" max="7175" width="12.140625" style="4" customWidth="1"/>
    <col min="7176" max="7177" width="10.140625" style="4"/>
    <col min="7178" max="7178" width="13.5703125" style="4" customWidth="1"/>
    <col min="7179" max="7425" width="10.140625" style="4"/>
    <col min="7426" max="7426" width="8.85546875" style="4" customWidth="1"/>
    <col min="7427" max="7427" width="8.140625" style="4" customWidth="1"/>
    <col min="7428" max="7428" width="8.85546875" style="4" customWidth="1"/>
    <col min="7429" max="7429" width="10.140625" style="4"/>
    <col min="7430" max="7430" width="13.28515625" style="4" customWidth="1"/>
    <col min="7431" max="7431" width="12.140625" style="4" customWidth="1"/>
    <col min="7432" max="7433" width="10.140625" style="4"/>
    <col min="7434" max="7434" width="13.5703125" style="4" customWidth="1"/>
    <col min="7435" max="7681" width="10.140625" style="4"/>
    <col min="7682" max="7682" width="8.85546875" style="4" customWidth="1"/>
    <col min="7683" max="7683" width="8.140625" style="4" customWidth="1"/>
    <col min="7684" max="7684" width="8.85546875" style="4" customWidth="1"/>
    <col min="7685" max="7685" width="10.140625" style="4"/>
    <col min="7686" max="7686" width="13.28515625" style="4" customWidth="1"/>
    <col min="7687" max="7687" width="12.140625" style="4" customWidth="1"/>
    <col min="7688" max="7689" width="10.140625" style="4"/>
    <col min="7690" max="7690" width="13.5703125" style="4" customWidth="1"/>
    <col min="7691" max="7937" width="10.140625" style="4"/>
    <col min="7938" max="7938" width="8.85546875" style="4" customWidth="1"/>
    <col min="7939" max="7939" width="8.140625" style="4" customWidth="1"/>
    <col min="7940" max="7940" width="8.85546875" style="4" customWidth="1"/>
    <col min="7941" max="7941" width="10.140625" style="4"/>
    <col min="7942" max="7942" width="13.28515625" style="4" customWidth="1"/>
    <col min="7943" max="7943" width="12.140625" style="4" customWidth="1"/>
    <col min="7944" max="7945" width="10.140625" style="4"/>
    <col min="7946" max="7946" width="13.5703125" style="4" customWidth="1"/>
    <col min="7947" max="8193" width="9.140625" style="4"/>
    <col min="8194" max="8194" width="8.85546875" style="4" customWidth="1"/>
    <col min="8195" max="8195" width="8.140625" style="4" customWidth="1"/>
    <col min="8196" max="8196" width="8.85546875" style="4" customWidth="1"/>
    <col min="8197" max="8197" width="10.140625" style="4"/>
    <col min="8198" max="8198" width="13.28515625" style="4" customWidth="1"/>
    <col min="8199" max="8199" width="12.140625" style="4" customWidth="1"/>
    <col min="8200" max="8201" width="10.140625" style="4"/>
    <col min="8202" max="8202" width="13.5703125" style="4" customWidth="1"/>
    <col min="8203" max="8449" width="10.140625" style="4"/>
    <col min="8450" max="8450" width="8.85546875" style="4" customWidth="1"/>
    <col min="8451" max="8451" width="8.140625" style="4" customWidth="1"/>
    <col min="8452" max="8452" width="8.85546875" style="4" customWidth="1"/>
    <col min="8453" max="8453" width="10.140625" style="4"/>
    <col min="8454" max="8454" width="13.28515625" style="4" customWidth="1"/>
    <col min="8455" max="8455" width="12.140625" style="4" customWidth="1"/>
    <col min="8456" max="8457" width="10.140625" style="4"/>
    <col min="8458" max="8458" width="13.5703125" style="4" customWidth="1"/>
    <col min="8459" max="8705" width="10.140625" style="4"/>
    <col min="8706" max="8706" width="8.85546875" style="4" customWidth="1"/>
    <col min="8707" max="8707" width="8.140625" style="4" customWidth="1"/>
    <col min="8708" max="8708" width="8.85546875" style="4" customWidth="1"/>
    <col min="8709" max="8709" width="10.140625" style="4"/>
    <col min="8710" max="8710" width="13.28515625" style="4" customWidth="1"/>
    <col min="8711" max="8711" width="12.140625" style="4" customWidth="1"/>
    <col min="8712" max="8713" width="10.140625" style="4"/>
    <col min="8714" max="8714" width="13.5703125" style="4" customWidth="1"/>
    <col min="8715" max="8961" width="10.140625" style="4"/>
    <col min="8962" max="8962" width="8.85546875" style="4" customWidth="1"/>
    <col min="8963" max="8963" width="8.140625" style="4" customWidth="1"/>
    <col min="8964" max="8964" width="8.85546875" style="4" customWidth="1"/>
    <col min="8965" max="8965" width="10.140625" style="4"/>
    <col min="8966" max="8966" width="13.28515625" style="4" customWidth="1"/>
    <col min="8967" max="8967" width="12.140625" style="4" customWidth="1"/>
    <col min="8968" max="8969" width="10.140625" style="4"/>
    <col min="8970" max="8970" width="13.5703125" style="4" customWidth="1"/>
    <col min="8971" max="9217" width="9.140625" style="4"/>
    <col min="9218" max="9218" width="8.85546875" style="4" customWidth="1"/>
    <col min="9219" max="9219" width="8.140625" style="4" customWidth="1"/>
    <col min="9220" max="9220" width="8.85546875" style="4" customWidth="1"/>
    <col min="9221" max="9221" width="10.140625" style="4"/>
    <col min="9222" max="9222" width="13.28515625" style="4" customWidth="1"/>
    <col min="9223" max="9223" width="12.140625" style="4" customWidth="1"/>
    <col min="9224" max="9225" width="10.140625" style="4"/>
    <col min="9226" max="9226" width="13.5703125" style="4" customWidth="1"/>
    <col min="9227" max="9473" width="10.140625" style="4"/>
    <col min="9474" max="9474" width="8.85546875" style="4" customWidth="1"/>
    <col min="9475" max="9475" width="8.140625" style="4" customWidth="1"/>
    <col min="9476" max="9476" width="8.85546875" style="4" customWidth="1"/>
    <col min="9477" max="9477" width="10.140625" style="4"/>
    <col min="9478" max="9478" width="13.28515625" style="4" customWidth="1"/>
    <col min="9479" max="9479" width="12.140625" style="4" customWidth="1"/>
    <col min="9480" max="9481" width="10.140625" style="4"/>
    <col min="9482" max="9482" width="13.5703125" style="4" customWidth="1"/>
    <col min="9483" max="9729" width="10.140625" style="4"/>
    <col min="9730" max="9730" width="8.85546875" style="4" customWidth="1"/>
    <col min="9731" max="9731" width="8.140625" style="4" customWidth="1"/>
    <col min="9732" max="9732" width="8.85546875" style="4" customWidth="1"/>
    <col min="9733" max="9733" width="10.140625" style="4"/>
    <col min="9734" max="9734" width="13.28515625" style="4" customWidth="1"/>
    <col min="9735" max="9735" width="12.140625" style="4" customWidth="1"/>
    <col min="9736" max="9737" width="10.140625" style="4"/>
    <col min="9738" max="9738" width="13.5703125" style="4" customWidth="1"/>
    <col min="9739" max="9985" width="10.140625" style="4"/>
    <col min="9986" max="9986" width="8.85546875" style="4" customWidth="1"/>
    <col min="9987" max="9987" width="8.140625" style="4" customWidth="1"/>
    <col min="9988" max="9988" width="8.85546875" style="4" customWidth="1"/>
    <col min="9989" max="9989" width="10.140625" style="4"/>
    <col min="9990" max="9990" width="13.28515625" style="4" customWidth="1"/>
    <col min="9991" max="9991" width="12.140625" style="4" customWidth="1"/>
    <col min="9992" max="9993" width="10.140625" style="4"/>
    <col min="9994" max="9994" width="13.5703125" style="4" customWidth="1"/>
    <col min="9995" max="10241" width="9.140625" style="4"/>
    <col min="10242" max="10242" width="8.85546875" style="4" customWidth="1"/>
    <col min="10243" max="10243" width="8.140625" style="4" customWidth="1"/>
    <col min="10244" max="10244" width="8.85546875" style="4" customWidth="1"/>
    <col min="10245" max="10245" width="10.140625" style="4"/>
    <col min="10246" max="10246" width="13.28515625" style="4" customWidth="1"/>
    <col min="10247" max="10247" width="12.140625" style="4" customWidth="1"/>
    <col min="10248" max="10249" width="10.140625" style="4"/>
    <col min="10250" max="10250" width="13.5703125" style="4" customWidth="1"/>
    <col min="10251" max="10497" width="10.140625" style="4"/>
    <col min="10498" max="10498" width="8.85546875" style="4" customWidth="1"/>
    <col min="10499" max="10499" width="8.140625" style="4" customWidth="1"/>
    <col min="10500" max="10500" width="8.85546875" style="4" customWidth="1"/>
    <col min="10501" max="10501" width="10.140625" style="4"/>
    <col min="10502" max="10502" width="13.28515625" style="4" customWidth="1"/>
    <col min="10503" max="10503" width="12.140625" style="4" customWidth="1"/>
    <col min="10504" max="10505" width="10.140625" style="4"/>
    <col min="10506" max="10506" width="13.5703125" style="4" customWidth="1"/>
    <col min="10507" max="10753" width="10.140625" style="4"/>
    <col min="10754" max="10754" width="8.85546875" style="4" customWidth="1"/>
    <col min="10755" max="10755" width="8.140625" style="4" customWidth="1"/>
    <col min="10756" max="10756" width="8.85546875" style="4" customWidth="1"/>
    <col min="10757" max="10757" width="10.140625" style="4"/>
    <col min="10758" max="10758" width="13.28515625" style="4" customWidth="1"/>
    <col min="10759" max="10759" width="12.140625" style="4" customWidth="1"/>
    <col min="10760" max="10761" width="10.140625" style="4"/>
    <col min="10762" max="10762" width="13.5703125" style="4" customWidth="1"/>
    <col min="10763" max="11009" width="10.140625" style="4"/>
    <col min="11010" max="11010" width="8.85546875" style="4" customWidth="1"/>
    <col min="11011" max="11011" width="8.140625" style="4" customWidth="1"/>
    <col min="11012" max="11012" width="8.85546875" style="4" customWidth="1"/>
    <col min="11013" max="11013" width="10.140625" style="4"/>
    <col min="11014" max="11014" width="13.28515625" style="4" customWidth="1"/>
    <col min="11015" max="11015" width="12.140625" style="4" customWidth="1"/>
    <col min="11016" max="11017" width="10.140625" style="4"/>
    <col min="11018" max="11018" width="13.5703125" style="4" customWidth="1"/>
    <col min="11019" max="11265" width="9.140625" style="4"/>
    <col min="11266" max="11266" width="8.85546875" style="4" customWidth="1"/>
    <col min="11267" max="11267" width="8.140625" style="4" customWidth="1"/>
    <col min="11268" max="11268" width="8.85546875" style="4" customWidth="1"/>
    <col min="11269" max="11269" width="10.140625" style="4"/>
    <col min="11270" max="11270" width="13.28515625" style="4" customWidth="1"/>
    <col min="11271" max="11271" width="12.140625" style="4" customWidth="1"/>
    <col min="11272" max="11273" width="10.140625" style="4"/>
    <col min="11274" max="11274" width="13.5703125" style="4" customWidth="1"/>
    <col min="11275" max="11521" width="10.140625" style="4"/>
    <col min="11522" max="11522" width="8.85546875" style="4" customWidth="1"/>
    <col min="11523" max="11523" width="8.140625" style="4" customWidth="1"/>
    <col min="11524" max="11524" width="8.85546875" style="4" customWidth="1"/>
    <col min="11525" max="11525" width="10.140625" style="4"/>
    <col min="11526" max="11526" width="13.28515625" style="4" customWidth="1"/>
    <col min="11527" max="11527" width="12.140625" style="4" customWidth="1"/>
    <col min="11528" max="11529" width="10.140625" style="4"/>
    <col min="11530" max="11530" width="13.5703125" style="4" customWidth="1"/>
    <col min="11531" max="11777" width="10.140625" style="4"/>
    <col min="11778" max="11778" width="8.85546875" style="4" customWidth="1"/>
    <col min="11779" max="11779" width="8.140625" style="4" customWidth="1"/>
    <col min="11780" max="11780" width="8.85546875" style="4" customWidth="1"/>
    <col min="11781" max="11781" width="10.140625" style="4"/>
    <col min="11782" max="11782" width="13.28515625" style="4" customWidth="1"/>
    <col min="11783" max="11783" width="12.140625" style="4" customWidth="1"/>
    <col min="11784" max="11785" width="10.140625" style="4"/>
    <col min="11786" max="11786" width="13.5703125" style="4" customWidth="1"/>
    <col min="11787" max="12033" width="10.140625" style="4"/>
    <col min="12034" max="12034" width="8.85546875" style="4" customWidth="1"/>
    <col min="12035" max="12035" width="8.140625" style="4" customWidth="1"/>
    <col min="12036" max="12036" width="8.85546875" style="4" customWidth="1"/>
    <col min="12037" max="12037" width="10.140625" style="4"/>
    <col min="12038" max="12038" width="13.28515625" style="4" customWidth="1"/>
    <col min="12039" max="12039" width="12.140625" style="4" customWidth="1"/>
    <col min="12040" max="12041" width="10.140625" style="4"/>
    <col min="12042" max="12042" width="13.5703125" style="4" customWidth="1"/>
    <col min="12043" max="12289" width="9.140625" style="4"/>
    <col min="12290" max="12290" width="8.85546875" style="4" customWidth="1"/>
    <col min="12291" max="12291" width="8.140625" style="4" customWidth="1"/>
    <col min="12292" max="12292" width="8.85546875" style="4" customWidth="1"/>
    <col min="12293" max="12293" width="10.140625" style="4"/>
    <col min="12294" max="12294" width="13.28515625" style="4" customWidth="1"/>
    <col min="12295" max="12295" width="12.140625" style="4" customWidth="1"/>
    <col min="12296" max="12297" width="10.140625" style="4"/>
    <col min="12298" max="12298" width="13.5703125" style="4" customWidth="1"/>
    <col min="12299" max="12545" width="10.140625" style="4"/>
    <col min="12546" max="12546" width="8.85546875" style="4" customWidth="1"/>
    <col min="12547" max="12547" width="8.140625" style="4" customWidth="1"/>
    <col min="12548" max="12548" width="8.85546875" style="4" customWidth="1"/>
    <col min="12549" max="12549" width="10.140625" style="4"/>
    <col min="12550" max="12550" width="13.28515625" style="4" customWidth="1"/>
    <col min="12551" max="12551" width="12.140625" style="4" customWidth="1"/>
    <col min="12552" max="12553" width="10.140625" style="4"/>
    <col min="12554" max="12554" width="13.5703125" style="4" customWidth="1"/>
    <col min="12555" max="12801" width="10.140625" style="4"/>
    <col min="12802" max="12802" width="8.85546875" style="4" customWidth="1"/>
    <col min="12803" max="12803" width="8.140625" style="4" customWidth="1"/>
    <col min="12804" max="12804" width="8.85546875" style="4" customWidth="1"/>
    <col min="12805" max="12805" width="10.140625" style="4"/>
    <col min="12806" max="12806" width="13.28515625" style="4" customWidth="1"/>
    <col min="12807" max="12807" width="12.140625" style="4" customWidth="1"/>
    <col min="12808" max="12809" width="10.140625" style="4"/>
    <col min="12810" max="12810" width="13.5703125" style="4" customWidth="1"/>
    <col min="12811" max="13057" width="10.140625" style="4"/>
    <col min="13058" max="13058" width="8.85546875" style="4" customWidth="1"/>
    <col min="13059" max="13059" width="8.140625" style="4" customWidth="1"/>
    <col min="13060" max="13060" width="8.85546875" style="4" customWidth="1"/>
    <col min="13061" max="13061" width="10.140625" style="4"/>
    <col min="13062" max="13062" width="13.28515625" style="4" customWidth="1"/>
    <col min="13063" max="13063" width="12.140625" style="4" customWidth="1"/>
    <col min="13064" max="13065" width="10.140625" style="4"/>
    <col min="13066" max="13066" width="13.5703125" style="4" customWidth="1"/>
    <col min="13067" max="13313" width="9.140625" style="4"/>
    <col min="13314" max="13314" width="8.85546875" style="4" customWidth="1"/>
    <col min="13315" max="13315" width="8.140625" style="4" customWidth="1"/>
    <col min="13316" max="13316" width="8.85546875" style="4" customWidth="1"/>
    <col min="13317" max="13317" width="10.140625" style="4"/>
    <col min="13318" max="13318" width="13.28515625" style="4" customWidth="1"/>
    <col min="13319" max="13319" width="12.140625" style="4" customWidth="1"/>
    <col min="13320" max="13321" width="10.140625" style="4"/>
    <col min="13322" max="13322" width="13.5703125" style="4" customWidth="1"/>
    <col min="13323" max="13569" width="10.140625" style="4"/>
    <col min="13570" max="13570" width="8.85546875" style="4" customWidth="1"/>
    <col min="13571" max="13571" width="8.140625" style="4" customWidth="1"/>
    <col min="13572" max="13572" width="8.85546875" style="4" customWidth="1"/>
    <col min="13573" max="13573" width="10.140625" style="4"/>
    <col min="13574" max="13574" width="13.28515625" style="4" customWidth="1"/>
    <col min="13575" max="13575" width="12.140625" style="4" customWidth="1"/>
    <col min="13576" max="13577" width="10.140625" style="4"/>
    <col min="13578" max="13578" width="13.5703125" style="4" customWidth="1"/>
    <col min="13579" max="13825" width="10.140625" style="4"/>
    <col min="13826" max="13826" width="8.85546875" style="4" customWidth="1"/>
    <col min="13827" max="13827" width="8.140625" style="4" customWidth="1"/>
    <col min="13828" max="13828" width="8.85546875" style="4" customWidth="1"/>
    <col min="13829" max="13829" width="10.140625" style="4"/>
    <col min="13830" max="13830" width="13.28515625" style="4" customWidth="1"/>
    <col min="13831" max="13831" width="12.140625" style="4" customWidth="1"/>
    <col min="13832" max="13833" width="10.140625" style="4"/>
    <col min="13834" max="13834" width="13.5703125" style="4" customWidth="1"/>
    <col min="13835" max="14081" width="10.140625" style="4"/>
    <col min="14082" max="14082" width="8.85546875" style="4" customWidth="1"/>
    <col min="14083" max="14083" width="8.140625" style="4" customWidth="1"/>
    <col min="14084" max="14084" width="8.85546875" style="4" customWidth="1"/>
    <col min="14085" max="14085" width="10.140625" style="4"/>
    <col min="14086" max="14086" width="13.28515625" style="4" customWidth="1"/>
    <col min="14087" max="14087" width="12.140625" style="4" customWidth="1"/>
    <col min="14088" max="14089" width="10.140625" style="4"/>
    <col min="14090" max="14090" width="13.5703125" style="4" customWidth="1"/>
    <col min="14091" max="14337" width="9.140625" style="4"/>
    <col min="14338" max="14338" width="8.85546875" style="4" customWidth="1"/>
    <col min="14339" max="14339" width="8.140625" style="4" customWidth="1"/>
    <col min="14340" max="14340" width="8.85546875" style="4" customWidth="1"/>
    <col min="14341" max="14341" width="10.140625" style="4"/>
    <col min="14342" max="14342" width="13.28515625" style="4" customWidth="1"/>
    <col min="14343" max="14343" width="12.140625" style="4" customWidth="1"/>
    <col min="14344" max="14345" width="10.140625" style="4"/>
    <col min="14346" max="14346" width="13.5703125" style="4" customWidth="1"/>
    <col min="14347" max="14593" width="10.140625" style="4"/>
    <col min="14594" max="14594" width="8.85546875" style="4" customWidth="1"/>
    <col min="14595" max="14595" width="8.140625" style="4" customWidth="1"/>
    <col min="14596" max="14596" width="8.85546875" style="4" customWidth="1"/>
    <col min="14597" max="14597" width="10.140625" style="4"/>
    <col min="14598" max="14598" width="13.28515625" style="4" customWidth="1"/>
    <col min="14599" max="14599" width="12.140625" style="4" customWidth="1"/>
    <col min="14600" max="14601" width="10.140625" style="4"/>
    <col min="14602" max="14602" width="13.5703125" style="4" customWidth="1"/>
    <col min="14603" max="14849" width="10.140625" style="4"/>
    <col min="14850" max="14850" width="8.85546875" style="4" customWidth="1"/>
    <col min="14851" max="14851" width="8.140625" style="4" customWidth="1"/>
    <col min="14852" max="14852" width="8.85546875" style="4" customWidth="1"/>
    <col min="14853" max="14853" width="10.140625" style="4"/>
    <col min="14854" max="14854" width="13.28515625" style="4" customWidth="1"/>
    <col min="14855" max="14855" width="12.140625" style="4" customWidth="1"/>
    <col min="14856" max="14857" width="10.140625" style="4"/>
    <col min="14858" max="14858" width="13.5703125" style="4" customWidth="1"/>
    <col min="14859" max="15105" width="10.140625" style="4"/>
    <col min="15106" max="15106" width="8.85546875" style="4" customWidth="1"/>
    <col min="15107" max="15107" width="8.140625" style="4" customWidth="1"/>
    <col min="15108" max="15108" width="8.85546875" style="4" customWidth="1"/>
    <col min="15109" max="15109" width="10.140625" style="4"/>
    <col min="15110" max="15110" width="13.28515625" style="4" customWidth="1"/>
    <col min="15111" max="15111" width="12.140625" style="4" customWidth="1"/>
    <col min="15112" max="15113" width="10.140625" style="4"/>
    <col min="15114" max="15114" width="13.5703125" style="4" customWidth="1"/>
    <col min="15115" max="15361" width="9.140625" style="4"/>
    <col min="15362" max="15362" width="8.85546875" style="4" customWidth="1"/>
    <col min="15363" max="15363" width="8.140625" style="4" customWidth="1"/>
    <col min="15364" max="15364" width="8.85546875" style="4" customWidth="1"/>
    <col min="15365" max="15365" width="10.140625" style="4"/>
    <col min="15366" max="15366" width="13.28515625" style="4" customWidth="1"/>
    <col min="15367" max="15367" width="12.140625" style="4" customWidth="1"/>
    <col min="15368" max="15369" width="10.140625" style="4"/>
    <col min="15370" max="15370" width="13.5703125" style="4" customWidth="1"/>
    <col min="15371" max="15617" width="10.140625" style="4"/>
    <col min="15618" max="15618" width="8.85546875" style="4" customWidth="1"/>
    <col min="15619" max="15619" width="8.140625" style="4" customWidth="1"/>
    <col min="15620" max="15620" width="8.85546875" style="4" customWidth="1"/>
    <col min="15621" max="15621" width="10.140625" style="4"/>
    <col min="15622" max="15622" width="13.28515625" style="4" customWidth="1"/>
    <col min="15623" max="15623" width="12.140625" style="4" customWidth="1"/>
    <col min="15624" max="15625" width="10.140625" style="4"/>
    <col min="15626" max="15626" width="13.5703125" style="4" customWidth="1"/>
    <col min="15627" max="15873" width="10.140625" style="4"/>
    <col min="15874" max="15874" width="8.85546875" style="4" customWidth="1"/>
    <col min="15875" max="15875" width="8.140625" style="4" customWidth="1"/>
    <col min="15876" max="15876" width="8.85546875" style="4" customWidth="1"/>
    <col min="15877" max="15877" width="10.140625" style="4"/>
    <col min="15878" max="15878" width="13.28515625" style="4" customWidth="1"/>
    <col min="15879" max="15879" width="12.140625" style="4" customWidth="1"/>
    <col min="15880" max="15881" width="10.140625" style="4"/>
    <col min="15882" max="15882" width="13.5703125" style="4" customWidth="1"/>
    <col min="15883" max="16129" width="10.140625" style="4"/>
    <col min="16130" max="16130" width="8.85546875" style="4" customWidth="1"/>
    <col min="16131" max="16131" width="8.140625" style="4" customWidth="1"/>
    <col min="16132" max="16132" width="8.85546875" style="4" customWidth="1"/>
    <col min="16133" max="16133" width="10.140625" style="4"/>
    <col min="16134" max="16134" width="13.28515625" style="4" customWidth="1"/>
    <col min="16135" max="16135" width="12.140625" style="4" customWidth="1"/>
    <col min="16136" max="16137" width="10.140625" style="4"/>
    <col min="16138" max="16138" width="13.5703125" style="4" customWidth="1"/>
    <col min="16139" max="16382" width="10.140625" style="4"/>
    <col min="16383" max="16384" width="10.140625" style="4" customWidth="1"/>
  </cols>
  <sheetData>
    <row r="2" spans="2:15" x14ac:dyDescent="0.25">
      <c r="C2" s="2"/>
      <c r="D2" s="2"/>
      <c r="E2" s="2"/>
      <c r="F2" s="2"/>
      <c r="G2" s="2"/>
      <c r="H2" s="2"/>
      <c r="I2" s="2"/>
      <c r="J2" s="2"/>
      <c r="K2" s="2"/>
      <c r="L2" s="2"/>
      <c r="M2" s="2"/>
    </row>
    <row r="3" spans="2:15" ht="16.5" thickBot="1" x14ac:dyDescent="0.3">
      <c r="B3" s="1" t="s">
        <v>909</v>
      </c>
      <c r="C3" s="2"/>
      <c r="D3" s="2"/>
      <c r="E3" s="2"/>
      <c r="F3" s="2"/>
      <c r="G3" s="2"/>
      <c r="H3" s="2"/>
      <c r="I3" s="2"/>
      <c r="J3" s="2"/>
      <c r="K3" s="2"/>
      <c r="L3" s="2"/>
      <c r="M3" s="2"/>
    </row>
    <row r="4" spans="2:15" ht="15.75" customHeight="1" thickBot="1" x14ac:dyDescent="0.3">
      <c r="B4" s="280" t="s">
        <v>903</v>
      </c>
      <c r="C4" s="280"/>
      <c r="D4" s="280" t="s">
        <v>910</v>
      </c>
      <c r="E4" s="280"/>
      <c r="F4" s="280"/>
      <c r="G4" s="280" t="s">
        <v>911</v>
      </c>
      <c r="H4" s="280"/>
      <c r="I4" s="280"/>
      <c r="J4" s="280"/>
      <c r="K4" s="280" t="s">
        <v>912</v>
      </c>
      <c r="L4" s="280"/>
      <c r="M4" s="280"/>
      <c r="N4" s="280"/>
      <c r="O4" s="280"/>
    </row>
    <row r="5" spans="2:15" ht="15.75" customHeight="1" thickBot="1" x14ac:dyDescent="0.3">
      <c r="B5" s="280"/>
      <c r="C5" s="280"/>
      <c r="D5" s="280"/>
      <c r="E5" s="280"/>
      <c r="F5" s="280"/>
      <c r="G5" s="280"/>
      <c r="H5" s="280"/>
      <c r="I5" s="280"/>
      <c r="J5" s="280"/>
      <c r="K5" s="280"/>
      <c r="L5" s="280"/>
      <c r="M5" s="280"/>
      <c r="N5" s="280"/>
      <c r="O5" s="280"/>
    </row>
    <row r="6" spans="2:15" ht="31.5" customHeight="1" thickBot="1" x14ac:dyDescent="0.3">
      <c r="B6" s="282" t="s">
        <v>160</v>
      </c>
      <c r="C6" s="282"/>
      <c r="D6" s="278" t="s">
        <v>913</v>
      </c>
      <c r="E6" s="278" t="s">
        <v>914</v>
      </c>
      <c r="F6" s="278" t="s">
        <v>915</v>
      </c>
      <c r="G6" s="278" t="s">
        <v>916</v>
      </c>
      <c r="H6" s="278"/>
      <c r="I6" s="278" t="s">
        <v>917</v>
      </c>
      <c r="J6" s="278" t="s">
        <v>918</v>
      </c>
      <c r="K6" s="278" t="s">
        <v>919</v>
      </c>
      <c r="L6" s="278" t="s">
        <v>920</v>
      </c>
      <c r="M6" s="278" t="s">
        <v>921</v>
      </c>
      <c r="N6" s="278" t="s">
        <v>922</v>
      </c>
      <c r="O6" s="278" t="s">
        <v>923</v>
      </c>
    </row>
    <row r="7" spans="2:15" ht="32.25" thickBot="1" x14ac:dyDescent="0.3">
      <c r="B7" s="282"/>
      <c r="C7" s="282"/>
      <c r="D7" s="278"/>
      <c r="E7" s="278"/>
      <c r="F7" s="278"/>
      <c r="G7" s="221" t="s">
        <v>924</v>
      </c>
      <c r="H7" s="221" t="s">
        <v>925</v>
      </c>
      <c r="I7" s="278"/>
      <c r="J7" s="278"/>
      <c r="K7" s="278"/>
      <c r="L7" s="278"/>
      <c r="M7" s="278"/>
      <c r="N7" s="278"/>
      <c r="O7" s="278"/>
    </row>
    <row r="8" spans="2:15" ht="17.100000000000001" customHeight="1" thickBot="1" x14ac:dyDescent="0.3">
      <c r="B8" s="255" t="s">
        <v>120</v>
      </c>
      <c r="C8" s="275"/>
      <c r="D8" s="219" t="s">
        <v>36</v>
      </c>
      <c r="E8" s="25">
        <v>1</v>
      </c>
      <c r="F8" s="26">
        <v>1.0711911499590272</v>
      </c>
      <c r="G8" s="13">
        <v>9927.1923373412537</v>
      </c>
      <c r="H8" s="186">
        <v>24298.428432195473</v>
      </c>
      <c r="I8" s="186">
        <v>14185.177664483097</v>
      </c>
      <c r="J8" s="23">
        <f t="shared" ref="J8:J31" si="0">SUM(G8:I8)</f>
        <v>48410.798434019824</v>
      </c>
      <c r="K8" s="13">
        <v>17801.065377239342</v>
      </c>
      <c r="L8" s="13">
        <v>31913.045537714399</v>
      </c>
      <c r="M8" s="186">
        <v>2467.9981300186319</v>
      </c>
      <c r="N8" s="13">
        <v>-324.89019999999999</v>
      </c>
      <c r="O8" s="23">
        <f t="shared" ref="O8:O31" si="1">SUM(K8:N8)</f>
        <v>51857.218844972369</v>
      </c>
    </row>
    <row r="9" spans="2:15" ht="16.5" thickBot="1" x14ac:dyDescent="0.3">
      <c r="B9" s="256"/>
      <c r="C9" s="276"/>
      <c r="D9" s="219" t="s">
        <v>37</v>
      </c>
      <c r="E9" s="25">
        <v>1</v>
      </c>
      <c r="F9" s="26">
        <v>1.0855711983357037</v>
      </c>
      <c r="G9" s="13">
        <v>9893.9430992087455</v>
      </c>
      <c r="H9" s="186">
        <v>26630.168800793155</v>
      </c>
      <c r="I9" s="186">
        <v>13977.572958572639</v>
      </c>
      <c r="J9" s="23">
        <f t="shared" si="0"/>
        <v>50501.684858574539</v>
      </c>
      <c r="K9" s="13">
        <v>17714.949536896012</v>
      </c>
      <c r="L9" s="13">
        <v>34915.596146560543</v>
      </c>
      <c r="M9" s="186">
        <v>2517.5190664382726</v>
      </c>
      <c r="N9" s="13">
        <v>-324.89019999999999</v>
      </c>
      <c r="O9" s="23">
        <f t="shared" si="1"/>
        <v>54823.174549894829</v>
      </c>
    </row>
    <row r="10" spans="2:15" ht="16.5" thickBot="1" x14ac:dyDescent="0.3">
      <c r="B10" s="256"/>
      <c r="C10" s="276"/>
      <c r="D10" s="219" t="s">
        <v>38</v>
      </c>
      <c r="E10" s="25">
        <v>1</v>
      </c>
      <c r="F10" s="26">
        <v>1.0427264830207519</v>
      </c>
      <c r="G10" s="13">
        <v>9883.7118984250174</v>
      </c>
      <c r="H10" s="186">
        <v>28172.727421887015</v>
      </c>
      <c r="I10" s="186">
        <v>13276.368954685855</v>
      </c>
      <c r="J10" s="23">
        <f t="shared" si="0"/>
        <v>51332.808274997893</v>
      </c>
      <c r="K10" s="13">
        <v>17678.681748490162</v>
      </c>
      <c r="L10" s="13">
        <v>33591.912969061537</v>
      </c>
      <c r="M10" s="186">
        <v>2580.3741186154039</v>
      </c>
      <c r="N10" s="13">
        <v>-324.89019999999999</v>
      </c>
      <c r="O10" s="23">
        <f t="shared" si="1"/>
        <v>53526.078636167098</v>
      </c>
    </row>
    <row r="11" spans="2:15" ht="16.5" thickBot="1" x14ac:dyDescent="0.3">
      <c r="B11" s="256"/>
      <c r="C11" s="276"/>
      <c r="D11" s="219" t="s">
        <v>39</v>
      </c>
      <c r="E11" s="25">
        <v>1</v>
      </c>
      <c r="F11" s="26">
        <v>1.1219380070820943</v>
      </c>
      <c r="G11" s="13">
        <v>7662.6093392074681</v>
      </c>
      <c r="H11" s="186">
        <v>22475.458031104557</v>
      </c>
      <c r="I11" s="186">
        <v>12986.476681834503</v>
      </c>
      <c r="J11" s="23">
        <f t="shared" si="0"/>
        <v>43124.544052146528</v>
      </c>
      <c r="K11" s="13">
        <v>16602.366316363812</v>
      </c>
      <c r="L11" s="13">
        <v>29456.599757685766</v>
      </c>
      <c r="M11" s="186">
        <v>2648.9891361396844</v>
      </c>
      <c r="N11" s="13">
        <v>-324.89019999999999</v>
      </c>
      <c r="O11" s="23">
        <f t="shared" si="1"/>
        <v>48383.065010189261</v>
      </c>
    </row>
    <row r="12" spans="2:15" ht="16.5" thickBot="1" x14ac:dyDescent="0.3">
      <c r="B12" s="257"/>
      <c r="C12" s="277"/>
      <c r="D12" s="219" t="s">
        <v>40</v>
      </c>
      <c r="E12" s="25">
        <v>1</v>
      </c>
      <c r="F12" s="26">
        <v>1.0872080209044153</v>
      </c>
      <c r="G12" s="13">
        <v>7662.6093392074681</v>
      </c>
      <c r="H12" s="186">
        <v>22475.458031104557</v>
      </c>
      <c r="I12" s="186">
        <v>13110.204037416428</v>
      </c>
      <c r="J12" s="23">
        <f t="shared" si="0"/>
        <v>43248.271407728455</v>
      </c>
      <c r="K12" s="13">
        <v>16337.449487483931</v>
      </c>
      <c r="L12" s="13">
        <v>28280.943460825805</v>
      </c>
      <c r="M12" s="186">
        <v>2726.3648164237225</v>
      </c>
      <c r="N12" s="13">
        <v>-324.89019999999999</v>
      </c>
      <c r="O12" s="23">
        <f t="shared" si="1"/>
        <v>47019.86756473346</v>
      </c>
    </row>
    <row r="13" spans="2:15" ht="16.5" thickBot="1" x14ac:dyDescent="0.3">
      <c r="B13" s="254" t="s">
        <v>926</v>
      </c>
      <c r="C13" s="254"/>
      <c r="D13" s="10"/>
      <c r="E13" s="181">
        <v>1</v>
      </c>
      <c r="F13" s="181">
        <v>1.0802613875035574</v>
      </c>
      <c r="G13" s="14">
        <f>SUM(G8:G12)</f>
        <v>45030.066013389958</v>
      </c>
      <c r="H13" s="14">
        <f>SUM(H8:H12)</f>
        <v>124052.24071708476</v>
      </c>
      <c r="I13" s="14">
        <f>SUM(I8:I12)</f>
        <v>67535.800296992515</v>
      </c>
      <c r="J13" s="23">
        <f t="shared" si="0"/>
        <v>236618.10702746722</v>
      </c>
      <c r="K13" s="14">
        <f>SUM(K8:K12)</f>
        <v>86134.512466473258</v>
      </c>
      <c r="L13" s="14">
        <f>SUM(L8:L12)</f>
        <v>158158.09787184806</v>
      </c>
      <c r="M13" s="14">
        <f>SUM(M8:M12)</f>
        <v>12941.245267635715</v>
      </c>
      <c r="N13" s="14">
        <f>SUM(N8:N12)</f>
        <v>-1624.451</v>
      </c>
      <c r="O13" s="23">
        <f t="shared" si="1"/>
        <v>255609.40460595701</v>
      </c>
    </row>
    <row r="14" spans="2:15" ht="16.5" thickBot="1" x14ac:dyDescent="0.3">
      <c r="B14" s="255" t="s">
        <v>126</v>
      </c>
      <c r="C14" s="275"/>
      <c r="D14" s="219" t="s">
        <v>36</v>
      </c>
      <c r="E14" s="25">
        <v>1</v>
      </c>
      <c r="F14" s="26">
        <v>1.0905412434589357</v>
      </c>
      <c r="G14" s="13">
        <v>6620.8099630604183</v>
      </c>
      <c r="H14" s="186">
        <v>3286.4713462941568</v>
      </c>
      <c r="I14" s="186">
        <v>4399.4106261207999</v>
      </c>
      <c r="J14" s="23">
        <f t="shared" si="0"/>
        <v>14306.691935475375</v>
      </c>
      <c r="K14" s="13">
        <v>3341.6267852617066</v>
      </c>
      <c r="L14" s="13">
        <v>9583.9354919866364</v>
      </c>
      <c r="M14" s="186">
        <v>2676.4753358488997</v>
      </c>
      <c r="N14" s="13">
        <v>0</v>
      </c>
      <c r="O14" s="23">
        <f t="shared" si="1"/>
        <v>15602.037613097244</v>
      </c>
    </row>
    <row r="15" spans="2:15" ht="16.5" thickBot="1" x14ac:dyDescent="0.3">
      <c r="B15" s="256"/>
      <c r="C15" s="276"/>
      <c r="D15" s="219" t="s">
        <v>37</v>
      </c>
      <c r="E15" s="25">
        <v>1</v>
      </c>
      <c r="F15" s="26">
        <v>1.1366839062193483</v>
      </c>
      <c r="G15" s="13">
        <v>6617.329698162669</v>
      </c>
      <c r="H15" s="186">
        <v>3289.9516111919047</v>
      </c>
      <c r="I15" s="186">
        <v>4103.2265311454557</v>
      </c>
      <c r="J15" s="23">
        <f t="shared" si="0"/>
        <v>14010.507840500029</v>
      </c>
      <c r="K15" s="13">
        <v>3290.7710599648317</v>
      </c>
      <c r="L15" s="13">
        <v>9904.8376087275738</v>
      </c>
      <c r="M15" s="186">
        <v>2729.9101115639742</v>
      </c>
      <c r="N15" s="13">
        <v>0</v>
      </c>
      <c r="O15" s="23">
        <f t="shared" si="1"/>
        <v>15925.518780256381</v>
      </c>
    </row>
    <row r="16" spans="2:15" ht="16.5" thickBot="1" x14ac:dyDescent="0.3">
      <c r="B16" s="256"/>
      <c r="C16" s="276"/>
      <c r="D16" s="219" t="s">
        <v>38</v>
      </c>
      <c r="E16" s="25">
        <v>1</v>
      </c>
      <c r="F16" s="26">
        <v>1.1575419028020846</v>
      </c>
      <c r="G16" s="13">
        <v>6617.3336746932337</v>
      </c>
      <c r="H16" s="186">
        <v>3289.9476346613405</v>
      </c>
      <c r="I16" s="186">
        <v>4117.6111354186896</v>
      </c>
      <c r="J16" s="23">
        <f t="shared" si="0"/>
        <v>14024.892444773264</v>
      </c>
      <c r="K16" s="13">
        <v>3395.6140513622081</v>
      </c>
      <c r="L16" s="13">
        <v>10054.266092455049</v>
      </c>
      <c r="M16" s="186">
        <v>2784.5205433001656</v>
      </c>
      <c r="N16" s="13">
        <v>0</v>
      </c>
      <c r="O16" s="23">
        <f t="shared" si="1"/>
        <v>16234.400687117424</v>
      </c>
    </row>
    <row r="17" spans="2:15" ht="16.5" thickBot="1" x14ac:dyDescent="0.3">
      <c r="B17" s="256"/>
      <c r="C17" s="276"/>
      <c r="D17" s="219" t="s">
        <v>39</v>
      </c>
      <c r="E17" s="25">
        <v>1</v>
      </c>
      <c r="F17" s="26">
        <v>1.1826657891844623</v>
      </c>
      <c r="G17" s="13">
        <v>6575.8891714460069</v>
      </c>
      <c r="H17" s="186">
        <v>3016.1753234699709</v>
      </c>
      <c r="I17" s="186">
        <v>4097.5683388319476</v>
      </c>
      <c r="J17" s="23">
        <f t="shared" si="0"/>
        <v>13689.632833747924</v>
      </c>
      <c r="K17" s="13">
        <v>3401.5498122378967</v>
      </c>
      <c r="L17" s="13">
        <v>9948.3513602629246</v>
      </c>
      <c r="M17" s="186">
        <v>2840.3592464691951</v>
      </c>
      <c r="N17" s="13">
        <v>0</v>
      </c>
      <c r="O17" s="23">
        <f t="shared" si="1"/>
        <v>16190.260418970016</v>
      </c>
    </row>
    <row r="18" spans="2:15" ht="16.5" thickBot="1" x14ac:dyDescent="0.3">
      <c r="B18" s="257"/>
      <c r="C18" s="277"/>
      <c r="D18" s="219" t="s">
        <v>40</v>
      </c>
      <c r="E18" s="25">
        <v>1</v>
      </c>
      <c r="F18" s="26">
        <v>1.2068201076652876</v>
      </c>
      <c r="G18" s="13">
        <v>6575.8891714460069</v>
      </c>
      <c r="H18" s="186">
        <v>3016.1753234699709</v>
      </c>
      <c r="I18" s="186">
        <v>4014.338101468702</v>
      </c>
      <c r="J18" s="23">
        <f t="shared" si="0"/>
        <v>13606.40259638468</v>
      </c>
      <c r="K18" s="13">
        <v>3425.9004397226354</v>
      </c>
      <c r="L18" s="13">
        <v>10097.125366197792</v>
      </c>
      <c r="M18" s="186">
        <v>2897.4544403857785</v>
      </c>
      <c r="N18" s="13">
        <v>0</v>
      </c>
      <c r="O18" s="23">
        <f t="shared" si="1"/>
        <v>16420.480246306208</v>
      </c>
    </row>
    <row r="19" spans="2:15" ht="16.5" thickBot="1" x14ac:dyDescent="0.3">
      <c r="B19" s="254" t="s">
        <v>927</v>
      </c>
      <c r="C19" s="254"/>
      <c r="D19" s="11"/>
      <c r="E19" s="181">
        <v>1</v>
      </c>
      <c r="F19" s="181">
        <v>1.1541478850304807</v>
      </c>
      <c r="G19" s="14">
        <f>SUM(G14:G18)</f>
        <v>33007.251678808338</v>
      </c>
      <c r="H19" s="14">
        <f>SUM(H14:H18)</f>
        <v>15898.721239087346</v>
      </c>
      <c r="I19" s="14">
        <f>SUM(I14:I18)</f>
        <v>20732.154732985597</v>
      </c>
      <c r="J19" s="23">
        <f t="shared" si="0"/>
        <v>69638.127650881273</v>
      </c>
      <c r="K19" s="14">
        <f>SUM(K14:K18)</f>
        <v>16855.462148549279</v>
      </c>
      <c r="L19" s="14">
        <f>SUM(L14:L18)</f>
        <v>49588.515919629972</v>
      </c>
      <c r="M19" s="14">
        <f>SUM(M14:M18)</f>
        <v>13928.719677568013</v>
      </c>
      <c r="N19" s="14">
        <f>SUM(N14:N18)</f>
        <v>0</v>
      </c>
      <c r="O19" s="23">
        <f t="shared" si="1"/>
        <v>80372.697745747253</v>
      </c>
    </row>
    <row r="20" spans="2:15" ht="16.5" thickBot="1" x14ac:dyDescent="0.3">
      <c r="B20" s="255" t="s">
        <v>130</v>
      </c>
      <c r="C20" s="275"/>
      <c r="D20" s="219" t="s">
        <v>36</v>
      </c>
      <c r="E20" s="25">
        <v>1</v>
      </c>
      <c r="F20" s="26">
        <v>1.1244429221561958</v>
      </c>
      <c r="G20" s="13">
        <v>12154.566315866701</v>
      </c>
      <c r="H20" s="186">
        <v>49412.027781617522</v>
      </c>
      <c r="I20" s="186">
        <v>11810.230965872586</v>
      </c>
      <c r="J20" s="23">
        <f t="shared" si="0"/>
        <v>73376.82506335681</v>
      </c>
      <c r="K20" s="13">
        <v>24663.796335104897</v>
      </c>
      <c r="L20" s="13">
        <v>59554.665408598936</v>
      </c>
      <c r="M20" s="186">
        <v>-1629.3901509189161</v>
      </c>
      <c r="N20" s="13">
        <v>-81.02</v>
      </c>
      <c r="O20" s="23">
        <f t="shared" si="1"/>
        <v>82508.051592784919</v>
      </c>
    </row>
    <row r="21" spans="2:15" ht="16.5" thickBot="1" x14ac:dyDescent="0.3">
      <c r="B21" s="256"/>
      <c r="C21" s="276"/>
      <c r="D21" s="219" t="s">
        <v>37</v>
      </c>
      <c r="E21" s="25">
        <v>1</v>
      </c>
      <c r="F21" s="26">
        <v>1.1420084700385504</v>
      </c>
      <c r="G21" s="13">
        <v>12124.756911496697</v>
      </c>
      <c r="H21" s="186">
        <v>50020.272705987518</v>
      </c>
      <c r="I21" s="186">
        <v>10975.465625646517</v>
      </c>
      <c r="J21" s="23">
        <f t="shared" si="0"/>
        <v>73120.495243130732</v>
      </c>
      <c r="K21" s="13">
        <v>24502.89279616607</v>
      </c>
      <c r="L21" s="13">
        <v>60736.013911335023</v>
      </c>
      <c r="M21" s="186">
        <v>-1653.6618064322545</v>
      </c>
      <c r="N21" s="13">
        <v>-81.02</v>
      </c>
      <c r="O21" s="23">
        <f t="shared" si="1"/>
        <v>83504.224901068839</v>
      </c>
    </row>
    <row r="22" spans="2:15" ht="16.5" thickBot="1" x14ac:dyDescent="0.3">
      <c r="B22" s="256"/>
      <c r="C22" s="276"/>
      <c r="D22" s="219" t="s">
        <v>38</v>
      </c>
      <c r="E22" s="25">
        <v>1</v>
      </c>
      <c r="F22" s="26">
        <v>1.162342861029894</v>
      </c>
      <c r="G22" s="13">
        <v>12124.777869691959</v>
      </c>
      <c r="H22" s="186">
        <v>50405.875427792256</v>
      </c>
      <c r="I22" s="186">
        <v>10870.043240226654</v>
      </c>
      <c r="J22" s="23">
        <f t="shared" si="0"/>
        <v>73400.696537710872</v>
      </c>
      <c r="K22" s="13">
        <v>25160.048324010997</v>
      </c>
      <c r="L22" s="13">
        <v>61927.214128194471</v>
      </c>
      <c r="M22" s="186">
        <v>-1689.4668369755723</v>
      </c>
      <c r="N22" s="13">
        <v>-81.02</v>
      </c>
      <c r="O22" s="23">
        <f t="shared" si="1"/>
        <v>85316.775615229897</v>
      </c>
    </row>
    <row r="23" spans="2:15" ht="16.5" thickBot="1" x14ac:dyDescent="0.3">
      <c r="B23" s="256"/>
      <c r="C23" s="276"/>
      <c r="D23" s="219" t="s">
        <v>39</v>
      </c>
      <c r="E23" s="25">
        <v>1</v>
      </c>
      <c r="F23" s="26">
        <v>1.1867668959492548</v>
      </c>
      <c r="G23" s="13">
        <v>12129.641567650011</v>
      </c>
      <c r="H23" s="186">
        <v>50401.011729834216</v>
      </c>
      <c r="I23" s="186">
        <v>10894.897701876147</v>
      </c>
      <c r="J23" s="23">
        <f t="shared" si="0"/>
        <v>73425.550999360377</v>
      </c>
      <c r="K23" s="13">
        <v>25786.464362906132</v>
      </c>
      <c r="L23" s="13">
        <v>63172.276996422283</v>
      </c>
      <c r="M23" s="186">
        <v>-1738.7081164537988</v>
      </c>
      <c r="N23" s="13">
        <v>-81.02</v>
      </c>
      <c r="O23" s="23">
        <f t="shared" si="1"/>
        <v>87139.013242874615</v>
      </c>
    </row>
    <row r="24" spans="2:15" ht="16.5" thickBot="1" x14ac:dyDescent="0.3">
      <c r="B24" s="257"/>
      <c r="C24" s="277"/>
      <c r="D24" s="219" t="s">
        <v>40</v>
      </c>
      <c r="E24" s="25">
        <v>1</v>
      </c>
      <c r="F24" s="26">
        <v>1.2096749386959649</v>
      </c>
      <c r="G24" s="13">
        <v>12129.641567650011</v>
      </c>
      <c r="H24" s="186">
        <v>50401.011729834216</v>
      </c>
      <c r="I24" s="186">
        <v>10978.995059776318</v>
      </c>
      <c r="J24" s="23">
        <f t="shared" si="0"/>
        <v>73509.64835726055</v>
      </c>
      <c r="K24" s="13">
        <v>26382.320727697894</v>
      </c>
      <c r="L24" s="13">
        <v>64423.271054690595</v>
      </c>
      <c r="M24" s="186">
        <v>-1801.7924122573916</v>
      </c>
      <c r="N24" s="13">
        <v>-81.02</v>
      </c>
      <c r="O24" s="23">
        <f t="shared" si="1"/>
        <v>88922.779370131087</v>
      </c>
    </row>
    <row r="25" spans="2:15" ht="16.5" thickBot="1" x14ac:dyDescent="0.3">
      <c r="B25" s="254" t="s">
        <v>928</v>
      </c>
      <c r="C25" s="254"/>
      <c r="D25" s="11"/>
      <c r="E25" s="181">
        <v>1</v>
      </c>
      <c r="F25" s="181">
        <v>1.1650821840738608</v>
      </c>
      <c r="G25" s="14">
        <f>SUM(G20:G24)</f>
        <v>60663.384232355384</v>
      </c>
      <c r="H25" s="14">
        <f>SUM(H20:H24)</f>
        <v>250640.19937506574</v>
      </c>
      <c r="I25" s="14">
        <f>SUM(I20:I24)</f>
        <v>55529.632593398223</v>
      </c>
      <c r="J25" s="23">
        <f t="shared" si="0"/>
        <v>366833.21620081936</v>
      </c>
      <c r="K25" s="14">
        <f>SUM(K20:K24)</f>
        <v>126495.52254588598</v>
      </c>
      <c r="L25" s="14">
        <f>SUM(L20:L24)</f>
        <v>309813.44149924128</v>
      </c>
      <c r="M25" s="14">
        <f>SUM(M20:M24)</f>
        <v>-8513.0193230379336</v>
      </c>
      <c r="N25" s="14">
        <f>SUM(N20:N24)</f>
        <v>-405.09999999999997</v>
      </c>
      <c r="O25" s="23">
        <f t="shared" si="1"/>
        <v>427390.84472208936</v>
      </c>
    </row>
    <row r="26" spans="2:15" ht="16.5" thickBot="1" x14ac:dyDescent="0.3">
      <c r="B26" s="255" t="s">
        <v>135</v>
      </c>
      <c r="C26" s="275"/>
      <c r="D26" s="219" t="s">
        <v>36</v>
      </c>
      <c r="E26" s="25">
        <v>1</v>
      </c>
      <c r="F26" s="26">
        <v>1.0561560400413017</v>
      </c>
      <c r="G26" s="13">
        <v>10768.96758473895</v>
      </c>
      <c r="H26" s="186">
        <v>53918.016663658746</v>
      </c>
      <c r="I26" s="186">
        <v>8892.7858281668632</v>
      </c>
      <c r="J26" s="23">
        <f t="shared" si="0"/>
        <v>73579.770076564557</v>
      </c>
      <c r="K26" s="13">
        <v>16449.473478245291</v>
      </c>
      <c r="L26" s="13">
        <v>66046.221562297418</v>
      </c>
      <c r="M26" s="186">
        <v>-4403.1824493288232</v>
      </c>
      <c r="N26" s="13">
        <v>-380.79399999999998</v>
      </c>
      <c r="O26" s="23">
        <f t="shared" si="1"/>
        <v>77711.718591213881</v>
      </c>
    </row>
    <row r="27" spans="2:15" ht="16.5" thickBot="1" x14ac:dyDescent="0.3">
      <c r="B27" s="256"/>
      <c r="C27" s="276"/>
      <c r="D27" s="219" t="s">
        <v>37</v>
      </c>
      <c r="E27" s="25">
        <v>1</v>
      </c>
      <c r="F27" s="26">
        <v>1.0364358875370148</v>
      </c>
      <c r="G27" s="13">
        <v>10755.210350445512</v>
      </c>
      <c r="H27" s="186">
        <v>56650.420841952196</v>
      </c>
      <c r="I27" s="186">
        <v>8285.3723097556194</v>
      </c>
      <c r="J27" s="23">
        <f t="shared" si="0"/>
        <v>75691.003502153326</v>
      </c>
      <c r="K27" s="13">
        <v>15918.131215006681</v>
      </c>
      <c r="L27" s="13">
        <v>67388.094345418984</v>
      </c>
      <c r="M27" s="186">
        <v>-4476.5591671040884</v>
      </c>
      <c r="N27" s="13">
        <v>-380.79399999999998</v>
      </c>
      <c r="O27" s="23">
        <f t="shared" si="1"/>
        <v>78448.872393321581</v>
      </c>
    </row>
    <row r="28" spans="2:15" ht="16.5" thickBot="1" x14ac:dyDescent="0.3">
      <c r="B28" s="256"/>
      <c r="C28" s="276"/>
      <c r="D28" s="219" t="s">
        <v>38</v>
      </c>
      <c r="E28" s="25">
        <v>1</v>
      </c>
      <c r="F28" s="26">
        <v>1.0338209440332531</v>
      </c>
      <c r="G28" s="13">
        <v>10755.245907175631</v>
      </c>
      <c r="H28" s="186">
        <v>58462.816581222069</v>
      </c>
      <c r="I28" s="186">
        <v>8200.5412474091099</v>
      </c>
      <c r="J28" s="23">
        <f t="shared" si="0"/>
        <v>77418.603735806813</v>
      </c>
      <c r="K28" s="13">
        <v>16247.665727410658</v>
      </c>
      <c r="L28" s="13">
        <v>68741.995504319304</v>
      </c>
      <c r="M28" s="186">
        <v>-4571.8932318418265</v>
      </c>
      <c r="N28" s="13">
        <v>-380.79399999999998</v>
      </c>
      <c r="O28" s="23">
        <f t="shared" si="1"/>
        <v>80036.973999888141</v>
      </c>
    </row>
    <row r="29" spans="2:15" ht="16.5" thickBot="1" x14ac:dyDescent="0.3">
      <c r="B29" s="256"/>
      <c r="C29" s="276"/>
      <c r="D29" s="219" t="s">
        <v>39</v>
      </c>
      <c r="E29" s="25">
        <v>1</v>
      </c>
      <c r="F29" s="26">
        <v>1.0546759379519492</v>
      </c>
      <c r="G29" s="13">
        <v>10763.497438067501</v>
      </c>
      <c r="H29" s="186">
        <v>58454.565050330195</v>
      </c>
      <c r="I29" s="186">
        <v>8213.0188180487476</v>
      </c>
      <c r="J29" s="23">
        <f>SUM(G29:I29)</f>
        <v>77431.081306446446</v>
      </c>
      <c r="K29" s="13">
        <v>16584.601665330323</v>
      </c>
      <c r="L29" s="13">
        <v>70152.8779857544</v>
      </c>
      <c r="M29" s="186">
        <v>-4691.9873475746745</v>
      </c>
      <c r="N29" s="13">
        <v>-380.79399999999998</v>
      </c>
      <c r="O29" s="23">
        <f t="shared" si="1"/>
        <v>81664.698303510057</v>
      </c>
    </row>
    <row r="30" spans="2:15" ht="16.5" thickBot="1" x14ac:dyDescent="0.3">
      <c r="B30" s="257"/>
      <c r="C30" s="277"/>
      <c r="D30" s="219" t="s">
        <v>40</v>
      </c>
      <c r="E30" s="25">
        <v>1</v>
      </c>
      <c r="F30" s="26">
        <v>1.0743977466470473</v>
      </c>
      <c r="G30" s="13">
        <v>10763.497438067501</v>
      </c>
      <c r="H30" s="186">
        <v>58454.565050330195</v>
      </c>
      <c r="I30" s="186">
        <v>8271.0408332697225</v>
      </c>
      <c r="J30" s="23">
        <f t="shared" si="0"/>
        <v>77489.103321667426</v>
      </c>
      <c r="K30" s="13">
        <v>16927.977007775535</v>
      </c>
      <c r="L30" s="13">
        <v>71545.531057225438</v>
      </c>
      <c r="M30" s="186">
        <v>-4838.5960665012644</v>
      </c>
      <c r="N30" s="13">
        <v>-380.79399999999998</v>
      </c>
      <c r="O30" s="23">
        <f t="shared" si="1"/>
        <v>83254.117998499714</v>
      </c>
    </row>
    <row r="31" spans="2:15" ht="16.5" thickBot="1" x14ac:dyDescent="0.3">
      <c r="B31" s="254" t="s">
        <v>929</v>
      </c>
      <c r="C31" s="254"/>
      <c r="D31" s="11"/>
      <c r="E31" s="181">
        <v>1</v>
      </c>
      <c r="F31" s="181">
        <v>1.0511172184588158</v>
      </c>
      <c r="G31" s="14">
        <f>SUM(G26:G30)</f>
        <v>53806.418718495086</v>
      </c>
      <c r="H31" s="14">
        <f>SUM(H26:H30)</f>
        <v>285940.38418749342</v>
      </c>
      <c r="I31" s="14">
        <f>SUM(I26:I30)</f>
        <v>41862.759036650066</v>
      </c>
      <c r="J31" s="23">
        <f t="shared" si="0"/>
        <v>381609.5619426386</v>
      </c>
      <c r="K31" s="14">
        <f>SUM(K26:K30)</f>
        <v>82127.849093768484</v>
      </c>
      <c r="L31" s="14">
        <f>SUM(L26:L30)</f>
        <v>343874.72045501554</v>
      </c>
      <c r="M31" s="14">
        <f>SUM(M26:M30)</f>
        <v>-22982.218262350678</v>
      </c>
      <c r="N31" s="14">
        <f>SUM(N26:N30)</f>
        <v>-1903.9699999999998</v>
      </c>
      <c r="O31" s="23">
        <f t="shared" si="1"/>
        <v>401116.38128643343</v>
      </c>
    </row>
    <row r="32" spans="2:15" ht="16.5" thickBot="1" x14ac:dyDescent="0.3">
      <c r="B32" s="281" t="s">
        <v>930</v>
      </c>
      <c r="C32" s="281"/>
      <c r="D32" s="17"/>
      <c r="E32" s="181">
        <v>1</v>
      </c>
      <c r="F32" s="181">
        <v>1.1040963480611219</v>
      </c>
      <c r="G32" s="24">
        <f t="shared" ref="G32:O32" si="2">SUM(G13,G19,G25,G31)</f>
        <v>192507.12064304875</v>
      </c>
      <c r="H32" s="24">
        <f t="shared" si="2"/>
        <v>676531.54551873123</v>
      </c>
      <c r="I32" s="24">
        <f t="shared" si="2"/>
        <v>185660.34666002641</v>
      </c>
      <c r="J32" s="24">
        <f t="shared" si="2"/>
        <v>1054699.0128218066</v>
      </c>
      <c r="K32" s="24">
        <f t="shared" si="2"/>
        <v>311613.34625467705</v>
      </c>
      <c r="L32" s="24">
        <f t="shared" si="2"/>
        <v>861434.77574573481</v>
      </c>
      <c r="M32" s="24">
        <f t="shared" si="2"/>
        <v>-4625.2726401848849</v>
      </c>
      <c r="N32" s="24">
        <f t="shared" si="2"/>
        <v>-3933.5209999999997</v>
      </c>
      <c r="O32" s="24">
        <f t="shared" si="2"/>
        <v>1164489.3283602269</v>
      </c>
    </row>
    <row r="33" spans="2:15" ht="75.599999999999994" customHeight="1" x14ac:dyDescent="0.25">
      <c r="B33" s="238" t="s">
        <v>931</v>
      </c>
      <c r="C33" s="279"/>
      <c r="D33" s="279"/>
      <c r="E33" s="279"/>
      <c r="F33" s="279"/>
      <c r="G33" s="279"/>
      <c r="H33" s="279"/>
      <c r="I33" s="279"/>
      <c r="J33" s="279"/>
      <c r="K33" s="279"/>
      <c r="L33" s="279"/>
      <c r="M33" s="279"/>
      <c r="N33" s="279"/>
      <c r="O33" s="279"/>
    </row>
    <row r="34" spans="2:15" x14ac:dyDescent="0.25">
      <c r="B34" s="9"/>
      <c r="G34" s="2"/>
      <c r="H34" s="2"/>
      <c r="I34" s="2"/>
      <c r="J34" s="2"/>
      <c r="K34" s="2"/>
      <c r="L34" s="2"/>
      <c r="M34" s="2"/>
      <c r="N34" s="2"/>
      <c r="O34" s="2"/>
    </row>
    <row r="35" spans="2:15" x14ac:dyDescent="0.25">
      <c r="B35" s="9"/>
    </row>
    <row r="37" spans="2:15" x14ac:dyDescent="0.25">
      <c r="B37" s="9"/>
    </row>
    <row r="38" spans="2:15" x14ac:dyDescent="0.25">
      <c r="B38" s="9"/>
    </row>
    <row r="39" spans="2:15" x14ac:dyDescent="0.25">
      <c r="B39" s="9"/>
    </row>
    <row r="41" spans="2:15" x14ac:dyDescent="0.25">
      <c r="B41" s="9"/>
    </row>
  </sheetData>
  <customSheetViews>
    <customSheetView guid="{E40B4055-4557-4836-8946-1AFB7A4606E7}" showGridLines="0">
      <pageMargins left="0" right="0" top="0" bottom="0" header="0" footer="0"/>
    </customSheetView>
  </customSheetViews>
  <mergeCells count="26">
    <mergeCell ref="B33:O33"/>
    <mergeCell ref="B13:C13"/>
    <mergeCell ref="B4:C5"/>
    <mergeCell ref="D4:F5"/>
    <mergeCell ref="G4:J5"/>
    <mergeCell ref="K4:O5"/>
    <mergeCell ref="B32:C32"/>
    <mergeCell ref="B19:C19"/>
    <mergeCell ref="J6:J7"/>
    <mergeCell ref="K6:K7"/>
    <mergeCell ref="L6:L7"/>
    <mergeCell ref="O6:O7"/>
    <mergeCell ref="B6:C7"/>
    <mergeCell ref="D6:D7"/>
    <mergeCell ref="E6:E7"/>
    <mergeCell ref="F6:F7"/>
    <mergeCell ref="B26:C30"/>
    <mergeCell ref="B31:C31"/>
    <mergeCell ref="N6:N7"/>
    <mergeCell ref="B8:C12"/>
    <mergeCell ref="B14:C18"/>
    <mergeCell ref="G6:H6"/>
    <mergeCell ref="I6:I7"/>
    <mergeCell ref="M6:M7"/>
    <mergeCell ref="B20:C24"/>
    <mergeCell ref="B25:C25"/>
  </mergeCells>
  <phoneticPr fontId="3" type="noConversion"/>
  <pageMargins left="0.7" right="0.7" top="0.75" bottom="0.75" header="0.3" footer="0.3"/>
  <pageSetup scale="62" orientation="landscape" horizontalDpi="1200" verticalDpi="1200" r:id="rId1"/>
  <headerFooter>
    <oddFooter>&amp;L&amp;"Times New Roman,Regular"Appendix B, Table 14: TRC Benefits Table (Gross)&amp;R&amp;"Times New Roman,Regular"&amp;P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D786-F9AD-4410-BC52-E944ADC748E3}">
  <sheetPr>
    <pageSetUpPr fitToPage="1"/>
  </sheetPr>
  <dimension ref="B2:O41"/>
  <sheetViews>
    <sheetView showGridLines="0" zoomScale="70" zoomScaleNormal="70" workbookViewId="0">
      <selection activeCell="E13" sqref="E13"/>
    </sheetView>
  </sheetViews>
  <sheetFormatPr defaultRowHeight="15.75" x14ac:dyDescent="0.25"/>
  <cols>
    <col min="1" max="1" width="4.85546875" style="4" customWidth="1"/>
    <col min="2" max="2" width="8.85546875" style="4"/>
    <col min="3" max="3" width="30.7109375" style="4" customWidth="1"/>
    <col min="4" max="4" width="8.85546875" style="4" customWidth="1"/>
    <col min="5" max="5" width="7.85546875" style="4" customWidth="1"/>
    <col min="6" max="6" width="7.140625" style="4" customWidth="1"/>
    <col min="7" max="10" width="14.85546875" style="4" customWidth="1"/>
    <col min="11" max="12" width="13.85546875" style="4" customWidth="1"/>
    <col min="13" max="13" width="17.140625" style="4" customWidth="1"/>
    <col min="14" max="15" width="13.85546875" style="4" customWidth="1"/>
    <col min="16" max="257" width="8.85546875" style="4"/>
    <col min="258" max="258" width="8.85546875" style="4" customWidth="1"/>
    <col min="259" max="259" width="8.140625" style="4" customWidth="1"/>
    <col min="260" max="260" width="8.85546875" style="4" customWidth="1"/>
    <col min="261" max="261" width="8.85546875" style="4"/>
    <col min="262" max="262" width="13.28515625" style="4" customWidth="1"/>
    <col min="263" max="263" width="12.140625" style="4" customWidth="1"/>
    <col min="264" max="265" width="8.85546875" style="4"/>
    <col min="266" max="266" width="13.5703125" style="4" customWidth="1"/>
    <col min="267" max="513" width="8.85546875" style="4"/>
    <col min="514" max="514" width="8.85546875" style="4" customWidth="1"/>
    <col min="515" max="515" width="8.140625" style="4" customWidth="1"/>
    <col min="516" max="516" width="8.85546875" style="4" customWidth="1"/>
    <col min="517" max="517" width="8.85546875" style="4"/>
    <col min="518" max="518" width="13.28515625" style="4" customWidth="1"/>
    <col min="519" max="519" width="12.140625" style="4" customWidth="1"/>
    <col min="520" max="521" width="8.85546875" style="4"/>
    <col min="522" max="522" width="13.5703125" style="4" customWidth="1"/>
    <col min="523" max="769" width="8.85546875" style="4"/>
    <col min="770" max="770" width="8.85546875" style="4" customWidth="1"/>
    <col min="771" max="771" width="8.140625" style="4" customWidth="1"/>
    <col min="772" max="772" width="8.85546875" style="4" customWidth="1"/>
    <col min="773" max="773" width="8.85546875" style="4"/>
    <col min="774" max="774" width="13.28515625" style="4" customWidth="1"/>
    <col min="775" max="775" width="12.140625" style="4" customWidth="1"/>
    <col min="776" max="777" width="8.85546875" style="4"/>
    <col min="778" max="778" width="13.5703125" style="4" customWidth="1"/>
    <col min="779" max="1025" width="8.85546875" style="4"/>
    <col min="1026" max="1026" width="8.85546875" style="4" customWidth="1"/>
    <col min="1027" max="1027" width="8.140625" style="4" customWidth="1"/>
    <col min="1028" max="1028" width="8.85546875" style="4" customWidth="1"/>
    <col min="1029" max="1029" width="8.85546875" style="4"/>
    <col min="1030" max="1030" width="13.28515625" style="4" customWidth="1"/>
    <col min="1031" max="1031" width="12.140625" style="4" customWidth="1"/>
    <col min="1032" max="1033" width="8.85546875" style="4"/>
    <col min="1034" max="1034" width="13.5703125" style="4" customWidth="1"/>
    <col min="1035" max="1281" width="8.85546875" style="4"/>
    <col min="1282" max="1282" width="8.85546875" style="4" customWidth="1"/>
    <col min="1283" max="1283" width="8.140625" style="4" customWidth="1"/>
    <col min="1284" max="1284" width="8.85546875" style="4" customWidth="1"/>
    <col min="1285" max="1285" width="8.85546875" style="4"/>
    <col min="1286" max="1286" width="13.28515625" style="4" customWidth="1"/>
    <col min="1287" max="1287" width="12.140625" style="4" customWidth="1"/>
    <col min="1288" max="1289" width="8.85546875" style="4"/>
    <col min="1290" max="1290" width="13.5703125" style="4" customWidth="1"/>
    <col min="1291" max="1537" width="8.85546875" style="4"/>
    <col min="1538" max="1538" width="8.85546875" style="4" customWidth="1"/>
    <col min="1539" max="1539" width="8.140625" style="4" customWidth="1"/>
    <col min="1540" max="1540" width="8.85546875" style="4" customWidth="1"/>
    <col min="1541" max="1541" width="8.85546875" style="4"/>
    <col min="1542" max="1542" width="13.28515625" style="4" customWidth="1"/>
    <col min="1543" max="1543" width="12.140625" style="4" customWidth="1"/>
    <col min="1544" max="1545" width="8.85546875" style="4"/>
    <col min="1546" max="1546" width="13.5703125" style="4" customWidth="1"/>
    <col min="1547" max="1793" width="8.85546875" style="4"/>
    <col min="1794" max="1794" width="8.85546875" style="4" customWidth="1"/>
    <col min="1795" max="1795" width="8.140625" style="4" customWidth="1"/>
    <col min="1796" max="1796" width="8.85546875" style="4" customWidth="1"/>
    <col min="1797" max="1797" width="8.85546875" style="4"/>
    <col min="1798" max="1798" width="13.28515625" style="4" customWidth="1"/>
    <col min="1799" max="1799" width="12.140625" style="4" customWidth="1"/>
    <col min="1800" max="1801" width="8.85546875" style="4"/>
    <col min="1802" max="1802" width="13.5703125" style="4" customWidth="1"/>
    <col min="1803" max="2049" width="8.85546875" style="4"/>
    <col min="2050" max="2050" width="8.85546875" style="4" customWidth="1"/>
    <col min="2051" max="2051" width="8.140625" style="4" customWidth="1"/>
    <col min="2052" max="2052" width="8.85546875" style="4" customWidth="1"/>
    <col min="2053" max="2053" width="8.85546875" style="4"/>
    <col min="2054" max="2054" width="13.28515625" style="4" customWidth="1"/>
    <col min="2055" max="2055" width="12.140625" style="4" customWidth="1"/>
    <col min="2056" max="2057" width="8.85546875" style="4"/>
    <col min="2058" max="2058" width="13.5703125" style="4" customWidth="1"/>
    <col min="2059" max="2305" width="8.85546875" style="4"/>
    <col min="2306" max="2306" width="8.85546875" style="4" customWidth="1"/>
    <col min="2307" max="2307" width="8.140625" style="4" customWidth="1"/>
    <col min="2308" max="2308" width="8.85546875" style="4" customWidth="1"/>
    <col min="2309" max="2309" width="8.85546875" style="4"/>
    <col min="2310" max="2310" width="13.28515625" style="4" customWidth="1"/>
    <col min="2311" max="2311" width="12.140625" style="4" customWidth="1"/>
    <col min="2312" max="2313" width="8.85546875" style="4"/>
    <col min="2314" max="2314" width="13.5703125" style="4" customWidth="1"/>
    <col min="2315" max="2561" width="8.85546875" style="4"/>
    <col min="2562" max="2562" width="8.85546875" style="4" customWidth="1"/>
    <col min="2563" max="2563" width="8.140625" style="4" customWidth="1"/>
    <col min="2564" max="2564" width="8.85546875" style="4" customWidth="1"/>
    <col min="2565" max="2565" width="8.85546875" style="4"/>
    <col min="2566" max="2566" width="13.28515625" style="4" customWidth="1"/>
    <col min="2567" max="2567" width="12.140625" style="4" customWidth="1"/>
    <col min="2568" max="2569" width="8.85546875" style="4"/>
    <col min="2570" max="2570" width="13.5703125" style="4" customWidth="1"/>
    <col min="2571" max="2817" width="8.85546875" style="4"/>
    <col min="2818" max="2818" width="8.85546875" style="4" customWidth="1"/>
    <col min="2819" max="2819" width="8.140625" style="4" customWidth="1"/>
    <col min="2820" max="2820" width="8.85546875" style="4" customWidth="1"/>
    <col min="2821" max="2821" width="8.85546875" style="4"/>
    <col min="2822" max="2822" width="13.28515625" style="4" customWidth="1"/>
    <col min="2823" max="2823" width="12.140625" style="4" customWidth="1"/>
    <col min="2824" max="2825" width="8.85546875" style="4"/>
    <col min="2826" max="2826" width="13.5703125" style="4" customWidth="1"/>
    <col min="2827" max="3073" width="8.85546875" style="4"/>
    <col min="3074" max="3074" width="8.85546875" style="4" customWidth="1"/>
    <col min="3075" max="3075" width="8.140625" style="4" customWidth="1"/>
    <col min="3076" max="3076" width="8.85546875" style="4" customWidth="1"/>
    <col min="3077" max="3077" width="8.85546875" style="4"/>
    <col min="3078" max="3078" width="13.28515625" style="4" customWidth="1"/>
    <col min="3079" max="3079" width="12.140625" style="4" customWidth="1"/>
    <col min="3080" max="3081" width="8.85546875" style="4"/>
    <col min="3082" max="3082" width="13.5703125" style="4" customWidth="1"/>
    <col min="3083" max="3329" width="8.85546875" style="4"/>
    <col min="3330" max="3330" width="8.85546875" style="4" customWidth="1"/>
    <col min="3331" max="3331" width="8.140625" style="4" customWidth="1"/>
    <col min="3332" max="3332" width="8.85546875" style="4" customWidth="1"/>
    <col min="3333" max="3333" width="8.85546875" style="4"/>
    <col min="3334" max="3334" width="13.28515625" style="4" customWidth="1"/>
    <col min="3335" max="3335" width="12.140625" style="4" customWidth="1"/>
    <col min="3336" max="3337" width="8.85546875" style="4"/>
    <col min="3338" max="3338" width="13.5703125" style="4" customWidth="1"/>
    <col min="3339" max="3585" width="8.85546875" style="4"/>
    <col min="3586" max="3586" width="8.85546875" style="4" customWidth="1"/>
    <col min="3587" max="3587" width="8.140625" style="4" customWidth="1"/>
    <col min="3588" max="3588" width="8.85546875" style="4" customWidth="1"/>
    <col min="3589" max="3589" width="8.85546875" style="4"/>
    <col min="3590" max="3590" width="13.28515625" style="4" customWidth="1"/>
    <col min="3591" max="3591" width="12.140625" style="4" customWidth="1"/>
    <col min="3592" max="3593" width="8.85546875" style="4"/>
    <col min="3594" max="3594" width="13.5703125" style="4" customWidth="1"/>
    <col min="3595" max="3841" width="8.85546875" style="4"/>
    <col min="3842" max="3842" width="8.85546875" style="4" customWidth="1"/>
    <col min="3843" max="3843" width="8.140625" style="4" customWidth="1"/>
    <col min="3844" max="3844" width="8.85546875" style="4" customWidth="1"/>
    <col min="3845" max="3845" width="8.85546875" style="4"/>
    <col min="3846" max="3846" width="13.28515625" style="4" customWidth="1"/>
    <col min="3847" max="3847" width="12.140625" style="4" customWidth="1"/>
    <col min="3848" max="3849" width="8.85546875" style="4"/>
    <col min="3850" max="3850" width="13.5703125" style="4" customWidth="1"/>
    <col min="3851" max="4097" width="8.85546875" style="4"/>
    <col min="4098" max="4098" width="8.85546875" style="4" customWidth="1"/>
    <col min="4099" max="4099" width="8.140625" style="4" customWidth="1"/>
    <col min="4100" max="4100" width="8.85546875" style="4" customWidth="1"/>
    <col min="4101" max="4101" width="8.85546875" style="4"/>
    <col min="4102" max="4102" width="13.28515625" style="4" customWidth="1"/>
    <col min="4103" max="4103" width="12.140625" style="4" customWidth="1"/>
    <col min="4104" max="4105" width="8.85546875" style="4"/>
    <col min="4106" max="4106" width="13.5703125" style="4" customWidth="1"/>
    <col min="4107" max="4353" width="8.85546875" style="4"/>
    <col min="4354" max="4354" width="8.85546875" style="4" customWidth="1"/>
    <col min="4355" max="4355" width="8.140625" style="4" customWidth="1"/>
    <col min="4356" max="4356" width="8.85546875" style="4" customWidth="1"/>
    <col min="4357" max="4357" width="8.85546875" style="4"/>
    <col min="4358" max="4358" width="13.28515625" style="4" customWidth="1"/>
    <col min="4359" max="4359" width="12.140625" style="4" customWidth="1"/>
    <col min="4360" max="4361" width="8.85546875" style="4"/>
    <col min="4362" max="4362" width="13.5703125" style="4" customWidth="1"/>
    <col min="4363" max="4609" width="8.85546875" style="4"/>
    <col min="4610" max="4610" width="8.85546875" style="4" customWidth="1"/>
    <col min="4611" max="4611" width="8.140625" style="4" customWidth="1"/>
    <col min="4612" max="4612" width="8.85546875" style="4" customWidth="1"/>
    <col min="4613" max="4613" width="8.85546875" style="4"/>
    <col min="4614" max="4614" width="13.28515625" style="4" customWidth="1"/>
    <col min="4615" max="4615" width="12.140625" style="4" customWidth="1"/>
    <col min="4616" max="4617" width="8.85546875" style="4"/>
    <col min="4618" max="4618" width="13.5703125" style="4" customWidth="1"/>
    <col min="4619" max="4865" width="8.85546875" style="4"/>
    <col min="4866" max="4866" width="8.85546875" style="4" customWidth="1"/>
    <col min="4867" max="4867" width="8.140625" style="4" customWidth="1"/>
    <col min="4868" max="4868" width="8.85546875" style="4" customWidth="1"/>
    <col min="4869" max="4869" width="8.85546875" style="4"/>
    <col min="4870" max="4870" width="13.28515625" style="4" customWidth="1"/>
    <col min="4871" max="4871" width="12.140625" style="4" customWidth="1"/>
    <col min="4872" max="4873" width="8.85546875" style="4"/>
    <col min="4874" max="4874" width="13.5703125" style="4" customWidth="1"/>
    <col min="4875" max="5121" width="8.85546875" style="4"/>
    <col min="5122" max="5122" width="8.85546875" style="4" customWidth="1"/>
    <col min="5123" max="5123" width="8.140625" style="4" customWidth="1"/>
    <col min="5124" max="5124" width="8.85546875" style="4" customWidth="1"/>
    <col min="5125" max="5125" width="8.85546875" style="4"/>
    <col min="5126" max="5126" width="13.28515625" style="4" customWidth="1"/>
    <col min="5127" max="5127" width="12.140625" style="4" customWidth="1"/>
    <col min="5128" max="5129" width="8.85546875" style="4"/>
    <col min="5130" max="5130" width="13.5703125" style="4" customWidth="1"/>
    <col min="5131" max="5377" width="8.85546875" style="4"/>
    <col min="5378" max="5378" width="8.85546875" style="4" customWidth="1"/>
    <col min="5379" max="5379" width="8.140625" style="4" customWidth="1"/>
    <col min="5380" max="5380" width="8.85546875" style="4" customWidth="1"/>
    <col min="5381" max="5381" width="8.85546875" style="4"/>
    <col min="5382" max="5382" width="13.28515625" style="4" customWidth="1"/>
    <col min="5383" max="5383" width="12.140625" style="4" customWidth="1"/>
    <col min="5384" max="5385" width="8.85546875" style="4"/>
    <col min="5386" max="5386" width="13.5703125" style="4" customWidth="1"/>
    <col min="5387" max="5633" width="8.85546875" style="4"/>
    <col min="5634" max="5634" width="8.85546875" style="4" customWidth="1"/>
    <col min="5635" max="5635" width="8.140625" style="4" customWidth="1"/>
    <col min="5636" max="5636" width="8.85546875" style="4" customWidth="1"/>
    <col min="5637" max="5637" width="8.85546875" style="4"/>
    <col min="5638" max="5638" width="13.28515625" style="4" customWidth="1"/>
    <col min="5639" max="5639" width="12.140625" style="4" customWidth="1"/>
    <col min="5640" max="5641" width="8.85546875" style="4"/>
    <col min="5642" max="5642" width="13.5703125" style="4" customWidth="1"/>
    <col min="5643" max="5889" width="8.85546875" style="4"/>
    <col min="5890" max="5890" width="8.85546875" style="4" customWidth="1"/>
    <col min="5891" max="5891" width="8.140625" style="4" customWidth="1"/>
    <col min="5892" max="5892" width="8.85546875" style="4" customWidth="1"/>
    <col min="5893" max="5893" width="8.85546875" style="4"/>
    <col min="5894" max="5894" width="13.28515625" style="4" customWidth="1"/>
    <col min="5895" max="5895" width="12.140625" style="4" customWidth="1"/>
    <col min="5896" max="5897" width="8.85546875" style="4"/>
    <col min="5898" max="5898" width="13.5703125" style="4" customWidth="1"/>
    <col min="5899" max="6145" width="8.85546875" style="4"/>
    <col min="6146" max="6146" width="8.85546875" style="4" customWidth="1"/>
    <col min="6147" max="6147" width="8.140625" style="4" customWidth="1"/>
    <col min="6148" max="6148" width="8.85546875" style="4" customWidth="1"/>
    <col min="6149" max="6149" width="8.85546875" style="4"/>
    <col min="6150" max="6150" width="13.28515625" style="4" customWidth="1"/>
    <col min="6151" max="6151" width="12.140625" style="4" customWidth="1"/>
    <col min="6152" max="6153" width="8.85546875" style="4"/>
    <col min="6154" max="6154" width="13.5703125" style="4" customWidth="1"/>
    <col min="6155" max="6401" width="8.85546875" style="4"/>
    <col min="6402" max="6402" width="8.85546875" style="4" customWidth="1"/>
    <col min="6403" max="6403" width="8.140625" style="4" customWidth="1"/>
    <col min="6404" max="6404" width="8.85546875" style="4" customWidth="1"/>
    <col min="6405" max="6405" width="8.85546875" style="4"/>
    <col min="6406" max="6406" width="13.28515625" style="4" customWidth="1"/>
    <col min="6407" max="6407" width="12.140625" style="4" customWidth="1"/>
    <col min="6408" max="6409" width="8.85546875" style="4"/>
    <col min="6410" max="6410" width="13.5703125" style="4" customWidth="1"/>
    <col min="6411" max="6657" width="8.85546875" style="4"/>
    <col min="6658" max="6658" width="8.85546875" style="4" customWidth="1"/>
    <col min="6659" max="6659" width="8.140625" style="4" customWidth="1"/>
    <col min="6660" max="6660" width="8.85546875" style="4" customWidth="1"/>
    <col min="6661" max="6661" width="8.85546875" style="4"/>
    <col min="6662" max="6662" width="13.28515625" style="4" customWidth="1"/>
    <col min="6663" max="6663" width="12.140625" style="4" customWidth="1"/>
    <col min="6664" max="6665" width="8.85546875" style="4"/>
    <col min="6666" max="6666" width="13.5703125" style="4" customWidth="1"/>
    <col min="6667" max="6913" width="8.85546875" style="4"/>
    <col min="6914" max="6914" width="8.85546875" style="4" customWidth="1"/>
    <col min="6915" max="6915" width="8.140625" style="4" customWidth="1"/>
    <col min="6916" max="6916" width="8.85546875" style="4" customWidth="1"/>
    <col min="6917" max="6917" width="8.85546875" style="4"/>
    <col min="6918" max="6918" width="13.28515625" style="4" customWidth="1"/>
    <col min="6919" max="6919" width="12.140625" style="4" customWidth="1"/>
    <col min="6920" max="6921" width="8.85546875" style="4"/>
    <col min="6922" max="6922" width="13.5703125" style="4" customWidth="1"/>
    <col min="6923" max="7169" width="8.85546875" style="4"/>
    <col min="7170" max="7170" width="8.85546875" style="4" customWidth="1"/>
    <col min="7171" max="7171" width="8.140625" style="4" customWidth="1"/>
    <col min="7172" max="7172" width="8.85546875" style="4" customWidth="1"/>
    <col min="7173" max="7173" width="8.85546875" style="4"/>
    <col min="7174" max="7174" width="13.28515625" style="4" customWidth="1"/>
    <col min="7175" max="7175" width="12.140625" style="4" customWidth="1"/>
    <col min="7176" max="7177" width="8.85546875" style="4"/>
    <col min="7178" max="7178" width="13.5703125" style="4" customWidth="1"/>
    <col min="7179" max="7425" width="8.85546875" style="4"/>
    <col min="7426" max="7426" width="8.85546875" style="4" customWidth="1"/>
    <col min="7427" max="7427" width="8.140625" style="4" customWidth="1"/>
    <col min="7428" max="7428" width="8.85546875" style="4" customWidth="1"/>
    <col min="7429" max="7429" width="8.85546875" style="4"/>
    <col min="7430" max="7430" width="13.28515625" style="4" customWidth="1"/>
    <col min="7431" max="7431" width="12.140625" style="4" customWidth="1"/>
    <col min="7432" max="7433" width="8.85546875" style="4"/>
    <col min="7434" max="7434" width="13.5703125" style="4" customWidth="1"/>
    <col min="7435" max="7681" width="8.85546875" style="4"/>
    <col min="7682" max="7682" width="8.85546875" style="4" customWidth="1"/>
    <col min="7683" max="7683" width="8.140625" style="4" customWidth="1"/>
    <col min="7684" max="7684" width="8.85546875" style="4" customWidth="1"/>
    <col min="7685" max="7685" width="8.85546875" style="4"/>
    <col min="7686" max="7686" width="13.28515625" style="4" customWidth="1"/>
    <col min="7687" max="7687" width="12.140625" style="4" customWidth="1"/>
    <col min="7688" max="7689" width="8.85546875" style="4"/>
    <col min="7690" max="7690" width="13.5703125" style="4" customWidth="1"/>
    <col min="7691" max="7937" width="8.85546875" style="4"/>
    <col min="7938" max="7938" width="8.85546875" style="4" customWidth="1"/>
    <col min="7939" max="7939" width="8.140625" style="4" customWidth="1"/>
    <col min="7940" max="7940" width="8.85546875" style="4" customWidth="1"/>
    <col min="7941" max="7941" width="8.85546875" style="4"/>
    <col min="7942" max="7942" width="13.28515625" style="4" customWidth="1"/>
    <col min="7943" max="7943" width="12.140625" style="4" customWidth="1"/>
    <col min="7944" max="7945" width="8.85546875" style="4"/>
    <col min="7946" max="7946" width="13.5703125" style="4" customWidth="1"/>
    <col min="7947" max="8193" width="8.85546875" style="4"/>
    <col min="8194" max="8194" width="8.85546875" style="4" customWidth="1"/>
    <col min="8195" max="8195" width="8.140625" style="4" customWidth="1"/>
    <col min="8196" max="8196" width="8.85546875" style="4" customWidth="1"/>
    <col min="8197" max="8197" width="8.85546875" style="4"/>
    <col min="8198" max="8198" width="13.28515625" style="4" customWidth="1"/>
    <col min="8199" max="8199" width="12.140625" style="4" customWidth="1"/>
    <col min="8200" max="8201" width="8.85546875" style="4"/>
    <col min="8202" max="8202" width="13.5703125" style="4" customWidth="1"/>
    <col min="8203" max="8449" width="8.85546875" style="4"/>
    <col min="8450" max="8450" width="8.85546875" style="4" customWidth="1"/>
    <col min="8451" max="8451" width="8.140625" style="4" customWidth="1"/>
    <col min="8452" max="8452" width="8.85546875" style="4" customWidth="1"/>
    <col min="8453" max="8453" width="8.85546875" style="4"/>
    <col min="8454" max="8454" width="13.28515625" style="4" customWidth="1"/>
    <col min="8455" max="8455" width="12.140625" style="4" customWidth="1"/>
    <col min="8456" max="8457" width="8.85546875" style="4"/>
    <col min="8458" max="8458" width="13.5703125" style="4" customWidth="1"/>
    <col min="8459" max="8705" width="8.85546875" style="4"/>
    <col min="8706" max="8706" width="8.85546875" style="4" customWidth="1"/>
    <col min="8707" max="8707" width="8.140625" style="4" customWidth="1"/>
    <col min="8708" max="8708" width="8.85546875" style="4" customWidth="1"/>
    <col min="8709" max="8709" width="8.85546875" style="4"/>
    <col min="8710" max="8710" width="13.28515625" style="4" customWidth="1"/>
    <col min="8711" max="8711" width="12.140625" style="4" customWidth="1"/>
    <col min="8712" max="8713" width="8.85546875" style="4"/>
    <col min="8714" max="8714" width="13.5703125" style="4" customWidth="1"/>
    <col min="8715" max="8961" width="8.85546875" style="4"/>
    <col min="8962" max="8962" width="8.85546875" style="4" customWidth="1"/>
    <col min="8963" max="8963" width="8.140625" style="4" customWidth="1"/>
    <col min="8964" max="8964" width="8.85546875" style="4" customWidth="1"/>
    <col min="8965" max="8965" width="8.85546875" style="4"/>
    <col min="8966" max="8966" width="13.28515625" style="4" customWidth="1"/>
    <col min="8967" max="8967" width="12.140625" style="4" customWidth="1"/>
    <col min="8968" max="8969" width="8.85546875" style="4"/>
    <col min="8970" max="8970" width="13.5703125" style="4" customWidth="1"/>
    <col min="8971" max="9217" width="8.85546875" style="4"/>
    <col min="9218" max="9218" width="8.85546875" style="4" customWidth="1"/>
    <col min="9219" max="9219" width="8.140625" style="4" customWidth="1"/>
    <col min="9220" max="9220" width="8.85546875" style="4" customWidth="1"/>
    <col min="9221" max="9221" width="8.85546875" style="4"/>
    <col min="9222" max="9222" width="13.28515625" style="4" customWidth="1"/>
    <col min="9223" max="9223" width="12.140625" style="4" customWidth="1"/>
    <col min="9224" max="9225" width="8.85546875" style="4"/>
    <col min="9226" max="9226" width="13.5703125" style="4" customWidth="1"/>
    <col min="9227" max="9473" width="8.85546875" style="4"/>
    <col min="9474" max="9474" width="8.85546875" style="4" customWidth="1"/>
    <col min="9475" max="9475" width="8.140625" style="4" customWidth="1"/>
    <col min="9476" max="9476" width="8.85546875" style="4" customWidth="1"/>
    <col min="9477" max="9477" width="8.85546875" style="4"/>
    <col min="9478" max="9478" width="13.28515625" style="4" customWidth="1"/>
    <col min="9479" max="9479" width="12.140625" style="4" customWidth="1"/>
    <col min="9480" max="9481" width="8.85546875" style="4"/>
    <col min="9482" max="9482" width="13.5703125" style="4" customWidth="1"/>
    <col min="9483" max="9729" width="8.85546875" style="4"/>
    <col min="9730" max="9730" width="8.85546875" style="4" customWidth="1"/>
    <col min="9731" max="9731" width="8.140625" style="4" customWidth="1"/>
    <col min="9732" max="9732" width="8.85546875" style="4" customWidth="1"/>
    <col min="9733" max="9733" width="8.85546875" style="4"/>
    <col min="9734" max="9734" width="13.28515625" style="4" customWidth="1"/>
    <col min="9735" max="9735" width="12.140625" style="4" customWidth="1"/>
    <col min="9736" max="9737" width="8.85546875" style="4"/>
    <col min="9738" max="9738" width="13.5703125" style="4" customWidth="1"/>
    <col min="9739" max="9985" width="8.85546875" style="4"/>
    <col min="9986" max="9986" width="8.85546875" style="4" customWidth="1"/>
    <col min="9987" max="9987" width="8.140625" style="4" customWidth="1"/>
    <col min="9988" max="9988" width="8.85546875" style="4" customWidth="1"/>
    <col min="9989" max="9989" width="8.85546875" style="4"/>
    <col min="9990" max="9990" width="13.28515625" style="4" customWidth="1"/>
    <col min="9991" max="9991" width="12.140625" style="4" customWidth="1"/>
    <col min="9992" max="9993" width="8.85546875" style="4"/>
    <col min="9994" max="9994" width="13.5703125" style="4" customWidth="1"/>
    <col min="9995" max="10241" width="8.85546875" style="4"/>
    <col min="10242" max="10242" width="8.85546875" style="4" customWidth="1"/>
    <col min="10243" max="10243" width="8.140625" style="4" customWidth="1"/>
    <col min="10244" max="10244" width="8.85546875" style="4" customWidth="1"/>
    <col min="10245" max="10245" width="8.85546875" style="4"/>
    <col min="10246" max="10246" width="13.28515625" style="4" customWidth="1"/>
    <col min="10247" max="10247" width="12.140625" style="4" customWidth="1"/>
    <col min="10248" max="10249" width="8.85546875" style="4"/>
    <col min="10250" max="10250" width="13.5703125" style="4" customWidth="1"/>
    <col min="10251" max="10497" width="8.85546875" style="4"/>
    <col min="10498" max="10498" width="8.85546875" style="4" customWidth="1"/>
    <col min="10499" max="10499" width="8.140625" style="4" customWidth="1"/>
    <col min="10500" max="10500" width="8.85546875" style="4" customWidth="1"/>
    <col min="10501" max="10501" width="8.85546875" style="4"/>
    <col min="10502" max="10502" width="13.28515625" style="4" customWidth="1"/>
    <col min="10503" max="10503" width="12.140625" style="4" customWidth="1"/>
    <col min="10504" max="10505" width="8.85546875" style="4"/>
    <col min="10506" max="10506" width="13.5703125" style="4" customWidth="1"/>
    <col min="10507" max="10753" width="8.85546875" style="4"/>
    <col min="10754" max="10754" width="8.85546875" style="4" customWidth="1"/>
    <col min="10755" max="10755" width="8.140625" style="4" customWidth="1"/>
    <col min="10756" max="10756" width="8.85546875" style="4" customWidth="1"/>
    <col min="10757" max="10757" width="8.85546875" style="4"/>
    <col min="10758" max="10758" width="13.28515625" style="4" customWidth="1"/>
    <col min="10759" max="10759" width="12.140625" style="4" customWidth="1"/>
    <col min="10760" max="10761" width="8.85546875" style="4"/>
    <col min="10762" max="10762" width="13.5703125" style="4" customWidth="1"/>
    <col min="10763" max="11009" width="8.85546875" style="4"/>
    <col min="11010" max="11010" width="8.85546875" style="4" customWidth="1"/>
    <col min="11011" max="11011" width="8.140625" style="4" customWidth="1"/>
    <col min="11012" max="11012" width="8.85546875" style="4" customWidth="1"/>
    <col min="11013" max="11013" width="8.85546875" style="4"/>
    <col min="11014" max="11014" width="13.28515625" style="4" customWidth="1"/>
    <col min="11015" max="11015" width="12.140625" style="4" customWidth="1"/>
    <col min="11016" max="11017" width="8.85546875" style="4"/>
    <col min="11018" max="11018" width="13.5703125" style="4" customWidth="1"/>
    <col min="11019" max="11265" width="8.85546875" style="4"/>
    <col min="11266" max="11266" width="8.85546875" style="4" customWidth="1"/>
    <col min="11267" max="11267" width="8.140625" style="4" customWidth="1"/>
    <col min="11268" max="11268" width="8.85546875" style="4" customWidth="1"/>
    <col min="11269" max="11269" width="8.85546875" style="4"/>
    <col min="11270" max="11270" width="13.28515625" style="4" customWidth="1"/>
    <col min="11271" max="11271" width="12.140625" style="4" customWidth="1"/>
    <col min="11272" max="11273" width="8.85546875" style="4"/>
    <col min="11274" max="11274" width="13.5703125" style="4" customWidth="1"/>
    <col min="11275" max="11521" width="8.85546875" style="4"/>
    <col min="11522" max="11522" width="8.85546875" style="4" customWidth="1"/>
    <col min="11523" max="11523" width="8.140625" style="4" customWidth="1"/>
    <col min="11524" max="11524" width="8.85546875" style="4" customWidth="1"/>
    <col min="11525" max="11525" width="8.85546875" style="4"/>
    <col min="11526" max="11526" width="13.28515625" style="4" customWidth="1"/>
    <col min="11527" max="11527" width="12.140625" style="4" customWidth="1"/>
    <col min="11528" max="11529" width="8.85546875" style="4"/>
    <col min="11530" max="11530" width="13.5703125" style="4" customWidth="1"/>
    <col min="11531" max="11777" width="8.85546875" style="4"/>
    <col min="11778" max="11778" width="8.85546875" style="4" customWidth="1"/>
    <col min="11779" max="11779" width="8.140625" style="4" customWidth="1"/>
    <col min="11780" max="11780" width="8.85546875" style="4" customWidth="1"/>
    <col min="11781" max="11781" width="8.85546875" style="4"/>
    <col min="11782" max="11782" width="13.28515625" style="4" customWidth="1"/>
    <col min="11783" max="11783" width="12.140625" style="4" customWidth="1"/>
    <col min="11784" max="11785" width="8.85546875" style="4"/>
    <col min="11786" max="11786" width="13.5703125" style="4" customWidth="1"/>
    <col min="11787" max="12033" width="8.85546875" style="4"/>
    <col min="12034" max="12034" width="8.85546875" style="4" customWidth="1"/>
    <col min="12035" max="12035" width="8.140625" style="4" customWidth="1"/>
    <col min="12036" max="12036" width="8.85546875" style="4" customWidth="1"/>
    <col min="12037" max="12037" width="8.85546875" style="4"/>
    <col min="12038" max="12038" width="13.28515625" style="4" customWidth="1"/>
    <col min="12039" max="12039" width="12.140625" style="4" customWidth="1"/>
    <col min="12040" max="12041" width="8.85546875" style="4"/>
    <col min="12042" max="12042" width="13.5703125" style="4" customWidth="1"/>
    <col min="12043" max="12289" width="8.85546875" style="4"/>
    <col min="12290" max="12290" width="8.85546875" style="4" customWidth="1"/>
    <col min="12291" max="12291" width="8.140625" style="4" customWidth="1"/>
    <col min="12292" max="12292" width="8.85546875" style="4" customWidth="1"/>
    <col min="12293" max="12293" width="8.85546875" style="4"/>
    <col min="12294" max="12294" width="13.28515625" style="4" customWidth="1"/>
    <col min="12295" max="12295" width="12.140625" style="4" customWidth="1"/>
    <col min="12296" max="12297" width="8.85546875" style="4"/>
    <col min="12298" max="12298" width="13.5703125" style="4" customWidth="1"/>
    <col min="12299" max="12545" width="8.85546875" style="4"/>
    <col min="12546" max="12546" width="8.85546875" style="4" customWidth="1"/>
    <col min="12547" max="12547" width="8.140625" style="4" customWidth="1"/>
    <col min="12548" max="12548" width="8.85546875" style="4" customWidth="1"/>
    <col min="12549" max="12549" width="8.85546875" style="4"/>
    <col min="12550" max="12550" width="13.28515625" style="4" customWidth="1"/>
    <col min="12551" max="12551" width="12.140625" style="4" customWidth="1"/>
    <col min="12552" max="12553" width="8.85546875" style="4"/>
    <col min="12554" max="12554" width="13.5703125" style="4" customWidth="1"/>
    <col min="12555" max="12801" width="8.85546875" style="4"/>
    <col min="12802" max="12802" width="8.85546875" style="4" customWidth="1"/>
    <col min="12803" max="12803" width="8.140625" style="4" customWidth="1"/>
    <col min="12804" max="12804" width="8.85546875" style="4" customWidth="1"/>
    <col min="12805" max="12805" width="8.85546875" style="4"/>
    <col min="12806" max="12806" width="13.28515625" style="4" customWidth="1"/>
    <col min="12807" max="12807" width="12.140625" style="4" customWidth="1"/>
    <col min="12808" max="12809" width="8.85546875" style="4"/>
    <col min="12810" max="12810" width="13.5703125" style="4" customWidth="1"/>
    <col min="12811" max="13057" width="8.85546875" style="4"/>
    <col min="13058" max="13058" width="8.85546875" style="4" customWidth="1"/>
    <col min="13059" max="13059" width="8.140625" style="4" customWidth="1"/>
    <col min="13060" max="13060" width="8.85546875" style="4" customWidth="1"/>
    <col min="13061" max="13061" width="8.85546875" style="4"/>
    <col min="13062" max="13062" width="13.28515625" style="4" customWidth="1"/>
    <col min="13063" max="13063" width="12.140625" style="4" customWidth="1"/>
    <col min="13064" max="13065" width="8.85546875" style="4"/>
    <col min="13066" max="13066" width="13.5703125" style="4" customWidth="1"/>
    <col min="13067" max="13313" width="8.85546875" style="4"/>
    <col min="13314" max="13314" width="8.85546875" style="4" customWidth="1"/>
    <col min="13315" max="13315" width="8.140625" style="4" customWidth="1"/>
    <col min="13316" max="13316" width="8.85546875" style="4" customWidth="1"/>
    <col min="13317" max="13317" width="8.85546875" style="4"/>
    <col min="13318" max="13318" width="13.28515625" style="4" customWidth="1"/>
    <col min="13319" max="13319" width="12.140625" style="4" customWidth="1"/>
    <col min="13320" max="13321" width="8.85546875" style="4"/>
    <col min="13322" max="13322" width="13.5703125" style="4" customWidth="1"/>
    <col min="13323" max="13569" width="8.85546875" style="4"/>
    <col min="13570" max="13570" width="8.85546875" style="4" customWidth="1"/>
    <col min="13571" max="13571" width="8.140625" style="4" customWidth="1"/>
    <col min="13572" max="13572" width="8.85546875" style="4" customWidth="1"/>
    <col min="13573" max="13573" width="8.85546875" style="4"/>
    <col min="13574" max="13574" width="13.28515625" style="4" customWidth="1"/>
    <col min="13575" max="13575" width="12.140625" style="4" customWidth="1"/>
    <col min="13576" max="13577" width="8.85546875" style="4"/>
    <col min="13578" max="13578" width="13.5703125" style="4" customWidth="1"/>
    <col min="13579" max="13825" width="8.85546875" style="4"/>
    <col min="13826" max="13826" width="8.85546875" style="4" customWidth="1"/>
    <col min="13827" max="13827" width="8.140625" style="4" customWidth="1"/>
    <col min="13828" max="13828" width="8.85546875" style="4" customWidth="1"/>
    <col min="13829" max="13829" width="8.85546875" style="4"/>
    <col min="13830" max="13830" width="13.28515625" style="4" customWidth="1"/>
    <col min="13831" max="13831" width="12.140625" style="4" customWidth="1"/>
    <col min="13832" max="13833" width="8.85546875" style="4"/>
    <col min="13834" max="13834" width="13.5703125" style="4" customWidth="1"/>
    <col min="13835" max="14081" width="8.85546875" style="4"/>
    <col min="14082" max="14082" width="8.85546875" style="4" customWidth="1"/>
    <col min="14083" max="14083" width="8.140625" style="4" customWidth="1"/>
    <col min="14084" max="14084" width="8.85546875" style="4" customWidth="1"/>
    <col min="14085" max="14085" width="8.85546875" style="4"/>
    <col min="14086" max="14086" width="13.28515625" style="4" customWidth="1"/>
    <col min="14087" max="14087" width="12.140625" style="4" customWidth="1"/>
    <col min="14088" max="14089" width="8.85546875" style="4"/>
    <col min="14090" max="14090" width="13.5703125" style="4" customWidth="1"/>
    <col min="14091" max="14337" width="8.85546875" style="4"/>
    <col min="14338" max="14338" width="8.85546875" style="4" customWidth="1"/>
    <col min="14339" max="14339" width="8.140625" style="4" customWidth="1"/>
    <col min="14340" max="14340" width="8.85546875" style="4" customWidth="1"/>
    <col min="14341" max="14341" width="8.85546875" style="4"/>
    <col min="14342" max="14342" width="13.28515625" style="4" customWidth="1"/>
    <col min="14343" max="14343" width="12.140625" style="4" customWidth="1"/>
    <col min="14344" max="14345" width="8.85546875" style="4"/>
    <col min="14346" max="14346" width="13.5703125" style="4" customWidth="1"/>
    <col min="14347" max="14593" width="8.85546875" style="4"/>
    <col min="14594" max="14594" width="8.85546875" style="4" customWidth="1"/>
    <col min="14595" max="14595" width="8.140625" style="4" customWidth="1"/>
    <col min="14596" max="14596" width="8.85546875" style="4" customWidth="1"/>
    <col min="14597" max="14597" width="8.85546875" style="4"/>
    <col min="14598" max="14598" width="13.28515625" style="4" customWidth="1"/>
    <col min="14599" max="14599" width="12.140625" style="4" customWidth="1"/>
    <col min="14600" max="14601" width="8.85546875" style="4"/>
    <col min="14602" max="14602" width="13.5703125" style="4" customWidth="1"/>
    <col min="14603" max="14849" width="8.85546875" style="4"/>
    <col min="14850" max="14850" width="8.85546875" style="4" customWidth="1"/>
    <col min="14851" max="14851" width="8.140625" style="4" customWidth="1"/>
    <col min="14852" max="14852" width="8.85546875" style="4" customWidth="1"/>
    <col min="14853" max="14853" width="8.85546875" style="4"/>
    <col min="14854" max="14854" width="13.28515625" style="4" customWidth="1"/>
    <col min="14855" max="14855" width="12.140625" style="4" customWidth="1"/>
    <col min="14856" max="14857" width="8.85546875" style="4"/>
    <col min="14858" max="14858" width="13.5703125" style="4" customWidth="1"/>
    <col min="14859" max="15105" width="8.85546875" style="4"/>
    <col min="15106" max="15106" width="8.85546875" style="4" customWidth="1"/>
    <col min="15107" max="15107" width="8.140625" style="4" customWidth="1"/>
    <col min="15108" max="15108" width="8.85546875" style="4" customWidth="1"/>
    <col min="15109" max="15109" width="8.85546875" style="4"/>
    <col min="15110" max="15110" width="13.28515625" style="4" customWidth="1"/>
    <col min="15111" max="15111" width="12.140625" style="4" customWidth="1"/>
    <col min="15112" max="15113" width="8.85546875" style="4"/>
    <col min="15114" max="15114" width="13.5703125" style="4" customWidth="1"/>
    <col min="15115" max="15361" width="8.85546875" style="4"/>
    <col min="15362" max="15362" width="8.85546875" style="4" customWidth="1"/>
    <col min="15363" max="15363" width="8.140625" style="4" customWidth="1"/>
    <col min="15364" max="15364" width="8.85546875" style="4" customWidth="1"/>
    <col min="15365" max="15365" width="8.85546875" style="4"/>
    <col min="15366" max="15366" width="13.28515625" style="4" customWidth="1"/>
    <col min="15367" max="15367" width="12.140625" style="4" customWidth="1"/>
    <col min="15368" max="15369" width="8.85546875" style="4"/>
    <col min="15370" max="15370" width="13.5703125" style="4" customWidth="1"/>
    <col min="15371" max="15617" width="8.85546875" style="4"/>
    <col min="15618" max="15618" width="8.85546875" style="4" customWidth="1"/>
    <col min="15619" max="15619" width="8.140625" style="4" customWidth="1"/>
    <col min="15620" max="15620" width="8.85546875" style="4" customWidth="1"/>
    <col min="15621" max="15621" width="8.85546875" style="4"/>
    <col min="15622" max="15622" width="13.28515625" style="4" customWidth="1"/>
    <col min="15623" max="15623" width="12.140625" style="4" customWidth="1"/>
    <col min="15624" max="15625" width="8.85546875" style="4"/>
    <col min="15626" max="15626" width="13.5703125" style="4" customWidth="1"/>
    <col min="15627" max="15873" width="8.85546875" style="4"/>
    <col min="15874" max="15874" width="8.85546875" style="4" customWidth="1"/>
    <col min="15875" max="15875" width="8.140625" style="4" customWidth="1"/>
    <col min="15876" max="15876" width="8.85546875" style="4" customWidth="1"/>
    <col min="15877" max="15877" width="8.85546875" style="4"/>
    <col min="15878" max="15878" width="13.28515625" style="4" customWidth="1"/>
    <col min="15879" max="15879" width="12.140625" style="4" customWidth="1"/>
    <col min="15880" max="15881" width="8.85546875" style="4"/>
    <col min="15882" max="15882" width="13.5703125" style="4" customWidth="1"/>
    <col min="15883" max="16129" width="8.85546875" style="4"/>
    <col min="16130" max="16130" width="8.85546875" style="4" customWidth="1"/>
    <col min="16131" max="16131" width="8.140625" style="4" customWidth="1"/>
    <col min="16132" max="16132" width="8.85546875" style="4" customWidth="1"/>
    <col min="16133" max="16133" width="8.85546875" style="4"/>
    <col min="16134" max="16134" width="13.28515625" style="4" customWidth="1"/>
    <col min="16135" max="16135" width="12.140625" style="4" customWidth="1"/>
    <col min="16136" max="16137" width="8.85546875" style="4"/>
    <col min="16138" max="16138" width="13.5703125" style="4" customWidth="1"/>
    <col min="16139" max="16382" width="8.85546875" style="4"/>
    <col min="16383" max="16384" width="10.140625" style="4" customWidth="1"/>
  </cols>
  <sheetData>
    <row r="2" spans="2:15" x14ac:dyDescent="0.25">
      <c r="C2" s="2"/>
      <c r="D2" s="2"/>
      <c r="E2" s="2"/>
      <c r="F2" s="2"/>
      <c r="G2" s="2"/>
      <c r="H2" s="2"/>
      <c r="I2" s="2"/>
      <c r="J2" s="2"/>
      <c r="K2" s="2"/>
      <c r="L2" s="2"/>
      <c r="M2" s="2"/>
    </row>
    <row r="3" spans="2:15" ht="16.5" thickBot="1" x14ac:dyDescent="0.3">
      <c r="B3" s="1" t="s">
        <v>932</v>
      </c>
      <c r="C3" s="2"/>
      <c r="D3" s="2"/>
      <c r="E3" s="2"/>
      <c r="F3" s="2"/>
      <c r="G3" s="2"/>
      <c r="H3" s="2"/>
      <c r="I3" s="2"/>
      <c r="J3" s="2"/>
      <c r="K3" s="2"/>
      <c r="L3" s="2"/>
      <c r="M3" s="2"/>
    </row>
    <row r="4" spans="2:15" ht="15.75" customHeight="1" thickBot="1" x14ac:dyDescent="0.3">
      <c r="B4" s="280" t="s">
        <v>903</v>
      </c>
      <c r="C4" s="280"/>
      <c r="D4" s="280" t="s">
        <v>910</v>
      </c>
      <c r="E4" s="280"/>
      <c r="F4" s="280"/>
      <c r="G4" s="280" t="s">
        <v>911</v>
      </c>
      <c r="H4" s="280"/>
      <c r="I4" s="280"/>
      <c r="J4" s="280"/>
      <c r="K4" s="280" t="s">
        <v>912</v>
      </c>
      <c r="L4" s="280"/>
      <c r="M4" s="280"/>
      <c r="N4" s="280"/>
      <c r="O4" s="280"/>
    </row>
    <row r="5" spans="2:15" ht="15.75" customHeight="1" thickBot="1" x14ac:dyDescent="0.3">
      <c r="B5" s="280"/>
      <c r="C5" s="280"/>
      <c r="D5" s="280"/>
      <c r="E5" s="280"/>
      <c r="F5" s="280"/>
      <c r="G5" s="280"/>
      <c r="H5" s="280"/>
      <c r="I5" s="280"/>
      <c r="J5" s="280"/>
      <c r="K5" s="280"/>
      <c r="L5" s="280"/>
      <c r="M5" s="280"/>
      <c r="N5" s="280"/>
      <c r="O5" s="280"/>
    </row>
    <row r="6" spans="2:15" ht="31.5" customHeight="1" thickBot="1" x14ac:dyDescent="0.3">
      <c r="B6" s="282" t="s">
        <v>160</v>
      </c>
      <c r="C6" s="282"/>
      <c r="D6" s="278" t="s">
        <v>913</v>
      </c>
      <c r="E6" s="278" t="s">
        <v>914</v>
      </c>
      <c r="F6" s="278" t="s">
        <v>933</v>
      </c>
      <c r="G6" s="278" t="s">
        <v>916</v>
      </c>
      <c r="H6" s="278"/>
      <c r="I6" s="278" t="s">
        <v>917</v>
      </c>
      <c r="J6" s="278" t="s">
        <v>918</v>
      </c>
      <c r="K6" s="278" t="s">
        <v>919</v>
      </c>
      <c r="L6" s="278" t="s">
        <v>920</v>
      </c>
      <c r="M6" s="278" t="s">
        <v>921</v>
      </c>
      <c r="N6" s="278" t="s">
        <v>922</v>
      </c>
      <c r="O6" s="278" t="s">
        <v>923</v>
      </c>
    </row>
    <row r="7" spans="2:15" ht="32.25" thickBot="1" x14ac:dyDescent="0.3">
      <c r="B7" s="282"/>
      <c r="C7" s="282"/>
      <c r="D7" s="278"/>
      <c r="E7" s="278"/>
      <c r="F7" s="278"/>
      <c r="G7" s="221" t="s">
        <v>924</v>
      </c>
      <c r="H7" s="221" t="s">
        <v>925</v>
      </c>
      <c r="I7" s="278"/>
      <c r="J7" s="278"/>
      <c r="K7" s="278"/>
      <c r="L7" s="278"/>
      <c r="M7" s="278"/>
      <c r="N7" s="278"/>
      <c r="O7" s="278"/>
    </row>
    <row r="8" spans="2:15" ht="17.100000000000001" customHeight="1" thickBot="1" x14ac:dyDescent="0.3">
      <c r="B8" s="255" t="s">
        <v>120</v>
      </c>
      <c r="C8" s="275"/>
      <c r="D8" s="219" t="s">
        <v>36</v>
      </c>
      <c r="E8" s="26">
        <v>0.72370922569813445</v>
      </c>
      <c r="F8" s="26">
        <v>0.84568705050930593</v>
      </c>
      <c r="G8" s="22">
        <v>8939.7606400005116</v>
      </c>
      <c r="H8" s="22">
        <v>15900.909510079187</v>
      </c>
      <c r="I8" s="13">
        <v>14185.177664483097</v>
      </c>
      <c r="J8" s="23">
        <f t="shared" ref="J8:J30" si="0">SUM(G8:I8)</f>
        <v>39025.847814562796</v>
      </c>
      <c r="K8" s="13">
        <v>9755.772385023638</v>
      </c>
      <c r="L8" s="13">
        <v>22078.158248210526</v>
      </c>
      <c r="M8" s="186">
        <v>1469.3936030726079</v>
      </c>
      <c r="N8" s="13">
        <v>-299.67010438412274</v>
      </c>
      <c r="O8" s="23">
        <f t="shared" ref="O8:O31" si="1">SUM(K8:N8)</f>
        <v>33003.654131922653</v>
      </c>
    </row>
    <row r="9" spans="2:15" ht="16.5" thickBot="1" x14ac:dyDescent="0.3">
      <c r="B9" s="256"/>
      <c r="C9" s="276"/>
      <c r="D9" s="219" t="s">
        <v>37</v>
      </c>
      <c r="E9" s="26">
        <v>0.77310867022252716</v>
      </c>
      <c r="F9" s="26">
        <v>0.89349215107568036</v>
      </c>
      <c r="G9" s="22">
        <v>8910.2973236905673</v>
      </c>
      <c r="H9" s="22">
        <v>18050.440089090451</v>
      </c>
      <c r="I9" s="13">
        <v>13977.572958572639</v>
      </c>
      <c r="J9" s="23">
        <f t="shared" si="0"/>
        <v>40938.310371353655</v>
      </c>
      <c r="K9" s="13">
        <v>10510.352459766284</v>
      </c>
      <c r="L9" s="13">
        <v>24868.499911019269</v>
      </c>
      <c r="M9" s="186">
        <v>1498.8767287031894</v>
      </c>
      <c r="N9" s="13">
        <v>-299.67010438412274</v>
      </c>
      <c r="O9" s="23">
        <f t="shared" si="1"/>
        <v>36578.058995104613</v>
      </c>
    </row>
    <row r="10" spans="2:15" ht="16.5" thickBot="1" x14ac:dyDescent="0.3">
      <c r="B10" s="256"/>
      <c r="C10" s="276"/>
      <c r="D10" s="219" t="s">
        <v>38</v>
      </c>
      <c r="E10" s="26">
        <v>0.74249553747962893</v>
      </c>
      <c r="F10" s="26">
        <v>0.83167882321089159</v>
      </c>
      <c r="G10" s="22">
        <v>8900.0639061485836</v>
      </c>
      <c r="H10" s="22">
        <v>19474.051681766643</v>
      </c>
      <c r="I10" s="13">
        <v>13276.368954685855</v>
      </c>
      <c r="J10" s="23">
        <f t="shared" si="0"/>
        <v>41650.484542601087</v>
      </c>
      <c r="K10" s="13">
        <v>10058.586915215916</v>
      </c>
      <c r="L10" s="13">
        <v>23344.655033702762</v>
      </c>
      <c r="M10" s="186">
        <v>1536.2541260193493</v>
      </c>
      <c r="N10" s="13">
        <v>-299.67010438412274</v>
      </c>
      <c r="O10" s="23">
        <f t="shared" si="1"/>
        <v>34639.825970553902</v>
      </c>
    </row>
    <row r="11" spans="2:15" ht="16.5" thickBot="1" x14ac:dyDescent="0.3">
      <c r="B11" s="256"/>
      <c r="C11" s="276"/>
      <c r="D11" s="219" t="s">
        <v>39</v>
      </c>
      <c r="E11" s="26">
        <v>0.79918257953277705</v>
      </c>
      <c r="F11" s="26">
        <v>0.88637791225217777</v>
      </c>
      <c r="G11" s="22">
        <v>6677.087200967344</v>
      </c>
      <c r="H11" s="22">
        <v>17010.18525996722</v>
      </c>
      <c r="I11" s="13">
        <v>12986.476681834503</v>
      </c>
      <c r="J11" s="23">
        <f t="shared" si="0"/>
        <v>36673.749142769069</v>
      </c>
      <c r="K11" s="13">
        <v>9496.6951442235895</v>
      </c>
      <c r="L11" s="13">
        <v>21732.732430250224</v>
      </c>
      <c r="M11" s="186">
        <v>1577.0437295380564</v>
      </c>
      <c r="N11" s="13">
        <v>-299.67010438412274</v>
      </c>
      <c r="O11" s="23">
        <f t="shared" si="1"/>
        <v>32506.801199627742</v>
      </c>
    </row>
    <row r="12" spans="2:15" ht="16.5" thickBot="1" x14ac:dyDescent="0.3">
      <c r="B12" s="257"/>
      <c r="C12" s="277"/>
      <c r="D12" s="219" t="s">
        <v>40</v>
      </c>
      <c r="E12" s="26">
        <v>0.78053065097778096</v>
      </c>
      <c r="F12" s="26">
        <v>0.83043855315553639</v>
      </c>
      <c r="G12" s="22">
        <v>6677.087200967344</v>
      </c>
      <c r="H12" s="22">
        <v>17010.18525996722</v>
      </c>
      <c r="I12" s="13">
        <v>13110.204037416428</v>
      </c>
      <c r="J12" s="23">
        <f t="shared" si="0"/>
        <v>36797.476498350996</v>
      </c>
      <c r="K12" s="13">
        <v>8843.2792196679129</v>
      </c>
      <c r="L12" s="13">
        <v>20391.412699210276</v>
      </c>
      <c r="M12" s="186">
        <v>1623.0213285713887</v>
      </c>
      <c r="N12" s="13">
        <v>-299.67010438412274</v>
      </c>
      <c r="O12" s="23">
        <f t="shared" si="1"/>
        <v>30558.043143065453</v>
      </c>
    </row>
    <row r="13" spans="2:15" ht="16.5" thickBot="1" x14ac:dyDescent="0.3">
      <c r="B13" s="254" t="s">
        <v>926</v>
      </c>
      <c r="C13" s="254"/>
      <c r="D13" s="10"/>
      <c r="E13" s="181">
        <v>0.76394179827200337</v>
      </c>
      <c r="F13" s="181">
        <v>0.8575012882189379</v>
      </c>
      <c r="G13" s="14">
        <f>SUM(G8:G12)</f>
        <v>40104.29627177435</v>
      </c>
      <c r="H13" s="14">
        <f>SUM(H8:H12)</f>
        <v>87445.771800870716</v>
      </c>
      <c r="I13" s="14">
        <f>SUM(I8:I12)</f>
        <v>67535.800296992515</v>
      </c>
      <c r="J13" s="23">
        <f t="shared" si="0"/>
        <v>195085.86836963758</v>
      </c>
      <c r="K13" s="14">
        <f>SUM(K8:K12)</f>
        <v>48664.686123897336</v>
      </c>
      <c r="L13" s="14">
        <f>SUM(L8:L12)</f>
        <v>112415.45832239307</v>
      </c>
      <c r="M13" s="14">
        <f>SUM(M8:M12)</f>
        <v>7704.5895159045922</v>
      </c>
      <c r="N13" s="14">
        <f>SUM(N8:N12)</f>
        <v>-1498.3505219206136</v>
      </c>
      <c r="O13" s="23">
        <f t="shared" si="1"/>
        <v>167286.38344027437</v>
      </c>
    </row>
    <row r="14" spans="2:15" ht="16.5" thickBot="1" x14ac:dyDescent="0.3">
      <c r="B14" s="255" t="s">
        <v>126</v>
      </c>
      <c r="C14" s="275"/>
      <c r="D14" s="219" t="s">
        <v>36</v>
      </c>
      <c r="E14" s="26">
        <v>0.80757349398931133</v>
      </c>
      <c r="F14" s="26">
        <v>0.93847895434136341</v>
      </c>
      <c r="G14" s="22">
        <v>6208.7780703803528</v>
      </c>
      <c r="H14" s="22">
        <v>2625.0718327076647</v>
      </c>
      <c r="I14" s="13">
        <v>4399.4106261207999</v>
      </c>
      <c r="J14" s="23">
        <f t="shared" si="0"/>
        <v>13233.260529208817</v>
      </c>
      <c r="K14" s="13">
        <v>2518.1156267221145</v>
      </c>
      <c r="L14" s="13">
        <v>7926.2430123956001</v>
      </c>
      <c r="M14" s="13">
        <v>1974.777864861014</v>
      </c>
      <c r="N14" s="13">
        <v>0</v>
      </c>
      <c r="O14" s="23">
        <f t="shared" si="1"/>
        <v>12419.136503978729</v>
      </c>
    </row>
    <row r="15" spans="2:15" ht="16.5" thickBot="1" x14ac:dyDescent="0.3">
      <c r="B15" s="256"/>
      <c r="C15" s="276"/>
      <c r="D15" s="219" t="s">
        <v>37</v>
      </c>
      <c r="E15" s="26">
        <v>0.82265589481651391</v>
      </c>
      <c r="F15" s="26">
        <v>0.98277896506085471</v>
      </c>
      <c r="G15" s="22">
        <v>6205.2978054826044</v>
      </c>
      <c r="H15" s="22">
        <v>2628.5520976054127</v>
      </c>
      <c r="I15" s="13">
        <v>4103.2265311454557</v>
      </c>
      <c r="J15" s="23">
        <f t="shared" si="0"/>
        <v>12937.076434233473</v>
      </c>
      <c r="K15" s="13">
        <v>2484.3733967126723</v>
      </c>
      <c r="L15" s="13">
        <v>8215.6958408650116</v>
      </c>
      <c r="M15" s="13">
        <v>2014.2173513714629</v>
      </c>
      <c r="N15" s="13">
        <v>0</v>
      </c>
      <c r="O15" s="23">
        <f t="shared" si="1"/>
        <v>12714.286588949146</v>
      </c>
    </row>
    <row r="16" spans="2:15" ht="16.5" thickBot="1" x14ac:dyDescent="0.3">
      <c r="B16" s="256"/>
      <c r="C16" s="276"/>
      <c r="D16" s="219" t="s">
        <v>38</v>
      </c>
      <c r="E16" s="26">
        <v>0.81774615323297717</v>
      </c>
      <c r="F16" s="26">
        <v>0.99985291493065787</v>
      </c>
      <c r="G16" s="22">
        <v>6205.3017820131672</v>
      </c>
      <c r="H16" s="22">
        <v>2628.548121074849</v>
      </c>
      <c r="I16" s="13">
        <v>4117.6111354186896</v>
      </c>
      <c r="J16" s="23">
        <f t="shared" si="0"/>
        <v>12951.461038506706</v>
      </c>
      <c r="K16" s="13">
        <v>2561.5154923867985</v>
      </c>
      <c r="L16" s="13">
        <v>8333.5316425958044</v>
      </c>
      <c r="M16" s="13">
        <v>2054.5089369791717</v>
      </c>
      <c r="N16" s="13">
        <v>0</v>
      </c>
      <c r="O16" s="23">
        <f t="shared" si="1"/>
        <v>12949.556071961775</v>
      </c>
    </row>
    <row r="17" spans="2:15" ht="16.5" thickBot="1" x14ac:dyDescent="0.3">
      <c r="B17" s="256"/>
      <c r="C17" s="276"/>
      <c r="D17" s="219" t="s">
        <v>39</v>
      </c>
      <c r="E17" s="26">
        <v>0.8054756780534551</v>
      </c>
      <c r="F17" s="26">
        <v>1.0146077018841804</v>
      </c>
      <c r="G17" s="22">
        <v>6163.8572787659423</v>
      </c>
      <c r="H17" s="22">
        <v>2483.417433160429</v>
      </c>
      <c r="I17" s="13">
        <v>4097.5683388319476</v>
      </c>
      <c r="J17" s="23">
        <f t="shared" si="0"/>
        <v>12744.843050758318</v>
      </c>
      <c r="K17" s="13">
        <v>2564.8572465841944</v>
      </c>
      <c r="L17" s="13">
        <v>8270.4717828594985</v>
      </c>
      <c r="M17" s="13">
        <v>2095.6868891607719</v>
      </c>
      <c r="N17" s="13">
        <v>0</v>
      </c>
      <c r="O17" s="23">
        <f t="shared" si="1"/>
        <v>12931.015918604464</v>
      </c>
    </row>
    <row r="18" spans="2:15" ht="16.5" thickBot="1" x14ac:dyDescent="0.3">
      <c r="B18" s="257"/>
      <c r="C18" s="277"/>
      <c r="D18" s="219" t="s">
        <v>40</v>
      </c>
      <c r="E18" s="26">
        <v>0.7989467395683536</v>
      </c>
      <c r="F18" s="26">
        <v>1.0337588314074277</v>
      </c>
      <c r="G18" s="22">
        <v>6163.8572787659423</v>
      </c>
      <c r="H18" s="22">
        <v>2483.417433160429</v>
      </c>
      <c r="I18" s="13">
        <v>4014.338101468702</v>
      </c>
      <c r="J18" s="23">
        <f t="shared" si="0"/>
        <v>12661.612813395073</v>
      </c>
      <c r="K18" s="13">
        <v>2568.2571746833864</v>
      </c>
      <c r="L18" s="13">
        <v>8383.0257930613425</v>
      </c>
      <c r="M18" s="13">
        <v>2137.7710979638755</v>
      </c>
      <c r="N18" s="13">
        <v>0</v>
      </c>
      <c r="O18" s="23">
        <f t="shared" si="1"/>
        <v>13089.054065708606</v>
      </c>
    </row>
    <row r="19" spans="2:15" ht="16.5" thickBot="1" x14ac:dyDescent="0.3">
      <c r="B19" s="254" t="s">
        <v>927</v>
      </c>
      <c r="C19" s="254"/>
      <c r="D19" s="11"/>
      <c r="E19" s="181">
        <v>0.8109557231881217</v>
      </c>
      <c r="F19" s="181">
        <v>0.99341056527297356</v>
      </c>
      <c r="G19" s="14">
        <f>SUM(G14:G18)</f>
        <v>30947.092215408011</v>
      </c>
      <c r="H19" s="14">
        <f>SUM(H14:H18)</f>
        <v>12849.006917708786</v>
      </c>
      <c r="I19" s="14">
        <f>SUM(I14:I18)+78*0</f>
        <v>20732.154732985597</v>
      </c>
      <c r="J19" s="23">
        <f t="shared" si="0"/>
        <v>64528.253866102394</v>
      </c>
      <c r="K19" s="14">
        <f>SUM(K14:K18)</f>
        <v>12697.118937089166</v>
      </c>
      <c r="L19" s="14">
        <f>SUM(L14:L18)</f>
        <v>41128.968071777257</v>
      </c>
      <c r="M19" s="14">
        <f>SUM(M14:M18)</f>
        <v>10276.962140336296</v>
      </c>
      <c r="N19" s="14">
        <f>SUM(N14:N18)</f>
        <v>0</v>
      </c>
      <c r="O19" s="23">
        <f t="shared" si="1"/>
        <v>64103.049149202721</v>
      </c>
    </row>
    <row r="20" spans="2:15" ht="16.5" thickBot="1" x14ac:dyDescent="0.3">
      <c r="B20" s="255" t="s">
        <v>130</v>
      </c>
      <c r="C20" s="275"/>
      <c r="D20" s="219" t="s">
        <v>36</v>
      </c>
      <c r="E20" s="26">
        <v>0.74963056950572904</v>
      </c>
      <c r="F20" s="26">
        <v>1.0656274681490581</v>
      </c>
      <c r="G20" s="22">
        <v>12113.325692805134</v>
      </c>
      <c r="H20" s="187">
        <v>33679.925568609287</v>
      </c>
      <c r="I20" s="189">
        <v>11810.230965872586</v>
      </c>
      <c r="J20" s="23">
        <f t="shared" si="0"/>
        <v>57603.482227287008</v>
      </c>
      <c r="K20" s="13">
        <v>17603.889744457454</v>
      </c>
      <c r="L20" s="13">
        <v>44690.80165355053</v>
      </c>
      <c r="M20" s="186">
        <v>-861.33478521017423</v>
      </c>
      <c r="N20" s="13">
        <v>-49.503690364687472</v>
      </c>
      <c r="O20" s="23">
        <f t="shared" si="1"/>
        <v>61383.852922433121</v>
      </c>
    </row>
    <row r="21" spans="2:15" ht="16.5" thickBot="1" x14ac:dyDescent="0.3">
      <c r="B21" s="256"/>
      <c r="C21" s="276"/>
      <c r="D21" s="219" t="s">
        <v>37</v>
      </c>
      <c r="E21" s="26">
        <v>0.74963056950572904</v>
      </c>
      <c r="F21" s="26">
        <v>1.0890039847228654</v>
      </c>
      <c r="G21" s="22">
        <v>12083.51778660462</v>
      </c>
      <c r="H21" s="187">
        <v>34063.160935659187</v>
      </c>
      <c r="I21" s="189">
        <v>10975.465625646517</v>
      </c>
      <c r="J21" s="23">
        <f t="shared" si="0"/>
        <v>57122.144347910325</v>
      </c>
      <c r="K21" s="13">
        <v>17565.399657557366</v>
      </c>
      <c r="L21" s="13">
        <v>45563.577939971146</v>
      </c>
      <c r="M21" s="186">
        <v>-873.23109637477251</v>
      </c>
      <c r="N21" s="13">
        <v>-49.503690364687472</v>
      </c>
      <c r="O21" s="23">
        <f t="shared" si="1"/>
        <v>62206.242810789052</v>
      </c>
    </row>
    <row r="22" spans="2:15" ht="16.5" thickBot="1" x14ac:dyDescent="0.3">
      <c r="B22" s="256"/>
      <c r="C22" s="276"/>
      <c r="D22" s="219" t="s">
        <v>38</v>
      </c>
      <c r="E22" s="26">
        <v>0.74963056950572904</v>
      </c>
      <c r="F22" s="26">
        <v>1.109627261463797</v>
      </c>
      <c r="G22" s="22">
        <v>12083.538741027187</v>
      </c>
      <c r="H22" s="187">
        <v>34298.758288469544</v>
      </c>
      <c r="I22" s="189">
        <v>10870.043240226654</v>
      </c>
      <c r="J22" s="23">
        <f t="shared" si="0"/>
        <v>57252.340269723383</v>
      </c>
      <c r="K22" s="13">
        <v>18025.443398739375</v>
      </c>
      <c r="L22" s="13">
        <v>46445.244742059047</v>
      </c>
      <c r="M22" s="186">
        <v>-892.42690454709873</v>
      </c>
      <c r="N22" s="13">
        <v>-49.503690364687472</v>
      </c>
      <c r="O22" s="23">
        <f t="shared" si="1"/>
        <v>63528.757545886627</v>
      </c>
    </row>
    <row r="23" spans="2:15" ht="16.5" thickBot="1" x14ac:dyDescent="0.3">
      <c r="B23" s="256"/>
      <c r="C23" s="276"/>
      <c r="D23" s="219" t="s">
        <v>39</v>
      </c>
      <c r="E23" s="26">
        <v>0.74963056950572904</v>
      </c>
      <c r="F23" s="26">
        <v>1.1323498041172197</v>
      </c>
      <c r="G23" s="22">
        <v>12088.401563468728</v>
      </c>
      <c r="H23" s="187">
        <v>34293.895466028014</v>
      </c>
      <c r="I23" s="189">
        <v>10894.897701876147</v>
      </c>
      <c r="J23" s="23">
        <f t="shared" si="0"/>
        <v>57277.194731372889</v>
      </c>
      <c r="K23" s="13">
        <v>18462.018753187815</v>
      </c>
      <c r="L23" s="13">
        <v>47365.458398486851</v>
      </c>
      <c r="M23" s="186">
        <v>-920.15322685603508</v>
      </c>
      <c r="N23" s="13">
        <v>-49.503690364687472</v>
      </c>
      <c r="O23" s="23">
        <f t="shared" si="1"/>
        <v>64857.820234453946</v>
      </c>
    </row>
    <row r="24" spans="2:15" ht="16.5" thickBot="1" x14ac:dyDescent="0.3">
      <c r="B24" s="257"/>
      <c r="C24" s="277"/>
      <c r="D24" s="219" t="s">
        <v>40</v>
      </c>
      <c r="E24" s="26">
        <v>0.74963056950572904</v>
      </c>
      <c r="F24" s="26">
        <v>1.1535128981551293</v>
      </c>
      <c r="G24" s="22">
        <v>12088.401563468728</v>
      </c>
      <c r="H24" s="187">
        <v>34293.895466028014</v>
      </c>
      <c r="I24" s="189">
        <v>10978.995059776318</v>
      </c>
      <c r="J24" s="23">
        <f t="shared" si="0"/>
        <v>57361.292089273054</v>
      </c>
      <c r="K24" s="13">
        <v>18877.129742270157</v>
      </c>
      <c r="L24" s="13">
        <v>48296.004860930603</v>
      </c>
      <c r="M24" s="186">
        <v>-956.64063301582439</v>
      </c>
      <c r="N24" s="13">
        <v>-49.503690364687472</v>
      </c>
      <c r="O24" s="23">
        <f t="shared" si="1"/>
        <v>66166.990279820253</v>
      </c>
    </row>
    <row r="25" spans="2:15" ht="16.5" thickBot="1" x14ac:dyDescent="0.3">
      <c r="B25" s="254" t="s">
        <v>928</v>
      </c>
      <c r="C25" s="254"/>
      <c r="D25" s="11"/>
      <c r="E25" s="181">
        <v>0.8109557231881217</v>
      </c>
      <c r="F25" s="181">
        <v>1.1099979073937023</v>
      </c>
      <c r="G25" s="14">
        <f>SUM(G20:G24)</f>
        <v>60457.185347374398</v>
      </c>
      <c r="H25" s="188">
        <f>SUM(H20:H24)</f>
        <v>170629.63572479406</v>
      </c>
      <c r="I25" s="188">
        <f>SUM(I20:I24)+78*0</f>
        <v>55529.632593398223</v>
      </c>
      <c r="J25" s="23">
        <f t="shared" si="0"/>
        <v>286616.45366556669</v>
      </c>
      <c r="K25" s="14">
        <f>SUM(K20:K24)</f>
        <v>90533.881296212174</v>
      </c>
      <c r="L25" s="14">
        <f>SUM(L20:L24)</f>
        <v>232361.08759499819</v>
      </c>
      <c r="M25" s="14">
        <f>SUM(M20:M24)</f>
        <v>-4503.7866460039049</v>
      </c>
      <c r="N25" s="14">
        <f>SUM(N20:N24)</f>
        <v>-247.51845182343737</v>
      </c>
      <c r="O25" s="23">
        <f t="shared" si="1"/>
        <v>318143.66379338305</v>
      </c>
    </row>
    <row r="26" spans="2:15" ht="16.5" thickBot="1" x14ac:dyDescent="0.3">
      <c r="B26" s="255" t="s">
        <v>135</v>
      </c>
      <c r="C26" s="275"/>
      <c r="D26" s="219" t="s">
        <v>36</v>
      </c>
      <c r="E26" s="26">
        <v>0.66869601570246051</v>
      </c>
      <c r="F26" s="26">
        <v>0.97041315526123062</v>
      </c>
      <c r="G26" s="22">
        <v>10759.149381099465</v>
      </c>
      <c r="H26" s="187">
        <v>33851.565358125699</v>
      </c>
      <c r="I26" s="189">
        <v>8892.7858281668632</v>
      </c>
      <c r="J26" s="23">
        <f t="shared" si="0"/>
        <v>53503.500567392024</v>
      </c>
      <c r="K26" s="13">
        <v>10664.913514855798</v>
      </c>
      <c r="L26" s="13">
        <v>44225.073034190151</v>
      </c>
      <c r="M26" s="189">
        <v>-2736.8184012079801</v>
      </c>
      <c r="N26" s="13">
        <v>-232.66734471403112</v>
      </c>
      <c r="O26" s="23">
        <f t="shared" si="1"/>
        <v>51920.500803123934</v>
      </c>
    </row>
    <row r="27" spans="2:15" ht="16.5" thickBot="1" x14ac:dyDescent="0.3">
      <c r="B27" s="256"/>
      <c r="C27" s="276"/>
      <c r="D27" s="219" t="s">
        <v>37</v>
      </c>
      <c r="E27" s="26">
        <v>0.66869601570246051</v>
      </c>
      <c r="F27" s="26">
        <v>0.96236197241072174</v>
      </c>
      <c r="G27" s="22">
        <v>10746.626626897543</v>
      </c>
      <c r="H27" s="187">
        <v>35525.19717831973</v>
      </c>
      <c r="I27" s="189">
        <v>8285.3723097556194</v>
      </c>
      <c r="J27" s="23">
        <f t="shared" si="0"/>
        <v>54557.196114972896</v>
      </c>
      <c r="K27" s="13">
        <v>10402.275079834328</v>
      </c>
      <c r="L27" s="13">
        <v>45116.531055977604</v>
      </c>
      <c r="M27" s="189">
        <v>-2782.3679286940151</v>
      </c>
      <c r="N27" s="13">
        <v>-232.66734471403112</v>
      </c>
      <c r="O27" s="23">
        <f t="shared" si="1"/>
        <v>52503.770862403879</v>
      </c>
    </row>
    <row r="28" spans="2:15" ht="16.5" thickBot="1" x14ac:dyDescent="0.3">
      <c r="B28" s="256"/>
      <c r="C28" s="276"/>
      <c r="D28" s="219" t="s">
        <v>38</v>
      </c>
      <c r="E28" s="26">
        <v>0.66869601570246051</v>
      </c>
      <c r="F28" s="26">
        <v>0.96364589196089978</v>
      </c>
      <c r="G28" s="22">
        <v>10746.662183499324</v>
      </c>
      <c r="H28" s="187">
        <v>36632.56766571269</v>
      </c>
      <c r="I28" s="189">
        <v>8200.5412474091099</v>
      </c>
      <c r="J28" s="23">
        <f t="shared" si="0"/>
        <v>55579.771096621131</v>
      </c>
      <c r="K28" s="13">
        <v>10616.701861445241</v>
      </c>
      <c r="L28" s="13">
        <v>46016.806833273826</v>
      </c>
      <c r="M28" s="189">
        <v>-2841.6232566189192</v>
      </c>
      <c r="N28" s="13">
        <v>-232.66734471403112</v>
      </c>
      <c r="O28" s="23">
        <f t="shared" si="1"/>
        <v>53559.218093386109</v>
      </c>
    </row>
    <row r="29" spans="2:15" ht="16.5" thickBot="1" x14ac:dyDescent="0.3">
      <c r="B29" s="256"/>
      <c r="C29" s="276"/>
      <c r="D29" s="219" t="s">
        <v>39</v>
      </c>
      <c r="E29" s="26">
        <v>0.66869601570246051</v>
      </c>
      <c r="F29" s="26">
        <v>0.98288761575420802</v>
      </c>
      <c r="G29" s="22">
        <v>10754.913684608167</v>
      </c>
      <c r="H29" s="187">
        <v>36624.316164603842</v>
      </c>
      <c r="I29" s="189">
        <v>8213.0188180487476</v>
      </c>
      <c r="J29" s="23">
        <f>SUM(G29:I29)</f>
        <v>55592.248667260756</v>
      </c>
      <c r="K29" s="13">
        <v>10835.558360248775</v>
      </c>
      <c r="L29" s="13">
        <v>46954.395514509866</v>
      </c>
      <c r="M29" s="189">
        <v>-2916.3537830656355</v>
      </c>
      <c r="N29" s="13">
        <v>-232.66734471403112</v>
      </c>
      <c r="O29" s="23">
        <f t="shared" si="1"/>
        <v>54640.932746978971</v>
      </c>
    </row>
    <row r="30" spans="2:15" ht="16.5" thickBot="1" x14ac:dyDescent="0.3">
      <c r="B30" s="257"/>
      <c r="C30" s="277"/>
      <c r="D30" s="219" t="s">
        <v>40</v>
      </c>
      <c r="E30" s="26">
        <v>0.66869601570246051</v>
      </c>
      <c r="F30" s="26">
        <v>1.0009149814255027</v>
      </c>
      <c r="G30" s="22">
        <v>10754.913684608167</v>
      </c>
      <c r="H30" s="187">
        <v>36624.316164603842</v>
      </c>
      <c r="I30" s="189">
        <v>8271.0408332697225</v>
      </c>
      <c r="J30" s="23">
        <f t="shared" si="0"/>
        <v>55650.270682481729</v>
      </c>
      <c r="K30" s="13">
        <v>11058.942858988667</v>
      </c>
      <c r="L30" s="13">
        <v>47882.522308299027</v>
      </c>
      <c r="M30" s="189">
        <v>-3007.6081760932666</v>
      </c>
      <c r="N30" s="13">
        <v>-232.66734471403112</v>
      </c>
      <c r="O30" s="23">
        <f t="shared" si="1"/>
        <v>55701.189646480394</v>
      </c>
    </row>
    <row r="31" spans="2:15" ht="16.5" thickBot="1" x14ac:dyDescent="0.3">
      <c r="B31" s="254" t="s">
        <v>929</v>
      </c>
      <c r="C31" s="254"/>
      <c r="D31" s="11"/>
      <c r="E31" s="181">
        <v>0.6686960157024604</v>
      </c>
      <c r="F31" s="181">
        <v>0.97614484968731663</v>
      </c>
      <c r="G31" s="14">
        <f>SUM(G26:G30)</f>
        <v>53762.265560712665</v>
      </c>
      <c r="H31" s="14">
        <f>SUM(H26:H30)</f>
        <v>179257.9625313658</v>
      </c>
      <c r="I31" s="188">
        <f>SUM(I26:I30)+78*0</f>
        <v>41862.759036650066</v>
      </c>
      <c r="J31" s="23">
        <f t="shared" ref="J31" si="2">SUM(G31:I31)</f>
        <v>274882.98712872854</v>
      </c>
      <c r="K31" s="14">
        <f>SUM(K26:K30)</f>
        <v>53578.391675372804</v>
      </c>
      <c r="L31" s="14">
        <f>SUM(L26:L30)</f>
        <v>230195.32874625048</v>
      </c>
      <c r="M31" s="14">
        <f>SUM(M26:M30)</f>
        <v>-14284.771545679816</v>
      </c>
      <c r="N31" s="14">
        <f>SUM(N26:N30)</f>
        <v>-1163.3367235701555</v>
      </c>
      <c r="O31" s="23">
        <f t="shared" si="1"/>
        <v>268325.6121523733</v>
      </c>
    </row>
    <row r="32" spans="2:15" ht="16.5" thickBot="1" x14ac:dyDescent="0.3">
      <c r="B32" s="281" t="s">
        <v>930</v>
      </c>
      <c r="C32" s="281"/>
      <c r="D32" s="17"/>
      <c r="E32" s="181">
        <v>0.72870742759619633</v>
      </c>
      <c r="F32" s="181">
        <v>0.99603604831128234</v>
      </c>
      <c r="G32" s="24">
        <f t="shared" ref="G32:O32" si="3">SUM(G13,G19,G25,G31)</f>
        <v>185270.8393952694</v>
      </c>
      <c r="H32" s="24">
        <f t="shared" si="3"/>
        <v>450182.37697473937</v>
      </c>
      <c r="I32" s="190">
        <f t="shared" si="3"/>
        <v>185660.34666002641</v>
      </c>
      <c r="J32" s="24">
        <f t="shared" si="3"/>
        <v>821113.56303003523</v>
      </c>
      <c r="K32" s="24">
        <f t="shared" si="3"/>
        <v>205474.0780325715</v>
      </c>
      <c r="L32" s="24">
        <f t="shared" si="3"/>
        <v>616100.84273541905</v>
      </c>
      <c r="M32" s="24">
        <f t="shared" si="3"/>
        <v>-807.00653544283159</v>
      </c>
      <c r="N32" s="24">
        <f t="shared" si="3"/>
        <v>-2909.2056973142062</v>
      </c>
      <c r="O32" s="24">
        <f t="shared" si="3"/>
        <v>817858.7085352334</v>
      </c>
    </row>
    <row r="33" spans="2:15" ht="75.95" customHeight="1" x14ac:dyDescent="0.25">
      <c r="B33" s="238" t="s">
        <v>934</v>
      </c>
      <c r="C33" s="279"/>
      <c r="D33" s="279"/>
      <c r="E33" s="279"/>
      <c r="F33" s="279"/>
      <c r="G33" s="279"/>
      <c r="H33" s="279"/>
      <c r="I33" s="279"/>
      <c r="J33" s="279"/>
      <c r="K33" s="279"/>
      <c r="L33" s="279"/>
      <c r="M33" s="279"/>
      <c r="N33" s="279"/>
      <c r="O33" s="279"/>
    </row>
    <row r="34" spans="2:15" x14ac:dyDescent="0.25">
      <c r="B34" s="9"/>
      <c r="G34" s="2"/>
      <c r="H34" s="2"/>
      <c r="I34" s="2"/>
      <c r="J34" s="2"/>
      <c r="K34" s="2"/>
      <c r="L34" s="2"/>
      <c r="M34" s="2"/>
      <c r="N34" s="2"/>
      <c r="O34" s="2"/>
    </row>
    <row r="35" spans="2:15" x14ac:dyDescent="0.25">
      <c r="B35" s="9"/>
    </row>
    <row r="37" spans="2:15" x14ac:dyDescent="0.25">
      <c r="B37" s="9"/>
    </row>
    <row r="38" spans="2:15" x14ac:dyDescent="0.25">
      <c r="B38" s="9"/>
    </row>
    <row r="39" spans="2:15" x14ac:dyDescent="0.25">
      <c r="B39" s="9"/>
    </row>
    <row r="41" spans="2:15" x14ac:dyDescent="0.25">
      <c r="B41" s="9"/>
    </row>
  </sheetData>
  <mergeCells count="26">
    <mergeCell ref="B32:C32"/>
    <mergeCell ref="B33:O33"/>
    <mergeCell ref="B19:C19"/>
    <mergeCell ref="B14:C18"/>
    <mergeCell ref="B20:C24"/>
    <mergeCell ref="B25:C25"/>
    <mergeCell ref="B26:C30"/>
    <mergeCell ref="B31:C31"/>
    <mergeCell ref="B13:C13"/>
    <mergeCell ref="J6:J7"/>
    <mergeCell ref="K6:K7"/>
    <mergeCell ref="L6:L7"/>
    <mergeCell ref="M6:M7"/>
    <mergeCell ref="B8:C12"/>
    <mergeCell ref="N6:N7"/>
    <mergeCell ref="O6:O7"/>
    <mergeCell ref="B4:C5"/>
    <mergeCell ref="D4:F5"/>
    <mergeCell ref="G4:J5"/>
    <mergeCell ref="K4:O5"/>
    <mergeCell ref="B6:C7"/>
    <mergeCell ref="D6:D7"/>
    <mergeCell ref="E6:E7"/>
    <mergeCell ref="F6:F7"/>
    <mergeCell ref="G6:H6"/>
    <mergeCell ref="I6:I7"/>
  </mergeCells>
  <pageMargins left="0.7" right="0.7" top="0.75" bottom="0.75" header="0.3" footer="0.3"/>
  <pageSetup scale="62" orientation="landscape" horizontalDpi="1200" verticalDpi="1200" r:id="rId1"/>
  <headerFooter>
    <oddFooter>&amp;L&amp;"Times New Roman,Regular"Appendix B, Table 14: TRC Benefits Table (Net)&amp;R&amp;"Times New Roman,Regular"&amp;P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2A74F-73BC-4ECD-BC22-15BA2ACF6B12}">
  <sheetPr>
    <pageSetUpPr fitToPage="1"/>
  </sheetPr>
  <dimension ref="A1:F11"/>
  <sheetViews>
    <sheetView zoomScaleNormal="100" workbookViewId="0">
      <selection activeCell="C5" sqref="C5:D9"/>
    </sheetView>
  </sheetViews>
  <sheetFormatPr defaultRowHeight="15" x14ac:dyDescent="0.25"/>
  <cols>
    <col min="2" max="2" width="26.28515625" style="131" customWidth="1"/>
    <col min="3" max="3" width="20.42578125" customWidth="1"/>
    <col min="4" max="4" width="16.28515625" customWidth="1"/>
    <col min="5" max="5" width="21" customWidth="1"/>
    <col min="6" max="6" width="19.28515625" customWidth="1"/>
  </cols>
  <sheetData>
    <row r="1" spans="1:6" x14ac:dyDescent="0.25">
      <c r="A1" s="45"/>
      <c r="B1" s="129"/>
      <c r="C1" s="45"/>
      <c r="D1" s="45"/>
      <c r="E1" s="45"/>
      <c r="F1" s="45"/>
    </row>
    <row r="2" spans="1:6" x14ac:dyDescent="0.25">
      <c r="A2" s="45"/>
      <c r="C2" s="45"/>
      <c r="D2" s="45"/>
      <c r="E2" s="45"/>
      <c r="F2" s="45"/>
    </row>
    <row r="3" spans="1:6" ht="16.5" thickBot="1" x14ac:dyDescent="0.3">
      <c r="A3" s="45"/>
      <c r="B3" s="157" t="s">
        <v>935</v>
      </c>
      <c r="C3" s="46"/>
      <c r="D3" s="45"/>
      <c r="E3" s="45"/>
      <c r="F3" s="45"/>
    </row>
    <row r="4" spans="1:6" ht="63.75" thickBot="1" x14ac:dyDescent="0.3">
      <c r="A4" s="45"/>
      <c r="B4" s="130" t="s">
        <v>23</v>
      </c>
      <c r="C4" s="215" t="s">
        <v>24</v>
      </c>
      <c r="D4" s="215" t="s">
        <v>25</v>
      </c>
      <c r="E4" s="215" t="s">
        <v>26</v>
      </c>
      <c r="F4" s="215" t="s">
        <v>27</v>
      </c>
    </row>
    <row r="5" spans="1:6" ht="50.25" thickBot="1" x14ac:dyDescent="0.3">
      <c r="A5" s="45"/>
      <c r="B5" s="130" t="s">
        <v>936</v>
      </c>
      <c r="C5" s="48">
        <v>689444.74104635208</v>
      </c>
      <c r="D5" s="48">
        <v>802029.42958868004</v>
      </c>
      <c r="E5" s="49">
        <f>D5-C5</f>
        <v>112584.68854232796</v>
      </c>
      <c r="F5" s="50">
        <f t="shared" ref="F5:F10" si="0">IFERROR(D5/C5, "")</f>
        <v>1.1632976246529361</v>
      </c>
    </row>
    <row r="6" spans="1:6" ht="16.5" thickBot="1" x14ac:dyDescent="0.3">
      <c r="A6" s="45"/>
      <c r="B6" s="130" t="s">
        <v>937</v>
      </c>
      <c r="C6" s="48">
        <v>106489.767026298</v>
      </c>
      <c r="D6" s="48">
        <v>107715.850774629</v>
      </c>
      <c r="E6" s="49">
        <f>D6-C6</f>
        <v>1226.0837483310024</v>
      </c>
      <c r="F6" s="50">
        <f t="shared" si="0"/>
        <v>1.0115136297371015</v>
      </c>
    </row>
    <row r="7" spans="1:6" ht="16.5" thickBot="1" x14ac:dyDescent="0.3">
      <c r="A7" s="45"/>
      <c r="B7" s="130" t="s">
        <v>938</v>
      </c>
      <c r="C7" s="48">
        <v>184356.09791470799</v>
      </c>
      <c r="D7" s="48">
        <v>147859.61854161098</v>
      </c>
      <c r="E7" s="49">
        <f>D7-C7</f>
        <v>-36496.479373097012</v>
      </c>
      <c r="F7" s="50">
        <f t="shared" si="0"/>
        <v>0.80203269766546026</v>
      </c>
    </row>
    <row r="8" spans="1:6" ht="16.5" thickBot="1" x14ac:dyDescent="0.3">
      <c r="A8" s="45"/>
      <c r="B8" s="130" t="s">
        <v>939</v>
      </c>
      <c r="C8" s="48">
        <v>53614.242103378499</v>
      </c>
      <c r="D8" s="48">
        <v>84518.768752054399</v>
      </c>
      <c r="E8" s="49">
        <f>D8-C8</f>
        <v>30904.526648675899</v>
      </c>
      <c r="F8" s="50">
        <f t="shared" si="0"/>
        <v>1.5764238276293465</v>
      </c>
    </row>
    <row r="9" spans="1:6" ht="16.5" thickBot="1" x14ac:dyDescent="0.3">
      <c r="A9" s="45"/>
      <c r="B9" s="130" t="s">
        <v>940</v>
      </c>
      <c r="C9" s="48">
        <v>20794.1647310687</v>
      </c>
      <c r="D9" s="48">
        <v>22365.660703253103</v>
      </c>
      <c r="E9" s="49">
        <f>D9-C9</f>
        <v>1571.4959721844025</v>
      </c>
      <c r="F9" s="50">
        <f t="shared" si="0"/>
        <v>1.0755738926044198</v>
      </c>
    </row>
    <row r="10" spans="1:6" ht="16.5" thickBot="1" x14ac:dyDescent="0.3">
      <c r="A10" s="45"/>
      <c r="B10" s="130" t="s">
        <v>32</v>
      </c>
      <c r="C10" s="49">
        <f>SUM(C5:C9)</f>
        <v>1054699.0128218052</v>
      </c>
      <c r="D10" s="49">
        <f>SUM(D5:D9)</f>
        <v>1164489.3283602274</v>
      </c>
      <c r="E10" s="49">
        <f>SUM(E5:E9)</f>
        <v>109790.31553842226</v>
      </c>
      <c r="F10" s="50">
        <f t="shared" si="0"/>
        <v>1.1040963480611237</v>
      </c>
    </row>
    <row r="11" spans="1:6" ht="89.1" customHeight="1" x14ac:dyDescent="0.25">
      <c r="A11" s="45"/>
      <c r="B11" s="223" t="s">
        <v>33</v>
      </c>
      <c r="C11" s="223"/>
      <c r="D11" s="223"/>
      <c r="E11" s="223"/>
      <c r="F11" s="223"/>
    </row>
  </sheetData>
  <mergeCells count="1">
    <mergeCell ref="B11:F11"/>
  </mergeCells>
  <pageMargins left="0.7" right="0.7" top="0.75" bottom="0.75" header="0.3" footer="0.3"/>
  <pageSetup orientation="landscape" horizontalDpi="1200" verticalDpi="1200" r:id="rId1"/>
  <headerFooter>
    <oddFooter>&amp;L&amp;"Times New Roman,Regular"Appendix B, Table 15: Portfolio Summary of Lifetime Costs and Benefits of EE Plan&amp;R&amp;"Times New Roman,Regular"&amp;P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775FE-B06A-4FB6-8166-DDB608B20A99}">
  <sheetPr>
    <pageSetUpPr fitToPage="1"/>
  </sheetPr>
  <dimension ref="B3:F11"/>
  <sheetViews>
    <sheetView zoomScaleNormal="100" workbookViewId="0">
      <selection activeCell="C7" sqref="C7"/>
    </sheetView>
  </sheetViews>
  <sheetFormatPr defaultColWidth="9.140625" defaultRowHeight="15" x14ac:dyDescent="0.25"/>
  <cols>
    <col min="1" max="1" width="4.85546875" style="45" customWidth="1"/>
    <col min="2" max="2" width="34.140625" style="45" customWidth="1"/>
    <col min="3" max="3" width="32.7109375" style="45" customWidth="1"/>
    <col min="4" max="4" width="34.7109375" style="45" customWidth="1"/>
    <col min="5" max="5" width="33.140625" style="45" customWidth="1"/>
    <col min="6" max="6" width="23" style="45" customWidth="1"/>
    <col min="7" max="16384" width="9.140625" style="45"/>
  </cols>
  <sheetData>
    <row r="3" spans="2:6" ht="16.5" thickBot="1" x14ac:dyDescent="0.3">
      <c r="B3" s="44" t="s">
        <v>22</v>
      </c>
      <c r="C3" s="46"/>
    </row>
    <row r="4" spans="2:6" ht="34.5" thickBot="1" x14ac:dyDescent="0.3">
      <c r="B4" s="215" t="s">
        <v>23</v>
      </c>
      <c r="C4" s="215" t="s">
        <v>24</v>
      </c>
      <c r="D4" s="215" t="s">
        <v>25</v>
      </c>
      <c r="E4" s="215" t="s">
        <v>26</v>
      </c>
      <c r="F4" s="215" t="s">
        <v>27</v>
      </c>
    </row>
    <row r="5" spans="2:6" ht="34.5" thickBot="1" x14ac:dyDescent="0.3">
      <c r="B5" s="47" t="s">
        <v>28</v>
      </c>
      <c r="C5" s="48">
        <v>236618.10702746702</v>
      </c>
      <c r="D5" s="48">
        <v>255609.40460595701</v>
      </c>
      <c r="E5" s="49">
        <f>D5-C5</f>
        <v>18991.29757848999</v>
      </c>
      <c r="F5" s="50">
        <f>IFERROR(D5/C5, "")</f>
        <v>1.0802613875035585</v>
      </c>
    </row>
    <row r="6" spans="2:6" ht="16.5" thickBot="1" x14ac:dyDescent="0.3">
      <c r="B6" s="47" t="s">
        <v>29</v>
      </c>
      <c r="C6" s="48">
        <v>69638.127650881201</v>
      </c>
      <c r="D6" s="48">
        <v>80372.697745747195</v>
      </c>
      <c r="E6" s="49">
        <f>D6-C6</f>
        <v>10734.570094865994</v>
      </c>
      <c r="F6" s="50">
        <f>IFERROR(D6/C6, "")</f>
        <v>1.1541478850304809</v>
      </c>
    </row>
    <row r="7" spans="2:6" ht="16.5" thickBot="1" x14ac:dyDescent="0.3">
      <c r="B7" s="47" t="s">
        <v>30</v>
      </c>
      <c r="C7" s="48">
        <v>366833.21620081901</v>
      </c>
      <c r="D7" s="48">
        <v>427390.84472208901</v>
      </c>
      <c r="E7" s="49">
        <f>D7-C7</f>
        <v>60557.628521270002</v>
      </c>
      <c r="F7" s="50">
        <f>IFERROR(D7/C7, "")</f>
        <v>1.1650821840738608</v>
      </c>
    </row>
    <row r="8" spans="2:6" ht="16.5" thickBot="1" x14ac:dyDescent="0.3">
      <c r="B8" s="47" t="s">
        <v>31</v>
      </c>
      <c r="C8" s="48">
        <v>381609.561942639</v>
      </c>
      <c r="D8" s="48">
        <v>401116.38128643297</v>
      </c>
      <c r="E8" s="49">
        <f>D8-C8</f>
        <v>19506.819343793963</v>
      </c>
      <c r="F8" s="50">
        <f>IFERROR(D8/C8, "")</f>
        <v>1.0511172184588133</v>
      </c>
    </row>
    <row r="9" spans="2:6" ht="16.5" thickBot="1" x14ac:dyDescent="0.3">
      <c r="B9" s="47" t="s">
        <v>32</v>
      </c>
      <c r="C9" s="49">
        <f>SUM(C5:C8)</f>
        <v>1054699.0128218064</v>
      </c>
      <c r="D9" s="49">
        <f>SUM(D5:D8)</f>
        <v>1164489.3283602262</v>
      </c>
      <c r="E9" s="49">
        <f>SUM(E5:E8)</f>
        <v>109790.31553841995</v>
      </c>
      <c r="F9" s="50">
        <f>IFERROR(D9/C9, "")</f>
        <v>1.1040963480611214</v>
      </c>
    </row>
    <row r="10" spans="2:6" ht="70.5" customHeight="1" x14ac:dyDescent="0.25">
      <c r="B10" s="223" t="s">
        <v>33</v>
      </c>
      <c r="C10" s="223"/>
      <c r="D10" s="223"/>
      <c r="E10" s="223"/>
      <c r="F10" s="223"/>
    </row>
    <row r="11" spans="2:6" x14ac:dyDescent="0.25">
      <c r="D11" s="182"/>
      <c r="E11" s="183"/>
    </row>
  </sheetData>
  <mergeCells count="1">
    <mergeCell ref="B10:F10"/>
  </mergeCells>
  <pageMargins left="0.7" right="0.7" top="0.75" bottom="0.75" header="0.3" footer="0.3"/>
  <pageSetup scale="77" orientation="landscape" horizontalDpi="1200" verticalDpi="1200" r:id="rId1"/>
  <headerFooter>
    <oddFooter>&amp;L&amp;"Times New Roman,Regular"Appendix B, Table 1: Portfolio Summary of Lifetime Costs and Benefits of EE Plan&amp;R&amp;"Times New Roman,Regular"&amp;P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761BB-AFC8-4E81-B32B-A902853A5A07}">
  <sheetPr>
    <pageSetUpPr fitToPage="1"/>
  </sheetPr>
  <dimension ref="B2:BJ17"/>
  <sheetViews>
    <sheetView zoomScale="70" zoomScaleNormal="70" zoomScaleSheetLayoutView="120" workbookViewId="0">
      <selection activeCell="E9" sqref="E9"/>
    </sheetView>
  </sheetViews>
  <sheetFormatPr defaultColWidth="8.85546875" defaultRowHeight="15" x14ac:dyDescent="0.25"/>
  <cols>
    <col min="1" max="1" width="4.85546875" style="29" customWidth="1"/>
    <col min="2" max="2" width="51.85546875" style="29" customWidth="1"/>
    <col min="3" max="3" width="11.42578125" style="29" bestFit="1" customWidth="1"/>
    <col min="4" max="4" width="9.85546875" style="29" customWidth="1"/>
    <col min="5" max="5" width="11.42578125" style="29" bestFit="1" customWidth="1"/>
    <col min="6" max="6" width="9.85546875" style="29" customWidth="1"/>
    <col min="7" max="7" width="11.42578125" style="29" customWidth="1"/>
    <col min="8" max="8" width="9.85546875" style="29" customWidth="1"/>
    <col min="9" max="9" width="11.85546875" style="29" customWidth="1"/>
    <col min="10" max="10" width="9.85546875" style="29" customWidth="1"/>
    <col min="11" max="11" width="12.42578125" style="29" customWidth="1"/>
    <col min="12" max="12" width="9.85546875" style="29" customWidth="1"/>
    <col min="13" max="13" width="12" style="29" customWidth="1"/>
    <col min="14" max="15" width="9.85546875" style="29" customWidth="1"/>
    <col min="16" max="18" width="8.85546875" style="29"/>
    <col min="19" max="19" width="11.42578125" style="29" bestFit="1" customWidth="1"/>
    <col min="20" max="20" width="12.5703125" style="29" customWidth="1"/>
    <col min="21" max="21" width="11" style="29" customWidth="1"/>
    <col min="22" max="22" width="13.28515625" style="29" customWidth="1"/>
    <col min="23" max="23" width="11.5703125" style="29" customWidth="1"/>
    <col min="24" max="24" width="11.140625" style="29" customWidth="1"/>
    <col min="25" max="25" width="10.5703125" style="29" customWidth="1"/>
    <col min="26" max="26" width="14.42578125" style="29" customWidth="1"/>
    <col min="27" max="27" width="10.7109375" style="29" customWidth="1"/>
    <col min="28" max="28" width="12.5703125" style="29" customWidth="1"/>
    <col min="29" max="29" width="12.85546875" style="29" customWidth="1"/>
    <col min="30" max="30" width="10.7109375" style="29" customWidth="1"/>
    <col min="31" max="31" width="11" style="29" customWidth="1"/>
    <col min="32" max="16384" width="8.85546875" style="29"/>
  </cols>
  <sheetData>
    <row r="2" spans="2:62" ht="24.6" customHeight="1" thickBot="1" x14ac:dyDescent="0.3">
      <c r="B2" s="44" t="s">
        <v>34</v>
      </c>
      <c r="C2" s="224"/>
      <c r="D2" s="224"/>
      <c r="E2" s="224"/>
      <c r="F2" s="224"/>
      <c r="G2" s="224"/>
      <c r="H2" s="224"/>
      <c r="I2" s="224"/>
      <c r="J2" s="224"/>
      <c r="K2" s="224"/>
      <c r="L2" s="224"/>
      <c r="M2" s="224"/>
      <c r="N2" s="224"/>
    </row>
    <row r="3" spans="2:62" ht="16.5" thickBot="1" x14ac:dyDescent="0.3">
      <c r="B3" s="225" t="s">
        <v>35</v>
      </c>
      <c r="C3" s="225" t="s">
        <v>36</v>
      </c>
      <c r="D3" s="225"/>
      <c r="E3" s="225" t="s">
        <v>37</v>
      </c>
      <c r="F3" s="225"/>
      <c r="G3" s="225" t="s">
        <v>38</v>
      </c>
      <c r="H3" s="225"/>
      <c r="I3" s="225" t="s">
        <v>39</v>
      </c>
      <c r="J3" s="225"/>
      <c r="K3" s="225" t="s">
        <v>40</v>
      </c>
      <c r="L3" s="225"/>
      <c r="M3" s="225" t="s">
        <v>41</v>
      </c>
      <c r="N3" s="225"/>
      <c r="O3" s="152"/>
    </row>
    <row r="4" spans="2:62" ht="32.25" thickBot="1" x14ac:dyDescent="0.3">
      <c r="B4" s="225"/>
      <c r="C4" s="215" t="s">
        <v>42</v>
      </c>
      <c r="D4" s="215" t="s">
        <v>43</v>
      </c>
      <c r="E4" s="215" t="s">
        <v>44</v>
      </c>
      <c r="F4" s="215" t="s">
        <v>43</v>
      </c>
      <c r="G4" s="215" t="s">
        <v>44</v>
      </c>
      <c r="H4" s="215" t="s">
        <v>43</v>
      </c>
      <c r="I4" s="215" t="s">
        <v>44</v>
      </c>
      <c r="J4" s="215" t="s">
        <v>43</v>
      </c>
      <c r="K4" s="215" t="s">
        <v>44</v>
      </c>
      <c r="L4" s="215" t="s">
        <v>43</v>
      </c>
      <c r="M4" s="215" t="s">
        <v>44</v>
      </c>
      <c r="N4" s="215" t="s">
        <v>43</v>
      </c>
      <c r="O4" s="152"/>
    </row>
    <row r="5" spans="2:62" ht="18.75" thickBot="1" x14ac:dyDescent="0.3">
      <c r="B5" s="47" t="s">
        <v>45</v>
      </c>
      <c r="C5" s="59" cm="1">
        <f t="array" ref="C5">INDEX(LookupByEDC[Baseline MWh],_xlfn.XMATCH(Introduction!$C$4,LookupByEDC[EDC Name]))</f>
        <v>54975912</v>
      </c>
      <c r="D5" s="56"/>
      <c r="E5" s="59" cm="1">
        <f t="array" ref="E5">INDEX(LookupByEDC[Baseline MWh],_xlfn.XMATCH(Introduction!$C$4,LookupByEDC[EDC Name]))</f>
        <v>54975912</v>
      </c>
      <c r="F5" s="57"/>
      <c r="G5" s="59" cm="1">
        <f t="array" ref="G5">INDEX(LookupByEDC[Baseline MWh],_xlfn.XMATCH(Introduction!$C$4,LookupByEDC[EDC Name]))</f>
        <v>54975912</v>
      </c>
      <c r="H5" s="57"/>
      <c r="I5" s="59" cm="1">
        <f t="array" ref="I5">INDEX(LookupByEDC[Baseline MWh],_xlfn.XMATCH(Introduction!$C$4,LookupByEDC[EDC Name]))</f>
        <v>54975912</v>
      </c>
      <c r="J5" s="57"/>
      <c r="K5" s="59" cm="1">
        <f t="array" ref="K5">INDEX(LookupByEDC[Baseline MWh],_xlfn.XMATCH(Introduction!$C$4,LookupByEDC[EDC Name]))</f>
        <v>54975912</v>
      </c>
      <c r="L5" s="57"/>
      <c r="M5" s="59" cm="1">
        <f t="array" ref="M5">INDEX(LookupByEDC[Baseline MWh],_xlfn.XMATCH(Introduction!$C$4,LookupByEDC[EDC Name]))</f>
        <v>54975912</v>
      </c>
      <c r="N5" s="56"/>
      <c r="O5" s="152"/>
    </row>
    <row r="6" spans="2:62" ht="32.25" thickBot="1" x14ac:dyDescent="0.3">
      <c r="B6" s="47" t="s">
        <v>46</v>
      </c>
      <c r="C6" s="52">
        <v>55428.521668543843</v>
      </c>
      <c r="D6" s="52">
        <v>491757.81426405231</v>
      </c>
      <c r="E6" s="52">
        <v>67496.581668543848</v>
      </c>
      <c r="F6" s="52">
        <v>517939.18826405233</v>
      </c>
      <c r="G6" s="52">
        <v>59439.824315602673</v>
      </c>
      <c r="H6" s="52">
        <v>495502.52132287581</v>
      </c>
      <c r="I6" s="52">
        <v>57240.630621835946</v>
      </c>
      <c r="J6" s="52">
        <v>422679.56808741461</v>
      </c>
      <c r="K6" s="52">
        <v>52375.950621835946</v>
      </c>
      <c r="L6" s="52">
        <v>404239.72008741461</v>
      </c>
      <c r="M6" s="52">
        <v>291981.50889636227</v>
      </c>
      <c r="N6" s="52">
        <v>2332118.8120258097</v>
      </c>
      <c r="O6" s="152"/>
      <c r="P6" s="151"/>
      <c r="Q6" s="151"/>
      <c r="R6" s="151"/>
      <c r="S6" s="151"/>
      <c r="T6" s="151"/>
      <c r="U6" s="151"/>
    </row>
    <row r="7" spans="2:62" ht="34.5" thickBot="1" x14ac:dyDescent="0.3">
      <c r="B7" s="47" t="s">
        <v>47</v>
      </c>
      <c r="C7" s="52">
        <v>13992.433140201334</v>
      </c>
      <c r="D7" s="52">
        <v>116977.80896721243</v>
      </c>
      <c r="E7" s="52">
        <v>15182.433140201334</v>
      </c>
      <c r="F7" s="52">
        <v>118167.80896721243</v>
      </c>
      <c r="G7" s="52">
        <v>14773.433140201334</v>
      </c>
      <c r="H7" s="52">
        <v>117758.80896721243</v>
      </c>
      <c r="I7" s="52">
        <v>13487.847721343149</v>
      </c>
      <c r="J7" s="52">
        <v>114350.18924554238</v>
      </c>
      <c r="K7" s="52">
        <v>13049.847721343149</v>
      </c>
      <c r="L7" s="52">
        <v>113912.18924554238</v>
      </c>
      <c r="M7" s="52">
        <v>70485.994863290296</v>
      </c>
      <c r="N7" s="52">
        <v>581166.80539272202</v>
      </c>
      <c r="O7" s="152"/>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154"/>
      <c r="AZ7" s="154"/>
      <c r="BA7" s="154"/>
      <c r="BB7" s="154"/>
      <c r="BC7" s="154"/>
      <c r="BD7" s="154"/>
      <c r="BE7" s="154"/>
      <c r="BF7" s="154"/>
      <c r="BG7" s="154"/>
      <c r="BH7" s="154"/>
      <c r="BI7" s="154"/>
      <c r="BJ7" s="154"/>
    </row>
    <row r="8" spans="2:62" ht="16.5" thickBot="1" x14ac:dyDescent="0.3">
      <c r="B8" s="47" t="s">
        <v>48</v>
      </c>
      <c r="C8" s="52">
        <v>72446.992256446974</v>
      </c>
      <c r="D8" s="52">
        <v>972748.14912656508</v>
      </c>
      <c r="E8" s="52">
        <v>72446.992256446974</v>
      </c>
      <c r="F8" s="52">
        <v>972748.14912656508</v>
      </c>
      <c r="G8" s="52">
        <v>72446.992256446974</v>
      </c>
      <c r="H8" s="52">
        <v>972748.14912656508</v>
      </c>
      <c r="I8" s="52">
        <v>72446.992256446974</v>
      </c>
      <c r="J8" s="52">
        <v>972748.14912656508</v>
      </c>
      <c r="K8" s="52">
        <v>72446.992256446974</v>
      </c>
      <c r="L8" s="52">
        <v>972748.14912656508</v>
      </c>
      <c r="M8" s="52">
        <v>362234.96128223487</v>
      </c>
      <c r="N8" s="52">
        <v>4863740.7456328254</v>
      </c>
      <c r="O8" s="152"/>
    </row>
    <row r="9" spans="2:62" ht="16.5" thickBot="1" x14ac:dyDescent="0.3">
      <c r="B9" s="47" t="s">
        <v>49</v>
      </c>
      <c r="C9" s="52">
        <v>78865.770386972377</v>
      </c>
      <c r="D9" s="52">
        <v>1117115.3065851673</v>
      </c>
      <c r="E9" s="52">
        <v>78865.770386972377</v>
      </c>
      <c r="F9" s="52">
        <v>1117115.3065851673</v>
      </c>
      <c r="G9" s="52">
        <v>78865.770386972377</v>
      </c>
      <c r="H9" s="52">
        <v>1117115.3065851673</v>
      </c>
      <c r="I9" s="52">
        <v>78865.770386972377</v>
      </c>
      <c r="J9" s="52">
        <v>1117115.3065851673</v>
      </c>
      <c r="K9" s="52">
        <v>78865.770386972377</v>
      </c>
      <c r="L9" s="52">
        <v>1117115.3065851673</v>
      </c>
      <c r="M9" s="52">
        <v>394328.85193486186</v>
      </c>
      <c r="N9" s="52">
        <v>5585576.5329258367</v>
      </c>
      <c r="O9" s="152"/>
      <c r="P9" s="154"/>
      <c r="Q9" s="154"/>
    </row>
    <row r="10" spans="2:62" ht="16.5" thickBot="1" x14ac:dyDescent="0.3">
      <c r="B10" s="47" t="s">
        <v>50</v>
      </c>
      <c r="C10" s="53">
        <f t="shared" ref="C10:K10" si="0">SUM(C6:C9)</f>
        <v>220733.71745216454</v>
      </c>
      <c r="D10" s="53">
        <f t="shared" si="0"/>
        <v>2698599.0789429974</v>
      </c>
      <c r="E10" s="53">
        <f t="shared" si="0"/>
        <v>233991.77745216453</v>
      </c>
      <c r="F10" s="53">
        <f t="shared" si="0"/>
        <v>2725970.4529429972</v>
      </c>
      <c r="G10" s="53">
        <f t="shared" si="0"/>
        <v>225526.02009922336</v>
      </c>
      <c r="H10" s="53">
        <f t="shared" si="0"/>
        <v>2703124.7860018206</v>
      </c>
      <c r="I10" s="53">
        <f t="shared" si="0"/>
        <v>222041.24098659845</v>
      </c>
      <c r="J10" s="53">
        <f t="shared" si="0"/>
        <v>2626893.213044689</v>
      </c>
      <c r="K10" s="53">
        <f t="shared" si="0"/>
        <v>216738.56098659846</v>
      </c>
      <c r="L10" s="53">
        <f>SUM(L6:L9)</f>
        <v>2608015.3650446897</v>
      </c>
      <c r="M10" s="53">
        <f>SUM(M6:M9)</f>
        <v>1119031.3169767493</v>
      </c>
      <c r="N10" s="53">
        <f>SUM(N6:N9)</f>
        <v>13362602.895977193</v>
      </c>
      <c r="O10" s="152"/>
    </row>
    <row r="11" spans="2:62" ht="18.75" thickBot="1" x14ac:dyDescent="0.3">
      <c r="B11" s="47" t="s">
        <v>51</v>
      </c>
      <c r="C11" s="53">
        <f>C10</f>
        <v>220733.71745216454</v>
      </c>
      <c r="D11" s="53">
        <f>D10</f>
        <v>2698599.0789429974</v>
      </c>
      <c r="E11" s="53">
        <f>E10+C11</f>
        <v>454725.49490432907</v>
      </c>
      <c r="F11" s="53">
        <f t="shared" ref="F11:L11" si="1">F10+D11</f>
        <v>5424569.5318859946</v>
      </c>
      <c r="G11" s="53">
        <f>G10+E11</f>
        <v>680251.51500355243</v>
      </c>
      <c r="H11" s="53">
        <f t="shared" si="1"/>
        <v>8127694.3178878147</v>
      </c>
      <c r="I11" s="53">
        <f>I10+G11</f>
        <v>902292.75599015085</v>
      </c>
      <c r="J11" s="53">
        <f t="shared" si="1"/>
        <v>10754587.530932505</v>
      </c>
      <c r="K11" s="53">
        <f>K10+I11</f>
        <v>1119031.3169767493</v>
      </c>
      <c r="L11" s="53">
        <f t="shared" si="1"/>
        <v>13362602.895977195</v>
      </c>
      <c r="M11" s="53">
        <f>K11</f>
        <v>1119031.3169767493</v>
      </c>
      <c r="N11" s="53">
        <f>L11</f>
        <v>13362602.895977195</v>
      </c>
      <c r="O11" s="152"/>
    </row>
    <row r="12" spans="2:62" ht="18.75" thickBot="1" x14ac:dyDescent="0.3">
      <c r="B12" s="47" t="s">
        <v>52</v>
      </c>
      <c r="C12" s="127">
        <f>IFERROR(C11/$M$16,0)</f>
        <v>0.20110487602750035</v>
      </c>
      <c r="D12" s="54"/>
      <c r="E12" s="127">
        <f>IFERROR(E11/$M$16,0)</f>
        <v>0.41428883332740746</v>
      </c>
      <c r="F12" s="54"/>
      <c r="G12" s="127">
        <f>IFERROR(G11/$M$16,0)</f>
        <v>0.61975985441352077</v>
      </c>
      <c r="H12" s="54"/>
      <c r="I12" s="127">
        <f>IFERROR(I11/$M$16,0)</f>
        <v>0.82205598187886431</v>
      </c>
      <c r="J12" s="54"/>
      <c r="K12" s="127">
        <f>IFERROR(K11/$M$16,0)</f>
        <v>1.0195209724598095</v>
      </c>
      <c r="L12" s="54"/>
      <c r="M12" s="127">
        <f>IFERROR(M11/$M$16,0)</f>
        <v>1.0195209724598095</v>
      </c>
      <c r="N12" s="54"/>
      <c r="O12" s="152"/>
    </row>
    <row r="13" spans="2:62" ht="18.75" thickBot="1" x14ac:dyDescent="0.3">
      <c r="B13" s="47" t="s">
        <v>53</v>
      </c>
      <c r="C13" s="54"/>
      <c r="D13" s="54"/>
      <c r="E13" s="54"/>
      <c r="F13" s="54"/>
      <c r="G13" s="54"/>
      <c r="H13" s="54"/>
      <c r="I13" s="54"/>
      <c r="J13" s="54"/>
      <c r="K13" s="54"/>
      <c r="L13" s="54"/>
      <c r="M13" s="52">
        <v>0</v>
      </c>
      <c r="N13" s="54"/>
      <c r="O13" s="152"/>
    </row>
    <row r="14" spans="2:62" ht="32.25" thickBot="1" x14ac:dyDescent="0.3">
      <c r="B14" s="47" t="s">
        <v>54</v>
      </c>
      <c r="C14" s="53">
        <f>SUM(C11,$M$13)</f>
        <v>220733.71745216454</v>
      </c>
      <c r="D14" s="55"/>
      <c r="E14" s="53">
        <f>SUM(E10,E13)</f>
        <v>233991.77745216453</v>
      </c>
      <c r="F14" s="54"/>
      <c r="G14" s="53">
        <f>SUM(G10,G13)</f>
        <v>225526.02009922336</v>
      </c>
      <c r="H14" s="54"/>
      <c r="I14" s="53">
        <f>SUM(I10,I13)</f>
        <v>222041.24098659845</v>
      </c>
      <c r="J14" s="54"/>
      <c r="K14" s="53">
        <f>SUM(K10,K13)</f>
        <v>216738.56098659846</v>
      </c>
      <c r="L14" s="54"/>
      <c r="M14" s="53">
        <f>SUM(M10,M13)</f>
        <v>1119031.3169767493</v>
      </c>
      <c r="N14" s="54"/>
      <c r="O14" s="152"/>
    </row>
    <row r="15" spans="2:62" ht="16.5" thickBot="1" x14ac:dyDescent="0.3">
      <c r="B15" s="47" t="s">
        <v>55</v>
      </c>
      <c r="C15" s="184">
        <f>IFERROR(C11 /C5, "")</f>
        <v>4.0150987845761349E-3</v>
      </c>
      <c r="D15" s="56"/>
      <c r="E15" s="184">
        <f>IFERROR(E11 /E5, "")</f>
        <v>8.2713588253766311E-3</v>
      </c>
      <c r="F15" s="56"/>
      <c r="G15" s="184">
        <f>IFERROR(G11 /G5, "")</f>
        <v>1.2373628563061444E-2</v>
      </c>
      <c r="H15" s="56"/>
      <c r="I15" s="184">
        <f>IFERROR(I11 /I5, "")</f>
        <v>1.6412510919148568E-2</v>
      </c>
      <c r="J15" s="56"/>
      <c r="K15" s="184">
        <f>IFERROR(K11 /K5, "")</f>
        <v>2.0354938667988796E-2</v>
      </c>
      <c r="L15" s="56"/>
      <c r="M15" s="184">
        <f>IFERROR(M11 /M5, "")</f>
        <v>2.0354938667988796E-2</v>
      </c>
      <c r="N15" s="56"/>
      <c r="O15" s="152"/>
    </row>
    <row r="16" spans="2:62" ht="16.5" thickBot="1" x14ac:dyDescent="0.3">
      <c r="B16" s="47" t="s">
        <v>56</v>
      </c>
      <c r="C16" s="57"/>
      <c r="D16" s="56"/>
      <c r="E16" s="56"/>
      <c r="F16" s="56"/>
      <c r="G16" s="56"/>
      <c r="H16" s="56"/>
      <c r="I16" s="56"/>
      <c r="J16" s="56"/>
      <c r="K16" s="56"/>
      <c r="L16" s="56"/>
      <c r="M16" s="58" cm="1">
        <f t="array" ref="M16">INDEX(LookupByEDC[MWh Goal],_xlfn.XMATCH(Introduction!$C$4,LookupByEDC[EDC Name]))</f>
        <v>1097605</v>
      </c>
      <c r="N16" s="57"/>
      <c r="O16" s="152"/>
    </row>
    <row r="17" spans="2:15" ht="104.1" customHeight="1" x14ac:dyDescent="0.25">
      <c r="B17" s="223" t="s">
        <v>57</v>
      </c>
      <c r="C17" s="223"/>
      <c r="D17" s="223"/>
      <c r="E17" s="223"/>
      <c r="F17" s="223"/>
      <c r="G17" s="223"/>
      <c r="H17" s="223"/>
      <c r="I17" s="223"/>
      <c r="J17" s="223"/>
      <c r="K17" s="223"/>
      <c r="L17" s="223"/>
      <c r="M17" s="223"/>
      <c r="N17" s="45"/>
      <c r="O17" s="45"/>
    </row>
  </sheetData>
  <mergeCells count="9">
    <mergeCell ref="C2:N2"/>
    <mergeCell ref="M3:N3"/>
    <mergeCell ref="B17:M17"/>
    <mergeCell ref="B3:B4"/>
    <mergeCell ref="C3:D3"/>
    <mergeCell ref="E3:F3"/>
    <mergeCell ref="G3:H3"/>
    <mergeCell ref="I3:J3"/>
    <mergeCell ref="K3:L3"/>
  </mergeCells>
  <pageMargins left="0.7" right="0.7" top="0.75" bottom="0.75" header="0.3" footer="0.3"/>
  <pageSetup scale="67" orientation="landscape" r:id="rId1"/>
  <headerFooter>
    <oddFooter>&amp;L&amp;"Times New Roman,Regular"Appendix B, Table 2: Summary of Portfolio Energy Savings&amp;R&amp;"Times New Roman,Regular"&amp;P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FDC5A-A731-4B49-B17A-30A284C3F7E9}">
  <sheetPr>
    <pageSetUpPr fitToPage="1"/>
  </sheetPr>
  <dimension ref="B2:N11"/>
  <sheetViews>
    <sheetView workbookViewId="0">
      <selection activeCell="H16" sqref="H16"/>
    </sheetView>
  </sheetViews>
  <sheetFormatPr defaultColWidth="31.140625" defaultRowHeight="15" x14ac:dyDescent="0.25"/>
  <cols>
    <col min="1" max="1" width="3.140625" customWidth="1"/>
    <col min="2" max="2" width="25.7109375" customWidth="1"/>
    <col min="3" max="14" width="10.5703125" customWidth="1"/>
  </cols>
  <sheetData>
    <row r="2" spans="2:14" ht="16.5" thickBot="1" x14ac:dyDescent="0.3">
      <c r="B2" s="44" t="s">
        <v>58</v>
      </c>
      <c r="C2" s="51"/>
      <c r="D2" s="51"/>
      <c r="E2" s="29"/>
      <c r="F2" s="29"/>
      <c r="G2" s="29"/>
      <c r="H2" s="29"/>
      <c r="I2" s="29"/>
      <c r="J2" s="29"/>
      <c r="K2" s="29"/>
      <c r="L2" s="29"/>
      <c r="M2" s="29"/>
      <c r="N2" s="29"/>
    </row>
    <row r="3" spans="2:14" ht="16.5" customHeight="1" thickBot="1" x14ac:dyDescent="0.3">
      <c r="B3" s="227" t="s">
        <v>59</v>
      </c>
      <c r="C3" s="225" t="s">
        <v>36</v>
      </c>
      <c r="D3" s="225"/>
      <c r="E3" s="225" t="s">
        <v>37</v>
      </c>
      <c r="F3" s="225"/>
      <c r="G3" s="225" t="s">
        <v>38</v>
      </c>
      <c r="H3" s="225"/>
      <c r="I3" s="225" t="s">
        <v>39</v>
      </c>
      <c r="J3" s="225"/>
      <c r="K3" s="225" t="s">
        <v>40</v>
      </c>
      <c r="L3" s="225"/>
      <c r="M3" s="225" t="s">
        <v>41</v>
      </c>
      <c r="N3" s="225"/>
    </row>
    <row r="4" spans="2:14" ht="32.25" thickBot="1" x14ac:dyDescent="0.3">
      <c r="B4" s="228"/>
      <c r="C4" s="215" t="s">
        <v>60</v>
      </c>
      <c r="D4" s="215" t="s">
        <v>61</v>
      </c>
      <c r="E4" s="215" t="s">
        <v>44</v>
      </c>
      <c r="F4" s="215" t="s">
        <v>61</v>
      </c>
      <c r="G4" s="215" t="s">
        <v>44</v>
      </c>
      <c r="H4" s="215" t="s">
        <v>61</v>
      </c>
      <c r="I4" s="215" t="s">
        <v>44</v>
      </c>
      <c r="J4" s="215" t="s">
        <v>61</v>
      </c>
      <c r="K4" s="215" t="s">
        <v>44</v>
      </c>
      <c r="L4" s="215" t="s">
        <v>61</v>
      </c>
      <c r="M4" s="215" t="s">
        <v>44</v>
      </c>
      <c r="N4" s="215" t="s">
        <v>61</v>
      </c>
    </row>
    <row r="5" spans="2:14" ht="16.5" thickBot="1" x14ac:dyDescent="0.3">
      <c r="B5" s="47" t="s">
        <v>62</v>
      </c>
      <c r="C5" s="60">
        <v>61770.315414115488</v>
      </c>
      <c r="D5" s="61">
        <v>22645.858035564928</v>
      </c>
      <c r="E5" s="60">
        <v>65536.726643373971</v>
      </c>
      <c r="F5" s="61">
        <v>22122.963855222366</v>
      </c>
      <c r="G5" s="60">
        <v>63172.667088589937</v>
      </c>
      <c r="H5" s="61">
        <v>21922.306157747091</v>
      </c>
      <c r="I5" s="60">
        <v>62236.911572846038</v>
      </c>
      <c r="J5" s="61">
        <v>21272.773357785929</v>
      </c>
      <c r="K5" s="60">
        <v>60744.327730278928</v>
      </c>
      <c r="L5" s="61">
        <v>21370.500416100316</v>
      </c>
      <c r="M5" s="60">
        <v>313460.94844920433</v>
      </c>
      <c r="N5" s="63">
        <f>SUM(D5,F5,H5,J5,L5)</f>
        <v>109334.40182242064</v>
      </c>
    </row>
    <row r="6" spans="2:14" ht="16.5" thickBot="1" x14ac:dyDescent="0.3">
      <c r="B6" s="47" t="s">
        <v>63</v>
      </c>
      <c r="C6" s="60">
        <v>55720.416104821321</v>
      </c>
      <c r="D6" s="61">
        <v>20427.880679139933</v>
      </c>
      <c r="E6" s="60">
        <v>58689.539641567688</v>
      </c>
      <c r="F6" s="61">
        <v>19811.587039361453</v>
      </c>
      <c r="G6" s="60">
        <v>56227.989368060465</v>
      </c>
      <c r="H6" s="61">
        <v>19512.350109147235</v>
      </c>
      <c r="I6" s="60">
        <v>55096.467914021516</v>
      </c>
      <c r="J6" s="61">
        <v>18832.147115424534</v>
      </c>
      <c r="K6" s="60">
        <v>53575.28717982753</v>
      </c>
      <c r="L6" s="61">
        <v>18848.355718956951</v>
      </c>
      <c r="M6" s="60">
        <v>279309.70020829851</v>
      </c>
      <c r="N6" s="63">
        <f t="shared" ref="N6:N8" si="0">SUM(D6,F6,H6,J6,L6)</f>
        <v>97432.320662030106</v>
      </c>
    </row>
    <row r="7" spans="2:14" ht="16.5" thickBot="1" x14ac:dyDescent="0.3">
      <c r="B7" s="47" t="s">
        <v>64</v>
      </c>
      <c r="C7" s="60">
        <v>83354.235966833512</v>
      </c>
      <c r="D7" s="61">
        <v>30558.823954726628</v>
      </c>
      <c r="E7" s="60">
        <v>88572.688868515834</v>
      </c>
      <c r="F7" s="61">
        <v>29899.119085712602</v>
      </c>
      <c r="G7" s="60">
        <v>85577.96436617439</v>
      </c>
      <c r="H7" s="61">
        <v>29697.437541479005</v>
      </c>
      <c r="I7" s="60">
        <v>84377.337568834642</v>
      </c>
      <c r="J7" s="61">
        <v>28840.441038503392</v>
      </c>
      <c r="K7" s="60">
        <v>82490.123282219603</v>
      </c>
      <c r="L7" s="61">
        <v>29020.902523679073</v>
      </c>
      <c r="M7" s="60">
        <v>424372.35005257803</v>
      </c>
      <c r="N7" s="63">
        <f t="shared" si="0"/>
        <v>148016.72414410071</v>
      </c>
    </row>
    <row r="8" spans="2:14" ht="16.5" thickBot="1" x14ac:dyDescent="0.3">
      <c r="B8" s="47" t="s">
        <v>65</v>
      </c>
      <c r="C8" s="60">
        <v>19888.749966394211</v>
      </c>
      <c r="D8" s="61">
        <v>7291.4927700188982</v>
      </c>
      <c r="E8" s="60">
        <v>21192.822298707048</v>
      </c>
      <c r="F8" s="61">
        <v>7153.9740496308277</v>
      </c>
      <c r="G8" s="60">
        <v>20547.399276398592</v>
      </c>
      <c r="H8" s="61">
        <v>7130.3998777034267</v>
      </c>
      <c r="I8" s="60">
        <v>20330.523930896248</v>
      </c>
      <c r="J8" s="61">
        <v>6949.0374264601669</v>
      </c>
      <c r="K8" s="60">
        <v>19928.822794272419</v>
      </c>
      <c r="L8" s="61">
        <v>7011.1717707774942</v>
      </c>
      <c r="M8" s="60">
        <v>101888.31826666852</v>
      </c>
      <c r="N8" s="63">
        <f t="shared" si="0"/>
        <v>35536.075894590809</v>
      </c>
    </row>
    <row r="9" spans="2:14" ht="16.5" thickBot="1" x14ac:dyDescent="0.3">
      <c r="B9" s="47" t="s">
        <v>66</v>
      </c>
      <c r="C9" s="62">
        <f>'Table 2'!C10</f>
        <v>220733.71745216454</v>
      </c>
      <c r="D9" s="63">
        <f>'Table 5'!C11</f>
        <v>80924.055439450385</v>
      </c>
      <c r="E9" s="62">
        <f>'Table 2'!E10</f>
        <v>233991.77745216453</v>
      </c>
      <c r="F9" s="63">
        <f>'Table 5'!E11</f>
        <v>78987.644029927251</v>
      </c>
      <c r="G9" s="62">
        <f>'Table 2'!G10</f>
        <v>225526.02009922336</v>
      </c>
      <c r="H9" s="63">
        <f>'Table 5'!G11</f>
        <v>78262.493686076748</v>
      </c>
      <c r="I9" s="62">
        <f>'Table 2'!I10</f>
        <v>222041.24098659845</v>
      </c>
      <c r="J9" s="63">
        <f>'Table 5'!I11</f>
        <v>75894.398938174025</v>
      </c>
      <c r="K9" s="62">
        <f>'Table 2'!K10</f>
        <v>216738.56098659846</v>
      </c>
      <c r="L9" s="63">
        <f>'Table 5'!K11</f>
        <v>76250.930429513828</v>
      </c>
      <c r="M9" s="62">
        <f>SUM(M5:M8)</f>
        <v>1119031.3169767493</v>
      </c>
      <c r="N9" s="63">
        <f t="shared" ref="N9" si="1">SUM(N5:N8)</f>
        <v>390319.52252314228</v>
      </c>
    </row>
    <row r="10" spans="2:14" x14ac:dyDescent="0.25">
      <c r="B10" s="226" t="s">
        <v>67</v>
      </c>
      <c r="C10" s="226"/>
      <c r="D10" s="226"/>
      <c r="E10" s="226"/>
      <c r="F10" s="226"/>
      <c r="G10" s="226"/>
      <c r="H10" s="45"/>
      <c r="I10" s="45"/>
      <c r="J10" s="45"/>
      <c r="K10" s="45"/>
      <c r="L10" s="45"/>
      <c r="M10" s="45"/>
      <c r="N10" s="45"/>
    </row>
    <row r="11" spans="2:14" ht="17.100000000000001" customHeight="1" x14ac:dyDescent="0.25">
      <c r="B11" s="226" t="s">
        <v>68</v>
      </c>
      <c r="C11" s="226"/>
      <c r="D11" s="226"/>
      <c r="E11" s="226"/>
      <c r="F11" s="226"/>
      <c r="G11" s="226"/>
      <c r="H11" s="226"/>
      <c r="I11" s="226"/>
      <c r="J11" s="226"/>
      <c r="K11" s="226"/>
      <c r="L11" s="226"/>
      <c r="M11" s="226"/>
      <c r="N11" s="226"/>
    </row>
  </sheetData>
  <mergeCells count="9">
    <mergeCell ref="B11:N11"/>
    <mergeCell ref="M3:N3"/>
    <mergeCell ref="B10:G10"/>
    <mergeCell ref="B3:B4"/>
    <mergeCell ref="C3:D3"/>
    <mergeCell ref="E3:F3"/>
    <mergeCell ref="G3:H3"/>
    <mergeCell ref="I3:J3"/>
    <mergeCell ref="K3:L3"/>
  </mergeCells>
  <pageMargins left="0.7" right="0.7" top="0.75" bottom="0.75" header="0.3" footer="0.3"/>
  <pageSetup scale="79" fitToHeight="0" orientation="landscape" r:id="rId1"/>
  <headerFooter>
    <oddFooter>&amp;L&amp;"Times New Roman,Regular"Table 2a: Summary of Portfolio Energy Savings and Spending (FirstEnergy ONLY)&amp;R&amp;"Times New Roman,Regular"&amp;P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28291-01EE-468F-B9DB-97CFE9863313}">
  <sheetPr>
    <pageSetUpPr fitToPage="1"/>
  </sheetPr>
  <dimension ref="B2:J22"/>
  <sheetViews>
    <sheetView zoomScale="70" zoomScaleNormal="70" workbookViewId="0">
      <selection activeCell="N13" sqref="N13"/>
    </sheetView>
  </sheetViews>
  <sheetFormatPr defaultColWidth="8.85546875" defaultRowHeight="15" x14ac:dyDescent="0.25"/>
  <cols>
    <col min="1" max="1" width="4.85546875" style="3" customWidth="1"/>
    <col min="2" max="2" width="51.85546875" style="3" customWidth="1"/>
    <col min="3" max="3" width="10.5703125" style="3" customWidth="1"/>
    <col min="4" max="4" width="10.140625" style="3" customWidth="1"/>
    <col min="5" max="5" width="10.42578125" style="3" customWidth="1"/>
    <col min="6" max="7" width="10.85546875" style="3" customWidth="1"/>
    <col min="8" max="8" width="9.85546875" style="3" customWidth="1"/>
    <col min="9" max="11" width="8.85546875" style="3"/>
    <col min="12" max="12" width="10.5703125" style="3" bestFit="1" customWidth="1"/>
    <col min="13" max="16384" width="8.85546875" style="3"/>
  </cols>
  <sheetData>
    <row r="2" spans="2:10" ht="16.5" thickBot="1" x14ac:dyDescent="0.3">
      <c r="B2" s="1" t="s">
        <v>69</v>
      </c>
      <c r="C2" s="230"/>
      <c r="D2" s="230"/>
      <c r="E2" s="230"/>
      <c r="F2" s="230"/>
      <c r="G2" s="230"/>
      <c r="H2" s="230"/>
    </row>
    <row r="3" spans="2:10" ht="16.5" thickBot="1" x14ac:dyDescent="0.3">
      <c r="B3" s="225" t="s">
        <v>70</v>
      </c>
      <c r="C3" s="215" t="s">
        <v>36</v>
      </c>
      <c r="D3" s="215" t="s">
        <v>37</v>
      </c>
      <c r="E3" s="215" t="s">
        <v>38</v>
      </c>
      <c r="F3" s="215" t="s">
        <v>39</v>
      </c>
      <c r="G3" s="215" t="s">
        <v>40</v>
      </c>
      <c r="H3" s="215" t="s">
        <v>41</v>
      </c>
    </row>
    <row r="4" spans="2:10" ht="32.25" thickBot="1" x14ac:dyDescent="0.3">
      <c r="B4" s="225"/>
      <c r="C4" s="215" t="s">
        <v>71</v>
      </c>
      <c r="D4" s="215" t="s">
        <v>72</v>
      </c>
      <c r="E4" s="215" t="s">
        <v>72</v>
      </c>
      <c r="F4" s="215" t="s">
        <v>72</v>
      </c>
      <c r="G4" s="215" t="s">
        <v>72</v>
      </c>
      <c r="H4" s="215" t="s">
        <v>72</v>
      </c>
    </row>
    <row r="5" spans="2:10" ht="18.75" thickBot="1" x14ac:dyDescent="0.3">
      <c r="B5" s="47" t="s">
        <v>45</v>
      </c>
      <c r="C5" s="67" cm="1">
        <f t="array" ref="C5">INDEX(LookupByEDC[Baseline MW],_xlfn.XMATCH(Introduction!$C$4,LookupByEDC[EDC Name]))</f>
        <v>9515</v>
      </c>
      <c r="D5" s="67" cm="1">
        <f t="array" ref="D5">INDEX(LookupByEDC[Baseline MW],_xlfn.XMATCH(Introduction!$C$4,LookupByEDC[EDC Name]))</f>
        <v>9515</v>
      </c>
      <c r="E5" s="67" cm="1">
        <f t="array" ref="E5">INDEX(LookupByEDC[Baseline MW],_xlfn.XMATCH(Introduction!$C$4,LookupByEDC[EDC Name]))</f>
        <v>9515</v>
      </c>
      <c r="F5" s="67" cm="1">
        <f t="array" ref="F5">INDEX(LookupByEDC[Baseline MW],_xlfn.XMATCH(Introduction!$C$4,LookupByEDC[EDC Name]))</f>
        <v>9515</v>
      </c>
      <c r="G5" s="67" cm="1">
        <f t="array" ref="G5">INDEX(LookupByEDC[Baseline MW],_xlfn.XMATCH(Introduction!$C$4,LookupByEDC[EDC Name]))</f>
        <v>9515</v>
      </c>
      <c r="H5" s="67" cm="1">
        <f t="array" ref="H5">INDEX(LookupByEDC[Baseline MW],_xlfn.XMATCH(Introduction!$C$4,LookupByEDC[EDC Name]))</f>
        <v>9515</v>
      </c>
    </row>
    <row r="6" spans="2:10" ht="32.25" thickBot="1" x14ac:dyDescent="0.3">
      <c r="B6" s="64" t="s">
        <v>73</v>
      </c>
      <c r="C6" s="65">
        <v>10.216007124082843</v>
      </c>
      <c r="D6" s="65">
        <v>12.192600861512449</v>
      </c>
      <c r="E6" s="65">
        <v>11.298685733776148</v>
      </c>
      <c r="F6" s="65">
        <v>10.023383443814669</v>
      </c>
      <c r="G6" s="65">
        <v>8.3630884827511487</v>
      </c>
      <c r="H6" s="50">
        <f>SUM(C6:G6)</f>
        <v>52.093765645937268</v>
      </c>
    </row>
    <row r="7" spans="2:10" ht="32.25" thickBot="1" x14ac:dyDescent="0.3">
      <c r="B7" s="64" t="s">
        <v>74</v>
      </c>
      <c r="C7" s="65">
        <v>3.0547620534478792</v>
      </c>
      <c r="D7" s="65">
        <v>3.1346575921147464</v>
      </c>
      <c r="E7" s="65">
        <v>3.1609246185257707</v>
      </c>
      <c r="F7" s="65">
        <v>2.99783521112525</v>
      </c>
      <c r="G7" s="65">
        <v>2.7548652168232719</v>
      </c>
      <c r="H7" s="50">
        <f t="shared" ref="H7:H9" si="0">SUM(C7:G7)</f>
        <v>15.103044692036917</v>
      </c>
      <c r="J7"/>
    </row>
    <row r="8" spans="2:10" ht="24.75" customHeight="1" thickBot="1" x14ac:dyDescent="0.3">
      <c r="B8" s="64" t="s">
        <v>75</v>
      </c>
      <c r="C8" s="65">
        <v>10.256044783992888</v>
      </c>
      <c r="D8" s="65">
        <v>10.256044783992888</v>
      </c>
      <c r="E8" s="65">
        <v>10.256044783992888</v>
      </c>
      <c r="F8" s="65">
        <v>10.256044783992888</v>
      </c>
      <c r="G8" s="65">
        <v>10.256044783992888</v>
      </c>
      <c r="H8" s="50">
        <f t="shared" si="0"/>
        <v>51.280223919964442</v>
      </c>
    </row>
    <row r="9" spans="2:10" ht="32.25" thickBot="1" x14ac:dyDescent="0.3">
      <c r="B9" s="64" t="s">
        <v>76</v>
      </c>
      <c r="C9" s="65">
        <v>10.701279212068094</v>
      </c>
      <c r="D9" s="65">
        <v>10.701279212068094</v>
      </c>
      <c r="E9" s="65">
        <v>10.701279212068094</v>
      </c>
      <c r="F9" s="65">
        <v>10.701279212068094</v>
      </c>
      <c r="G9" s="65">
        <v>10.701279212068094</v>
      </c>
      <c r="H9" s="50">
        <f t="shared" si="0"/>
        <v>53.506396060340471</v>
      </c>
    </row>
    <row r="10" spans="2:10" ht="16.5" thickBot="1" x14ac:dyDescent="0.3">
      <c r="B10" s="47" t="s">
        <v>77</v>
      </c>
      <c r="C10" s="68">
        <f>SUM(C6:C9)</f>
        <v>34.228093173591702</v>
      </c>
      <c r="D10" s="68">
        <f t="shared" ref="D10:G10" si="1">SUM(D6:D9)</f>
        <v>36.284582449688173</v>
      </c>
      <c r="E10" s="68">
        <f t="shared" si="1"/>
        <v>35.416934348362901</v>
      </c>
      <c r="F10" s="68">
        <f t="shared" si="1"/>
        <v>33.9785426510009</v>
      </c>
      <c r="G10" s="68">
        <f t="shared" si="1"/>
        <v>32.075277695635407</v>
      </c>
      <c r="H10" s="68">
        <f>SUM(H6:H9)</f>
        <v>171.98343031827909</v>
      </c>
    </row>
    <row r="11" spans="2:10" ht="16.5" thickBot="1" x14ac:dyDescent="0.3">
      <c r="B11" s="64" t="s">
        <v>78</v>
      </c>
      <c r="C11" s="65">
        <v>15.096426200019541</v>
      </c>
      <c r="D11" s="65">
        <v>15.759395002039469</v>
      </c>
      <c r="E11" s="65">
        <v>16.684486838452742</v>
      </c>
      <c r="F11" s="65">
        <v>17.546647257422936</v>
      </c>
      <c r="G11" s="65">
        <v>18.365576528758325</v>
      </c>
      <c r="H11" s="50">
        <f>IFERROR(AVERAGE(C11:G11),0)</f>
        <v>16.690506365338603</v>
      </c>
    </row>
    <row r="12" spans="2:10" ht="32.25" thickBot="1" x14ac:dyDescent="0.3">
      <c r="B12" s="64" t="s">
        <v>79</v>
      </c>
      <c r="C12" s="65">
        <v>2.0231835002018768</v>
      </c>
      <c r="D12" s="65">
        <v>2.0500351705858768</v>
      </c>
      <c r="E12" s="65">
        <v>2.09236477684557</v>
      </c>
      <c r="F12" s="65">
        <v>2.1426613622301858</v>
      </c>
      <c r="G12" s="65">
        <v>2.1804307447483402</v>
      </c>
      <c r="H12" s="50">
        <f t="shared" ref="H12:H14" si="2">IFERROR(AVERAGE(C12:G12),0)</f>
        <v>2.0977351109223701</v>
      </c>
    </row>
    <row r="13" spans="2:10" ht="16.5" thickBot="1" x14ac:dyDescent="0.3">
      <c r="B13" s="64" t="s">
        <v>80</v>
      </c>
      <c r="C13" s="65">
        <v>2.2315523614315635</v>
      </c>
      <c r="D13" s="65">
        <v>2.2439737216544877</v>
      </c>
      <c r="E13" s="65">
        <v>2.253685454701353</v>
      </c>
      <c r="F13" s="65">
        <v>2.2671799345979631</v>
      </c>
      <c r="G13" s="65">
        <v>2.2768916676448283</v>
      </c>
      <c r="H13" s="50">
        <f t="shared" si="2"/>
        <v>2.2546566280060389</v>
      </c>
    </row>
    <row r="14" spans="2:10" ht="16.5" thickBot="1" x14ac:dyDescent="0.3">
      <c r="B14" s="47" t="s">
        <v>81</v>
      </c>
      <c r="C14" s="68">
        <f>SUM(C11:C13)</f>
        <v>19.351162061652982</v>
      </c>
      <c r="D14" s="68">
        <f t="shared" ref="D14:G14" si="3">SUM(D11:D13)</f>
        <v>20.053403894279832</v>
      </c>
      <c r="E14" s="68">
        <f t="shared" si="3"/>
        <v>21.030537069999667</v>
      </c>
      <c r="F14" s="68">
        <f t="shared" si="3"/>
        <v>21.956488554251084</v>
      </c>
      <c r="G14" s="68">
        <f t="shared" si="3"/>
        <v>22.822898941151493</v>
      </c>
      <c r="H14" s="68">
        <f t="shared" si="2"/>
        <v>21.04289810426701</v>
      </c>
    </row>
    <row r="15" spans="2:10" ht="18.75" thickBot="1" x14ac:dyDescent="0.3">
      <c r="B15" s="47" t="s">
        <v>82</v>
      </c>
      <c r="C15" s="68">
        <f>C10+C14/5</f>
        <v>38.098325585922296</v>
      </c>
      <c r="D15" s="68">
        <f>SUM(C10:D10)+SUM(C14:D14)/5</f>
        <v>78.39358881446644</v>
      </c>
      <c r="E15" s="68">
        <f>SUM(C10:E10)+SUM(C14:E14)/5</f>
        <v>118.01663057682927</v>
      </c>
      <c r="F15" s="68">
        <f>SUM(C10:F10)+SUM(C14:F14)/5</f>
        <v>156.38647093868039</v>
      </c>
      <c r="G15" s="68">
        <f>SUM(C10:G10)+SUM(C14:G14)/5</f>
        <v>193.0263284225461</v>
      </c>
      <c r="H15" s="68">
        <f>G15</f>
        <v>193.0263284225461</v>
      </c>
    </row>
    <row r="16" spans="2:10" ht="34.5" thickBot="1" x14ac:dyDescent="0.3">
      <c r="B16" s="47" t="s">
        <v>83</v>
      </c>
      <c r="C16" s="69">
        <f>IFERROR(C15/$H$20,0)</f>
        <v>0.19946767322472406</v>
      </c>
      <c r="D16" s="69">
        <f t="shared" ref="D16:H16" si="4">IFERROR(D15/$H$20,0)</f>
        <v>0.41043763777207559</v>
      </c>
      <c r="E16" s="69">
        <f t="shared" si="4"/>
        <v>0.61788811820329459</v>
      </c>
      <c r="F16" s="69">
        <f t="shared" si="4"/>
        <v>0.81877733475748893</v>
      </c>
      <c r="G16" s="69">
        <f>IFERROR(G15/$H$20,0)</f>
        <v>1.010609049332702</v>
      </c>
      <c r="H16" s="69">
        <f t="shared" si="4"/>
        <v>1.010609049332702</v>
      </c>
    </row>
    <row r="17" spans="2:8" ht="17.850000000000001" customHeight="1" thickBot="1" x14ac:dyDescent="0.3">
      <c r="B17" s="47" t="s">
        <v>84</v>
      </c>
      <c r="C17" s="70"/>
      <c r="D17" s="70"/>
      <c r="E17" s="70"/>
      <c r="F17" s="70"/>
      <c r="G17" s="70"/>
      <c r="H17" s="216">
        <v>0</v>
      </c>
    </row>
    <row r="18" spans="2:8" ht="32.25" thickBot="1" x14ac:dyDescent="0.3">
      <c r="B18" s="66" t="s">
        <v>54</v>
      </c>
      <c r="C18" s="71">
        <f>C15+$H$17</f>
        <v>38.098325585922296</v>
      </c>
      <c r="D18" s="71">
        <f t="shared" ref="D18:H18" si="5">D15+$H$17</f>
        <v>78.39358881446644</v>
      </c>
      <c r="E18" s="71">
        <f t="shared" si="5"/>
        <v>118.01663057682927</v>
      </c>
      <c r="F18" s="71">
        <f t="shared" si="5"/>
        <v>156.38647093868039</v>
      </c>
      <c r="G18" s="71">
        <f t="shared" si="5"/>
        <v>193.0263284225461</v>
      </c>
      <c r="H18" s="71">
        <f t="shared" si="5"/>
        <v>193.0263284225461</v>
      </c>
    </row>
    <row r="19" spans="2:8" ht="16.5" thickBot="1" x14ac:dyDescent="0.3">
      <c r="B19" s="47" t="s">
        <v>55</v>
      </c>
      <c r="C19" s="185">
        <f>IFERROR(C15/C5,0)</f>
        <v>4.0040279123407562E-3</v>
      </c>
      <c r="D19" s="185">
        <f t="shared" ref="D19:H19" si="6">IFERROR(D15/D5,0)</f>
        <v>8.2389478522823367E-3</v>
      </c>
      <c r="E19" s="185">
        <f t="shared" si="6"/>
        <v>1.2403219188316265E-2</v>
      </c>
      <c r="F19" s="185">
        <f t="shared" si="6"/>
        <v>1.6435782547417802E-2</v>
      </c>
      <c r="G19" s="185">
        <f t="shared" si="6"/>
        <v>2.0286529524177206E-2</v>
      </c>
      <c r="H19" s="185">
        <f t="shared" si="6"/>
        <v>2.0286529524177206E-2</v>
      </c>
    </row>
    <row r="20" spans="2:8" ht="18.75" thickBot="1" x14ac:dyDescent="0.3">
      <c r="B20" s="47" t="s">
        <v>85</v>
      </c>
      <c r="C20" s="72"/>
      <c r="D20" s="73"/>
      <c r="E20" s="73"/>
      <c r="F20" s="73"/>
      <c r="G20" s="73"/>
      <c r="H20" s="74" cm="1">
        <f t="array" ref="H20">INDEX(LookupByEDC[MW Goal],_xlfn.XMATCH(Introduction!$C$4,LookupByEDC[EDC Name]))</f>
        <v>191</v>
      </c>
    </row>
    <row r="21" spans="2:8" ht="102.95" customHeight="1" x14ac:dyDescent="0.25">
      <c r="B21" s="229" t="s">
        <v>86</v>
      </c>
      <c r="C21" s="229"/>
      <c r="D21" s="229"/>
      <c r="E21" s="229"/>
      <c r="F21" s="229"/>
      <c r="G21" s="229"/>
      <c r="H21" s="229"/>
    </row>
    <row r="22" spans="2:8" x14ac:dyDescent="0.25">
      <c r="G22" s="18"/>
    </row>
  </sheetData>
  <mergeCells count="3">
    <mergeCell ref="B3:B4"/>
    <mergeCell ref="B21:H21"/>
    <mergeCell ref="C2:H2"/>
  </mergeCells>
  <pageMargins left="0.7" right="0.7" top="0.75" bottom="0.75" header="0.3" footer="0.3"/>
  <pageSetup scale="92" orientation="landscape" horizontalDpi="1200" verticalDpi="1200" r:id="rId1"/>
  <headerFooter>
    <oddFooter>&amp;L&amp;"Times New Roman,Regular"Appendix B,Table 3: Summary of Portfolio Demand Savings&amp;R&amp;"Times New Roman,Regular"&amp;P</oddFooter>
  </headerFooter>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C9F9D-7E59-4052-81E7-978737A22C46}">
  <sheetPr>
    <pageSetUpPr fitToPage="1"/>
  </sheetPr>
  <dimension ref="B2:N14"/>
  <sheetViews>
    <sheetView topLeftCell="B1" zoomScale="90" zoomScaleNormal="90" workbookViewId="0">
      <selection activeCell="B17" sqref="B17"/>
    </sheetView>
  </sheetViews>
  <sheetFormatPr defaultColWidth="8.85546875" defaultRowHeight="15" x14ac:dyDescent="0.25"/>
  <cols>
    <col min="1" max="1" width="4.85546875" style="29" customWidth="1"/>
    <col min="2" max="2" width="51.85546875" style="29" customWidth="1"/>
    <col min="3" max="14" width="9.85546875" style="29" customWidth="1"/>
    <col min="15" max="16" width="8.85546875" style="29"/>
    <col min="17" max="17" width="13.5703125" style="29" customWidth="1"/>
    <col min="18" max="16384" width="8.85546875" style="29"/>
  </cols>
  <sheetData>
    <row r="2" spans="2:14" x14ac:dyDescent="0.25">
      <c r="C2" s="45"/>
      <c r="D2" s="45"/>
      <c r="E2" s="45"/>
      <c r="F2" s="45"/>
      <c r="G2" s="45"/>
      <c r="H2" s="45"/>
      <c r="I2" s="45"/>
      <c r="J2" s="45"/>
      <c r="K2" s="45"/>
      <c r="L2" s="45"/>
      <c r="M2" s="45"/>
      <c r="N2" s="45"/>
    </row>
    <row r="3" spans="2:14" ht="16.5" thickBot="1" x14ac:dyDescent="0.3">
      <c r="B3" s="44" t="s">
        <v>87</v>
      </c>
      <c r="C3" s="231"/>
      <c r="D3" s="231"/>
      <c r="E3" s="231"/>
      <c r="F3" s="231"/>
      <c r="G3" s="231"/>
      <c r="H3" s="231"/>
      <c r="I3" s="231"/>
      <c r="J3" s="231"/>
      <c r="K3" s="231"/>
      <c r="L3" s="231"/>
      <c r="M3" s="231"/>
      <c r="N3" s="231"/>
    </row>
    <row r="4" spans="2:14" ht="16.5" thickBot="1" x14ac:dyDescent="0.3">
      <c r="B4" s="225" t="s">
        <v>88</v>
      </c>
      <c r="C4" s="225" t="s">
        <v>36</v>
      </c>
      <c r="D4" s="225"/>
      <c r="E4" s="225" t="s">
        <v>37</v>
      </c>
      <c r="F4" s="225"/>
      <c r="G4" s="225" t="s">
        <v>38</v>
      </c>
      <c r="H4" s="225"/>
      <c r="I4" s="225" t="s">
        <v>39</v>
      </c>
      <c r="J4" s="225"/>
      <c r="K4" s="225" t="s">
        <v>40</v>
      </c>
      <c r="L4" s="225"/>
      <c r="M4" s="225" t="s">
        <v>41</v>
      </c>
      <c r="N4" s="225"/>
    </row>
    <row r="5" spans="2:14" ht="32.25" thickBot="1" x14ac:dyDescent="0.3">
      <c r="B5" s="225"/>
      <c r="C5" s="215" t="s">
        <v>89</v>
      </c>
      <c r="D5" s="215" t="s">
        <v>90</v>
      </c>
      <c r="E5" s="215" t="s">
        <v>91</v>
      </c>
      <c r="F5" s="215" t="s">
        <v>90</v>
      </c>
      <c r="G5" s="215" t="s">
        <v>91</v>
      </c>
      <c r="H5" s="215" t="s">
        <v>90</v>
      </c>
      <c r="I5" s="215" t="s">
        <v>91</v>
      </c>
      <c r="J5" s="215" t="s">
        <v>90</v>
      </c>
      <c r="K5" s="215" t="s">
        <v>91</v>
      </c>
      <c r="L5" s="215" t="s">
        <v>90</v>
      </c>
      <c r="M5" s="215" t="s">
        <v>91</v>
      </c>
      <c r="N5" s="215" t="s">
        <v>90</v>
      </c>
    </row>
    <row r="6" spans="2:14" ht="16.5" thickBot="1" x14ac:dyDescent="0.3">
      <c r="B6" s="47" t="s">
        <v>92</v>
      </c>
      <c r="C6" s="65">
        <v>15.571800460889147</v>
      </c>
      <c r="D6" s="65">
        <v>10.969737894172297</v>
      </c>
      <c r="E6" s="65">
        <v>17.628289736985622</v>
      </c>
      <c r="F6" s="65">
        <v>13.02622717026877</v>
      </c>
      <c r="G6" s="65">
        <v>16.760646610540153</v>
      </c>
      <c r="H6" s="65">
        <v>12.158574094063685</v>
      </c>
      <c r="I6" s="65">
        <v>15.679200324691696</v>
      </c>
      <c r="J6" s="65">
        <v>10.363236985188141</v>
      </c>
      <c r="K6" s="65">
        <v>13.775935369326199</v>
      </c>
      <c r="L6" s="65">
        <v>8.4599720298226444</v>
      </c>
      <c r="M6" s="75">
        <f>IFERROR(SUM(C6,E6,G6,I6,K6),0)</f>
        <v>79.415872502432819</v>
      </c>
      <c r="N6" s="75">
        <f>IFERROR(SUM(D6,F6,H6,J6,L6),0)</f>
        <v>54.977748173515529</v>
      </c>
    </row>
    <row r="7" spans="2:14" ht="16.5" thickBot="1" x14ac:dyDescent="0.3">
      <c r="B7" s="47" t="s">
        <v>93</v>
      </c>
      <c r="C7" s="65">
        <v>25.061223570523772</v>
      </c>
      <c r="D7" s="65">
        <v>16.853424421598191</v>
      </c>
      <c r="E7" s="65">
        <v>25.061223570523772</v>
      </c>
      <c r="F7" s="65">
        <v>16.853424421598191</v>
      </c>
      <c r="G7" s="65">
        <v>25.061223570523772</v>
      </c>
      <c r="H7" s="65">
        <v>16.853424421598191</v>
      </c>
      <c r="I7" s="65">
        <v>25.061223570523772</v>
      </c>
      <c r="J7" s="65">
        <v>16.853424421598191</v>
      </c>
      <c r="K7" s="65">
        <v>25.061223570523772</v>
      </c>
      <c r="L7" s="65">
        <v>16.853424421598191</v>
      </c>
      <c r="M7" s="75">
        <f>IFERROR(SUM(C7,E7,G7,I7,K7),0)</f>
        <v>125.30611785261885</v>
      </c>
      <c r="N7" s="75">
        <f>IFERROR(SUM(D7,F7,H7,J7,L7),0)</f>
        <v>84.267122107990957</v>
      </c>
    </row>
    <row r="8" spans="2:14" ht="16.5" thickBot="1" x14ac:dyDescent="0.3">
      <c r="B8" s="47" t="s">
        <v>94</v>
      </c>
      <c r="C8" s="65">
        <v>12.353163629218152</v>
      </c>
      <c r="D8" s="65">
        <v>17.839688770820931</v>
      </c>
      <c r="E8" s="65">
        <v>12.68314314850665</v>
      </c>
      <c r="F8" s="65">
        <v>18.835646855572286</v>
      </c>
      <c r="G8" s="65">
        <v>13.2746984724716</v>
      </c>
      <c r="H8" s="65">
        <v>20.094275204433885</v>
      </c>
      <c r="I8" s="65">
        <v>13.92644906529515</v>
      </c>
      <c r="J8" s="65">
        <v>21.166845449550724</v>
      </c>
      <c r="K8" s="65">
        <v>14.491737362849079</v>
      </c>
      <c r="L8" s="65">
        <v>22.239415694667567</v>
      </c>
      <c r="M8" s="75">
        <f>IFERROR(AVERAGE(C8,E8,G8,I8,K8),0)</f>
        <v>13.345838335668128</v>
      </c>
      <c r="N8" s="75">
        <f>IFERROR(AVERAGE(D8,F8,H8,J8,L8),0)</f>
        <v>20.035174395009079</v>
      </c>
    </row>
    <row r="9" spans="2:14" ht="16.5" thickBot="1" x14ac:dyDescent="0.3">
      <c r="B9" s="47" t="s">
        <v>95</v>
      </c>
      <c r="C9" s="65">
        <v>4.2043021944956482</v>
      </c>
      <c r="D9" s="65">
        <v>4.3051695287712324</v>
      </c>
      <c r="E9" s="65">
        <v>4.236010175031903</v>
      </c>
      <c r="F9" s="65">
        <v>4.352007609448826</v>
      </c>
      <c r="G9" s="65">
        <v>4.283008147624682</v>
      </c>
      <c r="H9" s="65">
        <v>4.409092315469163</v>
      </c>
      <c r="I9" s="65">
        <v>4.3392341628352398</v>
      </c>
      <c r="J9" s="65">
        <v>4.4804484308210579</v>
      </c>
      <c r="K9" s="65">
        <v>4.38167191168648</v>
      </c>
      <c r="L9" s="65">
        <v>4.5329729130998571</v>
      </c>
      <c r="M9" s="75">
        <f>IFERROR(AVERAGE(C9,E9,G9,I9,K9),0)</f>
        <v>4.2888453183347908</v>
      </c>
      <c r="N9" s="75">
        <f>IFERROR(AVERAGE(D9,F9,H9,J9,L9),0)</f>
        <v>4.4159381595220273</v>
      </c>
    </row>
    <row r="10" spans="2:14" ht="16.5" thickBot="1" x14ac:dyDescent="0.3">
      <c r="B10" s="47" t="s">
        <v>41</v>
      </c>
      <c r="C10" s="73"/>
      <c r="D10" s="73"/>
      <c r="E10" s="73"/>
      <c r="F10" s="73"/>
      <c r="G10" s="73"/>
      <c r="H10" s="73"/>
      <c r="I10" s="73"/>
      <c r="J10" s="73"/>
      <c r="K10" s="73"/>
      <c r="L10" s="73"/>
      <c r="M10" s="75">
        <f>SUM(M6:M9)</f>
        <v>222.35667400905459</v>
      </c>
      <c r="N10" s="75">
        <f>SUM(N6:N9)</f>
        <v>163.69598283603759</v>
      </c>
    </row>
    <row r="11" spans="2:14" ht="16.5" thickBot="1" x14ac:dyDescent="0.3">
      <c r="B11" s="47" t="s">
        <v>96</v>
      </c>
      <c r="C11" s="73"/>
      <c r="D11" s="73"/>
      <c r="E11" s="73"/>
      <c r="F11" s="73"/>
      <c r="G11" s="73"/>
      <c r="H11" s="73"/>
      <c r="I11" s="73"/>
      <c r="J11" s="73"/>
      <c r="K11" s="73"/>
      <c r="L11" s="73"/>
      <c r="M11" s="232" cm="1">
        <f t="array" ref="M11">INDEX(LookupByEDC[MW Goal],_xlfn.XMATCH(Introduction!$C$4,LookupByEDC[EDC Name]))</f>
        <v>191</v>
      </c>
      <c r="N11" s="232"/>
    </row>
    <row r="12" spans="2:14" ht="16.5" thickBot="1" x14ac:dyDescent="0.3">
      <c r="B12" s="47" t="s">
        <v>97</v>
      </c>
      <c r="C12" s="73"/>
      <c r="D12" s="73"/>
      <c r="E12" s="73"/>
      <c r="F12" s="73"/>
      <c r="G12" s="73"/>
      <c r="H12" s="73"/>
      <c r="I12" s="73"/>
      <c r="J12" s="73"/>
      <c r="K12" s="73"/>
      <c r="L12" s="73"/>
      <c r="M12" s="69">
        <f>M10/M11</f>
        <v>1.1641710681102335</v>
      </c>
      <c r="N12" s="69">
        <f>N10/M11</f>
        <v>0.85704703055517062</v>
      </c>
    </row>
    <row r="13" spans="2:14" ht="50.85" customHeight="1" x14ac:dyDescent="0.25">
      <c r="B13" s="223" t="s">
        <v>98</v>
      </c>
      <c r="C13" s="223"/>
      <c r="D13" s="223"/>
      <c r="E13" s="223"/>
      <c r="F13" s="223"/>
      <c r="G13" s="223"/>
      <c r="H13" s="223"/>
      <c r="I13" s="223"/>
      <c r="J13" s="223"/>
      <c r="K13" s="223"/>
      <c r="L13" s="223"/>
      <c r="M13" s="223"/>
      <c r="N13" s="223"/>
    </row>
    <row r="14" spans="2:14" ht="50.85" customHeight="1" x14ac:dyDescent="0.25"/>
  </sheetData>
  <mergeCells count="10">
    <mergeCell ref="C3:N3"/>
    <mergeCell ref="B13:N13"/>
    <mergeCell ref="M4:N4"/>
    <mergeCell ref="M11:N11"/>
    <mergeCell ref="B4:B5"/>
    <mergeCell ref="C4:D4"/>
    <mergeCell ref="E4:F4"/>
    <mergeCell ref="G4:H4"/>
    <mergeCell ref="I4:J4"/>
    <mergeCell ref="K4:L4"/>
  </mergeCells>
  <conditionalFormatting sqref="M12:N12">
    <cfRule type="cellIs" dxfId="7" priority="1" operator="greaterThan">
      <formula>0.7499</formula>
    </cfRule>
  </conditionalFormatting>
  <pageMargins left="0.7" right="0.7" top="0.75" bottom="0.75" header="0.3" footer="0.3"/>
  <pageSetup scale="70" orientation="landscape" horizontalDpi="1200" verticalDpi="1200" r:id="rId1"/>
  <headerFooter>
    <oddFooter>&amp;L&amp;"Times New Roman,Regular"Appendix B, Table 4: Summary of Seasonal Demand Savings&amp;R&amp;"Times New Roman,Regular"&amp;P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D43C4-5948-4871-A7DB-BE7F0891ED12}">
  <sheetPr>
    <pageSetUpPr fitToPage="1"/>
  </sheetPr>
  <dimension ref="A1:CK242"/>
  <sheetViews>
    <sheetView zoomScaleNormal="100" zoomScaleSheetLayoutView="100" workbookViewId="0">
      <selection activeCell="P3" sqref="P3:AF50"/>
    </sheetView>
  </sheetViews>
  <sheetFormatPr defaultColWidth="8.7109375" defaultRowHeight="15" x14ac:dyDescent="0.25"/>
  <cols>
    <col min="1" max="1" width="4.85546875" style="132" customWidth="1"/>
    <col min="2" max="2" width="31.7109375" style="2" customWidth="1"/>
    <col min="3" max="3" width="7.85546875" style="2" bestFit="1" customWidth="1"/>
    <col min="4" max="4" width="7.5703125" style="2" customWidth="1"/>
    <col min="5" max="5" width="7.85546875" style="2" bestFit="1" customWidth="1"/>
    <col min="6" max="6" width="7.5703125" style="2" customWidth="1"/>
    <col min="7" max="7" width="7.85546875" style="2" bestFit="1" customWidth="1"/>
    <col min="8" max="8" width="7.5703125" style="2" customWidth="1"/>
    <col min="9" max="9" width="9" style="2" bestFit="1" customWidth="1"/>
    <col min="10" max="10" width="7.5703125" style="2" customWidth="1"/>
    <col min="11" max="11" width="7.85546875" style="2" bestFit="1" customWidth="1"/>
    <col min="12" max="12" width="7.5703125" style="2" customWidth="1"/>
    <col min="13" max="13" width="9" style="2" bestFit="1" customWidth="1"/>
    <col min="14" max="14" width="8.7109375" style="2"/>
    <col min="15" max="19" width="8.7109375" style="132"/>
    <col min="20" max="24" width="11.140625" style="132" bestFit="1" customWidth="1"/>
    <col min="25" max="25" width="12.140625" style="132" bestFit="1" customWidth="1"/>
    <col min="26" max="89" width="8.7109375" style="132"/>
    <col min="90" max="16384" width="8.7109375" style="2"/>
  </cols>
  <sheetData>
    <row r="1" spans="2:89" s="132" customFormat="1" x14ac:dyDescent="0.25"/>
    <row r="2" spans="2:89" s="132" customFormat="1" x14ac:dyDescent="0.25"/>
    <row r="3" spans="2:89" s="132" customFormat="1" ht="16.5" thickBot="1" x14ac:dyDescent="0.3">
      <c r="B3" s="133" t="s">
        <v>99</v>
      </c>
      <c r="C3" s="134"/>
      <c r="D3" s="134"/>
    </row>
    <row r="4" spans="2:89" ht="15.75" x14ac:dyDescent="0.25">
      <c r="B4" s="236" t="s">
        <v>23</v>
      </c>
      <c r="C4" s="234" t="s">
        <v>36</v>
      </c>
      <c r="D4" s="234"/>
      <c r="E4" s="234" t="s">
        <v>37</v>
      </c>
      <c r="F4" s="234"/>
      <c r="G4" s="234" t="s">
        <v>38</v>
      </c>
      <c r="H4" s="234"/>
      <c r="I4" s="234" t="s">
        <v>39</v>
      </c>
      <c r="J4" s="234"/>
      <c r="K4" s="234" t="s">
        <v>40</v>
      </c>
      <c r="L4" s="234"/>
      <c r="M4" s="234" t="s">
        <v>100</v>
      </c>
      <c r="N4" s="235"/>
      <c r="BU4" s="2"/>
      <c r="BV4" s="2"/>
      <c r="BW4" s="2"/>
      <c r="BX4" s="2"/>
      <c r="BY4" s="2"/>
      <c r="BZ4" s="2"/>
      <c r="CA4" s="2"/>
      <c r="CB4" s="2"/>
      <c r="CC4" s="2"/>
      <c r="CD4" s="2"/>
      <c r="CE4" s="2"/>
      <c r="CF4" s="2"/>
      <c r="CG4" s="2"/>
      <c r="CH4" s="2"/>
      <c r="CI4" s="2"/>
      <c r="CJ4" s="2"/>
      <c r="CK4" s="2"/>
    </row>
    <row r="5" spans="2:89" ht="15.75" x14ac:dyDescent="0.25">
      <c r="B5" s="237"/>
      <c r="C5" s="158" t="s">
        <v>101</v>
      </c>
      <c r="D5" s="159" t="s">
        <v>102</v>
      </c>
      <c r="E5" s="158" t="s">
        <v>101</v>
      </c>
      <c r="F5" s="159" t="s">
        <v>102</v>
      </c>
      <c r="G5" s="158" t="s">
        <v>101</v>
      </c>
      <c r="H5" s="159" t="s">
        <v>102</v>
      </c>
      <c r="I5" s="158" t="s">
        <v>101</v>
      </c>
      <c r="J5" s="159" t="s">
        <v>102</v>
      </c>
      <c r="K5" s="158" t="s">
        <v>101</v>
      </c>
      <c r="L5" s="159" t="s">
        <v>102</v>
      </c>
      <c r="M5" s="158" t="s">
        <v>101</v>
      </c>
      <c r="N5" s="165" t="s">
        <v>102</v>
      </c>
      <c r="BU5" s="2"/>
      <c r="BV5" s="2"/>
      <c r="BW5" s="2"/>
      <c r="BX5" s="2"/>
      <c r="BY5" s="2"/>
      <c r="BZ5" s="2"/>
      <c r="CA5" s="2"/>
      <c r="CB5" s="2"/>
      <c r="CC5" s="2"/>
      <c r="CD5" s="2"/>
      <c r="CE5" s="2"/>
      <c r="CF5" s="2"/>
      <c r="CG5" s="2"/>
      <c r="CH5" s="2"/>
      <c r="CI5" s="2"/>
      <c r="CJ5" s="2"/>
      <c r="CK5" s="2"/>
    </row>
    <row r="6" spans="2:89" ht="15.75" x14ac:dyDescent="0.25">
      <c r="B6" s="166" t="s">
        <v>103</v>
      </c>
      <c r="C6" s="160">
        <v>23304.643622669737</v>
      </c>
      <c r="D6" s="161">
        <f>IFERROR(C6/$C$11, "")</f>
        <v>0.28798165756913796</v>
      </c>
      <c r="E6" s="160">
        <v>23384.345902668967</v>
      </c>
      <c r="F6" s="161">
        <f>IFERROR(E6/$E$11, "")</f>
        <v>0.29605068222833669</v>
      </c>
      <c r="G6" s="160">
        <v>23038.435341337747</v>
      </c>
      <c r="H6" s="161">
        <f>IFERROR(G6/$G$11, "")</f>
        <v>0.29437389809924225</v>
      </c>
      <c r="I6" s="160">
        <v>20692.431795900571</v>
      </c>
      <c r="J6" s="161">
        <f>IFERROR(I6/$I$11, "")</f>
        <v>0.27264768000544126</v>
      </c>
      <c r="K6" s="160">
        <v>20884.829199886204</v>
      </c>
      <c r="L6" s="161">
        <f>IFERROR(K6/$K$11, "")</f>
        <v>0.27389605716604454</v>
      </c>
      <c r="M6" s="162">
        <f>C6+E6+G6+I6+K6</f>
        <v>111304.68586246323</v>
      </c>
      <c r="N6" s="167">
        <f>IFERROR(M6/$M$11,0)</f>
        <v>0.28516299964438468</v>
      </c>
      <c r="BU6" s="2"/>
      <c r="BV6" s="2"/>
      <c r="BW6" s="2"/>
      <c r="BX6" s="2"/>
      <c r="BY6" s="2"/>
      <c r="BZ6" s="2"/>
      <c r="CA6" s="2"/>
      <c r="CB6" s="2"/>
      <c r="CC6" s="2"/>
      <c r="CD6" s="2"/>
      <c r="CE6" s="2"/>
      <c r="CF6" s="2"/>
      <c r="CG6" s="2"/>
      <c r="CH6" s="2"/>
      <c r="CI6" s="2"/>
      <c r="CJ6" s="2"/>
      <c r="CK6" s="2"/>
    </row>
    <row r="7" spans="2:89" ht="15.75" x14ac:dyDescent="0.25">
      <c r="B7" s="166" t="s">
        <v>29</v>
      </c>
      <c r="C7" s="160">
        <v>10617.875012815557</v>
      </c>
      <c r="D7" s="161">
        <f>IFERROR(C7/$C$11, "")</f>
        <v>0.13120789554053114</v>
      </c>
      <c r="E7" s="160">
        <v>10408.173523531661</v>
      </c>
      <c r="F7" s="161">
        <f>IFERROR(E7/$E$11, "")</f>
        <v>0.13176964133261346</v>
      </c>
      <c r="G7" s="160">
        <v>10457.811010410654</v>
      </c>
      <c r="H7" s="161">
        <f>IFERROR(G7/$G$11, "")</f>
        <v>0.13362481206334403</v>
      </c>
      <c r="I7" s="160">
        <v>10383.401434285877</v>
      </c>
      <c r="J7" s="161">
        <f>IFERROR(I7/$I$11, "")</f>
        <v>0.13681380417472605</v>
      </c>
      <c r="K7" s="160">
        <v>10286.691865669976</v>
      </c>
      <c r="L7" s="161">
        <f>IFERROR(K7/$K$11, "")</f>
        <v>0.13490578813564733</v>
      </c>
      <c r="M7" s="162">
        <f>C7+E7+G7+I7+K7</f>
        <v>52153.952846713728</v>
      </c>
      <c r="N7" s="167">
        <f>IFERROR(M7/$M$11,0)</f>
        <v>0.1336186120273333</v>
      </c>
      <c r="BU7" s="2"/>
      <c r="BV7" s="2"/>
      <c r="BW7" s="2"/>
      <c r="BX7" s="2"/>
      <c r="BY7" s="2"/>
      <c r="BZ7" s="2"/>
      <c r="CA7" s="2"/>
      <c r="CB7" s="2"/>
      <c r="CC7" s="2"/>
      <c r="CD7" s="2"/>
      <c r="CE7" s="2"/>
      <c r="CF7" s="2"/>
      <c r="CG7" s="2"/>
      <c r="CH7" s="2"/>
      <c r="CI7" s="2"/>
      <c r="CJ7" s="2"/>
      <c r="CK7" s="2"/>
    </row>
    <row r="8" spans="2:89" ht="15.75" x14ac:dyDescent="0.25">
      <c r="B8" s="166" t="s">
        <v>104</v>
      </c>
      <c r="C8" s="160">
        <v>22915.539522357107</v>
      </c>
      <c r="D8" s="161">
        <f>IFERROR(C8/$C$11, "")</f>
        <v>0.28317339507908307</v>
      </c>
      <c r="E8" s="160">
        <v>22305.856372431448</v>
      </c>
      <c r="F8" s="161">
        <f>IFERROR(E8/$E$11, "")</f>
        <v>0.28239678048860511</v>
      </c>
      <c r="G8" s="160">
        <v>22319.80116354338</v>
      </c>
      <c r="H8" s="161">
        <f>IFERROR(G8/$G$11, "")</f>
        <v>0.28519154083016618</v>
      </c>
      <c r="I8" s="160">
        <v>22346.358268390981</v>
      </c>
      <c r="J8" s="161">
        <f>IFERROR(I8/$I$11, "")</f>
        <v>0.29444015080210373</v>
      </c>
      <c r="K8" s="160">
        <v>22366.341154311816</v>
      </c>
      <c r="L8" s="161">
        <f>IFERROR(K8/$K$11, "")</f>
        <v>0.29332548505735556</v>
      </c>
      <c r="M8" s="162">
        <f>C8+E8+G8+I8+K8</f>
        <v>112253.89648103472</v>
      </c>
      <c r="N8" s="167">
        <f>IFERROR(M8/$M$11,0)</f>
        <v>0.2875948806131754</v>
      </c>
      <c r="BU8" s="2"/>
      <c r="BV8" s="2"/>
      <c r="BW8" s="2"/>
      <c r="BX8" s="2"/>
      <c r="BY8" s="2"/>
      <c r="BZ8" s="2"/>
      <c r="CA8" s="2"/>
      <c r="CB8" s="2"/>
      <c r="CC8" s="2"/>
      <c r="CD8" s="2"/>
      <c r="CE8" s="2"/>
      <c r="CF8" s="2"/>
      <c r="CG8" s="2"/>
      <c r="CH8" s="2"/>
      <c r="CI8" s="2"/>
      <c r="CJ8" s="2"/>
      <c r="CK8" s="2"/>
    </row>
    <row r="9" spans="2:89" ht="15.75" x14ac:dyDescent="0.25">
      <c r="B9" s="166" t="s">
        <v>105</v>
      </c>
      <c r="C9" s="160">
        <v>19272.497281607979</v>
      </c>
      <c r="D9" s="161">
        <f>IFERROR(C9/$C$11, "")</f>
        <v>0.23815535661121426</v>
      </c>
      <c r="E9" s="160">
        <v>18842.768231295184</v>
      </c>
      <c r="F9" s="161">
        <f>IFERROR(E9/$E$11, "")</f>
        <v>0.23855336442438943</v>
      </c>
      <c r="G9" s="160">
        <v>18845.946170784977</v>
      </c>
      <c r="H9" s="161">
        <f>IFERROR(G9/$G$11, "")</f>
        <v>0.24080431485328144</v>
      </c>
      <c r="I9" s="160">
        <v>18862.707439596594</v>
      </c>
      <c r="J9" s="161">
        <f>IFERROR(I9/$I$11, "")</f>
        <v>0.24853886062083119</v>
      </c>
      <c r="K9" s="160">
        <v>18870.56820964584</v>
      </c>
      <c r="L9" s="161">
        <f>IFERROR(K9/$K$11, "")</f>
        <v>0.24747984192913877</v>
      </c>
      <c r="M9" s="162">
        <f>C9+E9+G9+I9+K9</f>
        <v>94694.487332930585</v>
      </c>
      <c r="N9" s="167">
        <f>IFERROR(M9/$M$11,0)</f>
        <v>0.24260761214503712</v>
      </c>
      <c r="BU9" s="2"/>
      <c r="BV9" s="2"/>
      <c r="BW9" s="2"/>
      <c r="BX9" s="2"/>
      <c r="BY9" s="2"/>
      <c r="BZ9" s="2"/>
      <c r="CA9" s="2"/>
      <c r="CB9" s="2"/>
      <c r="CC9" s="2"/>
      <c r="CD9" s="2"/>
      <c r="CE9" s="2"/>
      <c r="CF9" s="2"/>
      <c r="CG9" s="2"/>
      <c r="CH9" s="2"/>
      <c r="CI9" s="2"/>
      <c r="CJ9" s="2"/>
      <c r="CK9" s="2"/>
    </row>
    <row r="10" spans="2:89" ht="15.75" x14ac:dyDescent="0.25">
      <c r="B10" s="166" t="s">
        <v>106</v>
      </c>
      <c r="C10" s="160">
        <v>4813.4999999999982</v>
      </c>
      <c r="D10" s="161">
        <f>IFERROR(C10/$C$11, "")</f>
        <v>5.948169520003347E-2</v>
      </c>
      <c r="E10" s="160">
        <v>4046.4999999999986</v>
      </c>
      <c r="F10" s="161">
        <f>IFERROR(E10/$E$11, "")</f>
        <v>5.1229531526055389E-2</v>
      </c>
      <c r="G10" s="160">
        <v>3600.4999999999982</v>
      </c>
      <c r="H10" s="161">
        <f>IFERROR(G10/$G$11, "")</f>
        <v>4.6005434153966185E-2</v>
      </c>
      <c r="I10" s="160">
        <v>3609.4999999999986</v>
      </c>
      <c r="J10" s="161">
        <f>IFERROR(I10/$I$11, "")</f>
        <v>4.7559504396897739E-2</v>
      </c>
      <c r="K10" s="160">
        <v>3842.4999999999991</v>
      </c>
      <c r="L10" s="161">
        <f>IFERROR(K10/$K$11, "")</f>
        <v>5.0392827711813915E-2</v>
      </c>
      <c r="M10" s="162">
        <f>C10+E10+G10+I10+K10</f>
        <v>19912.499999999993</v>
      </c>
      <c r="N10" s="167">
        <f>IFERROR(M10/$M$11,0)</f>
        <v>5.1015895570069442E-2</v>
      </c>
      <c r="BU10" s="2"/>
      <c r="BV10" s="2"/>
      <c r="BW10" s="2"/>
      <c r="BX10" s="2"/>
      <c r="BY10" s="2"/>
      <c r="BZ10" s="2"/>
      <c r="CA10" s="2"/>
      <c r="CB10" s="2"/>
      <c r="CC10" s="2"/>
      <c r="CD10" s="2"/>
      <c r="CE10" s="2"/>
      <c r="CF10" s="2"/>
      <c r="CG10" s="2"/>
      <c r="CH10" s="2"/>
      <c r="CI10" s="2"/>
      <c r="CJ10" s="2"/>
      <c r="CK10" s="2"/>
    </row>
    <row r="11" spans="2:89" ht="15.75" x14ac:dyDescent="0.25">
      <c r="B11" s="168" t="s">
        <v>107</v>
      </c>
      <c r="C11" s="163">
        <f t="shared" ref="C11:N11" si="0">SUM(C6:C10)</f>
        <v>80924.055439450385</v>
      </c>
      <c r="D11" s="164">
        <f t="shared" si="0"/>
        <v>0.99999999999999978</v>
      </c>
      <c r="E11" s="163">
        <f t="shared" si="0"/>
        <v>78987.644029927251</v>
      </c>
      <c r="F11" s="164">
        <f t="shared" si="0"/>
        <v>1.0000000000000002</v>
      </c>
      <c r="G11" s="163">
        <f t="shared" si="0"/>
        <v>78262.493686076748</v>
      </c>
      <c r="H11" s="164">
        <f t="shared" si="0"/>
        <v>1</v>
      </c>
      <c r="I11" s="163">
        <f t="shared" si="0"/>
        <v>75894.398938174025</v>
      </c>
      <c r="J11" s="164">
        <f t="shared" si="0"/>
        <v>1</v>
      </c>
      <c r="K11" s="163">
        <f t="shared" si="0"/>
        <v>76250.930429513828</v>
      </c>
      <c r="L11" s="164">
        <f t="shared" si="0"/>
        <v>1</v>
      </c>
      <c r="M11" s="163">
        <f t="shared" si="0"/>
        <v>390319.52252314228</v>
      </c>
      <c r="N11" s="169">
        <f t="shared" si="0"/>
        <v>1</v>
      </c>
      <c r="BU11" s="2"/>
      <c r="BV11" s="2"/>
      <c r="BW11" s="2"/>
      <c r="BX11" s="2"/>
      <c r="BY11" s="2"/>
      <c r="BZ11" s="2"/>
      <c r="CA11" s="2"/>
      <c r="CB11" s="2"/>
      <c r="CC11" s="2"/>
      <c r="CD11" s="2"/>
      <c r="CE11" s="2"/>
      <c r="CF11" s="2"/>
      <c r="CG11" s="2"/>
      <c r="CH11" s="2"/>
      <c r="CI11" s="2"/>
      <c r="CJ11" s="2"/>
      <c r="CK11" s="2"/>
    </row>
    <row r="12" spans="2:89" ht="18.75" thickBot="1" x14ac:dyDescent="0.3">
      <c r="B12" s="170" t="s">
        <v>108</v>
      </c>
      <c r="C12" s="171">
        <v>800</v>
      </c>
      <c r="D12" s="172"/>
      <c r="E12" s="171">
        <v>800</v>
      </c>
      <c r="F12" s="172"/>
      <c r="G12" s="171">
        <v>800</v>
      </c>
      <c r="H12" s="172"/>
      <c r="I12" s="171">
        <v>800</v>
      </c>
      <c r="J12" s="172"/>
      <c r="K12" s="171">
        <v>800</v>
      </c>
      <c r="L12" s="172"/>
      <c r="M12" s="173">
        <f>SUM(C12,E12,G12,I12,K12)</f>
        <v>4000</v>
      </c>
      <c r="N12" s="174"/>
      <c r="BU12" s="2"/>
      <c r="BV12" s="2"/>
      <c r="BW12" s="2"/>
      <c r="BX12" s="2"/>
      <c r="BY12" s="2"/>
      <c r="BZ12" s="2"/>
      <c r="CA12" s="2"/>
      <c r="CB12" s="2"/>
      <c r="CC12" s="2"/>
      <c r="CD12" s="2"/>
      <c r="CE12" s="2"/>
      <c r="CF12" s="2"/>
      <c r="CG12" s="2"/>
      <c r="CH12" s="2"/>
      <c r="CI12" s="2"/>
      <c r="CJ12" s="2"/>
      <c r="CK12" s="2"/>
    </row>
    <row r="13" spans="2:89" s="132" customFormat="1" ht="27.6" customHeight="1" x14ac:dyDescent="0.25">
      <c r="B13" s="233" t="s">
        <v>109</v>
      </c>
      <c r="C13" s="233"/>
      <c r="D13" s="233"/>
      <c r="E13" s="233"/>
      <c r="F13" s="233"/>
      <c r="G13" s="233"/>
      <c r="H13" s="233"/>
      <c r="I13" s="233"/>
      <c r="J13" s="233"/>
      <c r="K13" s="233"/>
      <c r="L13" s="233"/>
      <c r="M13" s="233"/>
      <c r="N13" s="233"/>
    </row>
    <row r="14" spans="2:89" s="132" customFormat="1" x14ac:dyDescent="0.25">
      <c r="B14" s="233"/>
      <c r="C14" s="233"/>
      <c r="D14" s="233"/>
      <c r="E14" s="233"/>
      <c r="F14" s="233"/>
      <c r="G14" s="233"/>
      <c r="H14" s="233"/>
      <c r="I14" s="233"/>
      <c r="J14" s="233"/>
      <c r="K14" s="233"/>
      <c r="L14" s="233"/>
      <c r="M14" s="233"/>
      <c r="N14" s="233"/>
    </row>
    <row r="15" spans="2:89" s="132" customFormat="1" x14ac:dyDescent="0.25"/>
    <row r="16" spans="2:89" s="132" customFormat="1" x14ac:dyDescent="0.25"/>
    <row r="17" s="132" customFormat="1" x14ac:dyDescent="0.25"/>
    <row r="18" s="132" customFormat="1" x14ac:dyDescent="0.25"/>
    <row r="19" s="132" customFormat="1" x14ac:dyDescent="0.25"/>
    <row r="20" s="132" customFormat="1" x14ac:dyDescent="0.25"/>
    <row r="21" s="132" customFormat="1" x14ac:dyDescent="0.25"/>
    <row r="22" s="132" customFormat="1" x14ac:dyDescent="0.25"/>
    <row r="23" s="132" customFormat="1" x14ac:dyDescent="0.25"/>
    <row r="24" s="132" customFormat="1" x14ac:dyDescent="0.25"/>
    <row r="25" s="132" customFormat="1" x14ac:dyDescent="0.25"/>
    <row r="26" s="132" customFormat="1" x14ac:dyDescent="0.25"/>
    <row r="27" s="132" customFormat="1" x14ac:dyDescent="0.25"/>
    <row r="28" s="132" customFormat="1" x14ac:dyDescent="0.25"/>
    <row r="29" s="132" customFormat="1" x14ac:dyDescent="0.25"/>
    <row r="30" s="132" customFormat="1" x14ac:dyDescent="0.25"/>
    <row r="31" s="132" customFormat="1" x14ac:dyDescent="0.25"/>
    <row r="32" s="132" customFormat="1" x14ac:dyDescent="0.25"/>
    <row r="33" s="132" customFormat="1" x14ac:dyDescent="0.25"/>
    <row r="34" s="132" customFormat="1" x14ac:dyDescent="0.25"/>
    <row r="35" s="132" customFormat="1" x14ac:dyDescent="0.25"/>
    <row r="36" s="132" customFormat="1" x14ac:dyDescent="0.25"/>
    <row r="37" s="132" customFormat="1" x14ac:dyDescent="0.25"/>
    <row r="38" s="132" customFormat="1" x14ac:dyDescent="0.25"/>
    <row r="39" s="132" customFormat="1" x14ac:dyDescent="0.25"/>
    <row r="40" s="132" customFormat="1" x14ac:dyDescent="0.25"/>
    <row r="41" s="132" customFormat="1" x14ac:dyDescent="0.25"/>
    <row r="42" s="132" customFormat="1" x14ac:dyDescent="0.25"/>
    <row r="43" s="132" customFormat="1" x14ac:dyDescent="0.25"/>
    <row r="44" s="132" customFormat="1" x14ac:dyDescent="0.25"/>
    <row r="45" s="132" customFormat="1" x14ac:dyDescent="0.25"/>
    <row r="46" s="132" customFormat="1" x14ac:dyDescent="0.25"/>
    <row r="47" s="132" customFormat="1" x14ac:dyDescent="0.25"/>
    <row r="48" s="132" customFormat="1" x14ac:dyDescent="0.25"/>
    <row r="49" s="132" customFormat="1" x14ac:dyDescent="0.25"/>
    <row r="50" s="132" customFormat="1" x14ac:dyDescent="0.25"/>
    <row r="51" s="132" customFormat="1" x14ac:dyDescent="0.25"/>
    <row r="52" s="132" customFormat="1" x14ac:dyDescent="0.25"/>
    <row r="53" s="132" customFormat="1" x14ac:dyDescent="0.25"/>
    <row r="54" s="132" customFormat="1" x14ac:dyDescent="0.25"/>
    <row r="55" s="132" customFormat="1" x14ac:dyDescent="0.25"/>
    <row r="56" s="132" customFormat="1" x14ac:dyDescent="0.25"/>
    <row r="57" s="132" customFormat="1" x14ac:dyDescent="0.25"/>
    <row r="58" s="132" customFormat="1" x14ac:dyDescent="0.25"/>
    <row r="59" s="132" customFormat="1" x14ac:dyDescent="0.25"/>
    <row r="60" s="132" customFormat="1" x14ac:dyDescent="0.25"/>
    <row r="61" s="132" customFormat="1" x14ac:dyDescent="0.25"/>
    <row r="62" s="132" customFormat="1" x14ac:dyDescent="0.25"/>
    <row r="63" s="132" customFormat="1" x14ac:dyDescent="0.25"/>
    <row r="64" s="132" customFormat="1" x14ac:dyDescent="0.25"/>
    <row r="65" s="132" customFormat="1" x14ac:dyDescent="0.25"/>
    <row r="66" s="132" customFormat="1" x14ac:dyDescent="0.25"/>
    <row r="67" s="132" customFormat="1" x14ac:dyDescent="0.25"/>
    <row r="68" s="132" customFormat="1" x14ac:dyDescent="0.25"/>
    <row r="69" s="132" customFormat="1" x14ac:dyDescent="0.25"/>
    <row r="70" s="132" customFormat="1" x14ac:dyDescent="0.25"/>
    <row r="71" s="132" customFormat="1" x14ac:dyDescent="0.25"/>
    <row r="72" s="132" customFormat="1" x14ac:dyDescent="0.25"/>
    <row r="73" s="132" customFormat="1" x14ac:dyDescent="0.25"/>
    <row r="74" s="132" customFormat="1" x14ac:dyDescent="0.25"/>
    <row r="75" s="132" customFormat="1" x14ac:dyDescent="0.25"/>
    <row r="76" s="132" customFormat="1" x14ac:dyDescent="0.25"/>
    <row r="77" s="132" customFormat="1" x14ac:dyDescent="0.25"/>
    <row r="78" s="132" customFormat="1" x14ac:dyDescent="0.25"/>
    <row r="79" s="132" customFormat="1" x14ac:dyDescent="0.25"/>
    <row r="80" s="132" customFormat="1" x14ac:dyDescent="0.25"/>
    <row r="81" s="132" customFormat="1" x14ac:dyDescent="0.25"/>
    <row r="82" s="132" customFormat="1" x14ac:dyDescent="0.25"/>
    <row r="83" s="132" customFormat="1" x14ac:dyDescent="0.25"/>
    <row r="84" s="132" customFormat="1" x14ac:dyDescent="0.25"/>
    <row r="85" s="132" customFormat="1" x14ac:dyDescent="0.25"/>
    <row r="86" s="132" customFormat="1" x14ac:dyDescent="0.25"/>
    <row r="87" s="132" customFormat="1" x14ac:dyDescent="0.25"/>
    <row r="88" s="132" customFormat="1" x14ac:dyDescent="0.25"/>
    <row r="89" s="132" customFormat="1" x14ac:dyDescent="0.25"/>
    <row r="90" s="132" customFormat="1" x14ac:dyDescent="0.25"/>
    <row r="91" s="132" customFormat="1" x14ac:dyDescent="0.25"/>
    <row r="92" s="132" customFormat="1" x14ac:dyDescent="0.25"/>
    <row r="93" s="132" customFormat="1" x14ac:dyDescent="0.25"/>
    <row r="94" s="132" customFormat="1" x14ac:dyDescent="0.25"/>
    <row r="95" s="132" customFormat="1" x14ac:dyDescent="0.25"/>
    <row r="96" s="132" customFormat="1" x14ac:dyDescent="0.25"/>
    <row r="97" s="132" customFormat="1" x14ac:dyDescent="0.25"/>
    <row r="98" s="132" customFormat="1" x14ac:dyDescent="0.25"/>
    <row r="99" s="132" customFormat="1" x14ac:dyDescent="0.25"/>
    <row r="100" s="132" customFormat="1" x14ac:dyDescent="0.25"/>
    <row r="101" s="132" customFormat="1" x14ac:dyDescent="0.25"/>
    <row r="102" s="132" customFormat="1" x14ac:dyDescent="0.25"/>
    <row r="103" s="132" customFormat="1" x14ac:dyDescent="0.25"/>
    <row r="104" s="132" customFormat="1" x14ac:dyDescent="0.25"/>
    <row r="105" s="132" customFormat="1" x14ac:dyDescent="0.25"/>
    <row r="106" s="132" customFormat="1" x14ac:dyDescent="0.25"/>
    <row r="107" s="132" customFormat="1" x14ac:dyDescent="0.25"/>
    <row r="108" s="132" customFormat="1" x14ac:dyDescent="0.25"/>
    <row r="109" s="132" customFormat="1" x14ac:dyDescent="0.25"/>
    <row r="110" s="132" customFormat="1" x14ac:dyDescent="0.25"/>
    <row r="111" s="132" customFormat="1" x14ac:dyDescent="0.25"/>
    <row r="112" s="132" customFormat="1" x14ac:dyDescent="0.25"/>
    <row r="113" s="132" customFormat="1" x14ac:dyDescent="0.25"/>
    <row r="114" s="132" customFormat="1" x14ac:dyDescent="0.25"/>
    <row r="115" s="132" customFormat="1" x14ac:dyDescent="0.25"/>
    <row r="116" s="132" customFormat="1" x14ac:dyDescent="0.25"/>
    <row r="117" s="132" customFormat="1" x14ac:dyDescent="0.25"/>
    <row r="118" s="132" customFormat="1" x14ac:dyDescent="0.25"/>
    <row r="119" s="132" customFormat="1" x14ac:dyDescent="0.25"/>
    <row r="120" s="132" customFormat="1" x14ac:dyDescent="0.25"/>
    <row r="121" s="132" customFormat="1" x14ac:dyDescent="0.25"/>
    <row r="122" s="132" customFormat="1" x14ac:dyDescent="0.25"/>
    <row r="123" s="132" customFormat="1" x14ac:dyDescent="0.25"/>
    <row r="124" s="132" customFormat="1" x14ac:dyDescent="0.25"/>
    <row r="125" s="132" customFormat="1" x14ac:dyDescent="0.25"/>
    <row r="126" s="132" customFormat="1" x14ac:dyDescent="0.25"/>
    <row r="127" s="132" customFormat="1" x14ac:dyDescent="0.25"/>
    <row r="128" s="132" customFormat="1" x14ac:dyDescent="0.25"/>
    <row r="129" s="132" customFormat="1" x14ac:dyDescent="0.25"/>
    <row r="130" s="132" customFormat="1" x14ac:dyDescent="0.25"/>
    <row r="131" s="132" customFormat="1" x14ac:dyDescent="0.25"/>
    <row r="132" s="132" customFormat="1" x14ac:dyDescent="0.25"/>
    <row r="133" s="132" customFormat="1" x14ac:dyDescent="0.25"/>
    <row r="134" s="132" customFormat="1" x14ac:dyDescent="0.25"/>
    <row r="135" s="132" customFormat="1" x14ac:dyDescent="0.25"/>
    <row r="136" s="132" customFormat="1" x14ac:dyDescent="0.25"/>
    <row r="137" s="132" customFormat="1" x14ac:dyDescent="0.25"/>
    <row r="138" s="132" customFormat="1" x14ac:dyDescent="0.25"/>
    <row r="139" s="132" customFormat="1" x14ac:dyDescent="0.25"/>
    <row r="140" s="132" customFormat="1" x14ac:dyDescent="0.25"/>
    <row r="141" s="132" customFormat="1" x14ac:dyDescent="0.25"/>
    <row r="142" s="132" customFormat="1" x14ac:dyDescent="0.25"/>
    <row r="143" s="132" customFormat="1" x14ac:dyDescent="0.25"/>
    <row r="144" s="132" customFormat="1" x14ac:dyDescent="0.25"/>
    <row r="145" s="132" customFormat="1" x14ac:dyDescent="0.25"/>
    <row r="146" s="132" customFormat="1" x14ac:dyDescent="0.25"/>
    <row r="147" s="132" customFormat="1" x14ac:dyDescent="0.25"/>
    <row r="148" s="132" customFormat="1" x14ac:dyDescent="0.25"/>
    <row r="149" s="132" customFormat="1" x14ac:dyDescent="0.25"/>
    <row r="150" s="132" customFormat="1" x14ac:dyDescent="0.25"/>
    <row r="151" s="132" customFormat="1" x14ac:dyDescent="0.25"/>
    <row r="152" s="132" customFormat="1" x14ac:dyDescent="0.25"/>
    <row r="153" s="132" customFormat="1" x14ac:dyDescent="0.25"/>
    <row r="154" s="132" customFormat="1" x14ac:dyDescent="0.25"/>
    <row r="155" s="132" customFormat="1" x14ac:dyDescent="0.25"/>
    <row r="156" s="132" customFormat="1" x14ac:dyDescent="0.25"/>
    <row r="157" s="132" customFormat="1" x14ac:dyDescent="0.25"/>
    <row r="158" s="132" customFormat="1" x14ac:dyDescent="0.25"/>
    <row r="159" s="132" customFormat="1" x14ac:dyDescent="0.25"/>
    <row r="160" s="132" customFormat="1" x14ac:dyDescent="0.25"/>
    <row r="161" s="132" customFormat="1" x14ac:dyDescent="0.25"/>
    <row r="162" s="132" customFormat="1" x14ac:dyDescent="0.25"/>
    <row r="163" s="132" customFormat="1" x14ac:dyDescent="0.25"/>
    <row r="164" s="132" customFormat="1" x14ac:dyDescent="0.25"/>
    <row r="165" s="132" customFormat="1" x14ac:dyDescent="0.25"/>
    <row r="166" s="132" customFormat="1" x14ac:dyDescent="0.25"/>
    <row r="167" s="132" customFormat="1" x14ac:dyDescent="0.25"/>
    <row r="168" s="132" customFormat="1" x14ac:dyDescent="0.25"/>
    <row r="169" s="132" customFormat="1" x14ac:dyDescent="0.25"/>
    <row r="170" s="132" customFormat="1" x14ac:dyDescent="0.25"/>
    <row r="171" s="132" customFormat="1" x14ac:dyDescent="0.25"/>
    <row r="172" s="132" customFormat="1" x14ac:dyDescent="0.25"/>
    <row r="173" s="132" customFormat="1" x14ac:dyDescent="0.25"/>
    <row r="174" s="132" customFormat="1" x14ac:dyDescent="0.25"/>
    <row r="175" s="132" customFormat="1" x14ac:dyDescent="0.25"/>
    <row r="176" s="132" customFormat="1" x14ac:dyDescent="0.25"/>
    <row r="177" s="132" customFormat="1" x14ac:dyDescent="0.25"/>
    <row r="178" s="132" customFormat="1" x14ac:dyDescent="0.25"/>
    <row r="179" s="132" customFormat="1" x14ac:dyDescent="0.25"/>
    <row r="180" s="132" customFormat="1" x14ac:dyDescent="0.25"/>
    <row r="181" s="132" customFormat="1" x14ac:dyDescent="0.25"/>
    <row r="182" s="132" customFormat="1" x14ac:dyDescent="0.25"/>
    <row r="183" s="132" customFormat="1" x14ac:dyDescent="0.25"/>
    <row r="184" s="132" customFormat="1" x14ac:dyDescent="0.25"/>
    <row r="185" s="132" customFormat="1" x14ac:dyDescent="0.25"/>
    <row r="186" s="132" customFormat="1" x14ac:dyDescent="0.25"/>
    <row r="187" s="132" customFormat="1" x14ac:dyDescent="0.25"/>
    <row r="188" s="132" customFormat="1" x14ac:dyDescent="0.25"/>
    <row r="189" s="132" customFormat="1" x14ac:dyDescent="0.25"/>
    <row r="190" s="132" customFormat="1" x14ac:dyDescent="0.25"/>
    <row r="191" s="132" customFormat="1" x14ac:dyDescent="0.25"/>
    <row r="192" s="132" customFormat="1" x14ac:dyDescent="0.25"/>
    <row r="193" s="132" customFormat="1" x14ac:dyDescent="0.25"/>
    <row r="194" s="132" customFormat="1" x14ac:dyDescent="0.25"/>
    <row r="195" s="132" customFormat="1" x14ac:dyDescent="0.25"/>
    <row r="196" s="132" customFormat="1" x14ac:dyDescent="0.25"/>
    <row r="197" s="132" customFormat="1" x14ac:dyDescent="0.25"/>
    <row r="198" s="132" customFormat="1" x14ac:dyDescent="0.25"/>
    <row r="199" s="132" customFormat="1" x14ac:dyDescent="0.25"/>
    <row r="200" s="132" customFormat="1" x14ac:dyDescent="0.25"/>
    <row r="201" s="132" customFormat="1" x14ac:dyDescent="0.25"/>
    <row r="202" s="132" customFormat="1" x14ac:dyDescent="0.25"/>
    <row r="203" s="132" customFormat="1" x14ac:dyDescent="0.25"/>
    <row r="204" s="132" customFormat="1" x14ac:dyDescent="0.25"/>
    <row r="205" s="132" customFormat="1" x14ac:dyDescent="0.25"/>
    <row r="206" s="132" customFormat="1" x14ac:dyDescent="0.25"/>
    <row r="207" s="132" customFormat="1" x14ac:dyDescent="0.25"/>
    <row r="208" s="132" customFormat="1" x14ac:dyDescent="0.25"/>
    <row r="209" s="132" customFormat="1" x14ac:dyDescent="0.25"/>
    <row r="210" s="132" customFormat="1" x14ac:dyDescent="0.25"/>
    <row r="211" s="132" customFormat="1" x14ac:dyDescent="0.25"/>
    <row r="212" s="132" customFormat="1" x14ac:dyDescent="0.25"/>
    <row r="213" s="132" customFormat="1" x14ac:dyDescent="0.25"/>
    <row r="214" s="132" customFormat="1" x14ac:dyDescent="0.25"/>
    <row r="215" s="132" customFormat="1" x14ac:dyDescent="0.25"/>
    <row r="216" s="132" customFormat="1" x14ac:dyDescent="0.25"/>
    <row r="217" s="132" customFormat="1" x14ac:dyDescent="0.25"/>
    <row r="218" s="132" customFormat="1" x14ac:dyDescent="0.25"/>
    <row r="219" s="132" customFormat="1" x14ac:dyDescent="0.25"/>
    <row r="220" s="132" customFormat="1" x14ac:dyDescent="0.25"/>
    <row r="221" s="132" customFormat="1" x14ac:dyDescent="0.25"/>
    <row r="222" s="132" customFormat="1" x14ac:dyDescent="0.25"/>
    <row r="223" s="132" customFormat="1" x14ac:dyDescent="0.25"/>
    <row r="224" s="132" customFormat="1" x14ac:dyDescent="0.25"/>
    <row r="225" s="132" customFormat="1" x14ac:dyDescent="0.25"/>
    <row r="226" s="132" customFormat="1" x14ac:dyDescent="0.25"/>
    <row r="227" s="132" customFormat="1" x14ac:dyDescent="0.25"/>
    <row r="228" s="132" customFormat="1" x14ac:dyDescent="0.25"/>
    <row r="229" s="132" customFormat="1" x14ac:dyDescent="0.25"/>
    <row r="230" s="132" customFormat="1" x14ac:dyDescent="0.25"/>
    <row r="231" s="132" customFormat="1" x14ac:dyDescent="0.25"/>
    <row r="232" s="132" customFormat="1" x14ac:dyDescent="0.25"/>
    <row r="233" s="132" customFormat="1" x14ac:dyDescent="0.25"/>
    <row r="234" s="132" customFormat="1" x14ac:dyDescent="0.25"/>
    <row r="235" s="132" customFormat="1" x14ac:dyDescent="0.25"/>
    <row r="236" s="132" customFormat="1" x14ac:dyDescent="0.25"/>
    <row r="237" s="132" customFormat="1" x14ac:dyDescent="0.25"/>
    <row r="238" s="132" customFormat="1" x14ac:dyDescent="0.25"/>
    <row r="239" s="132" customFormat="1" x14ac:dyDescent="0.25"/>
    <row r="240" s="132" customFormat="1" x14ac:dyDescent="0.25"/>
    <row r="241" s="132" customFormat="1" x14ac:dyDescent="0.25"/>
    <row r="242" s="132" customFormat="1" x14ac:dyDescent="0.25"/>
  </sheetData>
  <mergeCells count="9">
    <mergeCell ref="B14:N14"/>
    <mergeCell ref="M4:N4"/>
    <mergeCell ref="B13:N13"/>
    <mergeCell ref="B4:B5"/>
    <mergeCell ref="C4:D4"/>
    <mergeCell ref="E4:F4"/>
    <mergeCell ref="G4:H4"/>
    <mergeCell ref="I4:J4"/>
    <mergeCell ref="K4:L4"/>
  </mergeCells>
  <conditionalFormatting sqref="D11 F11 H11 J11 L11 N11">
    <cfRule type="cellIs" dxfId="6" priority="1" operator="between">
      <formula>0.999</formula>
      <formula>1.001</formula>
    </cfRule>
  </conditionalFormatting>
  <pageMargins left="0.7" right="0.7" top="0.75" bottom="0.75" header="0.3" footer="0.3"/>
  <pageSetup scale="96" orientation="landscape" horizontalDpi="1200" verticalDpi="1200" r:id="rId1"/>
  <headerFooter>
    <oddFooter>&amp;L&amp;"Times New Roman,Regular"Appendix B, Table 5: Summary of Portfolio Costs&amp;R&amp;"Times New Roman,Regular"&amp;P</oddFooter>
  </headerFooter>
  <colBreaks count="1" manualBreakCount="1">
    <brk id="14" max="1048575" man="1"/>
  </colBreaks>
  <ignoredErrors>
    <ignoredError sqref="H6:H10 J6:J1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1BD31-D26D-43CA-966C-093B9482E7F0}">
  <dimension ref="B3:K22"/>
  <sheetViews>
    <sheetView zoomScale="60" zoomScaleNormal="60" workbookViewId="0">
      <selection activeCell="H23" sqref="H23"/>
    </sheetView>
  </sheetViews>
  <sheetFormatPr defaultColWidth="9.140625" defaultRowHeight="15" x14ac:dyDescent="0.25"/>
  <cols>
    <col min="1" max="1" width="4.85546875" style="45" customWidth="1"/>
    <col min="2" max="2" width="48.5703125" style="45" customWidth="1"/>
    <col min="3" max="3" width="39.28515625" style="45" customWidth="1"/>
    <col min="4" max="4" width="14.85546875" style="45" customWidth="1"/>
    <col min="5" max="5" width="75.140625" style="45" customWidth="1"/>
    <col min="6" max="6" width="13.140625" style="45" customWidth="1"/>
    <col min="7" max="8" width="13.7109375" style="45" customWidth="1"/>
    <col min="9" max="9" width="12.28515625" style="45" customWidth="1"/>
    <col min="10" max="11" width="16.85546875" style="45" customWidth="1"/>
    <col min="12" max="12" width="7.5703125" style="45" customWidth="1"/>
    <col min="13" max="16384" width="9.140625" style="45"/>
  </cols>
  <sheetData>
    <row r="3" spans="2:11" ht="16.5" thickBot="1" x14ac:dyDescent="0.3">
      <c r="B3" s="44" t="s">
        <v>110</v>
      </c>
      <c r="C3" s="155"/>
      <c r="D3" s="155"/>
      <c r="E3" s="156"/>
      <c r="F3" s="156"/>
      <c r="G3" s="156"/>
      <c r="H3" s="156"/>
      <c r="I3" s="156"/>
      <c r="J3" s="156"/>
      <c r="K3" s="156"/>
    </row>
    <row r="4" spans="2:11" ht="48" thickBot="1" x14ac:dyDescent="0.3">
      <c r="B4" s="123"/>
      <c r="C4" s="217" t="s">
        <v>111</v>
      </c>
      <c r="D4" s="217" t="s">
        <v>112</v>
      </c>
      <c r="E4" s="124" t="s">
        <v>113</v>
      </c>
      <c r="F4" s="217" t="s">
        <v>114</v>
      </c>
      <c r="G4" s="124" t="s">
        <v>115</v>
      </c>
      <c r="H4" s="217" t="s">
        <v>116</v>
      </c>
      <c r="I4" s="124" t="s">
        <v>117</v>
      </c>
      <c r="J4" s="239" t="s">
        <v>118</v>
      </c>
      <c r="K4" s="239"/>
    </row>
    <row r="5" spans="2:11" ht="257.10000000000002" customHeight="1" thickBot="1" x14ac:dyDescent="0.3">
      <c r="B5" s="240" t="s">
        <v>119</v>
      </c>
      <c r="C5" s="221" t="s">
        <v>120</v>
      </c>
      <c r="D5" s="125" t="s">
        <v>121</v>
      </c>
      <c r="E5" s="125" t="s">
        <v>122</v>
      </c>
      <c r="F5" s="125" t="s">
        <v>123</v>
      </c>
      <c r="G5" s="136">
        <v>291981.50889636227</v>
      </c>
      <c r="H5" s="136">
        <v>2332118.8120258097</v>
      </c>
      <c r="I5" s="126">
        <v>68.784272011275874</v>
      </c>
      <c r="J5" s="69">
        <f>IFERROR(G5/G$21,0)</f>
        <v>0.26092344733049944</v>
      </c>
      <c r="K5" s="69">
        <f>IFERROR(I5/I$21,0)</f>
        <v>0.35634658014477183</v>
      </c>
    </row>
    <row r="6" spans="2:11" ht="16.5" thickBot="1" x14ac:dyDescent="0.3">
      <c r="B6" s="240"/>
      <c r="C6" s="221"/>
      <c r="D6" s="125"/>
      <c r="E6" s="125"/>
      <c r="F6" s="125"/>
      <c r="G6" s="136"/>
      <c r="H6" s="136"/>
      <c r="I6" s="126"/>
      <c r="J6" s="69">
        <f t="shared" ref="J6:J7" si="0">IFERROR(G6/G$21,0)</f>
        <v>0</v>
      </c>
      <c r="K6" s="69">
        <f t="shared" ref="K6:K7" si="1">IFERROR(I6/I$21,0)</f>
        <v>0</v>
      </c>
    </row>
    <row r="7" spans="2:11" ht="16.5" thickBot="1" x14ac:dyDescent="0.3">
      <c r="B7" s="240"/>
      <c r="C7" s="221"/>
      <c r="D7" s="125"/>
      <c r="E7" s="125"/>
      <c r="F7" s="125"/>
      <c r="G7" s="136"/>
      <c r="H7" s="136"/>
      <c r="I7" s="126"/>
      <c r="J7" s="69">
        <f t="shared" si="0"/>
        <v>0</v>
      </c>
      <c r="K7" s="69">
        <f t="shared" si="1"/>
        <v>0</v>
      </c>
    </row>
    <row r="8" spans="2:11" ht="16.5" thickBot="1" x14ac:dyDescent="0.3">
      <c r="B8" s="240"/>
      <c r="C8" s="239" t="s">
        <v>124</v>
      </c>
      <c r="D8" s="239"/>
      <c r="E8" s="239"/>
      <c r="F8" s="239"/>
      <c r="G8" s="137">
        <f>SUM(G5:G5)</f>
        <v>291981.50889636227</v>
      </c>
      <c r="H8" s="137">
        <f>SUM(H5:H5)</f>
        <v>2332118.8120258097</v>
      </c>
      <c r="I8" s="50">
        <f>SUM(I5:I5)</f>
        <v>68.784272011275874</v>
      </c>
      <c r="J8" s="76">
        <f t="shared" ref="J8:J21" si="2">IFERROR(G8/G$21,0)</f>
        <v>0.26092344733049944</v>
      </c>
      <c r="K8" s="76">
        <f t="shared" ref="K8:K21" si="3">IFERROR(I8/I$21,0)</f>
        <v>0.35634658014477183</v>
      </c>
    </row>
    <row r="9" spans="2:11" ht="221.1" customHeight="1" thickBot="1" x14ac:dyDescent="0.3">
      <c r="B9" s="240" t="s">
        <v>125</v>
      </c>
      <c r="C9" s="221" t="s">
        <v>126</v>
      </c>
      <c r="D9" s="125" t="s">
        <v>121</v>
      </c>
      <c r="E9" s="125" t="s">
        <v>127</v>
      </c>
      <c r="F9" s="125" t="s">
        <v>123</v>
      </c>
      <c r="G9" s="136">
        <v>70485.994863290296</v>
      </c>
      <c r="H9" s="136">
        <v>581166.80539272202</v>
      </c>
      <c r="I9" s="126">
        <v>15.103044692036917</v>
      </c>
      <c r="J9" s="69">
        <f t="shared" si="2"/>
        <v>6.2988402374403632E-2</v>
      </c>
      <c r="K9" s="69">
        <f t="shared" si="3"/>
        <v>7.8243443863136919E-2</v>
      </c>
    </row>
    <row r="10" spans="2:11" ht="16.5" thickBot="1" x14ac:dyDescent="0.3">
      <c r="B10" s="240"/>
      <c r="C10" s="125"/>
      <c r="D10" s="125"/>
      <c r="E10" s="125"/>
      <c r="F10" s="125"/>
      <c r="G10" s="136"/>
      <c r="H10" s="136"/>
      <c r="I10" s="126"/>
      <c r="J10" s="69">
        <f t="shared" si="2"/>
        <v>0</v>
      </c>
      <c r="K10" s="69">
        <f t="shared" si="3"/>
        <v>0</v>
      </c>
    </row>
    <row r="11" spans="2:11" ht="16.5" thickBot="1" x14ac:dyDescent="0.3">
      <c r="B11" s="240"/>
      <c r="C11" s="125"/>
      <c r="D11" s="125"/>
      <c r="E11" s="125"/>
      <c r="F11" s="125"/>
      <c r="G11" s="136"/>
      <c r="H11" s="136"/>
      <c r="I11" s="126"/>
      <c r="J11" s="69">
        <f t="shared" si="2"/>
        <v>0</v>
      </c>
      <c r="K11" s="69">
        <f t="shared" si="3"/>
        <v>0</v>
      </c>
    </row>
    <row r="12" spans="2:11" ht="16.5" thickBot="1" x14ac:dyDescent="0.3">
      <c r="B12" s="240"/>
      <c r="C12" s="239" t="s">
        <v>128</v>
      </c>
      <c r="D12" s="239"/>
      <c r="E12" s="239"/>
      <c r="F12" s="239"/>
      <c r="G12" s="137">
        <f>SUM(G9:G11)</f>
        <v>70485.994863290296</v>
      </c>
      <c r="H12" s="137">
        <f>SUM(H9:H11)</f>
        <v>581166.80539272202</v>
      </c>
      <c r="I12" s="50">
        <f>SUM(I9:I11)</f>
        <v>15.103044692036917</v>
      </c>
      <c r="J12" s="76">
        <f t="shared" si="2"/>
        <v>6.2988402374403632E-2</v>
      </c>
      <c r="K12" s="76">
        <f t="shared" si="3"/>
        <v>7.8243443863136919E-2</v>
      </c>
    </row>
    <row r="13" spans="2:11" ht="269.10000000000002" customHeight="1" thickBot="1" x14ac:dyDescent="0.3">
      <c r="B13" s="240" t="s">
        <v>129</v>
      </c>
      <c r="C13" s="221" t="s">
        <v>130</v>
      </c>
      <c r="D13" s="125" t="s">
        <v>131</v>
      </c>
      <c r="E13" s="125" t="s">
        <v>132</v>
      </c>
      <c r="F13" s="125" t="s">
        <v>123</v>
      </c>
      <c r="G13" s="136">
        <v>362234.96128223487</v>
      </c>
      <c r="H13" s="136">
        <v>4863740.7456328254</v>
      </c>
      <c r="I13" s="126">
        <v>53.377959030886814</v>
      </c>
      <c r="J13" s="69">
        <f t="shared" si="2"/>
        <v>0.32370404276162112</v>
      </c>
      <c r="K13" s="69">
        <f t="shared" si="3"/>
        <v>0.2765320123275582</v>
      </c>
    </row>
    <row r="14" spans="2:11" ht="16.5" thickBot="1" x14ac:dyDescent="0.3">
      <c r="B14" s="240"/>
      <c r="C14" s="125"/>
      <c r="D14" s="125"/>
      <c r="E14" s="125"/>
      <c r="F14" s="125"/>
      <c r="G14" s="136"/>
      <c r="H14" s="136"/>
      <c r="I14" s="126"/>
      <c r="J14" s="69">
        <f t="shared" si="2"/>
        <v>0</v>
      </c>
      <c r="K14" s="69">
        <f t="shared" si="3"/>
        <v>0</v>
      </c>
    </row>
    <row r="15" spans="2:11" ht="16.5" thickBot="1" x14ac:dyDescent="0.3">
      <c r="B15" s="240"/>
      <c r="C15" s="125"/>
      <c r="D15" s="125"/>
      <c r="E15" s="125"/>
      <c r="F15" s="125"/>
      <c r="G15" s="136"/>
      <c r="H15" s="136"/>
      <c r="I15" s="126"/>
      <c r="J15" s="69">
        <f t="shared" si="2"/>
        <v>0</v>
      </c>
      <c r="K15" s="69">
        <f t="shared" si="3"/>
        <v>0</v>
      </c>
    </row>
    <row r="16" spans="2:11" ht="16.5" thickBot="1" x14ac:dyDescent="0.3">
      <c r="B16" s="240"/>
      <c r="C16" s="239" t="s">
        <v>133</v>
      </c>
      <c r="D16" s="239"/>
      <c r="E16" s="239"/>
      <c r="F16" s="239"/>
      <c r="G16" s="137">
        <f>SUM(G13:G15)</f>
        <v>362234.96128223487</v>
      </c>
      <c r="H16" s="137">
        <f>SUM(H13:H15)</f>
        <v>4863740.7456328254</v>
      </c>
      <c r="I16" s="50">
        <f>SUM(I13:I15)</f>
        <v>53.377959030886814</v>
      </c>
      <c r="J16" s="76">
        <f t="shared" si="2"/>
        <v>0.32370404276162112</v>
      </c>
      <c r="K16" s="76">
        <f t="shared" si="3"/>
        <v>0.2765320123275582</v>
      </c>
    </row>
    <row r="17" spans="2:11" ht="273" customHeight="1" thickBot="1" x14ac:dyDescent="0.3">
      <c r="B17" s="240" t="s">
        <v>134</v>
      </c>
      <c r="C17" s="221" t="s">
        <v>135</v>
      </c>
      <c r="D17" s="125" t="s">
        <v>105</v>
      </c>
      <c r="E17" s="125" t="s">
        <v>136</v>
      </c>
      <c r="F17" s="125" t="s">
        <v>123</v>
      </c>
      <c r="G17" s="136">
        <v>394328.85193486186</v>
      </c>
      <c r="H17" s="136">
        <v>5585576.5329258367</v>
      </c>
      <c r="I17" s="126">
        <v>55.76105268834651</v>
      </c>
      <c r="J17" s="69">
        <f t="shared" si="2"/>
        <v>0.35238410753347577</v>
      </c>
      <c r="K17" s="69">
        <f t="shared" si="3"/>
        <v>0.28887796366453311</v>
      </c>
    </row>
    <row r="18" spans="2:11" ht="16.5" thickBot="1" x14ac:dyDescent="0.3">
      <c r="B18" s="240"/>
      <c r="C18" s="125"/>
      <c r="D18" s="125"/>
      <c r="E18" s="125"/>
      <c r="F18" s="125"/>
      <c r="G18" s="136"/>
      <c r="H18" s="136"/>
      <c r="I18" s="126"/>
      <c r="J18" s="69">
        <f t="shared" si="2"/>
        <v>0</v>
      </c>
      <c r="K18" s="69">
        <f t="shared" si="3"/>
        <v>0</v>
      </c>
    </row>
    <row r="19" spans="2:11" ht="16.5" thickBot="1" x14ac:dyDescent="0.3">
      <c r="B19" s="240"/>
      <c r="C19" s="125"/>
      <c r="D19" s="125"/>
      <c r="E19" s="125"/>
      <c r="F19" s="125"/>
      <c r="G19" s="136"/>
      <c r="H19" s="136"/>
      <c r="I19" s="126"/>
      <c r="J19" s="69">
        <f t="shared" si="2"/>
        <v>0</v>
      </c>
      <c r="K19" s="69">
        <f t="shared" si="3"/>
        <v>0</v>
      </c>
    </row>
    <row r="20" spans="2:11" ht="16.5" thickBot="1" x14ac:dyDescent="0.3">
      <c r="B20" s="240"/>
      <c r="C20" s="239" t="s">
        <v>137</v>
      </c>
      <c r="D20" s="239"/>
      <c r="E20" s="239"/>
      <c r="F20" s="239"/>
      <c r="G20" s="137">
        <f>SUM(G17:G19)</f>
        <v>394328.85193486186</v>
      </c>
      <c r="H20" s="137">
        <f>SUM(H17:H19)</f>
        <v>5585576.5329258367</v>
      </c>
      <c r="I20" s="50">
        <f>SUM(I17:I19)</f>
        <v>55.76105268834651</v>
      </c>
      <c r="J20" s="76">
        <f t="shared" si="2"/>
        <v>0.35238410753347577</v>
      </c>
      <c r="K20" s="76">
        <f t="shared" si="3"/>
        <v>0.28887796366453311</v>
      </c>
    </row>
    <row r="21" spans="2:11" ht="16.5" thickBot="1" x14ac:dyDescent="0.3">
      <c r="B21" s="239" t="s">
        <v>138</v>
      </c>
      <c r="C21" s="239"/>
      <c r="D21" s="239"/>
      <c r="E21" s="239"/>
      <c r="F21" s="239"/>
      <c r="G21" s="137">
        <f>SUM(G8,G12,G16,G20)</f>
        <v>1119031.3169767493</v>
      </c>
      <c r="H21" s="137">
        <f>SUM(H8,H12,H16,H20)</f>
        <v>13362602.895977193</v>
      </c>
      <c r="I21" s="50">
        <f>SUM(I8,I12,I16,I20)</f>
        <v>193.0263284225461</v>
      </c>
      <c r="J21" s="76">
        <f t="shared" si="2"/>
        <v>1</v>
      </c>
      <c r="K21" s="76">
        <f t="shared" si="3"/>
        <v>1</v>
      </c>
    </row>
    <row r="22" spans="2:11" ht="63.95" customHeight="1" x14ac:dyDescent="0.25">
      <c r="B22" s="238" t="s">
        <v>139</v>
      </c>
      <c r="C22" s="238"/>
      <c r="D22" s="238"/>
      <c r="E22" s="238"/>
      <c r="F22" s="238"/>
      <c r="G22" s="238"/>
      <c r="H22" s="238"/>
      <c r="I22" s="238"/>
      <c r="J22" s="238"/>
      <c r="K22" s="2"/>
    </row>
  </sheetData>
  <mergeCells count="11">
    <mergeCell ref="B22:J22"/>
    <mergeCell ref="J4:K4"/>
    <mergeCell ref="B5:B8"/>
    <mergeCell ref="C8:F8"/>
    <mergeCell ref="B9:B12"/>
    <mergeCell ref="C12:F12"/>
    <mergeCell ref="B13:B16"/>
    <mergeCell ref="C16:F16"/>
    <mergeCell ref="B17:B20"/>
    <mergeCell ref="C20:F20"/>
    <mergeCell ref="B21:F21"/>
  </mergeCells>
  <printOptions horizontalCentered="1"/>
  <pageMargins left="0.25" right="0.25" top="0.25" bottom="0.25" header="0.3" footer="0.3"/>
  <pageSetup scale="50" fitToHeight="0" orientation="landscape" horizontalDpi="1200" verticalDpi="1200" r:id="rId1"/>
  <headerFooter>
    <oddFooter>&amp;L&amp;"Times New Roman,Regular"&amp;12Appendix B, Table 6: Program Summaries&amp;R&amp;"Times New Roman,Regular"&amp;12&amp;P</oddFooter>
  </headerFooter>
  <rowBreaks count="1" manualBreakCount="1">
    <brk id="12" min="1"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Q27"/>
  <sheetViews>
    <sheetView showGridLines="0" zoomScale="70" zoomScaleNormal="70" zoomScaleSheetLayoutView="90" workbookViewId="0">
      <selection activeCell="L26" sqref="L26"/>
    </sheetView>
  </sheetViews>
  <sheetFormatPr defaultRowHeight="13.5" x14ac:dyDescent="0.25"/>
  <cols>
    <col min="1" max="1" width="4.85546875" style="77" customWidth="1"/>
    <col min="2" max="3" width="9.140625" style="77"/>
    <col min="4" max="4" width="29.85546875" style="77" customWidth="1"/>
    <col min="5" max="5" width="24.28515625" style="77" customWidth="1"/>
    <col min="6" max="6" width="16.85546875" style="77" customWidth="1"/>
    <col min="7" max="7" width="20.85546875" style="77" customWidth="1"/>
    <col min="8" max="8" width="16.85546875" style="77" customWidth="1"/>
    <col min="9" max="9" width="8.85546875" style="77" customWidth="1"/>
    <col min="10" max="11" width="9.140625" style="77"/>
    <col min="12" max="12" width="12.85546875" style="77" bestFit="1" customWidth="1"/>
    <col min="13" max="14" width="11.5703125" style="77" bestFit="1" customWidth="1"/>
    <col min="15" max="17" width="9.140625" style="77" bestFit="1" customWidth="1"/>
    <col min="18" max="258" width="10.140625" style="77"/>
    <col min="259" max="259" width="25.28515625" style="77" customWidth="1"/>
    <col min="260" max="260" width="15" style="77" customWidth="1"/>
    <col min="261" max="261" width="12.140625" style="77" customWidth="1"/>
    <col min="262" max="262" width="23.5703125" style="77" customWidth="1"/>
    <col min="263" max="263" width="17.28515625" style="77" customWidth="1"/>
    <col min="264" max="264" width="11" style="77" customWidth="1"/>
    <col min="265" max="265" width="9.85546875" style="77" customWidth="1"/>
    <col min="266" max="514" width="10.140625" style="77"/>
    <col min="515" max="515" width="25.28515625" style="77" customWidth="1"/>
    <col min="516" max="516" width="15" style="77" customWidth="1"/>
    <col min="517" max="517" width="12.140625" style="77" customWidth="1"/>
    <col min="518" max="518" width="23.5703125" style="77" customWidth="1"/>
    <col min="519" max="519" width="17.28515625" style="77" customWidth="1"/>
    <col min="520" max="520" width="11" style="77" customWidth="1"/>
    <col min="521" max="521" width="9.85546875" style="77" customWidth="1"/>
    <col min="522" max="770" width="10.140625" style="77"/>
    <col min="771" max="771" width="25.28515625" style="77" customWidth="1"/>
    <col min="772" max="772" width="15" style="77" customWidth="1"/>
    <col min="773" max="773" width="12.140625" style="77" customWidth="1"/>
    <col min="774" max="774" width="23.5703125" style="77" customWidth="1"/>
    <col min="775" max="775" width="17.28515625" style="77" customWidth="1"/>
    <col min="776" max="776" width="11" style="77" customWidth="1"/>
    <col min="777" max="777" width="9.85546875" style="77" customWidth="1"/>
    <col min="778" max="1026" width="9.140625" style="77"/>
    <col min="1027" max="1027" width="25.28515625" style="77" customWidth="1"/>
    <col min="1028" max="1028" width="15" style="77" customWidth="1"/>
    <col min="1029" max="1029" width="12.140625" style="77" customWidth="1"/>
    <col min="1030" max="1030" width="23.5703125" style="77" customWidth="1"/>
    <col min="1031" max="1031" width="17.28515625" style="77" customWidth="1"/>
    <col min="1032" max="1032" width="11" style="77" customWidth="1"/>
    <col min="1033" max="1033" width="9.85546875" style="77" customWidth="1"/>
    <col min="1034" max="1282" width="10.140625" style="77"/>
    <col min="1283" max="1283" width="25.28515625" style="77" customWidth="1"/>
    <col min="1284" max="1284" width="15" style="77" customWidth="1"/>
    <col min="1285" max="1285" width="12.140625" style="77" customWidth="1"/>
    <col min="1286" max="1286" width="23.5703125" style="77" customWidth="1"/>
    <col min="1287" max="1287" width="17.28515625" style="77" customWidth="1"/>
    <col min="1288" max="1288" width="11" style="77" customWidth="1"/>
    <col min="1289" max="1289" width="9.85546875" style="77" customWidth="1"/>
    <col min="1290" max="1538" width="10.140625" style="77"/>
    <col min="1539" max="1539" width="25.28515625" style="77" customWidth="1"/>
    <col min="1540" max="1540" width="15" style="77" customWidth="1"/>
    <col min="1541" max="1541" width="12.140625" style="77" customWidth="1"/>
    <col min="1542" max="1542" width="23.5703125" style="77" customWidth="1"/>
    <col min="1543" max="1543" width="17.28515625" style="77" customWidth="1"/>
    <col min="1544" max="1544" width="11" style="77" customWidth="1"/>
    <col min="1545" max="1545" width="9.85546875" style="77" customWidth="1"/>
    <col min="1546" max="1794" width="10.140625" style="77"/>
    <col min="1795" max="1795" width="25.28515625" style="77" customWidth="1"/>
    <col min="1796" max="1796" width="15" style="77" customWidth="1"/>
    <col min="1797" max="1797" width="12.140625" style="77" customWidth="1"/>
    <col min="1798" max="1798" width="23.5703125" style="77" customWidth="1"/>
    <col min="1799" max="1799" width="17.28515625" style="77" customWidth="1"/>
    <col min="1800" max="1800" width="11" style="77" customWidth="1"/>
    <col min="1801" max="1801" width="9.85546875" style="77" customWidth="1"/>
    <col min="1802" max="2050" width="9.140625" style="77"/>
    <col min="2051" max="2051" width="25.28515625" style="77" customWidth="1"/>
    <col min="2052" max="2052" width="15" style="77" customWidth="1"/>
    <col min="2053" max="2053" width="12.140625" style="77" customWidth="1"/>
    <col min="2054" max="2054" width="23.5703125" style="77" customWidth="1"/>
    <col min="2055" max="2055" width="17.28515625" style="77" customWidth="1"/>
    <col min="2056" max="2056" width="11" style="77" customWidth="1"/>
    <col min="2057" max="2057" width="9.85546875" style="77" customWidth="1"/>
    <col min="2058" max="2306" width="10.140625" style="77"/>
    <col min="2307" max="2307" width="25.28515625" style="77" customWidth="1"/>
    <col min="2308" max="2308" width="15" style="77" customWidth="1"/>
    <col min="2309" max="2309" width="12.140625" style="77" customWidth="1"/>
    <col min="2310" max="2310" width="23.5703125" style="77" customWidth="1"/>
    <col min="2311" max="2311" width="17.28515625" style="77" customWidth="1"/>
    <col min="2312" max="2312" width="11" style="77" customWidth="1"/>
    <col min="2313" max="2313" width="9.85546875" style="77" customWidth="1"/>
    <col min="2314" max="2562" width="10.140625" style="77"/>
    <col min="2563" max="2563" width="25.28515625" style="77" customWidth="1"/>
    <col min="2564" max="2564" width="15" style="77" customWidth="1"/>
    <col min="2565" max="2565" width="12.140625" style="77" customWidth="1"/>
    <col min="2566" max="2566" width="23.5703125" style="77" customWidth="1"/>
    <col min="2567" max="2567" width="17.28515625" style="77" customWidth="1"/>
    <col min="2568" max="2568" width="11" style="77" customWidth="1"/>
    <col min="2569" max="2569" width="9.85546875" style="77" customWidth="1"/>
    <col min="2570" max="2818" width="10.140625" style="77"/>
    <col min="2819" max="2819" width="25.28515625" style="77" customWidth="1"/>
    <col min="2820" max="2820" width="15" style="77" customWidth="1"/>
    <col min="2821" max="2821" width="12.140625" style="77" customWidth="1"/>
    <col min="2822" max="2822" width="23.5703125" style="77" customWidth="1"/>
    <col min="2823" max="2823" width="17.28515625" style="77" customWidth="1"/>
    <col min="2824" max="2824" width="11" style="77" customWidth="1"/>
    <col min="2825" max="2825" width="9.85546875" style="77" customWidth="1"/>
    <col min="2826" max="3074" width="9.140625" style="77"/>
    <col min="3075" max="3075" width="25.28515625" style="77" customWidth="1"/>
    <col min="3076" max="3076" width="15" style="77" customWidth="1"/>
    <col min="3077" max="3077" width="12.140625" style="77" customWidth="1"/>
    <col min="3078" max="3078" width="23.5703125" style="77" customWidth="1"/>
    <col min="3079" max="3079" width="17.28515625" style="77" customWidth="1"/>
    <col min="3080" max="3080" width="11" style="77" customWidth="1"/>
    <col min="3081" max="3081" width="9.85546875" style="77" customWidth="1"/>
    <col min="3082" max="3330" width="10.140625" style="77"/>
    <col min="3331" max="3331" width="25.28515625" style="77" customWidth="1"/>
    <col min="3332" max="3332" width="15" style="77" customWidth="1"/>
    <col min="3333" max="3333" width="12.140625" style="77" customWidth="1"/>
    <col min="3334" max="3334" width="23.5703125" style="77" customWidth="1"/>
    <col min="3335" max="3335" width="17.28515625" style="77" customWidth="1"/>
    <col min="3336" max="3336" width="11" style="77" customWidth="1"/>
    <col min="3337" max="3337" width="9.85546875" style="77" customWidth="1"/>
    <col min="3338" max="3586" width="10.140625" style="77"/>
    <col min="3587" max="3587" width="25.28515625" style="77" customWidth="1"/>
    <col min="3588" max="3588" width="15" style="77" customWidth="1"/>
    <col min="3589" max="3589" width="12.140625" style="77" customWidth="1"/>
    <col min="3590" max="3590" width="23.5703125" style="77" customWidth="1"/>
    <col min="3591" max="3591" width="17.28515625" style="77" customWidth="1"/>
    <col min="3592" max="3592" width="11" style="77" customWidth="1"/>
    <col min="3593" max="3593" width="9.85546875" style="77" customWidth="1"/>
    <col min="3594" max="3842" width="10.140625" style="77"/>
    <col min="3843" max="3843" width="25.28515625" style="77" customWidth="1"/>
    <col min="3844" max="3844" width="15" style="77" customWidth="1"/>
    <col min="3845" max="3845" width="12.140625" style="77" customWidth="1"/>
    <col min="3846" max="3846" width="23.5703125" style="77" customWidth="1"/>
    <col min="3847" max="3847" width="17.28515625" style="77" customWidth="1"/>
    <col min="3848" max="3848" width="11" style="77" customWidth="1"/>
    <col min="3849" max="3849" width="9.85546875" style="77" customWidth="1"/>
    <col min="3850" max="4098" width="9.140625" style="77"/>
    <col min="4099" max="4099" width="25.28515625" style="77" customWidth="1"/>
    <col min="4100" max="4100" width="15" style="77" customWidth="1"/>
    <col min="4101" max="4101" width="12.140625" style="77" customWidth="1"/>
    <col min="4102" max="4102" width="23.5703125" style="77" customWidth="1"/>
    <col min="4103" max="4103" width="17.28515625" style="77" customWidth="1"/>
    <col min="4104" max="4104" width="11" style="77" customWidth="1"/>
    <col min="4105" max="4105" width="9.85546875" style="77" customWidth="1"/>
    <col min="4106" max="4354" width="10.140625" style="77"/>
    <col min="4355" max="4355" width="25.28515625" style="77" customWidth="1"/>
    <col min="4356" max="4356" width="15" style="77" customWidth="1"/>
    <col min="4357" max="4357" width="12.140625" style="77" customWidth="1"/>
    <col min="4358" max="4358" width="23.5703125" style="77" customWidth="1"/>
    <col min="4359" max="4359" width="17.28515625" style="77" customWidth="1"/>
    <col min="4360" max="4360" width="11" style="77" customWidth="1"/>
    <col min="4361" max="4361" width="9.85546875" style="77" customWidth="1"/>
    <col min="4362" max="4610" width="10.140625" style="77"/>
    <col min="4611" max="4611" width="25.28515625" style="77" customWidth="1"/>
    <col min="4612" max="4612" width="15" style="77" customWidth="1"/>
    <col min="4613" max="4613" width="12.140625" style="77" customWidth="1"/>
    <col min="4614" max="4614" width="23.5703125" style="77" customWidth="1"/>
    <col min="4615" max="4615" width="17.28515625" style="77" customWidth="1"/>
    <col min="4616" max="4616" width="11" style="77" customWidth="1"/>
    <col min="4617" max="4617" width="9.85546875" style="77" customWidth="1"/>
    <col min="4618" max="4866" width="10.140625" style="77"/>
    <col min="4867" max="4867" width="25.28515625" style="77" customWidth="1"/>
    <col min="4868" max="4868" width="15" style="77" customWidth="1"/>
    <col min="4869" max="4869" width="12.140625" style="77" customWidth="1"/>
    <col min="4870" max="4870" width="23.5703125" style="77" customWidth="1"/>
    <col min="4871" max="4871" width="17.28515625" style="77" customWidth="1"/>
    <col min="4872" max="4872" width="11" style="77" customWidth="1"/>
    <col min="4873" max="4873" width="9.85546875" style="77" customWidth="1"/>
    <col min="4874" max="5122" width="9.140625" style="77"/>
    <col min="5123" max="5123" width="25.28515625" style="77" customWidth="1"/>
    <col min="5124" max="5124" width="15" style="77" customWidth="1"/>
    <col min="5125" max="5125" width="12.140625" style="77" customWidth="1"/>
    <col min="5126" max="5126" width="23.5703125" style="77" customWidth="1"/>
    <col min="5127" max="5127" width="17.28515625" style="77" customWidth="1"/>
    <col min="5128" max="5128" width="11" style="77" customWidth="1"/>
    <col min="5129" max="5129" width="9.85546875" style="77" customWidth="1"/>
    <col min="5130" max="5378" width="10.140625" style="77"/>
    <col min="5379" max="5379" width="25.28515625" style="77" customWidth="1"/>
    <col min="5380" max="5380" width="15" style="77" customWidth="1"/>
    <col min="5381" max="5381" width="12.140625" style="77" customWidth="1"/>
    <col min="5382" max="5382" width="23.5703125" style="77" customWidth="1"/>
    <col min="5383" max="5383" width="17.28515625" style="77" customWidth="1"/>
    <col min="5384" max="5384" width="11" style="77" customWidth="1"/>
    <col min="5385" max="5385" width="9.85546875" style="77" customWidth="1"/>
    <col min="5386" max="5634" width="10.140625" style="77"/>
    <col min="5635" max="5635" width="25.28515625" style="77" customWidth="1"/>
    <col min="5636" max="5636" width="15" style="77" customWidth="1"/>
    <col min="5637" max="5637" width="12.140625" style="77" customWidth="1"/>
    <col min="5638" max="5638" width="23.5703125" style="77" customWidth="1"/>
    <col min="5639" max="5639" width="17.28515625" style="77" customWidth="1"/>
    <col min="5640" max="5640" width="11" style="77" customWidth="1"/>
    <col min="5641" max="5641" width="9.85546875" style="77" customWidth="1"/>
    <col min="5642" max="5890" width="10.140625" style="77"/>
    <col min="5891" max="5891" width="25.28515625" style="77" customWidth="1"/>
    <col min="5892" max="5892" width="15" style="77" customWidth="1"/>
    <col min="5893" max="5893" width="12.140625" style="77" customWidth="1"/>
    <col min="5894" max="5894" width="23.5703125" style="77" customWidth="1"/>
    <col min="5895" max="5895" width="17.28515625" style="77" customWidth="1"/>
    <col min="5896" max="5896" width="11" style="77" customWidth="1"/>
    <col min="5897" max="5897" width="9.85546875" style="77" customWidth="1"/>
    <col min="5898" max="6146" width="9.140625" style="77"/>
    <col min="6147" max="6147" width="25.28515625" style="77" customWidth="1"/>
    <col min="6148" max="6148" width="15" style="77" customWidth="1"/>
    <col min="6149" max="6149" width="12.140625" style="77" customWidth="1"/>
    <col min="6150" max="6150" width="23.5703125" style="77" customWidth="1"/>
    <col min="6151" max="6151" width="17.28515625" style="77" customWidth="1"/>
    <col min="6152" max="6152" width="11" style="77" customWidth="1"/>
    <col min="6153" max="6153" width="9.85546875" style="77" customWidth="1"/>
    <col min="6154" max="6402" width="10.140625" style="77"/>
    <col min="6403" max="6403" width="25.28515625" style="77" customWidth="1"/>
    <col min="6404" max="6404" width="15" style="77" customWidth="1"/>
    <col min="6405" max="6405" width="12.140625" style="77" customWidth="1"/>
    <col min="6406" max="6406" width="23.5703125" style="77" customWidth="1"/>
    <col min="6407" max="6407" width="17.28515625" style="77" customWidth="1"/>
    <col min="6408" max="6408" width="11" style="77" customWidth="1"/>
    <col min="6409" max="6409" width="9.85546875" style="77" customWidth="1"/>
    <col min="6410" max="6658" width="10.140625" style="77"/>
    <col min="6659" max="6659" width="25.28515625" style="77" customWidth="1"/>
    <col min="6660" max="6660" width="15" style="77" customWidth="1"/>
    <col min="6661" max="6661" width="12.140625" style="77" customWidth="1"/>
    <col min="6662" max="6662" width="23.5703125" style="77" customWidth="1"/>
    <col min="6663" max="6663" width="17.28515625" style="77" customWidth="1"/>
    <col min="6664" max="6664" width="11" style="77" customWidth="1"/>
    <col min="6665" max="6665" width="9.85546875" style="77" customWidth="1"/>
    <col min="6666" max="6914" width="10.140625" style="77"/>
    <col min="6915" max="6915" width="25.28515625" style="77" customWidth="1"/>
    <col min="6916" max="6916" width="15" style="77" customWidth="1"/>
    <col min="6917" max="6917" width="12.140625" style="77" customWidth="1"/>
    <col min="6918" max="6918" width="23.5703125" style="77" customWidth="1"/>
    <col min="6919" max="6919" width="17.28515625" style="77" customWidth="1"/>
    <col min="6920" max="6920" width="11" style="77" customWidth="1"/>
    <col min="6921" max="6921" width="9.85546875" style="77" customWidth="1"/>
    <col min="6922" max="7170" width="9.140625" style="77"/>
    <col min="7171" max="7171" width="25.28515625" style="77" customWidth="1"/>
    <col min="7172" max="7172" width="15" style="77" customWidth="1"/>
    <col min="7173" max="7173" width="12.140625" style="77" customWidth="1"/>
    <col min="7174" max="7174" width="23.5703125" style="77" customWidth="1"/>
    <col min="7175" max="7175" width="17.28515625" style="77" customWidth="1"/>
    <col min="7176" max="7176" width="11" style="77" customWidth="1"/>
    <col min="7177" max="7177" width="9.85546875" style="77" customWidth="1"/>
    <col min="7178" max="7426" width="10.140625" style="77"/>
    <col min="7427" max="7427" width="25.28515625" style="77" customWidth="1"/>
    <col min="7428" max="7428" width="15" style="77" customWidth="1"/>
    <col min="7429" max="7429" width="12.140625" style="77" customWidth="1"/>
    <col min="7430" max="7430" width="23.5703125" style="77" customWidth="1"/>
    <col min="7431" max="7431" width="17.28515625" style="77" customWidth="1"/>
    <col min="7432" max="7432" width="11" style="77" customWidth="1"/>
    <col min="7433" max="7433" width="9.85546875" style="77" customWidth="1"/>
    <col min="7434" max="7682" width="10.140625" style="77"/>
    <col min="7683" max="7683" width="25.28515625" style="77" customWidth="1"/>
    <col min="7684" max="7684" width="15" style="77" customWidth="1"/>
    <col min="7685" max="7685" width="12.140625" style="77" customWidth="1"/>
    <col min="7686" max="7686" width="23.5703125" style="77" customWidth="1"/>
    <col min="7687" max="7687" width="17.28515625" style="77" customWidth="1"/>
    <col min="7688" max="7688" width="11" style="77" customWidth="1"/>
    <col min="7689" max="7689" width="9.85546875" style="77" customWidth="1"/>
    <col min="7690" max="7938" width="10.140625" style="77"/>
    <col min="7939" max="7939" width="25.28515625" style="77" customWidth="1"/>
    <col min="7940" max="7940" width="15" style="77" customWidth="1"/>
    <col min="7941" max="7941" width="12.140625" style="77" customWidth="1"/>
    <col min="7942" max="7942" width="23.5703125" style="77" customWidth="1"/>
    <col min="7943" max="7943" width="17.28515625" style="77" customWidth="1"/>
    <col min="7944" max="7944" width="11" style="77" customWidth="1"/>
    <col min="7945" max="7945" width="9.85546875" style="77" customWidth="1"/>
    <col min="7946" max="8194" width="9.140625" style="77"/>
    <col min="8195" max="8195" width="25.28515625" style="77" customWidth="1"/>
    <col min="8196" max="8196" width="15" style="77" customWidth="1"/>
    <col min="8197" max="8197" width="12.140625" style="77" customWidth="1"/>
    <col min="8198" max="8198" width="23.5703125" style="77" customWidth="1"/>
    <col min="8199" max="8199" width="17.28515625" style="77" customWidth="1"/>
    <col min="8200" max="8200" width="11" style="77" customWidth="1"/>
    <col min="8201" max="8201" width="9.85546875" style="77" customWidth="1"/>
    <col min="8202" max="8450" width="10.140625" style="77"/>
    <col min="8451" max="8451" width="25.28515625" style="77" customWidth="1"/>
    <col min="8452" max="8452" width="15" style="77" customWidth="1"/>
    <col min="8453" max="8453" width="12.140625" style="77" customWidth="1"/>
    <col min="8454" max="8454" width="23.5703125" style="77" customWidth="1"/>
    <col min="8455" max="8455" width="17.28515625" style="77" customWidth="1"/>
    <col min="8456" max="8456" width="11" style="77" customWidth="1"/>
    <col min="8457" max="8457" width="9.85546875" style="77" customWidth="1"/>
    <col min="8458" max="8706" width="10.140625" style="77"/>
    <col min="8707" max="8707" width="25.28515625" style="77" customWidth="1"/>
    <col min="8708" max="8708" width="15" style="77" customWidth="1"/>
    <col min="8709" max="8709" width="12.140625" style="77" customWidth="1"/>
    <col min="8710" max="8710" width="23.5703125" style="77" customWidth="1"/>
    <col min="8711" max="8711" width="17.28515625" style="77" customWidth="1"/>
    <col min="8712" max="8712" width="11" style="77" customWidth="1"/>
    <col min="8713" max="8713" width="9.85546875" style="77" customWidth="1"/>
    <col min="8714" max="8962" width="10.140625" style="77"/>
    <col min="8963" max="8963" width="25.28515625" style="77" customWidth="1"/>
    <col min="8964" max="8964" width="15" style="77" customWidth="1"/>
    <col min="8965" max="8965" width="12.140625" style="77" customWidth="1"/>
    <col min="8966" max="8966" width="23.5703125" style="77" customWidth="1"/>
    <col min="8967" max="8967" width="17.28515625" style="77" customWidth="1"/>
    <col min="8968" max="8968" width="11" style="77" customWidth="1"/>
    <col min="8969" max="8969" width="9.85546875" style="77" customWidth="1"/>
    <col min="8970" max="9218" width="9.140625" style="77"/>
    <col min="9219" max="9219" width="25.28515625" style="77" customWidth="1"/>
    <col min="9220" max="9220" width="15" style="77" customWidth="1"/>
    <col min="9221" max="9221" width="12.140625" style="77" customWidth="1"/>
    <col min="9222" max="9222" width="23.5703125" style="77" customWidth="1"/>
    <col min="9223" max="9223" width="17.28515625" style="77" customWidth="1"/>
    <col min="9224" max="9224" width="11" style="77" customWidth="1"/>
    <col min="9225" max="9225" width="9.85546875" style="77" customWidth="1"/>
    <col min="9226" max="9474" width="10.140625" style="77"/>
    <col min="9475" max="9475" width="25.28515625" style="77" customWidth="1"/>
    <col min="9476" max="9476" width="15" style="77" customWidth="1"/>
    <col min="9477" max="9477" width="12.140625" style="77" customWidth="1"/>
    <col min="9478" max="9478" width="23.5703125" style="77" customWidth="1"/>
    <col min="9479" max="9479" width="17.28515625" style="77" customWidth="1"/>
    <col min="9480" max="9480" width="11" style="77" customWidth="1"/>
    <col min="9481" max="9481" width="9.85546875" style="77" customWidth="1"/>
    <col min="9482" max="9730" width="10.140625" style="77"/>
    <col min="9731" max="9731" width="25.28515625" style="77" customWidth="1"/>
    <col min="9732" max="9732" width="15" style="77" customWidth="1"/>
    <col min="9733" max="9733" width="12.140625" style="77" customWidth="1"/>
    <col min="9734" max="9734" width="23.5703125" style="77" customWidth="1"/>
    <col min="9735" max="9735" width="17.28515625" style="77" customWidth="1"/>
    <col min="9736" max="9736" width="11" style="77" customWidth="1"/>
    <col min="9737" max="9737" width="9.85546875" style="77" customWidth="1"/>
    <col min="9738" max="9986" width="10.140625" style="77"/>
    <col min="9987" max="9987" width="25.28515625" style="77" customWidth="1"/>
    <col min="9988" max="9988" width="15" style="77" customWidth="1"/>
    <col min="9989" max="9989" width="12.140625" style="77" customWidth="1"/>
    <col min="9990" max="9990" width="23.5703125" style="77" customWidth="1"/>
    <col min="9991" max="9991" width="17.28515625" style="77" customWidth="1"/>
    <col min="9992" max="9992" width="11" style="77" customWidth="1"/>
    <col min="9993" max="9993" width="9.85546875" style="77" customWidth="1"/>
    <col min="9994" max="10242" width="9.140625" style="77"/>
    <col min="10243" max="10243" width="25.28515625" style="77" customWidth="1"/>
    <col min="10244" max="10244" width="15" style="77" customWidth="1"/>
    <col min="10245" max="10245" width="12.140625" style="77" customWidth="1"/>
    <col min="10246" max="10246" width="23.5703125" style="77" customWidth="1"/>
    <col min="10247" max="10247" width="17.28515625" style="77" customWidth="1"/>
    <col min="10248" max="10248" width="11" style="77" customWidth="1"/>
    <col min="10249" max="10249" width="9.85546875" style="77" customWidth="1"/>
    <col min="10250" max="10498" width="10.140625" style="77"/>
    <col min="10499" max="10499" width="25.28515625" style="77" customWidth="1"/>
    <col min="10500" max="10500" width="15" style="77" customWidth="1"/>
    <col min="10501" max="10501" width="12.140625" style="77" customWidth="1"/>
    <col min="10502" max="10502" width="23.5703125" style="77" customWidth="1"/>
    <col min="10503" max="10503" width="17.28515625" style="77" customWidth="1"/>
    <col min="10504" max="10504" width="11" style="77" customWidth="1"/>
    <col min="10505" max="10505" width="9.85546875" style="77" customWidth="1"/>
    <col min="10506" max="10754" width="10.140625" style="77"/>
    <col min="10755" max="10755" width="25.28515625" style="77" customWidth="1"/>
    <col min="10756" max="10756" width="15" style="77" customWidth="1"/>
    <col min="10757" max="10757" width="12.140625" style="77" customWidth="1"/>
    <col min="10758" max="10758" width="23.5703125" style="77" customWidth="1"/>
    <col min="10759" max="10759" width="17.28515625" style="77" customWidth="1"/>
    <col min="10760" max="10760" width="11" style="77" customWidth="1"/>
    <col min="10761" max="10761" width="9.85546875" style="77" customWidth="1"/>
    <col min="10762" max="11010" width="10.140625" style="77"/>
    <col min="11011" max="11011" width="25.28515625" style="77" customWidth="1"/>
    <col min="11012" max="11012" width="15" style="77" customWidth="1"/>
    <col min="11013" max="11013" width="12.140625" style="77" customWidth="1"/>
    <col min="11014" max="11014" width="23.5703125" style="77" customWidth="1"/>
    <col min="11015" max="11015" width="17.28515625" style="77" customWidth="1"/>
    <col min="11016" max="11016" width="11" style="77" customWidth="1"/>
    <col min="11017" max="11017" width="9.85546875" style="77" customWidth="1"/>
    <col min="11018" max="11266" width="9.140625" style="77"/>
    <col min="11267" max="11267" width="25.28515625" style="77" customWidth="1"/>
    <col min="11268" max="11268" width="15" style="77" customWidth="1"/>
    <col min="11269" max="11269" width="12.140625" style="77" customWidth="1"/>
    <col min="11270" max="11270" width="23.5703125" style="77" customWidth="1"/>
    <col min="11271" max="11271" width="17.28515625" style="77" customWidth="1"/>
    <col min="11272" max="11272" width="11" style="77" customWidth="1"/>
    <col min="11273" max="11273" width="9.85546875" style="77" customWidth="1"/>
    <col min="11274" max="11522" width="10.140625" style="77"/>
    <col min="11523" max="11523" width="25.28515625" style="77" customWidth="1"/>
    <col min="11524" max="11524" width="15" style="77" customWidth="1"/>
    <col min="11525" max="11525" width="12.140625" style="77" customWidth="1"/>
    <col min="11526" max="11526" width="23.5703125" style="77" customWidth="1"/>
    <col min="11527" max="11527" width="17.28515625" style="77" customWidth="1"/>
    <col min="11528" max="11528" width="11" style="77" customWidth="1"/>
    <col min="11529" max="11529" width="9.85546875" style="77" customWidth="1"/>
    <col min="11530" max="11778" width="10.140625" style="77"/>
    <col min="11779" max="11779" width="25.28515625" style="77" customWidth="1"/>
    <col min="11780" max="11780" width="15" style="77" customWidth="1"/>
    <col min="11781" max="11781" width="12.140625" style="77" customWidth="1"/>
    <col min="11782" max="11782" width="23.5703125" style="77" customWidth="1"/>
    <col min="11783" max="11783" width="17.28515625" style="77" customWidth="1"/>
    <col min="11784" max="11784" width="11" style="77" customWidth="1"/>
    <col min="11785" max="11785" width="9.85546875" style="77" customWidth="1"/>
    <col min="11786" max="12034" width="10.140625" style="77"/>
    <col min="12035" max="12035" width="25.28515625" style="77" customWidth="1"/>
    <col min="12036" max="12036" width="15" style="77" customWidth="1"/>
    <col min="12037" max="12037" width="12.140625" style="77" customWidth="1"/>
    <col min="12038" max="12038" width="23.5703125" style="77" customWidth="1"/>
    <col min="12039" max="12039" width="17.28515625" style="77" customWidth="1"/>
    <col min="12040" max="12040" width="11" style="77" customWidth="1"/>
    <col min="12041" max="12041" width="9.85546875" style="77" customWidth="1"/>
    <col min="12042" max="12290" width="9.140625" style="77"/>
    <col min="12291" max="12291" width="25.28515625" style="77" customWidth="1"/>
    <col min="12292" max="12292" width="15" style="77" customWidth="1"/>
    <col min="12293" max="12293" width="12.140625" style="77" customWidth="1"/>
    <col min="12294" max="12294" width="23.5703125" style="77" customWidth="1"/>
    <col min="12295" max="12295" width="17.28515625" style="77" customWidth="1"/>
    <col min="12296" max="12296" width="11" style="77" customWidth="1"/>
    <col min="12297" max="12297" width="9.85546875" style="77" customWidth="1"/>
    <col min="12298" max="12546" width="10.140625" style="77"/>
    <col min="12547" max="12547" width="25.28515625" style="77" customWidth="1"/>
    <col min="12548" max="12548" width="15" style="77" customWidth="1"/>
    <col min="12549" max="12549" width="12.140625" style="77" customWidth="1"/>
    <col min="12550" max="12550" width="23.5703125" style="77" customWidth="1"/>
    <col min="12551" max="12551" width="17.28515625" style="77" customWidth="1"/>
    <col min="12552" max="12552" width="11" style="77" customWidth="1"/>
    <col min="12553" max="12553" width="9.85546875" style="77" customWidth="1"/>
    <col min="12554" max="12802" width="10.140625" style="77"/>
    <col min="12803" max="12803" width="25.28515625" style="77" customWidth="1"/>
    <col min="12804" max="12804" width="15" style="77" customWidth="1"/>
    <col min="12805" max="12805" width="12.140625" style="77" customWidth="1"/>
    <col min="12806" max="12806" width="23.5703125" style="77" customWidth="1"/>
    <col min="12807" max="12807" width="17.28515625" style="77" customWidth="1"/>
    <col min="12808" max="12808" width="11" style="77" customWidth="1"/>
    <col min="12809" max="12809" width="9.85546875" style="77" customWidth="1"/>
    <col min="12810" max="13058" width="10.140625" style="77"/>
    <col min="13059" max="13059" width="25.28515625" style="77" customWidth="1"/>
    <col min="13060" max="13060" width="15" style="77" customWidth="1"/>
    <col min="13061" max="13061" width="12.140625" style="77" customWidth="1"/>
    <col min="13062" max="13062" width="23.5703125" style="77" customWidth="1"/>
    <col min="13063" max="13063" width="17.28515625" style="77" customWidth="1"/>
    <col min="13064" max="13064" width="11" style="77" customWidth="1"/>
    <col min="13065" max="13065" width="9.85546875" style="77" customWidth="1"/>
    <col min="13066" max="13314" width="9.140625" style="77"/>
    <col min="13315" max="13315" width="25.28515625" style="77" customWidth="1"/>
    <col min="13316" max="13316" width="15" style="77" customWidth="1"/>
    <col min="13317" max="13317" width="12.140625" style="77" customWidth="1"/>
    <col min="13318" max="13318" width="23.5703125" style="77" customWidth="1"/>
    <col min="13319" max="13319" width="17.28515625" style="77" customWidth="1"/>
    <col min="13320" max="13320" width="11" style="77" customWidth="1"/>
    <col min="13321" max="13321" width="9.85546875" style="77" customWidth="1"/>
    <col min="13322" max="13570" width="10.140625" style="77"/>
    <col min="13571" max="13571" width="25.28515625" style="77" customWidth="1"/>
    <col min="13572" max="13572" width="15" style="77" customWidth="1"/>
    <col min="13573" max="13573" width="12.140625" style="77" customWidth="1"/>
    <col min="13574" max="13574" width="23.5703125" style="77" customWidth="1"/>
    <col min="13575" max="13575" width="17.28515625" style="77" customWidth="1"/>
    <col min="13576" max="13576" width="11" style="77" customWidth="1"/>
    <col min="13577" max="13577" width="9.85546875" style="77" customWidth="1"/>
    <col min="13578" max="13826" width="10.140625" style="77"/>
    <col min="13827" max="13827" width="25.28515625" style="77" customWidth="1"/>
    <col min="13828" max="13828" width="15" style="77" customWidth="1"/>
    <col min="13829" max="13829" width="12.140625" style="77" customWidth="1"/>
    <col min="13830" max="13830" width="23.5703125" style="77" customWidth="1"/>
    <col min="13831" max="13831" width="17.28515625" style="77" customWidth="1"/>
    <col min="13832" max="13832" width="11" style="77" customWidth="1"/>
    <col min="13833" max="13833" width="9.85546875" style="77" customWidth="1"/>
    <col min="13834" max="14082" width="10.140625" style="77"/>
    <col min="14083" max="14083" width="25.28515625" style="77" customWidth="1"/>
    <col min="14084" max="14084" width="15" style="77" customWidth="1"/>
    <col min="14085" max="14085" width="12.140625" style="77" customWidth="1"/>
    <col min="14086" max="14086" width="23.5703125" style="77" customWidth="1"/>
    <col min="14087" max="14087" width="17.28515625" style="77" customWidth="1"/>
    <col min="14088" max="14088" width="11" style="77" customWidth="1"/>
    <col min="14089" max="14089" width="9.85546875" style="77" customWidth="1"/>
    <col min="14090" max="14338" width="9.140625" style="77"/>
    <col min="14339" max="14339" width="25.28515625" style="77" customWidth="1"/>
    <col min="14340" max="14340" width="15" style="77" customWidth="1"/>
    <col min="14341" max="14341" width="12.140625" style="77" customWidth="1"/>
    <col min="14342" max="14342" width="23.5703125" style="77" customWidth="1"/>
    <col min="14343" max="14343" width="17.28515625" style="77" customWidth="1"/>
    <col min="14344" max="14344" width="11" style="77" customWidth="1"/>
    <col min="14345" max="14345" width="9.85546875" style="77" customWidth="1"/>
    <col min="14346" max="14594" width="10.140625" style="77"/>
    <col min="14595" max="14595" width="25.28515625" style="77" customWidth="1"/>
    <col min="14596" max="14596" width="15" style="77" customWidth="1"/>
    <col min="14597" max="14597" width="12.140625" style="77" customWidth="1"/>
    <col min="14598" max="14598" width="23.5703125" style="77" customWidth="1"/>
    <col min="14599" max="14599" width="17.28515625" style="77" customWidth="1"/>
    <col min="14600" max="14600" width="11" style="77" customWidth="1"/>
    <col min="14601" max="14601" width="9.85546875" style="77" customWidth="1"/>
    <col min="14602" max="14850" width="10.140625" style="77"/>
    <col min="14851" max="14851" width="25.28515625" style="77" customWidth="1"/>
    <col min="14852" max="14852" width="15" style="77" customWidth="1"/>
    <col min="14853" max="14853" width="12.140625" style="77" customWidth="1"/>
    <col min="14854" max="14854" width="23.5703125" style="77" customWidth="1"/>
    <col min="14855" max="14855" width="17.28515625" style="77" customWidth="1"/>
    <col min="14856" max="14856" width="11" style="77" customWidth="1"/>
    <col min="14857" max="14857" width="9.85546875" style="77" customWidth="1"/>
    <col min="14858" max="15106" width="10.140625" style="77"/>
    <col min="15107" max="15107" width="25.28515625" style="77" customWidth="1"/>
    <col min="15108" max="15108" width="15" style="77" customWidth="1"/>
    <col min="15109" max="15109" width="12.140625" style="77" customWidth="1"/>
    <col min="15110" max="15110" width="23.5703125" style="77" customWidth="1"/>
    <col min="15111" max="15111" width="17.28515625" style="77" customWidth="1"/>
    <col min="15112" max="15112" width="11" style="77" customWidth="1"/>
    <col min="15113" max="15113" width="9.85546875" style="77" customWidth="1"/>
    <col min="15114" max="15362" width="9.140625" style="77"/>
    <col min="15363" max="15363" width="25.28515625" style="77" customWidth="1"/>
    <col min="15364" max="15364" width="15" style="77" customWidth="1"/>
    <col min="15365" max="15365" width="12.140625" style="77" customWidth="1"/>
    <col min="15366" max="15366" width="23.5703125" style="77" customWidth="1"/>
    <col min="15367" max="15367" width="17.28515625" style="77" customWidth="1"/>
    <col min="15368" max="15368" width="11" style="77" customWidth="1"/>
    <col min="15369" max="15369" width="9.85546875" style="77" customWidth="1"/>
    <col min="15370" max="15618" width="10.140625" style="77"/>
    <col min="15619" max="15619" width="25.28515625" style="77" customWidth="1"/>
    <col min="15620" max="15620" width="15" style="77" customWidth="1"/>
    <col min="15621" max="15621" width="12.140625" style="77" customWidth="1"/>
    <col min="15622" max="15622" width="23.5703125" style="77" customWidth="1"/>
    <col min="15623" max="15623" width="17.28515625" style="77" customWidth="1"/>
    <col min="15624" max="15624" width="11" style="77" customWidth="1"/>
    <col min="15625" max="15625" width="9.85546875" style="77" customWidth="1"/>
    <col min="15626" max="15874" width="10.140625" style="77"/>
    <col min="15875" max="15875" width="25.28515625" style="77" customWidth="1"/>
    <col min="15876" max="15876" width="15" style="77" customWidth="1"/>
    <col min="15877" max="15877" width="12.140625" style="77" customWidth="1"/>
    <col min="15878" max="15878" width="23.5703125" style="77" customWidth="1"/>
    <col min="15879" max="15879" width="17.28515625" style="77" customWidth="1"/>
    <col min="15880" max="15880" width="11" style="77" customWidth="1"/>
    <col min="15881" max="15881" width="9.85546875" style="77" customWidth="1"/>
    <col min="15882" max="16130" width="10.140625" style="77"/>
    <col min="16131" max="16131" width="25.28515625" style="77" customWidth="1"/>
    <col min="16132" max="16132" width="15" style="77" customWidth="1"/>
    <col min="16133" max="16133" width="12.140625" style="77" customWidth="1"/>
    <col min="16134" max="16134" width="23.5703125" style="77" customWidth="1"/>
    <col min="16135" max="16135" width="17.28515625" style="77" customWidth="1"/>
    <col min="16136" max="16136" width="11" style="77" customWidth="1"/>
    <col min="16137" max="16137" width="9.85546875" style="77" customWidth="1"/>
    <col min="16138" max="16384" width="9.140625" style="77"/>
  </cols>
  <sheetData>
    <row r="1" spans="2:17" ht="15" x14ac:dyDescent="0.25">
      <c r="F1" s="45"/>
      <c r="G1" s="45"/>
      <c r="H1" s="45"/>
      <c r="K1" s="45"/>
      <c r="L1" s="45"/>
      <c r="M1" s="45"/>
      <c r="N1" s="45"/>
      <c r="O1" s="45"/>
      <c r="P1" s="45"/>
    </row>
    <row r="2" spans="2:17" ht="16.5" thickBot="1" x14ac:dyDescent="0.3">
      <c r="B2" s="44" t="s">
        <v>140</v>
      </c>
      <c r="C2" s="44"/>
      <c r="D2" s="44"/>
      <c r="E2" s="44"/>
      <c r="F2" s="45"/>
      <c r="G2" s="45"/>
      <c r="H2" s="45"/>
      <c r="K2" s="45"/>
      <c r="L2" s="45"/>
      <c r="M2" s="45"/>
      <c r="N2" s="45"/>
      <c r="O2" s="45"/>
      <c r="P2" s="45"/>
    </row>
    <row r="3" spans="2:17" s="78" customFormat="1" ht="48" thickBot="1" x14ac:dyDescent="0.3">
      <c r="B3" s="244" t="s">
        <v>141</v>
      </c>
      <c r="C3" s="244"/>
      <c r="D3" s="244"/>
      <c r="E3" s="215" t="s">
        <v>142</v>
      </c>
      <c r="F3" s="215" t="s">
        <v>143</v>
      </c>
      <c r="G3" s="215" t="s">
        <v>144</v>
      </c>
      <c r="H3" s="215" t="s">
        <v>145</v>
      </c>
      <c r="J3" s="79"/>
      <c r="K3" s="45"/>
      <c r="L3" s="45"/>
      <c r="M3" s="45"/>
      <c r="N3" s="45"/>
      <c r="O3" s="45"/>
    </row>
    <row r="4" spans="2:17" ht="16.5" thickBot="1" x14ac:dyDescent="0.3">
      <c r="B4" s="245" t="s">
        <v>146</v>
      </c>
      <c r="C4" s="245"/>
      <c r="D4" s="245"/>
      <c r="E4" s="80">
        <v>118927996.63373782</v>
      </c>
      <c r="F4" s="102">
        <f>IFERROR(E4/$E$10, "")</f>
        <v>0.30469394885746842</v>
      </c>
      <c r="G4" s="242">
        <v>0.75831148970277462</v>
      </c>
      <c r="H4" s="242">
        <v>0.36576103039085112</v>
      </c>
      <c r="J4" s="45"/>
      <c r="K4" s="45"/>
      <c r="L4" s="135"/>
      <c r="M4" s="45"/>
      <c r="N4" s="45"/>
      <c r="O4" s="45"/>
    </row>
    <row r="5" spans="2:17" ht="16.5" thickBot="1" x14ac:dyDescent="0.3">
      <c r="B5" s="245" t="s">
        <v>147</v>
      </c>
      <c r="C5" s="245"/>
      <c r="D5" s="245"/>
      <c r="E5" s="80">
        <v>54246395.260297917</v>
      </c>
      <c r="F5" s="102">
        <f>IFERROR(E5/$E$10, "")</f>
        <v>0.13897945690656971</v>
      </c>
      <c r="G5" s="243"/>
      <c r="H5" s="243"/>
      <c r="J5" s="45"/>
      <c r="K5" s="45"/>
      <c r="L5" s="45"/>
      <c r="M5" s="45"/>
      <c r="N5" s="45"/>
      <c r="O5" s="45"/>
    </row>
    <row r="6" spans="2:17" ht="16.5" thickBot="1" x14ac:dyDescent="0.3">
      <c r="B6" s="246" t="s">
        <v>148</v>
      </c>
      <c r="C6" s="246"/>
      <c r="D6" s="246"/>
      <c r="E6" s="14">
        <f>SUM(E4,E5)</f>
        <v>173174391.89403573</v>
      </c>
      <c r="F6" s="102">
        <f>SUM(F4:F5)</f>
        <v>0.44367340576403813</v>
      </c>
      <c r="G6" s="102">
        <f>SUM(G4:G5)</f>
        <v>0.75831148970277462</v>
      </c>
      <c r="H6" s="102">
        <f t="shared" ref="H6" si="0">SUM(H4:H5)</f>
        <v>0.36576103039085112</v>
      </c>
    </row>
    <row r="7" spans="2:17" ht="16.5" thickBot="1" x14ac:dyDescent="0.3">
      <c r="B7" s="245" t="s">
        <v>149</v>
      </c>
      <c r="C7" s="245"/>
      <c r="D7" s="245"/>
      <c r="E7" s="80">
        <v>118074264.63508561</v>
      </c>
      <c r="F7" s="102">
        <f>IFERROR(E7/$E$10, "")</f>
        <v>0.30250668445128803</v>
      </c>
      <c r="G7" s="81">
        <v>0.17660895151838168</v>
      </c>
      <c r="H7" s="81">
        <v>0.21126803567471697</v>
      </c>
    </row>
    <row r="8" spans="2:17" ht="16.5" thickBot="1" x14ac:dyDescent="0.3">
      <c r="B8" s="245" t="s">
        <v>150</v>
      </c>
      <c r="C8" s="245"/>
      <c r="D8" s="245"/>
      <c r="E8" s="80">
        <v>99070865.994020939</v>
      </c>
      <c r="F8" s="102">
        <f>IFERROR(E8/$E$10, "")</f>
        <v>0.25381990978467384</v>
      </c>
      <c r="G8" s="82">
        <v>6.5079558778843624E-2</v>
      </c>
      <c r="H8" s="81">
        <v>0.42297093393443191</v>
      </c>
      <c r="I8" s="83"/>
      <c r="J8" s="83"/>
    </row>
    <row r="9" spans="2:17" ht="16.5" thickBot="1" x14ac:dyDescent="0.3">
      <c r="B9" s="246" t="s">
        <v>151</v>
      </c>
      <c r="C9" s="246"/>
      <c r="D9" s="246"/>
      <c r="E9" s="14">
        <f>SUM(E7:E8)</f>
        <v>217145130.62910655</v>
      </c>
      <c r="F9" s="102">
        <f>SUM(F7:F8)</f>
        <v>0.55632659423596187</v>
      </c>
      <c r="G9" s="102">
        <f t="shared" ref="G9:H9" si="1">SUM(G7:G8)</f>
        <v>0.24168851029722532</v>
      </c>
      <c r="H9" s="102">
        <f t="shared" si="1"/>
        <v>0.63423896960914883</v>
      </c>
      <c r="I9" s="83"/>
      <c r="J9" s="83"/>
    </row>
    <row r="10" spans="2:17" ht="16.5" thickBot="1" x14ac:dyDescent="0.3">
      <c r="B10" s="247" t="s">
        <v>152</v>
      </c>
      <c r="C10" s="247"/>
      <c r="D10" s="247"/>
      <c r="E10" s="103">
        <f>E6+E9</f>
        <v>390319522.52314228</v>
      </c>
      <c r="F10" s="104">
        <f>SUM(F6,F9)</f>
        <v>1</v>
      </c>
      <c r="G10" s="104">
        <f>SUM(G6,G9)</f>
        <v>1</v>
      </c>
      <c r="H10" s="104">
        <f>SUM(H6,H9)</f>
        <v>1</v>
      </c>
      <c r="I10" s="83"/>
      <c r="J10" s="83"/>
      <c r="Q10" s="175"/>
    </row>
    <row r="11" spans="2:17" ht="16.5" thickBot="1" x14ac:dyDescent="0.3">
      <c r="B11" s="247" t="s">
        <v>153</v>
      </c>
      <c r="C11" s="247"/>
      <c r="D11" s="247"/>
      <c r="E11" s="105" cm="1">
        <f t="array" ref="E11">E10/(INDEX(LookupByEDC[Budget Limit],_xlfn.XMATCH(Introduction!$C$4,LookupByEDC[EDC Name])))</f>
        <v>0.99999843083458217</v>
      </c>
      <c r="F11" s="106"/>
      <c r="G11" s="106"/>
      <c r="H11" s="106"/>
      <c r="I11" s="84"/>
      <c r="J11" s="83"/>
      <c r="Q11" s="175"/>
    </row>
    <row r="12" spans="2:17" ht="14.25" thickBot="1" x14ac:dyDescent="0.3">
      <c r="B12" s="251" t="s">
        <v>154</v>
      </c>
      <c r="C12" s="248"/>
      <c r="D12" s="252"/>
      <c r="E12" s="250" t="s">
        <v>155</v>
      </c>
      <c r="F12" s="248"/>
      <c r="G12" s="248" t="s">
        <v>156</v>
      </c>
      <c r="H12" s="249"/>
    </row>
    <row r="13" spans="2:17" ht="15.75" customHeight="1" thickBot="1" x14ac:dyDescent="0.3">
      <c r="B13" s="85"/>
      <c r="C13" s="86"/>
      <c r="E13" s="87"/>
      <c r="F13" s="88"/>
      <c r="G13" s="89"/>
      <c r="H13" s="90"/>
    </row>
    <row r="14" spans="2:17" ht="14.25" thickBot="1" x14ac:dyDescent="0.3">
      <c r="B14" s="85"/>
      <c r="C14" s="87"/>
      <c r="D14" s="87"/>
      <c r="E14" s="87"/>
      <c r="F14" s="87"/>
      <c r="G14" s="87"/>
      <c r="H14" s="90"/>
    </row>
    <row r="15" spans="2:17" ht="14.25" thickBot="1" x14ac:dyDescent="0.3">
      <c r="B15" s="85"/>
      <c r="C15" s="86" t="s">
        <v>157</v>
      </c>
      <c r="D15" s="87"/>
      <c r="E15" s="91" t="s">
        <v>157</v>
      </c>
      <c r="F15" s="92"/>
      <c r="G15" s="93"/>
      <c r="H15" s="90"/>
    </row>
    <row r="16" spans="2:17" ht="14.25" thickBot="1" x14ac:dyDescent="0.3">
      <c r="B16" s="85"/>
      <c r="C16" s="87"/>
      <c r="D16" s="87"/>
      <c r="E16" s="87"/>
      <c r="F16" s="87"/>
      <c r="G16" s="94"/>
      <c r="H16" s="90"/>
    </row>
    <row r="17" spans="2:13" ht="15.75" thickBot="1" x14ac:dyDescent="0.3">
      <c r="B17" s="85"/>
      <c r="C17" s="87"/>
      <c r="E17" s="87"/>
      <c r="F17" s="88"/>
      <c r="H17" s="95"/>
    </row>
    <row r="18" spans="2:13" ht="14.25" thickBot="1" x14ac:dyDescent="0.3">
      <c r="B18" s="85"/>
      <c r="C18" s="87"/>
      <c r="D18" s="87"/>
      <c r="E18" s="87"/>
      <c r="F18" s="87"/>
      <c r="G18" s="96"/>
      <c r="H18" s="90"/>
    </row>
    <row r="19" spans="2:13" ht="14.25" thickBot="1" x14ac:dyDescent="0.3">
      <c r="B19" s="85"/>
      <c r="C19" s="87"/>
      <c r="D19" s="87"/>
      <c r="E19" s="87"/>
      <c r="F19" s="87"/>
      <c r="G19" s="87"/>
      <c r="H19" s="90"/>
    </row>
    <row r="20" spans="2:13" ht="14.25" thickBot="1" x14ac:dyDescent="0.3">
      <c r="B20" s="85"/>
      <c r="C20" s="87"/>
      <c r="D20" s="87"/>
      <c r="E20" s="87"/>
      <c r="F20" s="87"/>
      <c r="G20" s="87"/>
      <c r="H20" s="90"/>
    </row>
    <row r="21" spans="2:13" ht="14.25" thickBot="1" x14ac:dyDescent="0.3">
      <c r="B21" s="85"/>
      <c r="C21" s="87"/>
      <c r="D21" s="87"/>
      <c r="E21" s="87"/>
      <c r="F21" s="87"/>
      <c r="G21" s="87"/>
      <c r="H21" s="90"/>
    </row>
    <row r="22" spans="2:13" ht="14.25" thickBot="1" x14ac:dyDescent="0.3">
      <c r="B22" s="85"/>
      <c r="C22" s="87"/>
      <c r="D22" s="87"/>
      <c r="E22" s="87"/>
      <c r="F22" s="87"/>
      <c r="G22" s="87"/>
      <c r="H22" s="90"/>
    </row>
    <row r="23" spans="2:13" ht="14.25" thickBot="1" x14ac:dyDescent="0.3">
      <c r="B23" s="97"/>
      <c r="C23" s="94"/>
      <c r="D23" s="94"/>
      <c r="E23" s="94"/>
      <c r="F23" s="94"/>
      <c r="G23" s="94"/>
      <c r="H23" s="98"/>
    </row>
    <row r="24" spans="2:13" ht="14.25" thickBot="1" x14ac:dyDescent="0.3">
      <c r="B24" s="99"/>
      <c r="C24" s="100"/>
      <c r="D24" s="100"/>
      <c r="E24" s="100"/>
      <c r="F24" s="100"/>
      <c r="G24" s="100"/>
      <c r="H24" s="101"/>
    </row>
    <row r="25" spans="2:13" ht="55.35" customHeight="1" x14ac:dyDescent="0.25">
      <c r="B25" s="223" t="s">
        <v>158</v>
      </c>
      <c r="C25" s="223"/>
      <c r="D25" s="223"/>
      <c r="E25" s="223"/>
      <c r="F25" s="223"/>
      <c r="G25" s="223"/>
      <c r="H25" s="241"/>
    </row>
    <row r="27" spans="2:13" x14ac:dyDescent="0.25">
      <c r="M27" s="195"/>
    </row>
  </sheetData>
  <sheetProtection algorithmName="SHA-512" hashValue="NklA/Uah83H33S1h4rQkTx8J2h1t3wH8xwkAYaQ6hkNiRUHDIZw9GMxy/G9XmaOPQsPAjUD6zJc0YgzjMriRlg==" saltValue="d3uiAfFA4Y/1qmmBJlq6xQ==" spinCount="100000" sheet="1" objects="1" scenarios="1"/>
  <customSheetViews>
    <customSheetView guid="{E40B4055-4557-4836-8946-1AFB7A4606E7}" showGridLines="0">
      <pageMargins left="0" right="0" top="0" bottom="0" header="0" footer="0"/>
      <pageSetup orientation="portrait" horizontalDpi="300" verticalDpi="300" r:id="rId1"/>
    </customSheetView>
  </customSheetViews>
  <mergeCells count="15">
    <mergeCell ref="B25:H25"/>
    <mergeCell ref="G4:G5"/>
    <mergeCell ref="H4:H5"/>
    <mergeCell ref="B3:D3"/>
    <mergeCell ref="B4:D4"/>
    <mergeCell ref="B5:D5"/>
    <mergeCell ref="B6:D6"/>
    <mergeCell ref="B11:D11"/>
    <mergeCell ref="B7:D7"/>
    <mergeCell ref="B8:D8"/>
    <mergeCell ref="B9:D9"/>
    <mergeCell ref="B10:D10"/>
    <mergeCell ref="G12:H12"/>
    <mergeCell ref="E12:F12"/>
    <mergeCell ref="B12:D12"/>
  </mergeCells>
  <conditionalFormatting sqref="F10:H10">
    <cfRule type="cellIs" dxfId="5" priority="1" operator="between">
      <formula>0.999</formula>
      <formula>1.01</formula>
    </cfRule>
  </conditionalFormatting>
  <pageMargins left="0.7" right="0.7" top="0.75" bottom="0.75" header="0.3" footer="0.3"/>
  <pageSetup scale="96" orientation="landscape" horizontalDpi="300" verticalDpi="300" r:id="rId2"/>
  <headerFooter>
    <oddFooter>&amp;L&amp;"Times New Roman,Regular"Appendix B, Table 7: Budget and Parity Analysis Summary &amp;R&amp;"Times New Roman,Regular"&amp;P</oddFooter>
  </headerFooter>
  <ignoredErrors>
    <ignoredError sqref="F6" formula="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23c690f-1428-4b7b-913c-f8e8cae1aa4a">
      <Terms xmlns="http://schemas.microsoft.com/office/infopath/2007/PartnerControls"/>
    </lcf76f155ced4ddcb4097134ff3c332f>
    <DateReceived xmlns="823c690f-1428-4b7b-913c-f8e8cae1aa4a" xsi:nil="true"/>
    <TaxCatchAll xmlns="7c11c9e6-3ed6-44a7-bb50-2b402fc6d82e" xsi:nil="true"/>
  </documentManagement>
</p:properties>
</file>

<file path=customXml/item2.xml><?xml version="1.0" encoding="utf-8"?>
<properties xmlns="http://www.imanage.com/work/xmlschema">
  <documentid>FIRMDMS!56826613.1</documentid>
  <senderid>7901</senderid>
  <senderemail>KRUTI.PATEL@SAUL.COM</senderemail>
  <lastmodified>2025-11-20T10:17:06.0000000-05:00</lastmodified>
  <database>FIRMDMS</database>
</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893E45E73C8184AB9B159E26BBF4366" ma:contentTypeVersion="16" ma:contentTypeDescription="Create a new document." ma:contentTypeScope="" ma:versionID="c9e4e54f0bfd1871153ef68d1edf90c0">
  <xsd:schema xmlns:xsd="http://www.w3.org/2001/XMLSchema" xmlns:xs="http://www.w3.org/2001/XMLSchema" xmlns:p="http://schemas.microsoft.com/office/2006/metadata/properties" xmlns:ns2="7c11c9e6-3ed6-44a7-bb50-2b402fc6d82e" xmlns:ns3="823c690f-1428-4b7b-913c-f8e8cae1aa4a" targetNamespace="http://schemas.microsoft.com/office/2006/metadata/properties" ma:root="true" ma:fieldsID="8c191b50177a666d3b7bf579004494f8" ns2:_="" ns3:_="">
    <xsd:import namespace="7c11c9e6-3ed6-44a7-bb50-2b402fc6d82e"/>
    <xsd:import namespace="823c690f-1428-4b7b-913c-f8e8cae1aa4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LengthInSeconds" minOccurs="0"/>
                <xsd:element ref="ns3:DateReceived" minOccurs="0"/>
                <xsd:element ref="ns3:MediaServiceObjectDetectorVersions" minOccurs="0"/>
                <xsd:element ref="ns3:MediaServiceSearchProperties"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11c9e6-3ed6-44a7-bb50-2b402fc6d82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1650545-460b-4bce-b735-f8b284d8afa7}" ma:internalName="TaxCatchAll" ma:showField="CatchAllData" ma:web="7c11c9e6-3ed6-44a7-bb50-2b402fc6d82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23c690f-1428-4b7b-913c-f8e8cae1aa4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DateReceived" ma:index="17" nillable="true" ma:displayName="Date Received" ma:format="DateTime" ma:internalName="DateReceived">
      <xsd:simpleType>
        <xsd:restriction base="dms:DateTim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6D42F5-3EB3-4B70-A0F9-1AB997032A0D}">
  <ds:schemaRefs>
    <ds:schemaRef ds:uri="http://schemas.microsoft.com/office/2006/metadata/properties"/>
    <ds:schemaRef ds:uri="http://schemas.microsoft.com/office/infopath/2007/PartnerControls"/>
    <ds:schemaRef ds:uri="823c690f-1428-4b7b-913c-f8e8cae1aa4a"/>
    <ds:schemaRef ds:uri="7c11c9e6-3ed6-44a7-bb50-2b402fc6d82e"/>
  </ds:schemaRefs>
</ds:datastoreItem>
</file>

<file path=customXml/itemProps2.xml><?xml version="1.0" encoding="utf-8"?>
<ds:datastoreItem xmlns:ds="http://schemas.openxmlformats.org/officeDocument/2006/customXml" ds:itemID="{67A853C8-1BE4-477C-A6F6-A851531FF032}">
  <ds:schemaRefs>
    <ds:schemaRef ds:uri="http://www.imanage.com/work/xmlschema"/>
  </ds:schemaRefs>
</ds:datastoreItem>
</file>

<file path=customXml/itemProps3.xml><?xml version="1.0" encoding="utf-8"?>
<ds:datastoreItem xmlns:ds="http://schemas.openxmlformats.org/officeDocument/2006/customXml" ds:itemID="{6241A9A4-4E87-46F0-89E4-0597AF58C134}">
  <ds:schemaRefs>
    <ds:schemaRef ds:uri="http://schemas.microsoft.com/sharepoint/v3/contenttype/forms"/>
  </ds:schemaRefs>
</ds:datastoreItem>
</file>

<file path=customXml/itemProps4.xml><?xml version="1.0" encoding="utf-8"?>
<ds:datastoreItem xmlns:ds="http://schemas.openxmlformats.org/officeDocument/2006/customXml" ds:itemID="{D8FC8A4A-A8ED-4887-A466-EBDAF4849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11c9e6-3ed6-44a7-bb50-2b402fc6d82e"/>
    <ds:schemaRef ds:uri="823c690f-1428-4b7b-913c-f8e8cae1aa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20</vt:i4>
      </vt:variant>
    </vt:vector>
  </HeadingPairs>
  <TitlesOfParts>
    <vt:vector size="39" baseType="lpstr">
      <vt:lpstr>Introduction</vt:lpstr>
      <vt:lpstr>Table 1</vt:lpstr>
      <vt:lpstr>Table 2</vt:lpstr>
      <vt:lpstr>Table 2a</vt:lpstr>
      <vt:lpstr>Table 3</vt:lpstr>
      <vt:lpstr>Table 4</vt:lpstr>
      <vt:lpstr>Table 5</vt:lpstr>
      <vt:lpstr>Table 6</vt:lpstr>
      <vt:lpstr>Table 7</vt:lpstr>
      <vt:lpstr>Table 8</vt:lpstr>
      <vt:lpstr>Table 8 Addendum</vt:lpstr>
      <vt:lpstr>Table 9</vt:lpstr>
      <vt:lpstr>Table 10</vt:lpstr>
      <vt:lpstr>Table 11</vt:lpstr>
      <vt:lpstr>Table 12</vt:lpstr>
      <vt:lpstr>Table 13</vt:lpstr>
      <vt:lpstr>Table 14 (Gross)</vt:lpstr>
      <vt:lpstr>Table 14 (Net)</vt:lpstr>
      <vt:lpstr>Table 15</vt:lpstr>
      <vt:lpstr>'Table 1'!Print_Area</vt:lpstr>
      <vt:lpstr>'Table 10'!Print_Area</vt:lpstr>
      <vt:lpstr>'Table 11'!Print_Area</vt:lpstr>
      <vt:lpstr>'Table 12'!Print_Area</vt:lpstr>
      <vt:lpstr>'Table 13'!Print_Area</vt:lpstr>
      <vt:lpstr>'Table 14 (Gross)'!Print_Area</vt:lpstr>
      <vt:lpstr>'Table 14 (Net)'!Print_Area</vt:lpstr>
      <vt:lpstr>'Table 15'!Print_Area</vt:lpstr>
      <vt:lpstr>'Table 2'!Print_Area</vt:lpstr>
      <vt:lpstr>'Table 2a'!Print_Area</vt:lpstr>
      <vt:lpstr>'Table 3'!Print_Area</vt:lpstr>
      <vt:lpstr>'Table 4'!Print_Area</vt:lpstr>
      <vt:lpstr>'Table 5'!Print_Area</vt:lpstr>
      <vt:lpstr>'Table 6'!Print_Area</vt:lpstr>
      <vt:lpstr>'Table 7'!Print_Area</vt:lpstr>
      <vt:lpstr>'Table 8'!Print_Area</vt:lpstr>
      <vt:lpstr>'Table 9'!Print_Area</vt:lpstr>
      <vt:lpstr>'Table 6'!Print_Titles</vt:lpstr>
      <vt:lpstr>'Table 8'!Print_Titles</vt:lpstr>
      <vt:lpstr>'Table 9'!Print_Titles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 PUC;DSA</dc:creator>
  <cp:keywords/>
  <dc:description/>
  <cp:lastModifiedBy>Leonard, Allyson</cp:lastModifiedBy>
  <cp:revision/>
  <dcterms:created xsi:type="dcterms:W3CDTF">2017-07-30T23:37:23Z</dcterms:created>
  <dcterms:modified xsi:type="dcterms:W3CDTF">2025-11-26T17:12:03Z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0x0101009893E45E73C8184AB9B159E26BBF4366</vt:lpwstr>
  </property>
  <property fmtid="{D5CDD505-2E9C-101B-9397-08002B2CF9AE}" pid="3" name="_dlc_DocIdItemGuid">
    <vt:lpwstr>7ca98df1-58a3-4f4a-80f4-9255571b4ff2</vt:lpwstr>
  </property>
  <property fmtid="{D5CDD505-2E9C-101B-9397-08002B2CF9AE}" pid="4" name="MediaServiceImageTags">
    <vt:lpwstr/>
  </property>
  <property fmtid="{D5CDD505-2E9C-101B-9397-08002B2CF9AE}" pid="5" name="{A44787D4-0540-4523-9961-78E4036D8C6D}">
    <vt:lpwstr>{F09182A3-9770-4F15-A41F-3021D5598C2E}</vt:lpwstr>
  </property>
</Properties>
</file>